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.ryszewski\AppData\Local\Microsoft\Windows\INetCache\Content.Outlook\1IVY6CGN\"/>
    </mc:Choice>
  </mc:AlternateContent>
  <xr:revisionPtr revIDLastSave="0" documentId="13_ncr:1_{4D919D6E-AA7D-499B-BD73-D5B80666006C}" xr6:coauthVersionLast="47" xr6:coauthVersionMax="47" xr10:uidLastSave="{00000000-0000-0000-0000-000000000000}"/>
  <bookViews>
    <workbookView xWindow="-120" yWindow="-120" windowWidth="29040" windowHeight="15840" tabRatio="889" activeTab="10" xr2:uid="{00000000-000D-0000-FFFF-FFFF00000000}"/>
  </bookViews>
  <sheets>
    <sheet name="zał.1" sheetId="111" r:id="rId1"/>
    <sheet name="zał.2" sheetId="114" r:id="rId2"/>
    <sheet name="zał.3" sheetId="117" r:id="rId3"/>
    <sheet name="zał.4" sheetId="115" r:id="rId4"/>
    <sheet name="zał.5" sheetId="118" r:id="rId5"/>
    <sheet name="zał.6" sheetId="119" r:id="rId6"/>
    <sheet name=" zał.7" sheetId="121" r:id="rId7"/>
    <sheet name="zał.8" sheetId="120" r:id="rId8"/>
    <sheet name="zał.9" sheetId="116" r:id="rId9"/>
    <sheet name="zał.10" sheetId="122" r:id="rId10"/>
    <sheet name="zał.11" sheetId="125" r:id="rId11"/>
    <sheet name="zał.12" sheetId="126" r:id="rId12"/>
    <sheet name="zał.13" sheetId="123" r:id="rId13"/>
    <sheet name="zał.14" sheetId="124" r:id="rId14"/>
  </sheets>
  <definedNames>
    <definedName name="_xlnm.Print_Area" localSheetId="0">zał.1!$A$1:$Q$167</definedName>
    <definedName name="_xlnm.Print_Area" localSheetId="10">zał.11!$A$1:$K$179</definedName>
    <definedName name="_xlnm.Print_Area" localSheetId="1">zał.2!$A$1:$G$80</definedName>
    <definedName name="_xlnm.Print_Area" localSheetId="2">zał.3!$A$1:$P$433</definedName>
    <definedName name="_xlnm.Print_Area" localSheetId="3">zał.4!$A$1:$G$341</definedName>
    <definedName name="_xlnm.Print_Area" localSheetId="4">zał.5!$A$1:$F$63</definedName>
    <definedName name="_xlnm.Print_Area" localSheetId="5">zał.6!$A$1:$X$517</definedName>
    <definedName name="_xlnm.Print_Area" localSheetId="8">zał.9!$A$1:$L$563</definedName>
    <definedName name="_xlnm.Print_Titles" localSheetId="6">' zał.7'!$7:$13</definedName>
    <definedName name="_xlnm.Print_Titles" localSheetId="0">zał.1!$7:$11</definedName>
    <definedName name="_xlnm.Print_Titles" localSheetId="9">zał.10!$6:$9</definedName>
    <definedName name="_xlnm.Print_Titles" localSheetId="10">zał.11!$7:$9</definedName>
    <definedName name="_xlnm.Print_Titles" localSheetId="12">zał.13!$6:$8</definedName>
    <definedName name="_xlnm.Print_Titles" localSheetId="13">zał.14!$7:$9</definedName>
    <definedName name="_xlnm.Print_Titles" localSheetId="1">zał.2!$7:$8</definedName>
    <definedName name="_xlnm.Print_Titles" localSheetId="2">zał.3!$7:$11</definedName>
    <definedName name="_xlnm.Print_Titles" localSheetId="3">zał.4!$7:$9</definedName>
    <definedName name="_xlnm.Print_Titles" localSheetId="5">zał.6!$7:$13</definedName>
    <definedName name="_xlnm.Print_Titles" localSheetId="7">zał.8!$7:$13</definedName>
    <definedName name="_xlnm.Print_Titles" localSheetId="8">zał.9!$7:$11</definedName>
  </definedNames>
  <calcPr calcId="191029"/>
</workbook>
</file>

<file path=xl/calcChain.xml><?xml version="1.0" encoding="utf-8"?>
<calcChain xmlns="http://schemas.openxmlformats.org/spreadsheetml/2006/main">
  <c r="J157" i="116" l="1"/>
  <c r="K157" i="116"/>
  <c r="J158" i="116"/>
  <c r="K158" i="116"/>
  <c r="G158" i="116"/>
  <c r="G157" i="116"/>
  <c r="K168" i="116"/>
  <c r="J168" i="116"/>
  <c r="G168" i="116"/>
  <c r="I167" i="116"/>
  <c r="I166" i="116"/>
  <c r="G196" i="115"/>
  <c r="E194" i="115"/>
  <c r="F194" i="115"/>
  <c r="D194" i="115"/>
  <c r="I168" i="116" l="1"/>
  <c r="E30" i="118"/>
  <c r="E28" i="118"/>
  <c r="N332" i="126" l="1"/>
  <c r="M332" i="126"/>
  <c r="L332" i="126"/>
  <c r="N331" i="126"/>
  <c r="M331" i="126"/>
  <c r="M333" i="126" s="1"/>
  <c r="L331" i="126"/>
  <c r="L333" i="126" s="1"/>
  <c r="N328" i="126"/>
  <c r="M328" i="126"/>
  <c r="M320" i="126" s="1"/>
  <c r="L328" i="126"/>
  <c r="N327" i="126"/>
  <c r="M327" i="126"/>
  <c r="L327" i="126"/>
  <c r="N324" i="126"/>
  <c r="M324" i="126"/>
  <c r="L324" i="126"/>
  <c r="L320" i="126" s="1"/>
  <c r="N323" i="126"/>
  <c r="N325" i="126" s="1"/>
  <c r="M323" i="126"/>
  <c r="N317" i="126"/>
  <c r="M317" i="126"/>
  <c r="L317" i="126"/>
  <c r="G317" i="126"/>
  <c r="F317" i="126"/>
  <c r="K316" i="126"/>
  <c r="K312" i="126" s="1"/>
  <c r="K308" i="126" s="1"/>
  <c r="E316" i="126"/>
  <c r="E312" i="126" s="1"/>
  <c r="E308" i="126" s="1"/>
  <c r="K315" i="126"/>
  <c r="E315" i="126"/>
  <c r="E311" i="126" s="1"/>
  <c r="N312" i="126"/>
  <c r="N308" i="126" s="1"/>
  <c r="M312" i="126"/>
  <c r="L312" i="126"/>
  <c r="L308" i="126" s="1"/>
  <c r="G312" i="126"/>
  <c r="G308" i="126" s="1"/>
  <c r="F312" i="126"/>
  <c r="F308" i="126" s="1"/>
  <c r="N311" i="126"/>
  <c r="M311" i="126"/>
  <c r="L311" i="126"/>
  <c r="K311" i="126"/>
  <c r="G311" i="126"/>
  <c r="G307" i="126" s="1"/>
  <c r="F311" i="126"/>
  <c r="M308" i="126"/>
  <c r="N307" i="126"/>
  <c r="L307" i="126"/>
  <c r="K307" i="126"/>
  <c r="N303" i="126"/>
  <c r="M303" i="126"/>
  <c r="L303" i="126"/>
  <c r="G303" i="126"/>
  <c r="F303" i="126"/>
  <c r="K302" i="126"/>
  <c r="K298" i="126" s="1"/>
  <c r="E302" i="126"/>
  <c r="K301" i="126"/>
  <c r="E301" i="126"/>
  <c r="E303" i="126" s="1"/>
  <c r="N298" i="126"/>
  <c r="M298" i="126"/>
  <c r="L298" i="126"/>
  <c r="L286" i="126" s="1"/>
  <c r="G298" i="126"/>
  <c r="F298" i="126"/>
  <c r="E298" i="126"/>
  <c r="N297" i="126"/>
  <c r="N299" i="126" s="1"/>
  <c r="M297" i="126"/>
  <c r="M285" i="126" s="1"/>
  <c r="L297" i="126"/>
  <c r="G297" i="126"/>
  <c r="G299" i="126" s="1"/>
  <c r="F297" i="126"/>
  <c r="F285" i="126" s="1"/>
  <c r="N295" i="126"/>
  <c r="M295" i="126"/>
  <c r="L295" i="126"/>
  <c r="G295" i="126"/>
  <c r="F295" i="126"/>
  <c r="K294" i="126"/>
  <c r="K290" i="126" s="1"/>
  <c r="K286" i="126" s="1"/>
  <c r="E294" i="126"/>
  <c r="K293" i="126"/>
  <c r="E293" i="126"/>
  <c r="N290" i="126"/>
  <c r="M290" i="126"/>
  <c r="L290" i="126"/>
  <c r="G290" i="126"/>
  <c r="F290" i="126"/>
  <c r="F286" i="126" s="1"/>
  <c r="E290" i="126"/>
  <c r="E286" i="126" s="1"/>
  <c r="N289" i="126"/>
  <c r="M289" i="126"/>
  <c r="L289" i="126"/>
  <c r="L291" i="126" s="1"/>
  <c r="G289" i="126"/>
  <c r="F289" i="126"/>
  <c r="N286" i="126"/>
  <c r="G286" i="126"/>
  <c r="N283" i="126"/>
  <c r="M283" i="126"/>
  <c r="L283" i="126"/>
  <c r="K282" i="126"/>
  <c r="K281" i="126"/>
  <c r="N279" i="126"/>
  <c r="M279" i="126"/>
  <c r="L279" i="126"/>
  <c r="G279" i="126"/>
  <c r="F279" i="126"/>
  <c r="K278" i="126"/>
  <c r="E278" i="126"/>
  <c r="K277" i="126"/>
  <c r="K279" i="126" s="1"/>
  <c r="E277" i="126"/>
  <c r="E273" i="126" s="1"/>
  <c r="N274" i="126"/>
  <c r="N270" i="126" s="1"/>
  <c r="M274" i="126"/>
  <c r="M270" i="126" s="1"/>
  <c r="L274" i="126"/>
  <c r="G274" i="126"/>
  <c r="G270" i="126" s="1"/>
  <c r="F274" i="126"/>
  <c r="E274" i="126"/>
  <c r="N273" i="126"/>
  <c r="M273" i="126"/>
  <c r="L273" i="126"/>
  <c r="L269" i="126" s="1"/>
  <c r="G273" i="126"/>
  <c r="F273" i="126"/>
  <c r="L270" i="126"/>
  <c r="F270" i="126"/>
  <c r="E270" i="126"/>
  <c r="N269" i="126"/>
  <c r="G269" i="126"/>
  <c r="N267" i="126"/>
  <c r="M267" i="126"/>
  <c r="L267" i="126"/>
  <c r="G267" i="126"/>
  <c r="F267" i="126"/>
  <c r="K266" i="126"/>
  <c r="E266" i="126"/>
  <c r="E262" i="126" s="1"/>
  <c r="E258" i="126" s="1"/>
  <c r="K265" i="126"/>
  <c r="E265" i="126"/>
  <c r="E267" i="126" s="1"/>
  <c r="N262" i="126"/>
  <c r="N258" i="126" s="1"/>
  <c r="M262" i="126"/>
  <c r="M258" i="126" s="1"/>
  <c r="L262" i="126"/>
  <c r="K262" i="126"/>
  <c r="K258" i="126" s="1"/>
  <c r="G262" i="126"/>
  <c r="G258" i="126" s="1"/>
  <c r="F262" i="126"/>
  <c r="F258" i="126" s="1"/>
  <c r="N261" i="126"/>
  <c r="M261" i="126"/>
  <c r="L261" i="126"/>
  <c r="G261" i="126"/>
  <c r="F261" i="126"/>
  <c r="E261" i="126"/>
  <c r="E263" i="126" s="1"/>
  <c r="L258" i="126"/>
  <c r="F257" i="126"/>
  <c r="F259" i="126" s="1"/>
  <c r="N251" i="126"/>
  <c r="M251" i="126"/>
  <c r="L251" i="126"/>
  <c r="K250" i="126"/>
  <c r="K242" i="126" s="1"/>
  <c r="K249" i="126"/>
  <c r="N247" i="126"/>
  <c r="M247" i="126"/>
  <c r="G247" i="126"/>
  <c r="F247" i="126"/>
  <c r="K246" i="126"/>
  <c r="E246" i="126"/>
  <c r="L245" i="126"/>
  <c r="E245" i="126"/>
  <c r="E247" i="126" s="1"/>
  <c r="N242" i="126"/>
  <c r="M242" i="126"/>
  <c r="L242" i="126"/>
  <c r="G242" i="126"/>
  <c r="F242" i="126"/>
  <c r="E242" i="126"/>
  <c r="N241" i="126"/>
  <c r="M241" i="126"/>
  <c r="M243" i="126" s="1"/>
  <c r="G241" i="126"/>
  <c r="F241" i="126"/>
  <c r="N239" i="126"/>
  <c r="M239" i="126"/>
  <c r="L239" i="126"/>
  <c r="G239" i="126"/>
  <c r="F239" i="126"/>
  <c r="K238" i="126"/>
  <c r="K234" i="126" s="1"/>
  <c r="E238" i="126"/>
  <c r="E234" i="126" s="1"/>
  <c r="E230" i="126" s="1"/>
  <c r="E226" i="126" s="1"/>
  <c r="K237" i="126"/>
  <c r="E237" i="126"/>
  <c r="E233" i="126" s="1"/>
  <c r="N234" i="126"/>
  <c r="M234" i="126"/>
  <c r="M230" i="126" s="1"/>
  <c r="M226" i="126" s="1"/>
  <c r="L234" i="126"/>
  <c r="L230" i="126" s="1"/>
  <c r="L226" i="126" s="1"/>
  <c r="G234" i="126"/>
  <c r="F234" i="126"/>
  <c r="N233" i="126"/>
  <c r="M233" i="126"/>
  <c r="M235" i="126" s="1"/>
  <c r="L233" i="126"/>
  <c r="K233" i="126"/>
  <c r="G233" i="126"/>
  <c r="F233" i="126"/>
  <c r="F235" i="126" s="1"/>
  <c r="M229" i="126"/>
  <c r="M225" i="126" s="1"/>
  <c r="G229" i="126"/>
  <c r="G225" i="126"/>
  <c r="N223" i="126"/>
  <c r="M223" i="126"/>
  <c r="L223" i="126"/>
  <c r="K222" i="126"/>
  <c r="K221" i="126"/>
  <c r="N219" i="126"/>
  <c r="M219" i="126"/>
  <c r="L219" i="126"/>
  <c r="G219" i="126"/>
  <c r="F219" i="126"/>
  <c r="K218" i="126"/>
  <c r="K214" i="126" s="1"/>
  <c r="K210" i="126" s="1"/>
  <c r="K206" i="126" s="1"/>
  <c r="E218" i="126"/>
  <c r="K217" i="126"/>
  <c r="E217" i="126"/>
  <c r="N214" i="126"/>
  <c r="M214" i="126"/>
  <c r="M215" i="126" s="1"/>
  <c r="L214" i="126"/>
  <c r="L210" i="126" s="1"/>
  <c r="L206" i="126" s="1"/>
  <c r="G214" i="126"/>
  <c r="G210" i="126" s="1"/>
  <c r="G206" i="126" s="1"/>
  <c r="F214" i="126"/>
  <c r="E214" i="126"/>
  <c r="E210" i="126" s="1"/>
  <c r="E206" i="126" s="1"/>
  <c r="N213" i="126"/>
  <c r="N215" i="126" s="1"/>
  <c r="M213" i="126"/>
  <c r="L213" i="126"/>
  <c r="L209" i="126" s="1"/>
  <c r="K213" i="126"/>
  <c r="G213" i="126"/>
  <c r="F213" i="126"/>
  <c r="F209" i="126" s="1"/>
  <c r="F205" i="126" s="1"/>
  <c r="E213" i="126"/>
  <c r="E209" i="126" s="1"/>
  <c r="N210" i="126"/>
  <c r="N209" i="126"/>
  <c r="N211" i="126" s="1"/>
  <c r="M209" i="126"/>
  <c r="M205" i="126" s="1"/>
  <c r="N206" i="126"/>
  <c r="N203" i="126"/>
  <c r="M203" i="126"/>
  <c r="L203" i="126"/>
  <c r="G203" i="126"/>
  <c r="F203" i="126"/>
  <c r="K202" i="126"/>
  <c r="K198" i="126" s="1"/>
  <c r="K194" i="126" s="1"/>
  <c r="E202" i="126"/>
  <c r="E198" i="126" s="1"/>
  <c r="E194" i="126" s="1"/>
  <c r="E178" i="126" s="1"/>
  <c r="K201" i="126"/>
  <c r="E201" i="126"/>
  <c r="E197" i="126" s="1"/>
  <c r="N198" i="126"/>
  <c r="N194" i="126" s="1"/>
  <c r="M198" i="126"/>
  <c r="M194" i="126" s="1"/>
  <c r="L198" i="126"/>
  <c r="L194" i="126" s="1"/>
  <c r="G198" i="126"/>
  <c r="G194" i="126" s="1"/>
  <c r="F198" i="126"/>
  <c r="F194" i="126" s="1"/>
  <c r="F178" i="126" s="1"/>
  <c r="N197" i="126"/>
  <c r="M197" i="126"/>
  <c r="L197" i="126"/>
  <c r="G197" i="126"/>
  <c r="G193" i="126" s="1"/>
  <c r="F197" i="126"/>
  <c r="N193" i="126"/>
  <c r="N195" i="126" s="1"/>
  <c r="M193" i="126"/>
  <c r="F193" i="126"/>
  <c r="N191" i="126"/>
  <c r="M191" i="126"/>
  <c r="L191" i="126"/>
  <c r="G191" i="126"/>
  <c r="F191" i="126"/>
  <c r="K190" i="126"/>
  <c r="E190" i="126"/>
  <c r="K189" i="126"/>
  <c r="K191" i="126" s="1"/>
  <c r="E189" i="126"/>
  <c r="E185" i="126" s="1"/>
  <c r="N186" i="126"/>
  <c r="N182" i="126" s="1"/>
  <c r="N178" i="126" s="1"/>
  <c r="M186" i="126"/>
  <c r="M182" i="126" s="1"/>
  <c r="L186" i="126"/>
  <c r="L182" i="126" s="1"/>
  <c r="K186" i="126"/>
  <c r="K182" i="126" s="1"/>
  <c r="G186" i="126"/>
  <c r="G182" i="126" s="1"/>
  <c r="F186" i="126"/>
  <c r="E186" i="126"/>
  <c r="N185" i="126"/>
  <c r="N187" i="126" s="1"/>
  <c r="M185" i="126"/>
  <c r="L185" i="126"/>
  <c r="L181" i="126" s="1"/>
  <c r="G185" i="126"/>
  <c r="F185" i="126"/>
  <c r="F182" i="126"/>
  <c r="E182" i="126"/>
  <c r="G181" i="126"/>
  <c r="G183" i="126" s="1"/>
  <c r="N175" i="126"/>
  <c r="M175" i="126"/>
  <c r="L175" i="126"/>
  <c r="K174" i="126"/>
  <c r="K173" i="126"/>
  <c r="K169" i="126" s="1"/>
  <c r="N170" i="126"/>
  <c r="M170" i="126"/>
  <c r="L170" i="126"/>
  <c r="L166" i="126" s="1"/>
  <c r="L162" i="126" s="1"/>
  <c r="K170" i="126"/>
  <c r="K166" i="126" s="1"/>
  <c r="K162" i="126" s="1"/>
  <c r="G170" i="126"/>
  <c r="F170" i="126"/>
  <c r="F171" i="126" s="1"/>
  <c r="E170" i="126"/>
  <c r="E166" i="126" s="1"/>
  <c r="E162" i="126" s="1"/>
  <c r="N169" i="126"/>
  <c r="M169" i="126"/>
  <c r="M165" i="126" s="1"/>
  <c r="L169" i="126"/>
  <c r="N166" i="126"/>
  <c r="N162" i="126" s="1"/>
  <c r="M166" i="126"/>
  <c r="M162" i="126" s="1"/>
  <c r="F166" i="126"/>
  <c r="F162" i="126" s="1"/>
  <c r="L165" i="126"/>
  <c r="G165" i="126"/>
  <c r="G161" i="126" s="1"/>
  <c r="F165" i="126"/>
  <c r="F167" i="126" s="1"/>
  <c r="E165" i="126"/>
  <c r="F161" i="126"/>
  <c r="F163" i="126" s="1"/>
  <c r="N159" i="126"/>
  <c r="M159" i="126"/>
  <c r="L159" i="126"/>
  <c r="G159" i="126"/>
  <c r="F159" i="126"/>
  <c r="K158" i="126"/>
  <c r="K154" i="126" s="1"/>
  <c r="K150" i="126" s="1"/>
  <c r="K146" i="126" s="1"/>
  <c r="E158" i="126"/>
  <c r="E154" i="126" s="1"/>
  <c r="E150" i="126" s="1"/>
  <c r="E146" i="126" s="1"/>
  <c r="K157" i="126"/>
  <c r="K159" i="126" s="1"/>
  <c r="E157" i="126"/>
  <c r="E153" i="126" s="1"/>
  <c r="N154" i="126"/>
  <c r="N150" i="126" s="1"/>
  <c r="N146" i="126" s="1"/>
  <c r="M154" i="126"/>
  <c r="L154" i="126"/>
  <c r="G154" i="126"/>
  <c r="G150" i="126" s="1"/>
  <c r="G146" i="126" s="1"/>
  <c r="F154" i="126"/>
  <c r="N153" i="126"/>
  <c r="N149" i="126" s="1"/>
  <c r="M153" i="126"/>
  <c r="L153" i="126"/>
  <c r="L149" i="126" s="1"/>
  <c r="G153" i="126"/>
  <c r="F153" i="126"/>
  <c r="M150" i="126"/>
  <c r="L150" i="126"/>
  <c r="F150" i="126"/>
  <c r="G149" i="126"/>
  <c r="M146" i="126"/>
  <c r="L146" i="126"/>
  <c r="F146" i="126"/>
  <c r="N143" i="126"/>
  <c r="M143" i="126"/>
  <c r="L143" i="126"/>
  <c r="K142" i="126"/>
  <c r="K141" i="126"/>
  <c r="N139" i="126"/>
  <c r="M139" i="126"/>
  <c r="G139" i="126"/>
  <c r="F139" i="126"/>
  <c r="K138" i="126"/>
  <c r="E138" i="126"/>
  <c r="L137" i="126"/>
  <c r="K137" i="126" s="1"/>
  <c r="E137" i="126"/>
  <c r="N134" i="126"/>
  <c r="N130" i="126" s="1"/>
  <c r="N126" i="126" s="1"/>
  <c r="M134" i="126"/>
  <c r="M130" i="126" s="1"/>
  <c r="M126" i="126" s="1"/>
  <c r="L134" i="126"/>
  <c r="K134" i="126"/>
  <c r="K130" i="126" s="1"/>
  <c r="K126" i="126" s="1"/>
  <c r="G134" i="126"/>
  <c r="F134" i="126"/>
  <c r="E134" i="126"/>
  <c r="N133" i="126"/>
  <c r="M133" i="126"/>
  <c r="M135" i="126" s="1"/>
  <c r="G133" i="126"/>
  <c r="F133" i="126"/>
  <c r="F135" i="126" s="1"/>
  <c r="L130" i="126"/>
  <c r="L126" i="126" s="1"/>
  <c r="G130" i="126"/>
  <c r="G126" i="126" s="1"/>
  <c r="F130" i="126"/>
  <c r="F126" i="126" s="1"/>
  <c r="E130" i="126"/>
  <c r="E126" i="126" s="1"/>
  <c r="N123" i="126"/>
  <c r="M123" i="126"/>
  <c r="L123" i="126"/>
  <c r="G123" i="126"/>
  <c r="F123" i="126"/>
  <c r="K122" i="126"/>
  <c r="K118" i="126" s="1"/>
  <c r="K114" i="126" s="1"/>
  <c r="E122" i="126"/>
  <c r="E118" i="126" s="1"/>
  <c r="E114" i="126" s="1"/>
  <c r="K121" i="126"/>
  <c r="E121" i="126"/>
  <c r="N118" i="126"/>
  <c r="N114" i="126" s="1"/>
  <c r="M118" i="126"/>
  <c r="M114" i="126" s="1"/>
  <c r="L118" i="126"/>
  <c r="L114" i="126" s="1"/>
  <c r="G118" i="126"/>
  <c r="G119" i="126" s="1"/>
  <c r="F118" i="126"/>
  <c r="F114" i="126" s="1"/>
  <c r="N117" i="126"/>
  <c r="N113" i="126" s="1"/>
  <c r="N115" i="126" s="1"/>
  <c r="M117" i="126"/>
  <c r="M113" i="126" s="1"/>
  <c r="L117" i="126"/>
  <c r="K117" i="126"/>
  <c r="G117" i="126"/>
  <c r="F117" i="126"/>
  <c r="F113" i="126" s="1"/>
  <c r="F115" i="126" s="1"/>
  <c r="E117" i="126"/>
  <c r="K113" i="126"/>
  <c r="K97" i="126" s="1"/>
  <c r="G113" i="126"/>
  <c r="N111" i="126"/>
  <c r="M111" i="126"/>
  <c r="L111" i="126"/>
  <c r="G111" i="126"/>
  <c r="F111" i="126"/>
  <c r="K110" i="126"/>
  <c r="E110" i="126"/>
  <c r="E106" i="126" s="1"/>
  <c r="E102" i="126" s="1"/>
  <c r="K109" i="126"/>
  <c r="E109" i="126"/>
  <c r="E105" i="126" s="1"/>
  <c r="N106" i="126"/>
  <c r="N102" i="126" s="1"/>
  <c r="M106" i="126"/>
  <c r="L106" i="126"/>
  <c r="L102" i="126" s="1"/>
  <c r="L98" i="126" s="1"/>
  <c r="K106" i="126"/>
  <c r="K102" i="126" s="1"/>
  <c r="G106" i="126"/>
  <c r="G102" i="126" s="1"/>
  <c r="F106" i="126"/>
  <c r="N105" i="126"/>
  <c r="N101" i="126" s="1"/>
  <c r="M105" i="126"/>
  <c r="L105" i="126"/>
  <c r="K105" i="126"/>
  <c r="G105" i="126"/>
  <c r="G101" i="126" s="1"/>
  <c r="F105" i="126"/>
  <c r="M102" i="126"/>
  <c r="F102" i="126"/>
  <c r="L101" i="126"/>
  <c r="K101" i="126"/>
  <c r="N95" i="126"/>
  <c r="M95" i="126"/>
  <c r="L95" i="126"/>
  <c r="G95" i="126"/>
  <c r="F95" i="126"/>
  <c r="K94" i="126"/>
  <c r="K90" i="126" s="1"/>
  <c r="K86" i="126" s="1"/>
  <c r="K82" i="126" s="1"/>
  <c r="E94" i="126"/>
  <c r="K93" i="126"/>
  <c r="E93" i="126"/>
  <c r="N90" i="126"/>
  <c r="N86" i="126" s="1"/>
  <c r="N82" i="126" s="1"/>
  <c r="M90" i="126"/>
  <c r="L90" i="126"/>
  <c r="L86" i="126" s="1"/>
  <c r="L82" i="126" s="1"/>
  <c r="G90" i="126"/>
  <c r="F90" i="126"/>
  <c r="E90" i="126"/>
  <c r="E86" i="126" s="1"/>
  <c r="E82" i="126" s="1"/>
  <c r="N89" i="126"/>
  <c r="M89" i="126"/>
  <c r="M91" i="126" s="1"/>
  <c r="L89" i="126"/>
  <c r="L85" i="126" s="1"/>
  <c r="K89" i="126"/>
  <c r="G89" i="126"/>
  <c r="G91" i="126" s="1"/>
  <c r="F89" i="126"/>
  <c r="F91" i="126" s="1"/>
  <c r="E89" i="126"/>
  <c r="M86" i="126"/>
  <c r="M82" i="126" s="1"/>
  <c r="G86" i="126"/>
  <c r="G82" i="126" s="1"/>
  <c r="F86" i="126"/>
  <c r="F82" i="126" s="1"/>
  <c r="N85" i="126"/>
  <c r="N87" i="126" s="1"/>
  <c r="M85" i="126"/>
  <c r="E85" i="126"/>
  <c r="N79" i="126"/>
  <c r="M79" i="126"/>
  <c r="L79" i="126"/>
  <c r="K78" i="126"/>
  <c r="K77" i="126"/>
  <c r="K79" i="126" s="1"/>
  <c r="N75" i="126"/>
  <c r="M75" i="126"/>
  <c r="L75" i="126"/>
  <c r="G75" i="126"/>
  <c r="F75" i="126"/>
  <c r="K74" i="126"/>
  <c r="E74" i="126"/>
  <c r="E70" i="126" s="1"/>
  <c r="E66" i="126" s="1"/>
  <c r="K73" i="126"/>
  <c r="K69" i="126" s="1"/>
  <c r="E73" i="126"/>
  <c r="E75" i="126" s="1"/>
  <c r="N70" i="126"/>
  <c r="N66" i="126" s="1"/>
  <c r="M70" i="126"/>
  <c r="M66" i="126" s="1"/>
  <c r="L70" i="126"/>
  <c r="L66" i="126" s="1"/>
  <c r="K70" i="126"/>
  <c r="G70" i="126"/>
  <c r="G66" i="126" s="1"/>
  <c r="F70" i="126"/>
  <c r="N69" i="126"/>
  <c r="N65" i="126" s="1"/>
  <c r="M69" i="126"/>
  <c r="L69" i="126"/>
  <c r="G69" i="126"/>
  <c r="F69" i="126"/>
  <c r="E69" i="126"/>
  <c r="E65" i="126" s="1"/>
  <c r="K66" i="126"/>
  <c r="F66" i="126"/>
  <c r="M65" i="126"/>
  <c r="G65" i="126"/>
  <c r="F65" i="126"/>
  <c r="N63" i="126"/>
  <c r="M63" i="126"/>
  <c r="L63" i="126"/>
  <c r="G63" i="126"/>
  <c r="F63" i="126"/>
  <c r="K62" i="126"/>
  <c r="E62" i="126"/>
  <c r="E58" i="126" s="1"/>
  <c r="E54" i="126" s="1"/>
  <c r="K61" i="126"/>
  <c r="K331" i="126" s="1"/>
  <c r="E61" i="126"/>
  <c r="N58" i="126"/>
  <c r="M58" i="126"/>
  <c r="M54" i="126" s="1"/>
  <c r="L58" i="126"/>
  <c r="L54" i="126" s="1"/>
  <c r="L50" i="126" s="1"/>
  <c r="G58" i="126"/>
  <c r="F58" i="126"/>
  <c r="F54" i="126" s="1"/>
  <c r="F50" i="126" s="1"/>
  <c r="N57" i="126"/>
  <c r="N59" i="126" s="1"/>
  <c r="M57" i="126"/>
  <c r="M53" i="126" s="1"/>
  <c r="L57" i="126"/>
  <c r="K57" i="126"/>
  <c r="G57" i="126"/>
  <c r="F57" i="126"/>
  <c r="F53" i="126" s="1"/>
  <c r="E57" i="126"/>
  <c r="N54" i="126"/>
  <c r="K53" i="126"/>
  <c r="G53" i="126"/>
  <c r="G49" i="126"/>
  <c r="N47" i="126"/>
  <c r="M47" i="126"/>
  <c r="L47" i="126"/>
  <c r="G47" i="126"/>
  <c r="F47" i="126"/>
  <c r="K46" i="126"/>
  <c r="K42" i="126" s="1"/>
  <c r="K38" i="126" s="1"/>
  <c r="K34" i="126" s="1"/>
  <c r="E46" i="126"/>
  <c r="K45" i="126"/>
  <c r="E45" i="126"/>
  <c r="E47" i="126" s="1"/>
  <c r="N42" i="126"/>
  <c r="N38" i="126" s="1"/>
  <c r="N34" i="126" s="1"/>
  <c r="M42" i="126"/>
  <c r="L42" i="126"/>
  <c r="G42" i="126"/>
  <c r="G38" i="126" s="1"/>
  <c r="G34" i="126" s="1"/>
  <c r="F42" i="126"/>
  <c r="E42" i="126"/>
  <c r="N41" i="126"/>
  <c r="N37" i="126" s="1"/>
  <c r="M41" i="126"/>
  <c r="M37" i="126" s="1"/>
  <c r="M33" i="126" s="1"/>
  <c r="L41" i="126"/>
  <c r="L37" i="126" s="1"/>
  <c r="G41" i="126"/>
  <c r="G37" i="126" s="1"/>
  <c r="F41" i="126"/>
  <c r="F37" i="126" s="1"/>
  <c r="F33" i="126" s="1"/>
  <c r="L38" i="126"/>
  <c r="L34" i="126" s="1"/>
  <c r="E38" i="126"/>
  <c r="E34" i="126" s="1"/>
  <c r="N31" i="126"/>
  <c r="M31" i="126"/>
  <c r="L31" i="126"/>
  <c r="G31" i="126"/>
  <c r="F31" i="126"/>
  <c r="K30" i="126"/>
  <c r="K26" i="126" s="1"/>
  <c r="K22" i="126" s="1"/>
  <c r="K18" i="126" s="1"/>
  <c r="E30" i="126"/>
  <c r="K29" i="126"/>
  <c r="K25" i="126" s="1"/>
  <c r="E29" i="126"/>
  <c r="E31" i="126" s="1"/>
  <c r="N26" i="126"/>
  <c r="N22" i="126" s="1"/>
  <c r="N18" i="126" s="1"/>
  <c r="M26" i="126"/>
  <c r="M22" i="126" s="1"/>
  <c r="M18" i="126" s="1"/>
  <c r="L26" i="126"/>
  <c r="L22" i="126" s="1"/>
  <c r="L18" i="126" s="1"/>
  <c r="G26" i="126"/>
  <c r="F26" i="126"/>
  <c r="F22" i="126" s="1"/>
  <c r="F18" i="126" s="1"/>
  <c r="E26" i="126"/>
  <c r="E22" i="126" s="1"/>
  <c r="E18" i="126" s="1"/>
  <c r="N25" i="126"/>
  <c r="N21" i="126" s="1"/>
  <c r="M25" i="126"/>
  <c r="M21" i="126" s="1"/>
  <c r="M17" i="126" s="1"/>
  <c r="L25" i="126"/>
  <c r="L21" i="126" s="1"/>
  <c r="G25" i="126"/>
  <c r="G21" i="126" s="1"/>
  <c r="F25" i="126"/>
  <c r="G22" i="126"/>
  <c r="G18" i="126" s="1"/>
  <c r="G59" i="126" l="1"/>
  <c r="M71" i="126"/>
  <c r="N81" i="126"/>
  <c r="L171" i="126"/>
  <c r="N181" i="126"/>
  <c r="N183" i="126" s="1"/>
  <c r="G215" i="126"/>
  <c r="G235" i="126"/>
  <c r="L299" i="126"/>
  <c r="K143" i="126"/>
  <c r="K171" i="126"/>
  <c r="L199" i="126"/>
  <c r="G230" i="126"/>
  <c r="G226" i="126" s="1"/>
  <c r="L263" i="126"/>
  <c r="N320" i="126"/>
  <c r="F85" i="126"/>
  <c r="F81" i="126" s="1"/>
  <c r="N91" i="126"/>
  <c r="G114" i="126"/>
  <c r="E241" i="126"/>
  <c r="E229" i="126" s="1"/>
  <c r="E257" i="126"/>
  <c r="M263" i="126"/>
  <c r="M286" i="126"/>
  <c r="L309" i="126"/>
  <c r="L313" i="126"/>
  <c r="N333" i="126"/>
  <c r="E41" i="126"/>
  <c r="L59" i="126"/>
  <c r="G85" i="126"/>
  <c r="N119" i="126"/>
  <c r="E98" i="126"/>
  <c r="K153" i="126"/>
  <c r="M210" i="126"/>
  <c r="M206" i="126" s="1"/>
  <c r="M207" i="126" s="1"/>
  <c r="F229" i="126"/>
  <c r="F225" i="126" s="1"/>
  <c r="N235" i="126"/>
  <c r="F243" i="126"/>
  <c r="N309" i="126"/>
  <c r="N53" i="126"/>
  <c r="N49" i="126" s="1"/>
  <c r="F67" i="126"/>
  <c r="F71" i="126"/>
  <c r="L103" i="126"/>
  <c r="L107" i="126"/>
  <c r="F129" i="126"/>
  <c r="F131" i="126" s="1"/>
  <c r="K203" i="126"/>
  <c r="K223" i="126"/>
  <c r="G231" i="126"/>
  <c r="F230" i="126"/>
  <c r="F226" i="126" s="1"/>
  <c r="N230" i="126"/>
  <c r="N226" i="126" s="1"/>
  <c r="K273" i="126"/>
  <c r="K269" i="126" s="1"/>
  <c r="E295" i="126"/>
  <c r="L183" i="126"/>
  <c r="L178" i="126"/>
  <c r="L271" i="126"/>
  <c r="N98" i="126"/>
  <c r="M129" i="126"/>
  <c r="L133" i="126"/>
  <c r="L135" i="126" s="1"/>
  <c r="L139" i="126"/>
  <c r="F215" i="126"/>
  <c r="K251" i="126"/>
  <c r="M325" i="126"/>
  <c r="M167" i="126"/>
  <c r="M161" i="126"/>
  <c r="M163" i="126" s="1"/>
  <c r="F27" i="126"/>
  <c r="F21" i="126"/>
  <c r="F17" i="126" s="1"/>
  <c r="F19" i="126" s="1"/>
  <c r="E133" i="126"/>
  <c r="E139" i="126"/>
  <c r="L151" i="126"/>
  <c r="L145" i="126"/>
  <c r="L147" i="126" s="1"/>
  <c r="G54" i="126"/>
  <c r="G50" i="126" s="1"/>
  <c r="G51" i="126" s="1"/>
  <c r="N67" i="126"/>
  <c r="F125" i="126"/>
  <c r="F127" i="126" s="1"/>
  <c r="F287" i="126"/>
  <c r="F254" i="126"/>
  <c r="L71" i="126"/>
  <c r="L65" i="126"/>
  <c r="L67" i="126" s="1"/>
  <c r="G171" i="126"/>
  <c r="G166" i="126"/>
  <c r="G162" i="126" s="1"/>
  <c r="G163" i="126" s="1"/>
  <c r="K230" i="126"/>
  <c r="K226" i="126" s="1"/>
  <c r="N27" i="126"/>
  <c r="E37" i="126"/>
  <c r="E33" i="126" s="1"/>
  <c r="E43" i="126"/>
  <c r="G67" i="126"/>
  <c r="M87" i="126"/>
  <c r="M81" i="126"/>
  <c r="M83" i="126" s="1"/>
  <c r="K107" i="126"/>
  <c r="M178" i="126"/>
  <c r="M254" i="126"/>
  <c r="M287" i="126"/>
  <c r="M231" i="126"/>
  <c r="K313" i="126"/>
  <c r="K115" i="126"/>
  <c r="G155" i="126"/>
  <c r="N155" i="126"/>
  <c r="E171" i="126"/>
  <c r="K175" i="126"/>
  <c r="F199" i="126"/>
  <c r="M199" i="126"/>
  <c r="G209" i="126"/>
  <c r="F210" i="126"/>
  <c r="F206" i="126" s="1"/>
  <c r="K219" i="126"/>
  <c r="N229" i="126"/>
  <c r="L235" i="126"/>
  <c r="K239" i="126"/>
  <c r="N243" i="126"/>
  <c r="F263" i="126"/>
  <c r="L275" i="126"/>
  <c r="N254" i="126"/>
  <c r="K274" i="126"/>
  <c r="K270" i="126" s="1"/>
  <c r="K254" i="126" s="1"/>
  <c r="E289" i="126"/>
  <c r="M291" i="126"/>
  <c r="E297" i="126"/>
  <c r="E299" i="126" s="1"/>
  <c r="M299" i="126"/>
  <c r="L43" i="126"/>
  <c r="K324" i="126"/>
  <c r="N50" i="126"/>
  <c r="M50" i="126"/>
  <c r="E63" i="126"/>
  <c r="G71" i="126"/>
  <c r="N71" i="126"/>
  <c r="K75" i="126"/>
  <c r="K95" i="126"/>
  <c r="K103" i="126"/>
  <c r="K111" i="126"/>
  <c r="M98" i="126"/>
  <c r="E123" i="126"/>
  <c r="L323" i="126"/>
  <c r="L155" i="126"/>
  <c r="G187" i="126"/>
  <c r="F227" i="126"/>
  <c r="F231" i="126"/>
  <c r="L257" i="126"/>
  <c r="L259" i="126" s="1"/>
  <c r="G254" i="126"/>
  <c r="F291" i="126"/>
  <c r="F299" i="126"/>
  <c r="K309" i="126"/>
  <c r="K317" i="126"/>
  <c r="M319" i="126"/>
  <c r="M321" i="126" s="1"/>
  <c r="E259" i="126"/>
  <c r="E25" i="126"/>
  <c r="E21" i="126" s="1"/>
  <c r="E23" i="126" s="1"/>
  <c r="M27" i="126"/>
  <c r="G27" i="126"/>
  <c r="F43" i="126"/>
  <c r="M43" i="126"/>
  <c r="E59" i="126"/>
  <c r="G98" i="126"/>
  <c r="F98" i="126"/>
  <c r="M171" i="126"/>
  <c r="K185" i="126"/>
  <c r="L187" i="126"/>
  <c r="L193" i="126"/>
  <c r="K197" i="126"/>
  <c r="N205" i="126"/>
  <c r="M211" i="126"/>
  <c r="G243" i="126"/>
  <c r="M257" i="126"/>
  <c r="M259" i="126" s="1"/>
  <c r="L285" i="126"/>
  <c r="L287" i="126" s="1"/>
  <c r="N319" i="126"/>
  <c r="M19" i="126"/>
  <c r="L17" i="126"/>
  <c r="L19" i="126" s="1"/>
  <c r="L23" i="126"/>
  <c r="K21" i="126"/>
  <c r="K27" i="126"/>
  <c r="G33" i="126"/>
  <c r="G39" i="126"/>
  <c r="N23" i="126"/>
  <c r="N17" i="126"/>
  <c r="N19" i="126" s="1"/>
  <c r="G23" i="126"/>
  <c r="G17" i="126"/>
  <c r="G19" i="126" s="1"/>
  <c r="N33" i="126"/>
  <c r="N39" i="126"/>
  <c r="E17" i="126"/>
  <c r="E19" i="126" s="1"/>
  <c r="L39" i="126"/>
  <c r="L33" i="126"/>
  <c r="E50" i="126"/>
  <c r="F55" i="126"/>
  <c r="K332" i="126"/>
  <c r="K58" i="126"/>
  <c r="K54" i="126" s="1"/>
  <c r="K50" i="126" s="1"/>
  <c r="G129" i="126"/>
  <c r="G135" i="126"/>
  <c r="K139" i="126"/>
  <c r="K133" i="126"/>
  <c r="E149" i="126"/>
  <c r="E155" i="126"/>
  <c r="E159" i="126"/>
  <c r="E161" i="126"/>
  <c r="E163" i="126" s="1"/>
  <c r="E167" i="126"/>
  <c r="N285" i="126"/>
  <c r="N287" i="126" s="1"/>
  <c r="N291" i="126"/>
  <c r="E307" i="126"/>
  <c r="E309" i="126" s="1"/>
  <c r="E313" i="126"/>
  <c r="E317" i="126"/>
  <c r="F38" i="126"/>
  <c r="M38" i="126"/>
  <c r="K41" i="126"/>
  <c r="G55" i="126"/>
  <c r="N83" i="126"/>
  <c r="L81" i="126"/>
  <c r="L83" i="126" s="1"/>
  <c r="L87" i="126"/>
  <c r="G97" i="126"/>
  <c r="G99" i="126" s="1"/>
  <c r="G103" i="126"/>
  <c r="G107" i="126"/>
  <c r="N107" i="126"/>
  <c r="G115" i="126"/>
  <c r="K119" i="126"/>
  <c r="F181" i="126"/>
  <c r="F183" i="126" s="1"/>
  <c r="F187" i="126"/>
  <c r="M181" i="126"/>
  <c r="M183" i="126" s="1"/>
  <c r="M187" i="126"/>
  <c r="F195" i="126"/>
  <c r="M195" i="126"/>
  <c r="G178" i="126"/>
  <c r="E199" i="126"/>
  <c r="E193" i="126"/>
  <c r="E203" i="126"/>
  <c r="N257" i="126"/>
  <c r="N259" i="126" s="1"/>
  <c r="N263" i="126"/>
  <c r="M149" i="126"/>
  <c r="M155" i="126"/>
  <c r="N171" i="126"/>
  <c r="N165" i="126"/>
  <c r="K178" i="126"/>
  <c r="K31" i="126"/>
  <c r="M55" i="126"/>
  <c r="E71" i="126"/>
  <c r="N97" i="126"/>
  <c r="N103" i="126"/>
  <c r="F101" i="126"/>
  <c r="F107" i="126"/>
  <c r="M101" i="126"/>
  <c r="M107" i="126"/>
  <c r="M23" i="126"/>
  <c r="L27" i="126"/>
  <c r="G43" i="126"/>
  <c r="N43" i="126"/>
  <c r="K47" i="126"/>
  <c r="K333" i="126"/>
  <c r="K328" i="126"/>
  <c r="K320" i="126" s="1"/>
  <c r="F83" i="126"/>
  <c r="E81" i="126"/>
  <c r="E83" i="126" s="1"/>
  <c r="E87" i="126"/>
  <c r="K85" i="126"/>
  <c r="K91" i="126"/>
  <c r="E101" i="126"/>
  <c r="E107" i="126"/>
  <c r="E111" i="126"/>
  <c r="E113" i="126"/>
  <c r="E115" i="126" s="1"/>
  <c r="E119" i="126"/>
  <c r="L113" i="126"/>
  <c r="L119" i="126"/>
  <c r="N145" i="126"/>
  <c r="N147" i="126" s="1"/>
  <c r="N151" i="126"/>
  <c r="F149" i="126"/>
  <c r="F155" i="126"/>
  <c r="F49" i="126"/>
  <c r="F51" i="126" s="1"/>
  <c r="M49" i="126"/>
  <c r="E53" i="126"/>
  <c r="L53" i="126"/>
  <c r="F59" i="126"/>
  <c r="M59" i="126"/>
  <c r="K63" i="126"/>
  <c r="E67" i="126"/>
  <c r="M67" i="126"/>
  <c r="K65" i="126"/>
  <c r="K67" i="126" s="1"/>
  <c r="K71" i="126"/>
  <c r="L329" i="126"/>
  <c r="F87" i="126"/>
  <c r="E91" i="126"/>
  <c r="L91" i="126"/>
  <c r="E95" i="126"/>
  <c r="K98" i="126"/>
  <c r="K99" i="126" s="1"/>
  <c r="M115" i="126"/>
  <c r="F119" i="126"/>
  <c r="M119" i="126"/>
  <c r="K123" i="126"/>
  <c r="N129" i="126"/>
  <c r="N135" i="126"/>
  <c r="G145" i="126"/>
  <c r="G147" i="126" s="1"/>
  <c r="G151" i="126"/>
  <c r="L161" i="126"/>
  <c r="L163" i="126" s="1"/>
  <c r="L167" i="126"/>
  <c r="E181" i="126"/>
  <c r="E183" i="126" s="1"/>
  <c r="E187" i="126"/>
  <c r="E191" i="126"/>
  <c r="N321" i="126"/>
  <c r="M329" i="126"/>
  <c r="L319" i="126"/>
  <c r="L321" i="126" s="1"/>
  <c r="L325" i="126"/>
  <c r="G195" i="126"/>
  <c r="N207" i="126"/>
  <c r="L205" i="126"/>
  <c r="L207" i="126" s="1"/>
  <c r="L211" i="126"/>
  <c r="K235" i="126"/>
  <c r="G257" i="126"/>
  <c r="G259" i="126" s="1"/>
  <c r="G263" i="126"/>
  <c r="K283" i="126"/>
  <c r="G285" i="126"/>
  <c r="G287" i="126" s="1"/>
  <c r="G291" i="126"/>
  <c r="N329" i="126"/>
  <c r="F207" i="126"/>
  <c r="E205" i="126"/>
  <c r="E207" i="126" s="1"/>
  <c r="E211" i="126"/>
  <c r="K209" i="126"/>
  <c r="K215" i="126"/>
  <c r="G227" i="126"/>
  <c r="E235" i="126"/>
  <c r="E239" i="126"/>
  <c r="N271" i="126"/>
  <c r="F269" i="126"/>
  <c r="F275" i="126"/>
  <c r="M269" i="126"/>
  <c r="M275" i="126"/>
  <c r="L254" i="126"/>
  <c r="F307" i="126"/>
  <c r="F309" i="126" s="1"/>
  <c r="F313" i="126"/>
  <c r="M307" i="126"/>
  <c r="M309" i="126" s="1"/>
  <c r="M313" i="126"/>
  <c r="K327" i="126"/>
  <c r="K165" i="126"/>
  <c r="G177" i="126"/>
  <c r="N177" i="126"/>
  <c r="N179" i="126" s="1"/>
  <c r="G199" i="126"/>
  <c r="N199" i="126"/>
  <c r="F211" i="126"/>
  <c r="E215" i="126"/>
  <c r="L215" i="126"/>
  <c r="E219" i="126"/>
  <c r="M227" i="126"/>
  <c r="E243" i="126"/>
  <c r="L247" i="126"/>
  <c r="K245" i="126"/>
  <c r="L241" i="126"/>
  <c r="K267" i="126"/>
  <c r="K261" i="126"/>
  <c r="G271" i="126"/>
  <c r="G275" i="126"/>
  <c r="N275" i="126"/>
  <c r="E269" i="126"/>
  <c r="E275" i="126"/>
  <c r="E279" i="126"/>
  <c r="E254" i="126"/>
  <c r="K295" i="126"/>
  <c r="K289" i="126"/>
  <c r="K303" i="126"/>
  <c r="K297" i="126"/>
  <c r="K299" i="126" s="1"/>
  <c r="G309" i="126"/>
  <c r="G313" i="126"/>
  <c r="N313" i="126"/>
  <c r="E225" i="126" l="1"/>
  <c r="E227" i="126" s="1"/>
  <c r="E231" i="126"/>
  <c r="K155" i="126"/>
  <c r="K149" i="126"/>
  <c r="M131" i="126"/>
  <c r="M125" i="126"/>
  <c r="M127" i="126" s="1"/>
  <c r="G253" i="126"/>
  <c r="G255" i="126" s="1"/>
  <c r="N14" i="126"/>
  <c r="G87" i="126"/>
  <c r="G81" i="126"/>
  <c r="G83" i="126" s="1"/>
  <c r="G14" i="126"/>
  <c r="G320" i="126" s="1"/>
  <c r="L129" i="126"/>
  <c r="L131" i="126" s="1"/>
  <c r="K329" i="126"/>
  <c r="M177" i="126"/>
  <c r="M179" i="126" s="1"/>
  <c r="N99" i="126"/>
  <c r="K59" i="126"/>
  <c r="E39" i="126"/>
  <c r="F177" i="126"/>
  <c r="F179" i="126" s="1"/>
  <c r="N55" i="126"/>
  <c r="F23" i="126"/>
  <c r="K14" i="126"/>
  <c r="G167" i="126"/>
  <c r="N51" i="126"/>
  <c r="L195" i="126"/>
  <c r="L177" i="126"/>
  <c r="L179" i="126" s="1"/>
  <c r="N231" i="126"/>
  <c r="N225" i="126"/>
  <c r="N227" i="126" s="1"/>
  <c r="K55" i="126"/>
  <c r="L253" i="126"/>
  <c r="L255" i="126" s="1"/>
  <c r="K187" i="126"/>
  <c r="K181" i="126"/>
  <c r="K183" i="126" s="1"/>
  <c r="K275" i="126"/>
  <c r="E14" i="126"/>
  <c r="E320" i="126" s="1"/>
  <c r="M51" i="126"/>
  <c r="E27" i="126"/>
  <c r="K49" i="126"/>
  <c r="K51" i="126" s="1"/>
  <c r="K199" i="126"/>
  <c r="K193" i="126"/>
  <c r="E291" i="126"/>
  <c r="E287" i="126" s="1"/>
  <c r="E285" i="126"/>
  <c r="K271" i="126"/>
  <c r="G211" i="126"/>
  <c r="G205" i="126"/>
  <c r="G207" i="126" s="1"/>
  <c r="E129" i="126"/>
  <c r="E135" i="126"/>
  <c r="K205" i="126"/>
  <c r="K207" i="126" s="1"/>
  <c r="K211" i="126"/>
  <c r="E55" i="126"/>
  <c r="E49" i="126"/>
  <c r="E51" i="126" s="1"/>
  <c r="F145" i="126"/>
  <c r="F147" i="126" s="1"/>
  <c r="F151" i="126"/>
  <c r="L115" i="126"/>
  <c r="L97" i="126"/>
  <c r="L99" i="126" s="1"/>
  <c r="F97" i="126"/>
  <c r="F99" i="126" s="1"/>
  <c r="F103" i="126"/>
  <c r="N161" i="126"/>
  <c r="N163" i="126" s="1"/>
  <c r="N167" i="126"/>
  <c r="L35" i="126"/>
  <c r="K291" i="126"/>
  <c r="K285" i="126"/>
  <c r="L243" i="126"/>
  <c r="L229" i="126"/>
  <c r="F271" i="126"/>
  <c r="F253" i="126"/>
  <c r="F255" i="126" s="1"/>
  <c r="E97" i="126"/>
  <c r="E99" i="126" s="1"/>
  <c r="E103" i="126"/>
  <c r="K43" i="126"/>
  <c r="K37" i="126"/>
  <c r="E145" i="126"/>
  <c r="E147" i="126" s="1"/>
  <c r="E151" i="126"/>
  <c r="G125" i="126"/>
  <c r="G127" i="126" s="1"/>
  <c r="G131" i="126"/>
  <c r="G35" i="126"/>
  <c r="E35" i="126"/>
  <c r="E253" i="126"/>
  <c r="E255" i="126" s="1"/>
  <c r="E271" i="126"/>
  <c r="K247" i="126"/>
  <c r="K241" i="126"/>
  <c r="G179" i="126"/>
  <c r="N253" i="126"/>
  <c r="N255" i="126" s="1"/>
  <c r="M97" i="126"/>
  <c r="M99" i="126" s="1"/>
  <c r="M103" i="126"/>
  <c r="M39" i="126"/>
  <c r="M34" i="126"/>
  <c r="K135" i="126"/>
  <c r="K129" i="126"/>
  <c r="K323" i="126"/>
  <c r="L14" i="126"/>
  <c r="K23" i="126"/>
  <c r="K17" i="126"/>
  <c r="K19" i="126" s="1"/>
  <c r="K263" i="126"/>
  <c r="K257" i="126"/>
  <c r="K259" i="126" s="1"/>
  <c r="K161" i="126"/>
  <c r="K163" i="126" s="1"/>
  <c r="K167" i="126"/>
  <c r="M271" i="126"/>
  <c r="M253" i="126"/>
  <c r="M255" i="126" s="1"/>
  <c r="N125" i="126"/>
  <c r="N127" i="126" s="1"/>
  <c r="N131" i="126"/>
  <c r="L55" i="126"/>
  <c r="L49" i="126"/>
  <c r="L51" i="126" s="1"/>
  <c r="K81" i="126"/>
  <c r="K83" i="126" s="1"/>
  <c r="K87" i="126"/>
  <c r="M145" i="126"/>
  <c r="M147" i="126" s="1"/>
  <c r="M151" i="126"/>
  <c r="E177" i="126"/>
  <c r="E179" i="126" s="1"/>
  <c r="E195" i="126"/>
  <c r="F39" i="126"/>
  <c r="F34" i="126"/>
  <c r="N35" i="126"/>
  <c r="K145" i="126" l="1"/>
  <c r="K147" i="126" s="1"/>
  <c r="K151" i="126"/>
  <c r="L125" i="126"/>
  <c r="L127" i="126" s="1"/>
  <c r="K195" i="126"/>
  <c r="K177" i="126"/>
  <c r="K179" i="126" s="1"/>
  <c r="E125" i="126"/>
  <c r="E127" i="126" s="1"/>
  <c r="E131" i="126"/>
  <c r="N13" i="126"/>
  <c r="N15" i="126" s="1"/>
  <c r="K125" i="126"/>
  <c r="K127" i="126" s="1"/>
  <c r="K131" i="126"/>
  <c r="K243" i="126"/>
  <c r="K229" i="126"/>
  <c r="K33" i="126"/>
  <c r="K39" i="126"/>
  <c r="K253" i="126"/>
  <c r="K255" i="126" s="1"/>
  <c r="K287" i="126"/>
  <c r="F14" i="126"/>
  <c r="F320" i="126" s="1"/>
  <c r="F35" i="126"/>
  <c r="F13" i="126"/>
  <c r="M13" i="126"/>
  <c r="M14" i="126"/>
  <c r="M35" i="126"/>
  <c r="L225" i="126"/>
  <c r="L227" i="126" s="1"/>
  <c r="L231" i="126"/>
  <c r="L13" i="126"/>
  <c r="L15" i="126" s="1"/>
  <c r="K319" i="126"/>
  <c r="K321" i="126" s="1"/>
  <c r="K325" i="126"/>
  <c r="G13" i="126"/>
  <c r="E13" i="126" l="1"/>
  <c r="E319" i="126" s="1"/>
  <c r="E321" i="126" s="1"/>
  <c r="K35" i="126"/>
  <c r="G319" i="126"/>
  <c r="G321" i="126" s="1"/>
  <c r="G15" i="126"/>
  <c r="M15" i="126"/>
  <c r="F319" i="126"/>
  <c r="F321" i="126" s="1"/>
  <c r="F15" i="126"/>
  <c r="K225" i="126"/>
  <c r="K227" i="126" s="1"/>
  <c r="K231" i="126"/>
  <c r="E15" i="126" l="1"/>
  <c r="K13" i="126"/>
  <c r="K15" i="126" s="1"/>
  <c r="K178" i="125" l="1"/>
  <c r="K177" i="125"/>
  <c r="J176" i="125"/>
  <c r="I176" i="125"/>
  <c r="H176" i="125"/>
  <c r="K175" i="125"/>
  <c r="K174" i="125"/>
  <c r="J173" i="125"/>
  <c r="I173" i="125"/>
  <c r="H173" i="125"/>
  <c r="K172" i="125"/>
  <c r="K171" i="125"/>
  <c r="K170" i="125" s="1"/>
  <c r="J170" i="125"/>
  <c r="I170" i="125"/>
  <c r="H170" i="125"/>
  <c r="K169" i="125"/>
  <c r="K168" i="125"/>
  <c r="J167" i="125"/>
  <c r="I167" i="125"/>
  <c r="H167" i="125"/>
  <c r="K166" i="125"/>
  <c r="K165" i="125"/>
  <c r="K164" i="125" s="1"/>
  <c r="J164" i="125"/>
  <c r="I164" i="125"/>
  <c r="H164" i="125"/>
  <c r="K163" i="125"/>
  <c r="K162" i="125"/>
  <c r="J161" i="125"/>
  <c r="I161" i="125"/>
  <c r="H161" i="125"/>
  <c r="K160" i="125"/>
  <c r="K159" i="125"/>
  <c r="J158" i="125"/>
  <c r="I158" i="125"/>
  <c r="H158" i="125"/>
  <c r="G157" i="125"/>
  <c r="G156" i="125" s="1"/>
  <c r="F156" i="125"/>
  <c r="E156" i="125"/>
  <c r="D156" i="125"/>
  <c r="K155" i="125"/>
  <c r="K154" i="125" s="1"/>
  <c r="J154" i="125"/>
  <c r="I154" i="125"/>
  <c r="H154" i="125"/>
  <c r="G153" i="125"/>
  <c r="G152" i="125" s="1"/>
  <c r="F152" i="125"/>
  <c r="E152" i="125"/>
  <c r="D152" i="125"/>
  <c r="K151" i="125"/>
  <c r="K150" i="125" s="1"/>
  <c r="J150" i="125"/>
  <c r="I150" i="125"/>
  <c r="H150" i="125"/>
  <c r="G149" i="125"/>
  <c r="G148" i="125" s="1"/>
  <c r="F148" i="125"/>
  <c r="F147" i="125" s="1"/>
  <c r="E148" i="125"/>
  <c r="D148" i="125"/>
  <c r="K146" i="125"/>
  <c r="K145" i="125"/>
  <c r="K144" i="125"/>
  <c r="K143" i="125"/>
  <c r="K142" i="125"/>
  <c r="K141" i="125"/>
  <c r="K140" i="125"/>
  <c r="K139" i="125"/>
  <c r="J138" i="125"/>
  <c r="J135" i="125" s="1"/>
  <c r="I138" i="125"/>
  <c r="I135" i="125" s="1"/>
  <c r="H138" i="125"/>
  <c r="K137" i="125"/>
  <c r="G137" i="125"/>
  <c r="K136" i="125"/>
  <c r="D136" i="125"/>
  <c r="D135" i="125" s="1"/>
  <c r="K134" i="125"/>
  <c r="J133" i="125"/>
  <c r="J130" i="125" s="1"/>
  <c r="I133" i="125"/>
  <c r="I130" i="125" s="1"/>
  <c r="H133" i="125"/>
  <c r="K132" i="125"/>
  <c r="G132" i="125"/>
  <c r="K131" i="125"/>
  <c r="D131" i="125"/>
  <c r="G131" i="125" s="1"/>
  <c r="G130" i="125" s="1"/>
  <c r="F130" i="125"/>
  <c r="E130" i="125"/>
  <c r="K129" i="125"/>
  <c r="J128" i="125"/>
  <c r="J125" i="125" s="1"/>
  <c r="I128" i="125"/>
  <c r="I125" i="125" s="1"/>
  <c r="H128" i="125"/>
  <c r="H125" i="125" s="1"/>
  <c r="K127" i="125"/>
  <c r="G127" i="125"/>
  <c r="K126" i="125"/>
  <c r="D126" i="125"/>
  <c r="G126" i="125" s="1"/>
  <c r="G125" i="125" s="1"/>
  <c r="F125" i="125"/>
  <c r="E125" i="125"/>
  <c r="D125" i="125"/>
  <c r="K124" i="125"/>
  <c r="H123" i="125"/>
  <c r="K123" i="125" s="1"/>
  <c r="G122" i="125"/>
  <c r="D121" i="125"/>
  <c r="D120" i="125" s="1"/>
  <c r="J120" i="125"/>
  <c r="I120" i="125"/>
  <c r="H120" i="125"/>
  <c r="K117" i="125"/>
  <c r="J116" i="125"/>
  <c r="J113" i="125" s="1"/>
  <c r="I116" i="125"/>
  <c r="I113" i="125" s="1"/>
  <c r="H116" i="125"/>
  <c r="G115" i="125"/>
  <c r="D114" i="125"/>
  <c r="G114" i="125" s="1"/>
  <c r="G113" i="125" s="1"/>
  <c r="H113" i="125"/>
  <c r="K112" i="125"/>
  <c r="K111" i="125"/>
  <c r="K110" i="125"/>
  <c r="K109" i="125"/>
  <c r="K108" i="125"/>
  <c r="K107" i="125"/>
  <c r="K106" i="125"/>
  <c r="J105" i="125"/>
  <c r="I105" i="125"/>
  <c r="H105" i="125"/>
  <c r="G104" i="125"/>
  <c r="D103" i="125"/>
  <c r="G103" i="125" s="1"/>
  <c r="K102" i="125"/>
  <c r="K101" i="125"/>
  <c r="K100" i="125"/>
  <c r="K99" i="125"/>
  <c r="K98" i="125"/>
  <c r="K97" i="125"/>
  <c r="K96" i="125"/>
  <c r="K95" i="125"/>
  <c r="J94" i="125"/>
  <c r="J91" i="125" s="1"/>
  <c r="I94" i="125"/>
  <c r="H94" i="125"/>
  <c r="G93" i="125"/>
  <c r="D92" i="125"/>
  <c r="D91" i="125" s="1"/>
  <c r="K90" i="125"/>
  <c r="K89" i="125"/>
  <c r="K88" i="125"/>
  <c r="K87" i="125"/>
  <c r="K86" i="125"/>
  <c r="K85" i="125"/>
  <c r="K84" i="125"/>
  <c r="K83" i="125"/>
  <c r="K82" i="125"/>
  <c r="J81" i="125"/>
  <c r="J78" i="125" s="1"/>
  <c r="I81" i="125"/>
  <c r="H81" i="125"/>
  <c r="G80" i="125"/>
  <c r="D79" i="125"/>
  <c r="G79" i="125" s="1"/>
  <c r="G78" i="125" s="1"/>
  <c r="I78" i="125"/>
  <c r="K77" i="125"/>
  <c r="K76" i="125"/>
  <c r="K75" i="125"/>
  <c r="K74" i="125"/>
  <c r="K73" i="125"/>
  <c r="K72" i="125"/>
  <c r="K71" i="125"/>
  <c r="K70" i="125"/>
  <c r="K69" i="125"/>
  <c r="K68" i="125"/>
  <c r="J67" i="125"/>
  <c r="I67" i="125"/>
  <c r="I64" i="125" s="1"/>
  <c r="H67" i="125"/>
  <c r="H64" i="125" s="1"/>
  <c r="G66" i="125"/>
  <c r="F65" i="125"/>
  <c r="F64" i="125" s="1"/>
  <c r="E65" i="125"/>
  <c r="D65" i="125"/>
  <c r="D64" i="125" s="1"/>
  <c r="E64" i="125"/>
  <c r="K63" i="125"/>
  <c r="J62" i="125"/>
  <c r="I62" i="125"/>
  <c r="H62" i="125"/>
  <c r="K61" i="125"/>
  <c r="K60" i="125"/>
  <c r="J59" i="125"/>
  <c r="I59" i="125"/>
  <c r="H59" i="125"/>
  <c r="K58" i="125"/>
  <c r="K57" i="125"/>
  <c r="K56" i="125"/>
  <c r="K55" i="125"/>
  <c r="J54" i="125"/>
  <c r="I54" i="125"/>
  <c r="H54" i="125"/>
  <c r="K53" i="125"/>
  <c r="J52" i="125"/>
  <c r="I52" i="125"/>
  <c r="H52" i="125"/>
  <c r="K51" i="125"/>
  <c r="J50" i="125"/>
  <c r="I50" i="125"/>
  <c r="H50" i="125"/>
  <c r="K49" i="125"/>
  <c r="J48" i="125"/>
  <c r="I48" i="125"/>
  <c r="H48" i="125"/>
  <c r="K47" i="125"/>
  <c r="K46" i="125"/>
  <c r="K45" i="125"/>
  <c r="K44" i="125"/>
  <c r="J43" i="125"/>
  <c r="I43" i="125"/>
  <c r="H43" i="125"/>
  <c r="G42" i="125"/>
  <c r="D41" i="125"/>
  <c r="G41" i="125" s="1"/>
  <c r="G40" i="125" s="1"/>
  <c r="F40" i="125"/>
  <c r="E40" i="125"/>
  <c r="K39" i="125"/>
  <c r="H38" i="125"/>
  <c r="K38" i="125" s="1"/>
  <c r="K37" i="125"/>
  <c r="J36" i="125"/>
  <c r="J32" i="125" s="1"/>
  <c r="I36" i="125"/>
  <c r="I32" i="125" s="1"/>
  <c r="H36" i="125"/>
  <c r="G35" i="125"/>
  <c r="G34" i="125"/>
  <c r="F33" i="125"/>
  <c r="F32" i="125" s="1"/>
  <c r="E33" i="125"/>
  <c r="E32" i="125" s="1"/>
  <c r="D33" i="125"/>
  <c r="D32" i="125" s="1"/>
  <c r="K31" i="125"/>
  <c r="H30" i="125"/>
  <c r="K30" i="125" s="1"/>
  <c r="G29" i="125"/>
  <c r="G28" i="125"/>
  <c r="F27" i="125"/>
  <c r="F26" i="125" s="1"/>
  <c r="E27" i="125"/>
  <c r="E26" i="125" s="1"/>
  <c r="D27" i="125"/>
  <c r="D26" i="125" s="1"/>
  <c r="J26" i="125"/>
  <c r="I26" i="125"/>
  <c r="H26" i="125"/>
  <c r="K25" i="125"/>
  <c r="K24" i="125"/>
  <c r="K23" i="125"/>
  <c r="K22" i="125"/>
  <c r="K21" i="125"/>
  <c r="K20" i="125"/>
  <c r="K19" i="125"/>
  <c r="K18" i="125"/>
  <c r="K17" i="125"/>
  <c r="K16" i="125"/>
  <c r="K15" i="125"/>
  <c r="J14" i="125"/>
  <c r="I14" i="125"/>
  <c r="H14" i="125"/>
  <c r="K14" i="125" s="1"/>
  <c r="G13" i="125"/>
  <c r="G12" i="125"/>
  <c r="F11" i="125"/>
  <c r="F10" i="125" s="1"/>
  <c r="E11" i="125"/>
  <c r="D11" i="125"/>
  <c r="D10" i="125" s="1"/>
  <c r="J10" i="125"/>
  <c r="I10" i="125"/>
  <c r="H10" i="125"/>
  <c r="K173" i="125" l="1"/>
  <c r="K67" i="125"/>
  <c r="D147" i="125"/>
  <c r="K59" i="125"/>
  <c r="K26" i="125"/>
  <c r="D78" i="125"/>
  <c r="K161" i="125"/>
  <c r="K176" i="125"/>
  <c r="K113" i="125"/>
  <c r="G11" i="125"/>
  <c r="I40" i="125"/>
  <c r="K54" i="125"/>
  <c r="K116" i="125"/>
  <c r="K120" i="125"/>
  <c r="I147" i="125"/>
  <c r="K133" i="125"/>
  <c r="K130" i="125" s="1"/>
  <c r="K138" i="125"/>
  <c r="G33" i="125"/>
  <c r="G32" i="125" s="1"/>
  <c r="D40" i="125"/>
  <c r="I91" i="125"/>
  <c r="K105" i="125"/>
  <c r="K158" i="125"/>
  <c r="H147" i="125"/>
  <c r="K10" i="125"/>
  <c r="J40" i="125"/>
  <c r="K62" i="125"/>
  <c r="J64" i="125"/>
  <c r="K64" i="125" s="1"/>
  <c r="G92" i="125"/>
  <c r="G91" i="125" s="1"/>
  <c r="H130" i="125"/>
  <c r="H135" i="125"/>
  <c r="K135" i="125" s="1"/>
  <c r="E147" i="125"/>
  <c r="E10" i="125"/>
  <c r="G10" i="125" s="1"/>
  <c r="K36" i="125"/>
  <c r="K32" i="125" s="1"/>
  <c r="F179" i="125"/>
  <c r="K48" i="125"/>
  <c r="K52" i="125"/>
  <c r="G65" i="125"/>
  <c r="G64" i="125" s="1"/>
  <c r="K81" i="125"/>
  <c r="K128" i="125"/>
  <c r="K125" i="125" s="1"/>
  <c r="D130" i="125"/>
  <c r="G27" i="125"/>
  <c r="G26" i="125" s="1"/>
  <c r="H40" i="125"/>
  <c r="K50" i="125"/>
  <c r="H91" i="125"/>
  <c r="D113" i="125"/>
  <c r="G147" i="125"/>
  <c r="J147" i="125"/>
  <c r="K167" i="125"/>
  <c r="K147" i="125" s="1"/>
  <c r="I179" i="125"/>
  <c r="H32" i="125"/>
  <c r="K43" i="125"/>
  <c r="H78" i="125"/>
  <c r="K78" i="125" s="1"/>
  <c r="K94" i="125"/>
  <c r="G121" i="125"/>
  <c r="G120" i="125" s="1"/>
  <c r="G136" i="125"/>
  <c r="G135" i="125" s="1"/>
  <c r="K40" i="125" l="1"/>
  <c r="D179" i="125"/>
  <c r="G179" i="125"/>
  <c r="K91" i="125"/>
  <c r="K179" i="125" s="1"/>
  <c r="E179" i="125"/>
  <c r="J179" i="125"/>
  <c r="H179" i="125"/>
  <c r="G124" i="124" l="1"/>
  <c r="F124" i="124"/>
  <c r="G121" i="124"/>
  <c r="F121" i="124"/>
  <c r="G118" i="124"/>
  <c r="F118" i="124"/>
  <c r="G115" i="124"/>
  <c r="F115" i="124"/>
  <c r="G112" i="124"/>
  <c r="F112" i="124"/>
  <c r="G109" i="124"/>
  <c r="F109" i="124"/>
  <c r="G106" i="124"/>
  <c r="F106" i="124"/>
  <c r="G103" i="124"/>
  <c r="F103" i="124"/>
  <c r="G100" i="124"/>
  <c r="F100" i="124"/>
  <c r="G97" i="124"/>
  <c r="F97" i="124"/>
  <c r="G94" i="124"/>
  <c r="F94" i="124"/>
  <c r="G91" i="124"/>
  <c r="F91" i="124"/>
  <c r="G88" i="124"/>
  <c r="F88" i="124"/>
  <c r="G85" i="124"/>
  <c r="F85" i="124"/>
  <c r="G82" i="124"/>
  <c r="F82" i="124"/>
  <c r="G79" i="124"/>
  <c r="F79" i="124"/>
  <c r="G76" i="124"/>
  <c r="F76" i="124"/>
  <c r="G73" i="124"/>
  <c r="F73" i="124"/>
  <c r="G70" i="124"/>
  <c r="F70" i="124"/>
  <c r="G67" i="124"/>
  <c r="F67" i="124"/>
  <c r="G64" i="124"/>
  <c r="F64" i="124"/>
  <c r="G61" i="124"/>
  <c r="F61" i="124"/>
  <c r="G58" i="124"/>
  <c r="F58" i="124"/>
  <c r="G55" i="124"/>
  <c r="F55" i="124"/>
  <c r="G52" i="124"/>
  <c r="F52" i="124"/>
  <c r="G49" i="124"/>
  <c r="F49" i="124"/>
  <c r="G46" i="124"/>
  <c r="F46" i="124"/>
  <c r="G43" i="124"/>
  <c r="F43" i="124"/>
  <c r="G40" i="124"/>
  <c r="F40" i="124"/>
  <c r="G37" i="124"/>
  <c r="F37" i="124"/>
  <c r="G34" i="124"/>
  <c r="F34" i="124"/>
  <c r="G31" i="124"/>
  <c r="F31" i="124"/>
  <c r="G28" i="124"/>
  <c r="F28" i="124"/>
  <c r="G25" i="124"/>
  <c r="F25" i="124"/>
  <c r="G22" i="124"/>
  <c r="F22" i="124"/>
  <c r="G19" i="124"/>
  <c r="F19" i="124"/>
  <c r="G16" i="124"/>
  <c r="F16" i="124"/>
  <c r="G11" i="124"/>
  <c r="F11" i="124"/>
  <c r="G10" i="124"/>
  <c r="F10" i="124"/>
  <c r="G32" i="123"/>
  <c r="F32" i="123"/>
  <c r="G29" i="123"/>
  <c r="F29" i="123"/>
  <c r="G26" i="123"/>
  <c r="F26" i="123"/>
  <c r="G23" i="123"/>
  <c r="F23" i="123"/>
  <c r="G20" i="123"/>
  <c r="F20" i="123"/>
  <c r="G17" i="123"/>
  <c r="F17" i="123"/>
  <c r="G14" i="123"/>
  <c r="F14" i="123"/>
  <c r="G10" i="123"/>
  <c r="F10" i="123"/>
  <c r="G9" i="123"/>
  <c r="F9" i="123"/>
  <c r="N782" i="122"/>
  <c r="L782" i="122" s="1"/>
  <c r="M782" i="122"/>
  <c r="K782" i="122"/>
  <c r="J782" i="122"/>
  <c r="L781" i="122"/>
  <c r="I781" i="122"/>
  <c r="H781" i="122" s="1"/>
  <c r="L780" i="122"/>
  <c r="I780" i="122"/>
  <c r="N779" i="122"/>
  <c r="M779" i="122"/>
  <c r="K779" i="122"/>
  <c r="J779" i="122"/>
  <c r="I779" i="122" s="1"/>
  <c r="L778" i="122"/>
  <c r="I778" i="122"/>
  <c r="L777" i="122"/>
  <c r="I777" i="122"/>
  <c r="H777" i="122" s="1"/>
  <c r="N776" i="122"/>
  <c r="M776" i="122"/>
  <c r="K776" i="122"/>
  <c r="J776" i="122"/>
  <c r="I776" i="122" s="1"/>
  <c r="L775" i="122"/>
  <c r="I775" i="122"/>
  <c r="H775" i="122" s="1"/>
  <c r="L774" i="122"/>
  <c r="I774" i="122"/>
  <c r="N773" i="122"/>
  <c r="M773" i="122"/>
  <c r="K773" i="122"/>
  <c r="J773" i="122"/>
  <c r="I773" i="122" s="1"/>
  <c r="L772" i="122"/>
  <c r="I772" i="122"/>
  <c r="L771" i="122"/>
  <c r="I771" i="122"/>
  <c r="N770" i="122"/>
  <c r="M770" i="122"/>
  <c r="L770" i="122" s="1"/>
  <c r="K770" i="122"/>
  <c r="J770" i="122"/>
  <c r="I770" i="122" s="1"/>
  <c r="L769" i="122"/>
  <c r="I769" i="122"/>
  <c r="L768" i="122"/>
  <c r="I768" i="122"/>
  <c r="H768" i="122" s="1"/>
  <c r="N767" i="122"/>
  <c r="M767" i="122"/>
  <c r="L767" i="122" s="1"/>
  <c r="K767" i="122"/>
  <c r="J767" i="122"/>
  <c r="I767" i="122" s="1"/>
  <c r="H767" i="122" s="1"/>
  <c r="L766" i="122"/>
  <c r="I766" i="122"/>
  <c r="H766" i="122" s="1"/>
  <c r="L765" i="122"/>
  <c r="I765" i="122"/>
  <c r="H765" i="122" s="1"/>
  <c r="N764" i="122"/>
  <c r="M764" i="122"/>
  <c r="L764" i="122" s="1"/>
  <c r="K764" i="122"/>
  <c r="J764" i="122"/>
  <c r="L763" i="122"/>
  <c r="I763" i="122"/>
  <c r="L762" i="122"/>
  <c r="I762" i="122"/>
  <c r="H762" i="122"/>
  <c r="N761" i="122"/>
  <c r="M761" i="122"/>
  <c r="L761" i="122" s="1"/>
  <c r="K761" i="122"/>
  <c r="J761" i="122"/>
  <c r="L760" i="122"/>
  <c r="I760" i="122"/>
  <c r="L759" i="122"/>
  <c r="I759" i="122"/>
  <c r="H759" i="122" s="1"/>
  <c r="N758" i="122"/>
  <c r="M758" i="122"/>
  <c r="K758" i="122"/>
  <c r="J758" i="122"/>
  <c r="I758" i="122" s="1"/>
  <c r="L757" i="122"/>
  <c r="I757" i="122"/>
  <c r="L756" i="122"/>
  <c r="I756" i="122"/>
  <c r="N755" i="122"/>
  <c r="M755" i="122"/>
  <c r="L755" i="122" s="1"/>
  <c r="K755" i="122"/>
  <c r="J755" i="122"/>
  <c r="L754" i="122"/>
  <c r="I754" i="122"/>
  <c r="L753" i="122"/>
  <c r="I753" i="122"/>
  <c r="N752" i="122"/>
  <c r="M752" i="122"/>
  <c r="K752" i="122"/>
  <c r="J752" i="122"/>
  <c r="L751" i="122"/>
  <c r="I751" i="122"/>
  <c r="L750" i="122"/>
  <c r="I750" i="122"/>
  <c r="H750" i="122" s="1"/>
  <c r="N749" i="122"/>
  <c r="M749" i="122"/>
  <c r="L749" i="122" s="1"/>
  <c r="K749" i="122"/>
  <c r="J749" i="122"/>
  <c r="I749" i="122" s="1"/>
  <c r="L748" i="122"/>
  <c r="I748" i="122"/>
  <c r="H748" i="122" s="1"/>
  <c r="L747" i="122"/>
  <c r="I747" i="122"/>
  <c r="H747" i="122" s="1"/>
  <c r="N746" i="122"/>
  <c r="L746" i="122" s="1"/>
  <c r="M746" i="122"/>
  <c r="K746" i="122"/>
  <c r="J746" i="122"/>
  <c r="L745" i="122"/>
  <c r="I745" i="122"/>
  <c r="H745" i="122" s="1"/>
  <c r="L744" i="122"/>
  <c r="I744" i="122"/>
  <c r="H744" i="122" s="1"/>
  <c r="N743" i="122"/>
  <c r="M743" i="122"/>
  <c r="K743" i="122"/>
  <c r="J743" i="122"/>
  <c r="L742" i="122"/>
  <c r="I742" i="122"/>
  <c r="L741" i="122"/>
  <c r="I741" i="122"/>
  <c r="N740" i="122"/>
  <c r="L740" i="122" s="1"/>
  <c r="M740" i="122"/>
  <c r="K740" i="122"/>
  <c r="J740" i="122"/>
  <c r="I740" i="122" s="1"/>
  <c r="L739" i="122"/>
  <c r="I739" i="122"/>
  <c r="L738" i="122"/>
  <c r="I738" i="122"/>
  <c r="N737" i="122"/>
  <c r="M737" i="122"/>
  <c r="K737" i="122"/>
  <c r="J737" i="122"/>
  <c r="L736" i="122"/>
  <c r="I736" i="122"/>
  <c r="H736" i="122"/>
  <c r="L735" i="122"/>
  <c r="I735" i="122"/>
  <c r="N734" i="122"/>
  <c r="M734" i="122"/>
  <c r="K734" i="122"/>
  <c r="J734" i="122"/>
  <c r="L733" i="122"/>
  <c r="I733" i="122"/>
  <c r="H733" i="122" s="1"/>
  <c r="L732" i="122"/>
  <c r="I732" i="122"/>
  <c r="N731" i="122"/>
  <c r="M731" i="122"/>
  <c r="K731" i="122"/>
  <c r="J731" i="122"/>
  <c r="I731" i="122" s="1"/>
  <c r="L730" i="122"/>
  <c r="I730" i="122"/>
  <c r="L729" i="122"/>
  <c r="I729" i="122"/>
  <c r="N728" i="122"/>
  <c r="M728" i="122"/>
  <c r="K728" i="122"/>
  <c r="J728" i="122"/>
  <c r="I728" i="122" s="1"/>
  <c r="L727" i="122"/>
  <c r="I727" i="122"/>
  <c r="L726" i="122"/>
  <c r="I726" i="122"/>
  <c r="N725" i="122"/>
  <c r="M725" i="122"/>
  <c r="K725" i="122"/>
  <c r="J725" i="122"/>
  <c r="I725" i="122" s="1"/>
  <c r="L724" i="122"/>
  <c r="I724" i="122"/>
  <c r="L723" i="122"/>
  <c r="I723" i="122"/>
  <c r="N722" i="122"/>
  <c r="M722" i="122"/>
  <c r="L722" i="122" s="1"/>
  <c r="K722" i="122"/>
  <c r="J722" i="122"/>
  <c r="I722" i="122" s="1"/>
  <c r="L721" i="122"/>
  <c r="I721" i="122"/>
  <c r="L720" i="122"/>
  <c r="I720" i="122"/>
  <c r="H720" i="122" s="1"/>
  <c r="N719" i="122"/>
  <c r="M719" i="122"/>
  <c r="L719" i="122" s="1"/>
  <c r="K719" i="122"/>
  <c r="J719" i="122"/>
  <c r="I719" i="122" s="1"/>
  <c r="H719" i="122" s="1"/>
  <c r="L718" i="122"/>
  <c r="I718" i="122"/>
  <c r="H718" i="122" s="1"/>
  <c r="L717" i="122"/>
  <c r="I717" i="122"/>
  <c r="N716" i="122"/>
  <c r="M716" i="122"/>
  <c r="L716" i="122" s="1"/>
  <c r="K716" i="122"/>
  <c r="J716" i="122"/>
  <c r="L715" i="122"/>
  <c r="I715" i="122"/>
  <c r="L714" i="122"/>
  <c r="I714" i="122"/>
  <c r="H714" i="122"/>
  <c r="N713" i="122"/>
  <c r="M713" i="122"/>
  <c r="L713" i="122" s="1"/>
  <c r="K713" i="122"/>
  <c r="J713" i="122"/>
  <c r="L712" i="122"/>
  <c r="I712" i="122"/>
  <c r="L711" i="122"/>
  <c r="I711" i="122"/>
  <c r="H711" i="122" s="1"/>
  <c r="N710" i="122"/>
  <c r="M710" i="122"/>
  <c r="K710" i="122"/>
  <c r="J710" i="122"/>
  <c r="I710" i="122" s="1"/>
  <c r="L709" i="122"/>
  <c r="I709" i="122"/>
  <c r="L708" i="122"/>
  <c r="I708" i="122"/>
  <c r="N707" i="122"/>
  <c r="M707" i="122"/>
  <c r="K707" i="122"/>
  <c r="J707" i="122"/>
  <c r="L706" i="122"/>
  <c r="H706" i="122" s="1"/>
  <c r="I706" i="122"/>
  <c r="L705" i="122"/>
  <c r="I705" i="122"/>
  <c r="N704" i="122"/>
  <c r="M704" i="122"/>
  <c r="K704" i="122"/>
  <c r="J704" i="122"/>
  <c r="L703" i="122"/>
  <c r="I703" i="122"/>
  <c r="L702" i="122"/>
  <c r="H702" i="122" s="1"/>
  <c r="I702" i="122"/>
  <c r="N701" i="122"/>
  <c r="M701" i="122"/>
  <c r="L701" i="122" s="1"/>
  <c r="K701" i="122"/>
  <c r="J701" i="122"/>
  <c r="I701" i="122" s="1"/>
  <c r="L700" i="122"/>
  <c r="H700" i="122" s="1"/>
  <c r="I700" i="122"/>
  <c r="L699" i="122"/>
  <c r="I699" i="122"/>
  <c r="N698" i="122"/>
  <c r="M698" i="122"/>
  <c r="L698" i="122" s="1"/>
  <c r="K698" i="122"/>
  <c r="J698" i="122"/>
  <c r="L697" i="122"/>
  <c r="I697" i="122"/>
  <c r="L696" i="122"/>
  <c r="I696" i="122"/>
  <c r="H696" i="122" s="1"/>
  <c r="N695" i="122"/>
  <c r="M695" i="122"/>
  <c r="K695" i="122"/>
  <c r="J695" i="122"/>
  <c r="L694" i="122"/>
  <c r="H694" i="122" s="1"/>
  <c r="I694" i="122"/>
  <c r="L693" i="122"/>
  <c r="I693" i="122"/>
  <c r="H693" i="122" s="1"/>
  <c r="N692" i="122"/>
  <c r="M692" i="122"/>
  <c r="K692" i="122"/>
  <c r="J692" i="122"/>
  <c r="I692" i="122" s="1"/>
  <c r="L691" i="122"/>
  <c r="I691" i="122"/>
  <c r="L690" i="122"/>
  <c r="I690" i="122"/>
  <c r="N689" i="122"/>
  <c r="M689" i="122"/>
  <c r="L689" i="122" s="1"/>
  <c r="K689" i="122"/>
  <c r="J689" i="122"/>
  <c r="L688" i="122"/>
  <c r="I688" i="122"/>
  <c r="L687" i="122"/>
  <c r="I687" i="122"/>
  <c r="N686" i="122"/>
  <c r="M686" i="122"/>
  <c r="K686" i="122"/>
  <c r="J686" i="122"/>
  <c r="L685" i="122"/>
  <c r="I685" i="122"/>
  <c r="L684" i="122"/>
  <c r="I684" i="122"/>
  <c r="N683" i="122"/>
  <c r="M683" i="122"/>
  <c r="L683" i="122" s="1"/>
  <c r="K683" i="122"/>
  <c r="J683" i="122"/>
  <c r="I683" i="122" s="1"/>
  <c r="L682" i="122"/>
  <c r="H682" i="122" s="1"/>
  <c r="I682" i="122"/>
  <c r="L681" i="122"/>
  <c r="I681" i="122"/>
  <c r="N680" i="122"/>
  <c r="M680" i="122"/>
  <c r="K680" i="122"/>
  <c r="J680" i="122"/>
  <c r="I680" i="122" s="1"/>
  <c r="L679" i="122"/>
  <c r="I679" i="122"/>
  <c r="L678" i="122"/>
  <c r="I678" i="122"/>
  <c r="N677" i="122"/>
  <c r="M677" i="122"/>
  <c r="L677" i="122" s="1"/>
  <c r="K677" i="122"/>
  <c r="J677" i="122"/>
  <c r="I677" i="122" s="1"/>
  <c r="L676" i="122"/>
  <c r="H676" i="122" s="1"/>
  <c r="I676" i="122"/>
  <c r="L675" i="122"/>
  <c r="I675" i="122"/>
  <c r="N674" i="122"/>
  <c r="M674" i="122"/>
  <c r="L674" i="122" s="1"/>
  <c r="K674" i="122"/>
  <c r="J674" i="122"/>
  <c r="L673" i="122"/>
  <c r="I673" i="122"/>
  <c r="L672" i="122"/>
  <c r="I672" i="122"/>
  <c r="H672" i="122"/>
  <c r="N671" i="122"/>
  <c r="M671" i="122"/>
  <c r="L671" i="122" s="1"/>
  <c r="K671" i="122"/>
  <c r="J671" i="122"/>
  <c r="L670" i="122"/>
  <c r="I670" i="122"/>
  <c r="H670" i="122"/>
  <c r="L669" i="122"/>
  <c r="I669" i="122"/>
  <c r="N668" i="122"/>
  <c r="M668" i="122"/>
  <c r="K668" i="122"/>
  <c r="J668" i="122"/>
  <c r="L667" i="122"/>
  <c r="I667" i="122"/>
  <c r="L666" i="122"/>
  <c r="H666" i="122" s="1"/>
  <c r="I666" i="122"/>
  <c r="N665" i="122"/>
  <c r="M665" i="122"/>
  <c r="K665" i="122"/>
  <c r="J665" i="122"/>
  <c r="L664" i="122"/>
  <c r="I664" i="122"/>
  <c r="L663" i="122"/>
  <c r="I663" i="122"/>
  <c r="H663" i="122" s="1"/>
  <c r="N662" i="122"/>
  <c r="M662" i="122"/>
  <c r="K662" i="122"/>
  <c r="J662" i="122"/>
  <c r="I662" i="122" s="1"/>
  <c r="L661" i="122"/>
  <c r="I661" i="122"/>
  <c r="L660" i="122"/>
  <c r="I660" i="122"/>
  <c r="N659" i="122"/>
  <c r="M659" i="122"/>
  <c r="K659" i="122"/>
  <c r="I659" i="122" s="1"/>
  <c r="J659" i="122"/>
  <c r="L658" i="122"/>
  <c r="I658" i="122"/>
  <c r="L657" i="122"/>
  <c r="I657" i="122"/>
  <c r="N656" i="122"/>
  <c r="L656" i="122" s="1"/>
  <c r="M656" i="122"/>
  <c r="K656" i="122"/>
  <c r="J656" i="122"/>
  <c r="L655" i="122"/>
  <c r="I655" i="122"/>
  <c r="L654" i="122"/>
  <c r="I654" i="122"/>
  <c r="N653" i="122"/>
  <c r="M653" i="122"/>
  <c r="K653" i="122"/>
  <c r="J653" i="122"/>
  <c r="I653" i="122" s="1"/>
  <c r="L652" i="122"/>
  <c r="I652" i="122"/>
  <c r="L651" i="122"/>
  <c r="I651" i="122"/>
  <c r="H651" i="122" s="1"/>
  <c r="N650" i="122"/>
  <c r="M650" i="122"/>
  <c r="K650" i="122"/>
  <c r="J650" i="122"/>
  <c r="L649" i="122"/>
  <c r="I649" i="122"/>
  <c r="H649" i="122" s="1"/>
  <c r="L648" i="122"/>
  <c r="I648" i="122"/>
  <c r="H648" i="122" s="1"/>
  <c r="N647" i="122"/>
  <c r="M647" i="122"/>
  <c r="K647" i="122"/>
  <c r="J647" i="122"/>
  <c r="L646" i="122"/>
  <c r="I646" i="122"/>
  <c r="H646" i="122" s="1"/>
  <c r="L645" i="122"/>
  <c r="I645" i="122"/>
  <c r="H645" i="122" s="1"/>
  <c r="N644" i="122"/>
  <c r="L644" i="122" s="1"/>
  <c r="M644" i="122"/>
  <c r="K644" i="122"/>
  <c r="J644" i="122"/>
  <c r="I644" i="122" s="1"/>
  <c r="L643" i="122"/>
  <c r="I643" i="122"/>
  <c r="L642" i="122"/>
  <c r="I642" i="122"/>
  <c r="N641" i="122"/>
  <c r="M641" i="122"/>
  <c r="K641" i="122"/>
  <c r="J641" i="122"/>
  <c r="L640" i="122"/>
  <c r="I640" i="122"/>
  <c r="H640" i="122" s="1"/>
  <c r="L639" i="122"/>
  <c r="I639" i="122"/>
  <c r="N638" i="122"/>
  <c r="L638" i="122" s="1"/>
  <c r="M638" i="122"/>
  <c r="K638" i="122"/>
  <c r="J638" i="122"/>
  <c r="L637" i="122"/>
  <c r="I637" i="122"/>
  <c r="H637" i="122" s="1"/>
  <c r="L636" i="122"/>
  <c r="I636" i="122"/>
  <c r="N635" i="122"/>
  <c r="M635" i="122"/>
  <c r="K635" i="122"/>
  <c r="J635" i="122"/>
  <c r="I635" i="122" s="1"/>
  <c r="L634" i="122"/>
  <c r="I634" i="122"/>
  <c r="L633" i="122"/>
  <c r="I633" i="122"/>
  <c r="N632" i="122"/>
  <c r="M632" i="122"/>
  <c r="K632" i="122"/>
  <c r="J632" i="122"/>
  <c r="I632" i="122" s="1"/>
  <c r="L631" i="122"/>
  <c r="I631" i="122"/>
  <c r="L630" i="122"/>
  <c r="I630" i="122"/>
  <c r="N629" i="122"/>
  <c r="M629" i="122"/>
  <c r="K629" i="122"/>
  <c r="J629" i="122"/>
  <c r="I629" i="122" s="1"/>
  <c r="L628" i="122"/>
  <c r="I628" i="122"/>
  <c r="L627" i="122"/>
  <c r="I627" i="122"/>
  <c r="N626" i="122"/>
  <c r="M626" i="122"/>
  <c r="L626" i="122" s="1"/>
  <c r="K626" i="122"/>
  <c r="J626" i="122"/>
  <c r="I626" i="122" s="1"/>
  <c r="L625" i="122"/>
  <c r="I625" i="122"/>
  <c r="L624" i="122"/>
  <c r="I624" i="122"/>
  <c r="H624" i="122" s="1"/>
  <c r="N623" i="122"/>
  <c r="M623" i="122"/>
  <c r="L623" i="122" s="1"/>
  <c r="K623" i="122"/>
  <c r="J623" i="122"/>
  <c r="I623" i="122" s="1"/>
  <c r="H623" i="122" s="1"/>
  <c r="L622" i="122"/>
  <c r="I622" i="122"/>
  <c r="H622" i="122" s="1"/>
  <c r="L621" i="122"/>
  <c r="I621" i="122"/>
  <c r="N620" i="122"/>
  <c r="M620" i="122"/>
  <c r="L620" i="122" s="1"/>
  <c r="K620" i="122"/>
  <c r="J620" i="122"/>
  <c r="L619" i="122"/>
  <c r="I619" i="122"/>
  <c r="L618" i="122"/>
  <c r="I618" i="122"/>
  <c r="H618" i="122"/>
  <c r="N617" i="122"/>
  <c r="M617" i="122"/>
  <c r="L617" i="122" s="1"/>
  <c r="K617" i="122"/>
  <c r="J617" i="122"/>
  <c r="L616" i="122"/>
  <c r="I616" i="122"/>
  <c r="L615" i="122"/>
  <c r="I615" i="122"/>
  <c r="H615" i="122" s="1"/>
  <c r="N614" i="122"/>
  <c r="M614" i="122"/>
  <c r="K614" i="122"/>
  <c r="J614" i="122"/>
  <c r="I614" i="122" s="1"/>
  <c r="L613" i="122"/>
  <c r="I613" i="122"/>
  <c r="L612" i="122"/>
  <c r="I612" i="122"/>
  <c r="N611" i="122"/>
  <c r="M611" i="122"/>
  <c r="K611" i="122"/>
  <c r="J611" i="122"/>
  <c r="L610" i="122"/>
  <c r="H610" i="122" s="1"/>
  <c r="I610" i="122"/>
  <c r="L609" i="122"/>
  <c r="I609" i="122"/>
  <c r="N608" i="122"/>
  <c r="M608" i="122"/>
  <c r="K608" i="122"/>
  <c r="J608" i="122"/>
  <c r="L607" i="122"/>
  <c r="I607" i="122"/>
  <c r="L606" i="122"/>
  <c r="I606" i="122"/>
  <c r="N605" i="122"/>
  <c r="M605" i="122"/>
  <c r="L605" i="122" s="1"/>
  <c r="K605" i="122"/>
  <c r="J605" i="122"/>
  <c r="I605" i="122" s="1"/>
  <c r="L604" i="122"/>
  <c r="H604" i="122" s="1"/>
  <c r="I604" i="122"/>
  <c r="L603" i="122"/>
  <c r="I603" i="122"/>
  <c r="H603" i="122" s="1"/>
  <c r="N602" i="122"/>
  <c r="M602" i="122"/>
  <c r="L602" i="122" s="1"/>
  <c r="K602" i="122"/>
  <c r="J602" i="122"/>
  <c r="L601" i="122"/>
  <c r="I601" i="122"/>
  <c r="L600" i="122"/>
  <c r="I600" i="122"/>
  <c r="N599" i="122"/>
  <c r="M599" i="122"/>
  <c r="K599" i="122"/>
  <c r="J599" i="122"/>
  <c r="L598" i="122"/>
  <c r="H598" i="122" s="1"/>
  <c r="I598" i="122"/>
  <c r="L597" i="122"/>
  <c r="I597" i="122"/>
  <c r="N596" i="122"/>
  <c r="M596" i="122"/>
  <c r="K596" i="122"/>
  <c r="J596" i="122"/>
  <c r="I596" i="122" s="1"/>
  <c r="L595" i="122"/>
  <c r="I595" i="122"/>
  <c r="L594" i="122"/>
  <c r="I594" i="122"/>
  <c r="N593" i="122"/>
  <c r="M593" i="122"/>
  <c r="L593" i="122" s="1"/>
  <c r="K593" i="122"/>
  <c r="J593" i="122"/>
  <c r="I593" i="122" s="1"/>
  <c r="L592" i="122"/>
  <c r="H592" i="122" s="1"/>
  <c r="I592" i="122"/>
  <c r="L591" i="122"/>
  <c r="I591" i="122"/>
  <c r="N590" i="122"/>
  <c r="M590" i="122"/>
  <c r="L590" i="122" s="1"/>
  <c r="K590" i="122"/>
  <c r="J590" i="122"/>
  <c r="L589" i="122"/>
  <c r="I589" i="122"/>
  <c r="H589" i="122" s="1"/>
  <c r="L588" i="122"/>
  <c r="I588" i="122"/>
  <c r="H588" i="122" s="1"/>
  <c r="N587" i="122"/>
  <c r="M587" i="122"/>
  <c r="K587" i="122"/>
  <c r="J587" i="122"/>
  <c r="I587" i="122" s="1"/>
  <c r="L586" i="122"/>
  <c r="I586" i="122"/>
  <c r="L585" i="122"/>
  <c r="I585" i="122"/>
  <c r="N584" i="122"/>
  <c r="M584" i="122"/>
  <c r="L584" i="122" s="1"/>
  <c r="H584" i="122" s="1"/>
  <c r="K584" i="122"/>
  <c r="J584" i="122"/>
  <c r="I584" i="122" s="1"/>
  <c r="L583" i="122"/>
  <c r="I583" i="122"/>
  <c r="H583" i="122" s="1"/>
  <c r="L582" i="122"/>
  <c r="I582" i="122"/>
  <c r="N581" i="122"/>
  <c r="M581" i="122"/>
  <c r="K581" i="122"/>
  <c r="I581" i="122" s="1"/>
  <c r="J581" i="122"/>
  <c r="L580" i="122"/>
  <c r="I580" i="122"/>
  <c r="L579" i="122"/>
  <c r="I579" i="122"/>
  <c r="N578" i="122"/>
  <c r="M578" i="122"/>
  <c r="K578" i="122"/>
  <c r="J578" i="122"/>
  <c r="I578" i="122" s="1"/>
  <c r="L577" i="122"/>
  <c r="I577" i="122"/>
  <c r="L576" i="122"/>
  <c r="H576" i="122" s="1"/>
  <c r="I576" i="122"/>
  <c r="N575" i="122"/>
  <c r="M575" i="122"/>
  <c r="K575" i="122"/>
  <c r="J575" i="122"/>
  <c r="L574" i="122"/>
  <c r="I574" i="122"/>
  <c r="L573" i="122"/>
  <c r="I573" i="122"/>
  <c r="N572" i="122"/>
  <c r="L572" i="122" s="1"/>
  <c r="M572" i="122"/>
  <c r="K572" i="122"/>
  <c r="J572" i="122"/>
  <c r="L571" i="122"/>
  <c r="I571" i="122"/>
  <c r="L570" i="122"/>
  <c r="H570" i="122" s="1"/>
  <c r="I570" i="122"/>
  <c r="N569" i="122"/>
  <c r="M569" i="122"/>
  <c r="K569" i="122"/>
  <c r="I569" i="122" s="1"/>
  <c r="J569" i="122"/>
  <c r="L568" i="122"/>
  <c r="I568" i="122"/>
  <c r="L567" i="122"/>
  <c r="I567" i="122"/>
  <c r="N566" i="122"/>
  <c r="M566" i="122"/>
  <c r="K566" i="122"/>
  <c r="J566" i="122"/>
  <c r="L565" i="122"/>
  <c r="I565" i="122"/>
  <c r="L564" i="122"/>
  <c r="H564" i="122" s="1"/>
  <c r="I564" i="122"/>
  <c r="N563" i="122"/>
  <c r="M563" i="122"/>
  <c r="K563" i="122"/>
  <c r="J563" i="122"/>
  <c r="I563" i="122" s="1"/>
  <c r="L562" i="122"/>
  <c r="I562" i="122"/>
  <c r="H562" i="122" s="1"/>
  <c r="L561" i="122"/>
  <c r="I561" i="122"/>
  <c r="N560" i="122"/>
  <c r="M560" i="122"/>
  <c r="L560" i="122" s="1"/>
  <c r="K560" i="122"/>
  <c r="J560" i="122"/>
  <c r="L559" i="122"/>
  <c r="I559" i="122"/>
  <c r="L558" i="122"/>
  <c r="I558" i="122"/>
  <c r="H558" i="122" s="1"/>
  <c r="N557" i="122"/>
  <c r="M557" i="122"/>
  <c r="L557" i="122" s="1"/>
  <c r="K557" i="122"/>
  <c r="J557" i="122"/>
  <c r="L556" i="122"/>
  <c r="I556" i="122"/>
  <c r="H556" i="122" s="1"/>
  <c r="L555" i="122"/>
  <c r="I555" i="122"/>
  <c r="N554" i="122"/>
  <c r="L554" i="122" s="1"/>
  <c r="M554" i="122"/>
  <c r="K554" i="122"/>
  <c r="J554" i="122"/>
  <c r="L553" i="122"/>
  <c r="I553" i="122"/>
  <c r="H553" i="122" s="1"/>
  <c r="L552" i="122"/>
  <c r="I552" i="122"/>
  <c r="N551" i="122"/>
  <c r="M551" i="122"/>
  <c r="K551" i="122"/>
  <c r="J551" i="122"/>
  <c r="L550" i="122"/>
  <c r="I550" i="122"/>
  <c r="L549" i="122"/>
  <c r="I549" i="122"/>
  <c r="N548" i="122"/>
  <c r="M548" i="122"/>
  <c r="K548" i="122"/>
  <c r="J548" i="122"/>
  <c r="I548" i="122" s="1"/>
  <c r="L547" i="122"/>
  <c r="I547" i="122"/>
  <c r="H547" i="122" s="1"/>
  <c r="L546" i="122"/>
  <c r="I546" i="122"/>
  <c r="N545" i="122"/>
  <c r="M545" i="122"/>
  <c r="L545" i="122" s="1"/>
  <c r="K545" i="122"/>
  <c r="J545" i="122"/>
  <c r="I545" i="122" s="1"/>
  <c r="L544" i="122"/>
  <c r="I544" i="122"/>
  <c r="L543" i="122"/>
  <c r="I543" i="122"/>
  <c r="N542" i="122"/>
  <c r="M542" i="122"/>
  <c r="K542" i="122"/>
  <c r="J542" i="122"/>
  <c r="I542" i="122" s="1"/>
  <c r="L541" i="122"/>
  <c r="I541" i="122"/>
  <c r="H541" i="122" s="1"/>
  <c r="L540" i="122"/>
  <c r="I540" i="122"/>
  <c r="N539" i="122"/>
  <c r="M539" i="122"/>
  <c r="K539" i="122"/>
  <c r="J539" i="122"/>
  <c r="I539" i="122" s="1"/>
  <c r="L538" i="122"/>
  <c r="I538" i="122"/>
  <c r="H538" i="122" s="1"/>
  <c r="L537" i="122"/>
  <c r="I537" i="122"/>
  <c r="N536" i="122"/>
  <c r="M536" i="122"/>
  <c r="L536" i="122" s="1"/>
  <c r="K536" i="122"/>
  <c r="J536" i="122"/>
  <c r="L535" i="122"/>
  <c r="I535" i="122"/>
  <c r="H535" i="122" s="1"/>
  <c r="L534" i="122"/>
  <c r="I534" i="122"/>
  <c r="H534" i="122"/>
  <c r="N533" i="122"/>
  <c r="M533" i="122"/>
  <c r="K533" i="122"/>
  <c r="J533" i="122"/>
  <c r="L532" i="122"/>
  <c r="H532" i="122" s="1"/>
  <c r="I532" i="122"/>
  <c r="L531" i="122"/>
  <c r="I531" i="122"/>
  <c r="H531" i="122" s="1"/>
  <c r="N530" i="122"/>
  <c r="M530" i="122"/>
  <c r="K530" i="122"/>
  <c r="J530" i="122"/>
  <c r="L529" i="122"/>
  <c r="I529" i="122"/>
  <c r="L528" i="122"/>
  <c r="I528" i="122"/>
  <c r="N527" i="122"/>
  <c r="M527" i="122"/>
  <c r="L527" i="122" s="1"/>
  <c r="K527" i="122"/>
  <c r="I527" i="122" s="1"/>
  <c r="J527" i="122"/>
  <c r="L526" i="122"/>
  <c r="I526" i="122"/>
  <c r="L525" i="122"/>
  <c r="I525" i="122"/>
  <c r="N524" i="122"/>
  <c r="M524" i="122"/>
  <c r="K524" i="122"/>
  <c r="J524" i="122"/>
  <c r="L523" i="122"/>
  <c r="I523" i="122"/>
  <c r="H523" i="122" s="1"/>
  <c r="L522" i="122"/>
  <c r="I522" i="122"/>
  <c r="N521" i="122"/>
  <c r="M521" i="122"/>
  <c r="L521" i="122" s="1"/>
  <c r="K521" i="122"/>
  <c r="I521" i="122" s="1"/>
  <c r="J521" i="122"/>
  <c r="L520" i="122"/>
  <c r="I520" i="122"/>
  <c r="L519" i="122"/>
  <c r="I519" i="122"/>
  <c r="H519" i="122" s="1"/>
  <c r="N518" i="122"/>
  <c r="M518" i="122"/>
  <c r="L518" i="122" s="1"/>
  <c r="K518" i="122"/>
  <c r="J518" i="122"/>
  <c r="L517" i="122"/>
  <c r="I517" i="122"/>
  <c r="L516" i="122"/>
  <c r="I516" i="122"/>
  <c r="H516" i="122" s="1"/>
  <c r="N515" i="122"/>
  <c r="M515" i="122"/>
  <c r="K515" i="122"/>
  <c r="J515" i="122"/>
  <c r="I515" i="122" s="1"/>
  <c r="L514" i="122"/>
  <c r="I514" i="122"/>
  <c r="H514" i="122"/>
  <c r="L513" i="122"/>
  <c r="I513" i="122"/>
  <c r="H513" i="122" s="1"/>
  <c r="N512" i="122"/>
  <c r="M512" i="122"/>
  <c r="K512" i="122"/>
  <c r="J512" i="122"/>
  <c r="L511" i="122"/>
  <c r="I511" i="122"/>
  <c r="L510" i="122"/>
  <c r="I510" i="122"/>
  <c r="H510" i="122" s="1"/>
  <c r="N509" i="122"/>
  <c r="M509" i="122"/>
  <c r="L509" i="122" s="1"/>
  <c r="K509" i="122"/>
  <c r="J509" i="122"/>
  <c r="L508" i="122"/>
  <c r="H508" i="122" s="1"/>
  <c r="I508" i="122"/>
  <c r="L507" i="122"/>
  <c r="I507" i="122"/>
  <c r="N506" i="122"/>
  <c r="M506" i="122"/>
  <c r="K506" i="122"/>
  <c r="J506" i="122"/>
  <c r="L505" i="122"/>
  <c r="I505" i="122"/>
  <c r="H505" i="122" s="1"/>
  <c r="L504" i="122"/>
  <c r="I504" i="122"/>
  <c r="N503" i="122"/>
  <c r="M503" i="122"/>
  <c r="L503" i="122" s="1"/>
  <c r="K503" i="122"/>
  <c r="J503" i="122"/>
  <c r="L502" i="122"/>
  <c r="I502" i="122"/>
  <c r="L501" i="122"/>
  <c r="I501" i="122"/>
  <c r="N500" i="122"/>
  <c r="M500" i="122"/>
  <c r="K500" i="122"/>
  <c r="J500" i="122"/>
  <c r="I500" i="122" s="1"/>
  <c r="L499" i="122"/>
  <c r="I499" i="122"/>
  <c r="H499" i="122" s="1"/>
  <c r="L498" i="122"/>
  <c r="I498" i="122"/>
  <c r="N497" i="122"/>
  <c r="M497" i="122"/>
  <c r="L497" i="122" s="1"/>
  <c r="K497" i="122"/>
  <c r="J497" i="122"/>
  <c r="I497" i="122" s="1"/>
  <c r="L496" i="122"/>
  <c r="H496" i="122" s="1"/>
  <c r="I496" i="122"/>
  <c r="L495" i="122"/>
  <c r="I495" i="122"/>
  <c r="H495" i="122" s="1"/>
  <c r="N494" i="122"/>
  <c r="M494" i="122"/>
  <c r="K494" i="122"/>
  <c r="J494" i="122"/>
  <c r="L493" i="122"/>
  <c r="I493" i="122"/>
  <c r="L492" i="122"/>
  <c r="I492" i="122"/>
  <c r="H492" i="122" s="1"/>
  <c r="N491" i="122"/>
  <c r="M491" i="122"/>
  <c r="L491" i="122" s="1"/>
  <c r="K491" i="122"/>
  <c r="I491" i="122" s="1"/>
  <c r="H491" i="122" s="1"/>
  <c r="J491" i="122"/>
  <c r="L490" i="122"/>
  <c r="I490" i="122"/>
  <c r="L489" i="122"/>
  <c r="I489" i="122"/>
  <c r="H489" i="122" s="1"/>
  <c r="N488" i="122"/>
  <c r="M488" i="122"/>
  <c r="K488" i="122"/>
  <c r="J488" i="122"/>
  <c r="L487" i="122"/>
  <c r="I487" i="122"/>
  <c r="L486" i="122"/>
  <c r="I486" i="122"/>
  <c r="H486" i="122" s="1"/>
  <c r="N485" i="122"/>
  <c r="M485" i="122"/>
  <c r="L485" i="122" s="1"/>
  <c r="K485" i="122"/>
  <c r="I485" i="122" s="1"/>
  <c r="H485" i="122" s="1"/>
  <c r="J485" i="122"/>
  <c r="L484" i="122"/>
  <c r="I484" i="122"/>
  <c r="H484" i="122" s="1"/>
  <c r="L483" i="122"/>
  <c r="I483" i="122"/>
  <c r="H483" i="122" s="1"/>
  <c r="N482" i="122"/>
  <c r="M482" i="122"/>
  <c r="K482" i="122"/>
  <c r="J482" i="122"/>
  <c r="I482" i="122" s="1"/>
  <c r="L481" i="122"/>
  <c r="I481" i="122"/>
  <c r="L480" i="122"/>
  <c r="I480" i="122"/>
  <c r="N479" i="122"/>
  <c r="M479" i="122"/>
  <c r="K479" i="122"/>
  <c r="J479" i="122"/>
  <c r="L478" i="122"/>
  <c r="H478" i="122" s="1"/>
  <c r="I478" i="122"/>
  <c r="L477" i="122"/>
  <c r="I477" i="122"/>
  <c r="H477" i="122" s="1"/>
  <c r="N476" i="122"/>
  <c r="M476" i="122"/>
  <c r="K476" i="122"/>
  <c r="J476" i="122"/>
  <c r="I476" i="122" s="1"/>
  <c r="L475" i="122"/>
  <c r="I475" i="122"/>
  <c r="L474" i="122"/>
  <c r="I474" i="122"/>
  <c r="N473" i="122"/>
  <c r="M473" i="122"/>
  <c r="K473" i="122"/>
  <c r="J473" i="122"/>
  <c r="I473" i="122" s="1"/>
  <c r="L472" i="122"/>
  <c r="I472" i="122"/>
  <c r="L471" i="122"/>
  <c r="I471" i="122"/>
  <c r="H471" i="122" s="1"/>
  <c r="N470" i="122"/>
  <c r="L470" i="122" s="1"/>
  <c r="M470" i="122"/>
  <c r="K470" i="122"/>
  <c r="J470" i="122"/>
  <c r="L469" i="122"/>
  <c r="I469" i="122"/>
  <c r="H469" i="122" s="1"/>
  <c r="L468" i="122"/>
  <c r="I468" i="122"/>
  <c r="N467" i="122"/>
  <c r="M467" i="122"/>
  <c r="L467" i="122" s="1"/>
  <c r="K467" i="122"/>
  <c r="I467" i="122" s="1"/>
  <c r="J467" i="122"/>
  <c r="L466" i="122"/>
  <c r="I466" i="122"/>
  <c r="L465" i="122"/>
  <c r="I465" i="122"/>
  <c r="N464" i="122"/>
  <c r="M464" i="122"/>
  <c r="L464" i="122" s="1"/>
  <c r="K464" i="122"/>
  <c r="J464" i="122"/>
  <c r="L463" i="122"/>
  <c r="I463" i="122"/>
  <c r="H463" i="122" s="1"/>
  <c r="L462" i="122"/>
  <c r="I462" i="122"/>
  <c r="N461" i="122"/>
  <c r="M461" i="122"/>
  <c r="K461" i="122"/>
  <c r="J461" i="122"/>
  <c r="L460" i="122"/>
  <c r="I460" i="122"/>
  <c r="H460" i="122" s="1"/>
  <c r="L459" i="122"/>
  <c r="I459" i="122"/>
  <c r="H459" i="122" s="1"/>
  <c r="N458" i="122"/>
  <c r="L458" i="122" s="1"/>
  <c r="M458" i="122"/>
  <c r="K458" i="122"/>
  <c r="J458" i="122"/>
  <c r="I458" i="122" s="1"/>
  <c r="H458" i="122"/>
  <c r="L457" i="122"/>
  <c r="I457" i="122"/>
  <c r="L456" i="122"/>
  <c r="I456" i="122"/>
  <c r="N455" i="122"/>
  <c r="M455" i="122"/>
  <c r="L455" i="122" s="1"/>
  <c r="K455" i="122"/>
  <c r="J455" i="122"/>
  <c r="L454" i="122"/>
  <c r="I454" i="122"/>
  <c r="L453" i="122"/>
  <c r="I453" i="122"/>
  <c r="N452" i="122"/>
  <c r="M452" i="122"/>
  <c r="K452" i="122"/>
  <c r="J452" i="122"/>
  <c r="I452" i="122" s="1"/>
  <c r="L451" i="122"/>
  <c r="I451" i="122"/>
  <c r="L450" i="122"/>
  <c r="I450" i="122"/>
  <c r="N449" i="122"/>
  <c r="M449" i="122"/>
  <c r="L449" i="122" s="1"/>
  <c r="K449" i="122"/>
  <c r="J449" i="122"/>
  <c r="I449" i="122" s="1"/>
  <c r="L448" i="122"/>
  <c r="I448" i="122"/>
  <c r="L447" i="122"/>
  <c r="I447" i="122"/>
  <c r="N446" i="122"/>
  <c r="M446" i="122"/>
  <c r="L446" i="122" s="1"/>
  <c r="H446" i="122" s="1"/>
  <c r="K446" i="122"/>
  <c r="J446" i="122"/>
  <c r="I446" i="122" s="1"/>
  <c r="L445" i="122"/>
  <c r="I445" i="122"/>
  <c r="H445" i="122" s="1"/>
  <c r="L444" i="122"/>
  <c r="H444" i="122" s="1"/>
  <c r="I444" i="122"/>
  <c r="N443" i="122"/>
  <c r="M443" i="122"/>
  <c r="K443" i="122"/>
  <c r="I443" i="122" s="1"/>
  <c r="J443" i="122"/>
  <c r="L442" i="122"/>
  <c r="H442" i="122" s="1"/>
  <c r="I442" i="122"/>
  <c r="L441" i="122"/>
  <c r="I441" i="122"/>
  <c r="N440" i="122"/>
  <c r="L440" i="122" s="1"/>
  <c r="M440" i="122"/>
  <c r="K440" i="122"/>
  <c r="J440" i="122"/>
  <c r="L439" i="122"/>
  <c r="I439" i="122"/>
  <c r="L438" i="122"/>
  <c r="I438" i="122"/>
  <c r="H438" i="122" s="1"/>
  <c r="N437" i="122"/>
  <c r="M437" i="122"/>
  <c r="K437" i="122"/>
  <c r="J437" i="122"/>
  <c r="L436" i="122"/>
  <c r="I436" i="122"/>
  <c r="L435" i="122"/>
  <c r="I435" i="122"/>
  <c r="N434" i="122"/>
  <c r="M434" i="122"/>
  <c r="K434" i="122"/>
  <c r="J434" i="122"/>
  <c r="I434" i="122" s="1"/>
  <c r="L433" i="122"/>
  <c r="I433" i="122"/>
  <c r="H433" i="122" s="1"/>
  <c r="L432" i="122"/>
  <c r="I432" i="122"/>
  <c r="N431" i="122"/>
  <c r="M431" i="122"/>
  <c r="K431" i="122"/>
  <c r="I431" i="122" s="1"/>
  <c r="J431" i="122"/>
  <c r="L430" i="122"/>
  <c r="I430" i="122"/>
  <c r="H430" i="122" s="1"/>
  <c r="L429" i="122"/>
  <c r="I429" i="122"/>
  <c r="N428" i="122"/>
  <c r="M428" i="122"/>
  <c r="K428" i="122"/>
  <c r="J428" i="122"/>
  <c r="I428" i="122"/>
  <c r="L427" i="122"/>
  <c r="I427" i="122"/>
  <c r="H427" i="122" s="1"/>
  <c r="L426" i="122"/>
  <c r="H426" i="122" s="1"/>
  <c r="I426" i="122"/>
  <c r="N425" i="122"/>
  <c r="M425" i="122"/>
  <c r="L425" i="122" s="1"/>
  <c r="K425" i="122"/>
  <c r="J425" i="122"/>
  <c r="L424" i="122"/>
  <c r="I424" i="122"/>
  <c r="L423" i="122"/>
  <c r="I423" i="122"/>
  <c r="N422" i="122"/>
  <c r="M422" i="122"/>
  <c r="L422" i="122" s="1"/>
  <c r="K422" i="122"/>
  <c r="J422" i="122"/>
  <c r="I422" i="122" s="1"/>
  <c r="L421" i="122"/>
  <c r="I421" i="122"/>
  <c r="L420" i="122"/>
  <c r="I420" i="122"/>
  <c r="H420" i="122" s="1"/>
  <c r="N419" i="122"/>
  <c r="M419" i="122"/>
  <c r="L419" i="122"/>
  <c r="K419" i="122"/>
  <c r="I419" i="122" s="1"/>
  <c r="H419" i="122" s="1"/>
  <c r="J419" i="122"/>
  <c r="L418" i="122"/>
  <c r="I418" i="122"/>
  <c r="L417" i="122"/>
  <c r="I417" i="122"/>
  <c r="H417" i="122" s="1"/>
  <c r="N416" i="122"/>
  <c r="M416" i="122"/>
  <c r="L416" i="122" s="1"/>
  <c r="K416" i="122"/>
  <c r="I416" i="122" s="1"/>
  <c r="H416" i="122" s="1"/>
  <c r="J416" i="122"/>
  <c r="L415" i="122"/>
  <c r="H415" i="122" s="1"/>
  <c r="I415" i="122"/>
  <c r="L414" i="122"/>
  <c r="I414" i="122"/>
  <c r="N413" i="122"/>
  <c r="M413" i="122"/>
  <c r="K413" i="122"/>
  <c r="J413" i="122"/>
  <c r="L412" i="122"/>
  <c r="I412" i="122"/>
  <c r="H412" i="122" s="1"/>
  <c r="L411" i="122"/>
  <c r="I411" i="122"/>
  <c r="H411" i="122" s="1"/>
  <c r="N410" i="122"/>
  <c r="M410" i="122"/>
  <c r="K410" i="122"/>
  <c r="J410" i="122"/>
  <c r="L409" i="122"/>
  <c r="I409" i="122"/>
  <c r="L408" i="122"/>
  <c r="I408" i="122"/>
  <c r="H408" i="122"/>
  <c r="N407" i="122"/>
  <c r="M407" i="122"/>
  <c r="L407" i="122" s="1"/>
  <c r="K407" i="122"/>
  <c r="J407" i="122"/>
  <c r="L406" i="122"/>
  <c r="I406" i="122"/>
  <c r="L405" i="122"/>
  <c r="I405" i="122"/>
  <c r="N404" i="122"/>
  <c r="M404" i="122"/>
  <c r="K404" i="122"/>
  <c r="J404" i="122"/>
  <c r="L403" i="122"/>
  <c r="I403" i="122"/>
  <c r="H403" i="122" s="1"/>
  <c r="L402" i="122"/>
  <c r="I402" i="122"/>
  <c r="N401" i="122"/>
  <c r="M401" i="122"/>
  <c r="K401" i="122"/>
  <c r="J401" i="122"/>
  <c r="L400" i="122"/>
  <c r="I400" i="122"/>
  <c r="H400" i="122" s="1"/>
  <c r="L399" i="122"/>
  <c r="H399" i="122" s="1"/>
  <c r="I399" i="122"/>
  <c r="N398" i="122"/>
  <c r="L398" i="122" s="1"/>
  <c r="M398" i="122"/>
  <c r="K398" i="122"/>
  <c r="J398" i="122"/>
  <c r="L397" i="122"/>
  <c r="I397" i="122"/>
  <c r="L396" i="122"/>
  <c r="I396" i="122"/>
  <c r="N395" i="122"/>
  <c r="M395" i="122"/>
  <c r="K395" i="122"/>
  <c r="J395" i="122"/>
  <c r="L394" i="122"/>
  <c r="I394" i="122"/>
  <c r="H394" i="122" s="1"/>
  <c r="L393" i="122"/>
  <c r="I393" i="122"/>
  <c r="N392" i="122"/>
  <c r="M392" i="122"/>
  <c r="K392" i="122"/>
  <c r="J392" i="122"/>
  <c r="I392" i="122"/>
  <c r="L391" i="122"/>
  <c r="I391" i="122"/>
  <c r="L390" i="122"/>
  <c r="H390" i="122" s="1"/>
  <c r="I390" i="122"/>
  <c r="N389" i="122"/>
  <c r="M389" i="122"/>
  <c r="K389" i="122"/>
  <c r="J389" i="122"/>
  <c r="L388" i="122"/>
  <c r="I388" i="122"/>
  <c r="L387" i="122"/>
  <c r="H387" i="122" s="1"/>
  <c r="I387" i="122"/>
  <c r="N386" i="122"/>
  <c r="M386" i="122"/>
  <c r="K386" i="122"/>
  <c r="J386" i="122"/>
  <c r="L385" i="122"/>
  <c r="I385" i="122"/>
  <c r="L384" i="122"/>
  <c r="I384" i="122"/>
  <c r="H384" i="122" s="1"/>
  <c r="N383" i="122"/>
  <c r="M383" i="122"/>
  <c r="K383" i="122"/>
  <c r="J383" i="122"/>
  <c r="L382" i="122"/>
  <c r="H382" i="122" s="1"/>
  <c r="I382" i="122"/>
  <c r="L381" i="122"/>
  <c r="I381" i="122"/>
  <c r="N378" i="122"/>
  <c r="M378" i="122"/>
  <c r="L378" i="122" s="1"/>
  <c r="K378" i="122"/>
  <c r="J378" i="122"/>
  <c r="N377" i="122"/>
  <c r="M377" i="122"/>
  <c r="K377" i="122"/>
  <c r="J377" i="122"/>
  <c r="N375" i="122"/>
  <c r="M375" i="122"/>
  <c r="L375" i="122"/>
  <c r="K375" i="122"/>
  <c r="J375" i="122"/>
  <c r="I375" i="122" s="1"/>
  <c r="H375" i="122" s="1"/>
  <c r="L374" i="122"/>
  <c r="I374" i="122"/>
  <c r="L373" i="122"/>
  <c r="I373" i="122"/>
  <c r="N371" i="122"/>
  <c r="M371" i="122"/>
  <c r="K371" i="122"/>
  <c r="J371" i="122"/>
  <c r="N370" i="122"/>
  <c r="M370" i="122"/>
  <c r="K370" i="122"/>
  <c r="J370" i="122"/>
  <c r="I370" i="122" s="1"/>
  <c r="N369" i="122"/>
  <c r="M369" i="122"/>
  <c r="K369" i="122"/>
  <c r="J369" i="122"/>
  <c r="N367" i="122"/>
  <c r="M367" i="122"/>
  <c r="K367" i="122"/>
  <c r="J367" i="122"/>
  <c r="L366" i="122"/>
  <c r="I366" i="122"/>
  <c r="L365" i="122"/>
  <c r="I365" i="122"/>
  <c r="H365" i="122" s="1"/>
  <c r="N364" i="122"/>
  <c r="L364" i="122" s="1"/>
  <c r="M364" i="122"/>
  <c r="K364" i="122"/>
  <c r="J364" i="122"/>
  <c r="L363" i="122"/>
  <c r="I363" i="122"/>
  <c r="L362" i="122"/>
  <c r="I362" i="122"/>
  <c r="N359" i="122"/>
  <c r="M359" i="122"/>
  <c r="K359" i="122"/>
  <c r="J359" i="122"/>
  <c r="N358" i="122"/>
  <c r="L358" i="122" s="1"/>
  <c r="M358" i="122"/>
  <c r="K358" i="122"/>
  <c r="J358" i="122"/>
  <c r="N356" i="122"/>
  <c r="M356" i="122"/>
  <c r="K356" i="122"/>
  <c r="J356" i="122"/>
  <c r="I356" i="122"/>
  <c r="L355" i="122"/>
  <c r="I355" i="122"/>
  <c r="L354" i="122"/>
  <c r="I354" i="122"/>
  <c r="N353" i="122"/>
  <c r="L353" i="122" s="1"/>
  <c r="M353" i="122"/>
  <c r="K353" i="122"/>
  <c r="J353" i="122"/>
  <c r="L352" i="122"/>
  <c r="I352" i="122"/>
  <c r="L351" i="122"/>
  <c r="I351" i="122"/>
  <c r="N350" i="122"/>
  <c r="M350" i="122"/>
  <c r="L350" i="122"/>
  <c r="K350" i="122"/>
  <c r="J350" i="122"/>
  <c r="L349" i="122"/>
  <c r="I349" i="122"/>
  <c r="L348" i="122"/>
  <c r="I348" i="122"/>
  <c r="N347" i="122"/>
  <c r="M347" i="122"/>
  <c r="K347" i="122"/>
  <c r="J347" i="122"/>
  <c r="L346" i="122"/>
  <c r="I346" i="122"/>
  <c r="L345" i="122"/>
  <c r="I345" i="122"/>
  <c r="N344" i="122"/>
  <c r="M344" i="122"/>
  <c r="K344" i="122"/>
  <c r="J344" i="122"/>
  <c r="L343" i="122"/>
  <c r="I343" i="122"/>
  <c r="H343" i="122" s="1"/>
  <c r="L342" i="122"/>
  <c r="I342" i="122"/>
  <c r="N341" i="122"/>
  <c r="M341" i="122"/>
  <c r="K341" i="122"/>
  <c r="J341" i="122"/>
  <c r="L340" i="122"/>
  <c r="I340" i="122"/>
  <c r="L339" i="122"/>
  <c r="I339" i="122"/>
  <c r="H339" i="122" s="1"/>
  <c r="N338" i="122"/>
  <c r="M338" i="122"/>
  <c r="K338" i="122"/>
  <c r="J338" i="122"/>
  <c r="L337" i="122"/>
  <c r="I337" i="122"/>
  <c r="L336" i="122"/>
  <c r="I336" i="122"/>
  <c r="H336" i="122" s="1"/>
  <c r="N335" i="122"/>
  <c r="M335" i="122"/>
  <c r="K335" i="122"/>
  <c r="J335" i="122"/>
  <c r="I335" i="122" s="1"/>
  <c r="L334" i="122"/>
  <c r="H334" i="122" s="1"/>
  <c r="I334" i="122"/>
  <c r="L333" i="122"/>
  <c r="I333" i="122"/>
  <c r="N332" i="122"/>
  <c r="M332" i="122"/>
  <c r="K332" i="122"/>
  <c r="I332" i="122" s="1"/>
  <c r="J332" i="122"/>
  <c r="L331" i="122"/>
  <c r="I331" i="122"/>
  <c r="H331" i="122" s="1"/>
  <c r="L330" i="122"/>
  <c r="I330" i="122"/>
  <c r="H330" i="122" s="1"/>
  <c r="N329" i="122"/>
  <c r="M329" i="122"/>
  <c r="K329" i="122"/>
  <c r="J329" i="122"/>
  <c r="L328" i="122"/>
  <c r="I328" i="122"/>
  <c r="L327" i="122"/>
  <c r="I327" i="122"/>
  <c r="H327" i="122" s="1"/>
  <c r="N326" i="122"/>
  <c r="M326" i="122"/>
  <c r="K326" i="122"/>
  <c r="I326" i="122" s="1"/>
  <c r="J326" i="122"/>
  <c r="L325" i="122"/>
  <c r="H325" i="122" s="1"/>
  <c r="I325" i="122"/>
  <c r="L324" i="122"/>
  <c r="I324" i="122"/>
  <c r="N323" i="122"/>
  <c r="L323" i="122" s="1"/>
  <c r="M323" i="122"/>
  <c r="K323" i="122"/>
  <c r="J323" i="122"/>
  <c r="L322" i="122"/>
  <c r="I322" i="122"/>
  <c r="L321" i="122"/>
  <c r="I321" i="122"/>
  <c r="N320" i="122"/>
  <c r="M320" i="122"/>
  <c r="K320" i="122"/>
  <c r="J320" i="122"/>
  <c r="L319" i="122"/>
  <c r="I319" i="122"/>
  <c r="H319" i="122"/>
  <c r="L318" i="122"/>
  <c r="I318" i="122"/>
  <c r="N317" i="122"/>
  <c r="M317" i="122"/>
  <c r="K317" i="122"/>
  <c r="J317" i="122"/>
  <c r="L316" i="122"/>
  <c r="I316" i="122"/>
  <c r="L315" i="122"/>
  <c r="I315" i="122"/>
  <c r="H315" i="122" s="1"/>
  <c r="N314" i="122"/>
  <c r="M314" i="122"/>
  <c r="K314" i="122"/>
  <c r="I314" i="122" s="1"/>
  <c r="J314" i="122"/>
  <c r="L313" i="122"/>
  <c r="I313" i="122"/>
  <c r="H313" i="122" s="1"/>
  <c r="L312" i="122"/>
  <c r="I312" i="122"/>
  <c r="H312" i="122" s="1"/>
  <c r="N311" i="122"/>
  <c r="M311" i="122"/>
  <c r="K311" i="122"/>
  <c r="J311" i="122"/>
  <c r="L310" i="122"/>
  <c r="I310" i="122"/>
  <c r="H310" i="122"/>
  <c r="L309" i="122"/>
  <c r="I309" i="122"/>
  <c r="N308" i="122"/>
  <c r="M308" i="122"/>
  <c r="K308" i="122"/>
  <c r="I308" i="122" s="1"/>
  <c r="J308" i="122"/>
  <c r="L307" i="122"/>
  <c r="I307" i="122"/>
  <c r="L306" i="122"/>
  <c r="I306" i="122"/>
  <c r="H306" i="122"/>
  <c r="N305" i="122"/>
  <c r="L305" i="122" s="1"/>
  <c r="M305" i="122"/>
  <c r="K305" i="122"/>
  <c r="J305" i="122"/>
  <c r="L304" i="122"/>
  <c r="I304" i="122"/>
  <c r="L303" i="122"/>
  <c r="I303" i="122"/>
  <c r="H303" i="122" s="1"/>
  <c r="N302" i="122"/>
  <c r="M302" i="122"/>
  <c r="K302" i="122"/>
  <c r="J302" i="122"/>
  <c r="I302" i="122" s="1"/>
  <c r="L301" i="122"/>
  <c r="I301" i="122"/>
  <c r="H301" i="122" s="1"/>
  <c r="L300" i="122"/>
  <c r="I300" i="122"/>
  <c r="N299" i="122"/>
  <c r="M299" i="122"/>
  <c r="K299" i="122"/>
  <c r="J299" i="122"/>
  <c r="L298" i="122"/>
  <c r="I298" i="122"/>
  <c r="H298" i="122" s="1"/>
  <c r="L297" i="122"/>
  <c r="I297" i="122"/>
  <c r="H297" i="122" s="1"/>
  <c r="N296" i="122"/>
  <c r="M296" i="122"/>
  <c r="K296" i="122"/>
  <c r="J296" i="122"/>
  <c r="L295" i="122"/>
  <c r="I295" i="122"/>
  <c r="L294" i="122"/>
  <c r="I294" i="122"/>
  <c r="N293" i="122"/>
  <c r="M293" i="122"/>
  <c r="K293" i="122"/>
  <c r="J293" i="122"/>
  <c r="I293" i="122" s="1"/>
  <c r="L292" i="122"/>
  <c r="I292" i="122"/>
  <c r="L291" i="122"/>
  <c r="I291" i="122"/>
  <c r="H291" i="122" s="1"/>
  <c r="N290" i="122"/>
  <c r="M290" i="122"/>
  <c r="K290" i="122"/>
  <c r="J290" i="122"/>
  <c r="I290" i="122" s="1"/>
  <c r="L289" i="122"/>
  <c r="I289" i="122"/>
  <c r="H289" i="122" s="1"/>
  <c r="L288" i="122"/>
  <c r="I288" i="122"/>
  <c r="H288" i="122" s="1"/>
  <c r="N287" i="122"/>
  <c r="M287" i="122"/>
  <c r="K287" i="122"/>
  <c r="J287" i="122"/>
  <c r="L286" i="122"/>
  <c r="I286" i="122"/>
  <c r="L285" i="122"/>
  <c r="I285" i="122"/>
  <c r="H285" i="122" s="1"/>
  <c r="N284" i="122"/>
  <c r="M284" i="122"/>
  <c r="K284" i="122"/>
  <c r="J284" i="122"/>
  <c r="L283" i="122"/>
  <c r="I283" i="122"/>
  <c r="H283" i="122" s="1"/>
  <c r="L282" i="122"/>
  <c r="I282" i="122"/>
  <c r="N281" i="122"/>
  <c r="L281" i="122" s="1"/>
  <c r="M281" i="122"/>
  <c r="K281" i="122"/>
  <c r="J281" i="122"/>
  <c r="L280" i="122"/>
  <c r="I280" i="122"/>
  <c r="L279" i="122"/>
  <c r="I279" i="122"/>
  <c r="N278" i="122"/>
  <c r="M278" i="122"/>
  <c r="K278" i="122"/>
  <c r="J278" i="122"/>
  <c r="L277" i="122"/>
  <c r="I277" i="122"/>
  <c r="L276" i="122"/>
  <c r="I276" i="122"/>
  <c r="N275" i="122"/>
  <c r="L275" i="122" s="1"/>
  <c r="M275" i="122"/>
  <c r="K275" i="122"/>
  <c r="J275" i="122"/>
  <c r="L274" i="122"/>
  <c r="I274" i="122"/>
  <c r="L273" i="122"/>
  <c r="I273" i="122"/>
  <c r="N272" i="122"/>
  <c r="M272" i="122"/>
  <c r="K272" i="122"/>
  <c r="J272" i="122"/>
  <c r="I272" i="122"/>
  <c r="L271" i="122"/>
  <c r="H271" i="122" s="1"/>
  <c r="I271" i="122"/>
  <c r="L270" i="122"/>
  <c r="I270" i="122"/>
  <c r="N269" i="122"/>
  <c r="M269" i="122"/>
  <c r="L269" i="122" s="1"/>
  <c r="K269" i="122"/>
  <c r="J269" i="122"/>
  <c r="L268" i="122"/>
  <c r="I268" i="122"/>
  <c r="L267" i="122"/>
  <c r="I267" i="122"/>
  <c r="N266" i="122"/>
  <c r="M266" i="122"/>
  <c r="K266" i="122"/>
  <c r="J266" i="122"/>
  <c r="I266" i="122"/>
  <c r="L265" i="122"/>
  <c r="I265" i="122"/>
  <c r="H265" i="122" s="1"/>
  <c r="L264" i="122"/>
  <c r="I264" i="122"/>
  <c r="N263" i="122"/>
  <c r="M263" i="122"/>
  <c r="L263" i="122"/>
  <c r="J263" i="122"/>
  <c r="L262" i="122"/>
  <c r="I262" i="122"/>
  <c r="L261" i="122"/>
  <c r="K261" i="122"/>
  <c r="K263" i="122" s="1"/>
  <c r="N260" i="122"/>
  <c r="M260" i="122"/>
  <c r="K260" i="122"/>
  <c r="J260" i="122"/>
  <c r="L259" i="122"/>
  <c r="I259" i="122"/>
  <c r="H259" i="122" s="1"/>
  <c r="L258" i="122"/>
  <c r="H258" i="122" s="1"/>
  <c r="I258" i="122"/>
  <c r="N257" i="122"/>
  <c r="M257" i="122"/>
  <c r="L257" i="122" s="1"/>
  <c r="K257" i="122"/>
  <c r="J257" i="122"/>
  <c r="I257" i="122" s="1"/>
  <c r="L256" i="122"/>
  <c r="I256" i="122"/>
  <c r="L255" i="122"/>
  <c r="I255" i="122"/>
  <c r="N254" i="122"/>
  <c r="M254" i="122"/>
  <c r="L254" i="122" s="1"/>
  <c r="K254" i="122"/>
  <c r="J254" i="122"/>
  <c r="I254" i="122" s="1"/>
  <c r="H254" i="122" s="1"/>
  <c r="L253" i="122"/>
  <c r="I253" i="122"/>
  <c r="L252" i="122"/>
  <c r="I252" i="122"/>
  <c r="N251" i="122"/>
  <c r="M251" i="122"/>
  <c r="L251" i="122" s="1"/>
  <c r="K251" i="122"/>
  <c r="J251" i="122"/>
  <c r="I251" i="122" s="1"/>
  <c r="H251" i="122" s="1"/>
  <c r="L250" i="122"/>
  <c r="I250" i="122"/>
  <c r="H250" i="122" s="1"/>
  <c r="L249" i="122"/>
  <c r="I249" i="122"/>
  <c r="N248" i="122"/>
  <c r="M248" i="122"/>
  <c r="L248" i="122" s="1"/>
  <c r="K248" i="122"/>
  <c r="J248" i="122"/>
  <c r="L247" i="122"/>
  <c r="I247" i="122"/>
  <c r="L246" i="122"/>
  <c r="I246" i="122"/>
  <c r="N245" i="122"/>
  <c r="M245" i="122"/>
  <c r="L245" i="122" s="1"/>
  <c r="K245" i="122"/>
  <c r="J245" i="122"/>
  <c r="L244" i="122"/>
  <c r="I244" i="122"/>
  <c r="H244" i="122" s="1"/>
  <c r="L243" i="122"/>
  <c r="I243" i="122"/>
  <c r="N242" i="122"/>
  <c r="M242" i="122"/>
  <c r="K242" i="122"/>
  <c r="J242" i="122"/>
  <c r="I242" i="122" s="1"/>
  <c r="L241" i="122"/>
  <c r="I241" i="122"/>
  <c r="L240" i="122"/>
  <c r="I240" i="122"/>
  <c r="N239" i="122"/>
  <c r="M239" i="122"/>
  <c r="K239" i="122"/>
  <c r="J239" i="122"/>
  <c r="L238" i="122"/>
  <c r="I238" i="122"/>
  <c r="L237" i="122"/>
  <c r="I237" i="122"/>
  <c r="N236" i="122"/>
  <c r="M236" i="122"/>
  <c r="K236" i="122"/>
  <c r="J236" i="122"/>
  <c r="L235" i="122"/>
  <c r="I235" i="122"/>
  <c r="L234" i="122"/>
  <c r="H234" i="122" s="1"/>
  <c r="I234" i="122"/>
  <c r="N233" i="122"/>
  <c r="M233" i="122"/>
  <c r="K233" i="122"/>
  <c r="J233" i="122"/>
  <c r="I233" i="122" s="1"/>
  <c r="L232" i="122"/>
  <c r="H232" i="122" s="1"/>
  <c r="I232" i="122"/>
  <c r="L231" i="122"/>
  <c r="I231" i="122"/>
  <c r="H231" i="122" s="1"/>
  <c r="N230" i="122"/>
  <c r="M230" i="122"/>
  <c r="L230" i="122" s="1"/>
  <c r="K230" i="122"/>
  <c r="J230" i="122"/>
  <c r="L229" i="122"/>
  <c r="I229" i="122"/>
  <c r="L228" i="122"/>
  <c r="I228" i="122"/>
  <c r="H228" i="122" s="1"/>
  <c r="N227" i="122"/>
  <c r="M227" i="122"/>
  <c r="K227" i="122"/>
  <c r="J227" i="122"/>
  <c r="I227" i="122"/>
  <c r="L226" i="122"/>
  <c r="I226" i="122"/>
  <c r="L225" i="122"/>
  <c r="I225" i="122"/>
  <c r="N224" i="122"/>
  <c r="M224" i="122"/>
  <c r="L224" i="122" s="1"/>
  <c r="K224" i="122"/>
  <c r="J224" i="122"/>
  <c r="L223" i="122"/>
  <c r="I223" i="122"/>
  <c r="H223" i="122" s="1"/>
  <c r="L222" i="122"/>
  <c r="I222" i="122"/>
  <c r="H222" i="122" s="1"/>
  <c r="N221" i="122"/>
  <c r="M221" i="122"/>
  <c r="K221" i="122"/>
  <c r="I221" i="122" s="1"/>
  <c r="J221" i="122"/>
  <c r="L220" i="122"/>
  <c r="I220" i="122"/>
  <c r="L219" i="122"/>
  <c r="I219" i="122"/>
  <c r="H219" i="122" s="1"/>
  <c r="N218" i="122"/>
  <c r="L218" i="122" s="1"/>
  <c r="M218" i="122"/>
  <c r="K218" i="122"/>
  <c r="J218" i="122"/>
  <c r="L217" i="122"/>
  <c r="I217" i="122"/>
  <c r="L216" i="122"/>
  <c r="I216" i="122"/>
  <c r="N215" i="122"/>
  <c r="M215" i="122"/>
  <c r="K215" i="122"/>
  <c r="J215" i="122"/>
  <c r="L214" i="122"/>
  <c r="H214" i="122" s="1"/>
  <c r="I214" i="122"/>
  <c r="L213" i="122"/>
  <c r="I213" i="122"/>
  <c r="H213" i="122" s="1"/>
  <c r="N212" i="122"/>
  <c r="L212" i="122" s="1"/>
  <c r="M212" i="122"/>
  <c r="K212" i="122"/>
  <c r="J212" i="122"/>
  <c r="L211" i="122"/>
  <c r="I211" i="122"/>
  <c r="L210" i="122"/>
  <c r="I210" i="122"/>
  <c r="N209" i="122"/>
  <c r="M209" i="122"/>
  <c r="K209" i="122"/>
  <c r="J209" i="122"/>
  <c r="I209" i="122" s="1"/>
  <c r="L208" i="122"/>
  <c r="I208" i="122"/>
  <c r="L207" i="122"/>
  <c r="I207" i="122"/>
  <c r="H207" i="122" s="1"/>
  <c r="N206" i="122"/>
  <c r="M206" i="122"/>
  <c r="L206" i="122" s="1"/>
  <c r="K206" i="122"/>
  <c r="J206" i="122"/>
  <c r="L205" i="122"/>
  <c r="I205" i="122"/>
  <c r="L204" i="122"/>
  <c r="I204" i="122"/>
  <c r="H204" i="122"/>
  <c r="N203" i="122"/>
  <c r="M203" i="122"/>
  <c r="K203" i="122"/>
  <c r="J203" i="122"/>
  <c r="I203" i="122" s="1"/>
  <c r="L202" i="122"/>
  <c r="I202" i="122"/>
  <c r="H202" i="122" s="1"/>
  <c r="L201" i="122"/>
  <c r="I201" i="122"/>
  <c r="N200" i="122"/>
  <c r="M200" i="122"/>
  <c r="L200" i="122" s="1"/>
  <c r="K200" i="122"/>
  <c r="J200" i="122"/>
  <c r="L199" i="122"/>
  <c r="I199" i="122"/>
  <c r="L198" i="122"/>
  <c r="H198" i="122" s="1"/>
  <c r="I198" i="122"/>
  <c r="N197" i="122"/>
  <c r="M197" i="122"/>
  <c r="L197" i="122" s="1"/>
  <c r="K197" i="122"/>
  <c r="J197" i="122"/>
  <c r="L196" i="122"/>
  <c r="I196" i="122"/>
  <c r="L195" i="122"/>
  <c r="I195" i="122"/>
  <c r="N194" i="122"/>
  <c r="M194" i="122"/>
  <c r="K194" i="122"/>
  <c r="J194" i="122"/>
  <c r="L193" i="122"/>
  <c r="I193" i="122"/>
  <c r="L192" i="122"/>
  <c r="I192" i="122"/>
  <c r="N189" i="122"/>
  <c r="M189" i="122"/>
  <c r="L189" i="122" s="1"/>
  <c r="K189" i="122"/>
  <c r="J189" i="122"/>
  <c r="N188" i="122"/>
  <c r="M188" i="122"/>
  <c r="K188" i="122"/>
  <c r="K173" i="122" s="1"/>
  <c r="J188" i="122"/>
  <c r="N186" i="122"/>
  <c r="M186" i="122"/>
  <c r="K186" i="122"/>
  <c r="K179" i="122" s="1"/>
  <c r="J186" i="122"/>
  <c r="L185" i="122"/>
  <c r="I185" i="122"/>
  <c r="L184" i="122"/>
  <c r="H184" i="122" s="1"/>
  <c r="I184" i="122"/>
  <c r="N183" i="122"/>
  <c r="M183" i="122"/>
  <c r="K183" i="122"/>
  <c r="J183" i="122"/>
  <c r="J179" i="122" s="1"/>
  <c r="L182" i="122"/>
  <c r="I182" i="122"/>
  <c r="L181" i="122"/>
  <c r="I181" i="122"/>
  <c r="N179" i="122"/>
  <c r="N178" i="122"/>
  <c r="N174" i="122" s="1"/>
  <c r="M178" i="122"/>
  <c r="K178" i="122"/>
  <c r="K174" i="122" s="1"/>
  <c r="J178" i="122"/>
  <c r="N177" i="122"/>
  <c r="M177" i="122"/>
  <c r="M173" i="122" s="1"/>
  <c r="K177" i="122"/>
  <c r="J177" i="122"/>
  <c r="I177" i="122" s="1"/>
  <c r="N171" i="122"/>
  <c r="N168" i="122" s="1"/>
  <c r="M171" i="122"/>
  <c r="K171" i="122"/>
  <c r="J171" i="122"/>
  <c r="L170" i="122"/>
  <c r="I170" i="122"/>
  <c r="L169" i="122"/>
  <c r="I169" i="122"/>
  <c r="H169" i="122"/>
  <c r="M168" i="122"/>
  <c r="K168" i="122"/>
  <c r="J168" i="122"/>
  <c r="N167" i="122"/>
  <c r="M167" i="122"/>
  <c r="K167" i="122"/>
  <c r="J167" i="122"/>
  <c r="I167" i="122" s="1"/>
  <c r="N166" i="122"/>
  <c r="M166" i="122"/>
  <c r="K166" i="122"/>
  <c r="J166" i="122"/>
  <c r="N165" i="122"/>
  <c r="N162" i="122" s="1"/>
  <c r="M165" i="122"/>
  <c r="M162" i="122" s="1"/>
  <c r="L162" i="122" s="1"/>
  <c r="K165" i="122"/>
  <c r="K162" i="122" s="1"/>
  <c r="J165" i="122"/>
  <c r="L164" i="122"/>
  <c r="I164" i="122"/>
  <c r="L163" i="122"/>
  <c r="I163" i="122"/>
  <c r="N161" i="122"/>
  <c r="M161" i="122"/>
  <c r="K161" i="122"/>
  <c r="J161" i="122"/>
  <c r="I161" i="122" s="1"/>
  <c r="N160" i="122"/>
  <c r="M160" i="122"/>
  <c r="K160" i="122"/>
  <c r="J160" i="122"/>
  <c r="N159" i="122"/>
  <c r="M159" i="122"/>
  <c r="L159" i="122" s="1"/>
  <c r="K159" i="122"/>
  <c r="K156" i="122" s="1"/>
  <c r="J159" i="122"/>
  <c r="I159" i="122" s="1"/>
  <c r="H159" i="122" s="1"/>
  <c r="L158" i="122"/>
  <c r="H158" i="122" s="1"/>
  <c r="I158" i="122"/>
  <c r="L157" i="122"/>
  <c r="I157" i="122"/>
  <c r="N156" i="122"/>
  <c r="N155" i="122"/>
  <c r="M155" i="122"/>
  <c r="K155" i="122"/>
  <c r="J155" i="122"/>
  <c r="N154" i="122"/>
  <c r="M154" i="122"/>
  <c r="L154" i="122" s="1"/>
  <c r="K154" i="122"/>
  <c r="J154" i="122"/>
  <c r="N153" i="122"/>
  <c r="M153" i="122"/>
  <c r="K153" i="122"/>
  <c r="J153" i="122"/>
  <c r="L152" i="122"/>
  <c r="I152" i="122"/>
  <c r="L151" i="122"/>
  <c r="I151" i="122"/>
  <c r="N150" i="122"/>
  <c r="M150" i="122"/>
  <c r="K150" i="122"/>
  <c r="J150" i="122"/>
  <c r="I150" i="122" s="1"/>
  <c r="L149" i="122"/>
  <c r="I149" i="122"/>
  <c r="H149" i="122" s="1"/>
  <c r="L148" i="122"/>
  <c r="I148" i="122"/>
  <c r="M147" i="122"/>
  <c r="M144" i="122" s="1"/>
  <c r="N146" i="122"/>
  <c r="N143" i="122" s="1"/>
  <c r="M146" i="122"/>
  <c r="L146" i="122" s="1"/>
  <c r="K146" i="122"/>
  <c r="K143" i="122" s="1"/>
  <c r="J146" i="122"/>
  <c r="N145" i="122"/>
  <c r="N142" i="122" s="1"/>
  <c r="M145" i="122"/>
  <c r="M142" i="122" s="1"/>
  <c r="K145" i="122"/>
  <c r="K142" i="122" s="1"/>
  <c r="J145" i="122"/>
  <c r="J143" i="122"/>
  <c r="I143" i="122" s="1"/>
  <c r="N141" i="122"/>
  <c r="L141" i="122" s="1"/>
  <c r="M141" i="122"/>
  <c r="K141" i="122"/>
  <c r="J141" i="122"/>
  <c r="L140" i="122"/>
  <c r="I140" i="122"/>
  <c r="L139" i="122"/>
  <c r="I139" i="122"/>
  <c r="N138" i="122"/>
  <c r="M138" i="122"/>
  <c r="L138" i="122" s="1"/>
  <c r="K138" i="122"/>
  <c r="J138" i="122"/>
  <c r="J135" i="122" s="1"/>
  <c r="J132" i="122" s="1"/>
  <c r="L137" i="122"/>
  <c r="H137" i="122" s="1"/>
  <c r="I137" i="122"/>
  <c r="L136" i="122"/>
  <c r="I136" i="122"/>
  <c r="N134" i="122"/>
  <c r="M134" i="122"/>
  <c r="M131" i="122" s="1"/>
  <c r="L131" i="122" s="1"/>
  <c r="K134" i="122"/>
  <c r="K131" i="122" s="1"/>
  <c r="J134" i="122"/>
  <c r="J131" i="122" s="1"/>
  <c r="I131" i="122" s="1"/>
  <c r="H131" i="122" s="1"/>
  <c r="N133" i="122"/>
  <c r="N130" i="122" s="1"/>
  <c r="M133" i="122"/>
  <c r="M130" i="122" s="1"/>
  <c r="K133" i="122"/>
  <c r="J133" i="122"/>
  <c r="N131" i="122"/>
  <c r="K130" i="122"/>
  <c r="N129" i="122"/>
  <c r="N126" i="122" s="1"/>
  <c r="M129" i="122"/>
  <c r="M126" i="122" s="1"/>
  <c r="L126" i="122" s="1"/>
  <c r="K129" i="122"/>
  <c r="K126" i="122" s="1"/>
  <c r="J129" i="122"/>
  <c r="L128" i="122"/>
  <c r="I128" i="122"/>
  <c r="L127" i="122"/>
  <c r="I127" i="122"/>
  <c r="N125" i="122"/>
  <c r="L125" i="122" s="1"/>
  <c r="M125" i="122"/>
  <c r="K125" i="122"/>
  <c r="J125" i="122"/>
  <c r="N124" i="122"/>
  <c r="M124" i="122"/>
  <c r="K124" i="122"/>
  <c r="J124" i="122"/>
  <c r="N123" i="122"/>
  <c r="N120" i="122" s="1"/>
  <c r="M123" i="122"/>
  <c r="L123" i="122" s="1"/>
  <c r="K123" i="122"/>
  <c r="J123" i="122"/>
  <c r="I123" i="122" s="1"/>
  <c r="L122" i="122"/>
  <c r="I122" i="122"/>
  <c r="H122" i="122" s="1"/>
  <c r="L121" i="122"/>
  <c r="I121" i="122"/>
  <c r="M120" i="122"/>
  <c r="K120" i="122"/>
  <c r="N119" i="122"/>
  <c r="M119" i="122"/>
  <c r="K119" i="122"/>
  <c r="J119" i="122"/>
  <c r="N118" i="122"/>
  <c r="M118" i="122"/>
  <c r="K118" i="122"/>
  <c r="J118" i="122"/>
  <c r="N117" i="122"/>
  <c r="N114" i="122" s="1"/>
  <c r="M117" i="122"/>
  <c r="L117" i="122" s="1"/>
  <c r="K117" i="122"/>
  <c r="K114" i="122" s="1"/>
  <c r="J117" i="122"/>
  <c r="L116" i="122"/>
  <c r="I116" i="122"/>
  <c r="L115" i="122"/>
  <c r="I115" i="122"/>
  <c r="H115" i="122"/>
  <c r="N113" i="122"/>
  <c r="M113" i="122"/>
  <c r="K113" i="122"/>
  <c r="J113" i="122"/>
  <c r="N112" i="122"/>
  <c r="M112" i="122"/>
  <c r="K112" i="122"/>
  <c r="J112" i="122"/>
  <c r="I112" i="122" s="1"/>
  <c r="N111" i="122"/>
  <c r="M111" i="122"/>
  <c r="K111" i="122"/>
  <c r="K108" i="122" s="1"/>
  <c r="J111" i="122"/>
  <c r="L110" i="122"/>
  <c r="I110" i="122"/>
  <c r="L109" i="122"/>
  <c r="I109" i="122"/>
  <c r="N108" i="122"/>
  <c r="J108" i="122"/>
  <c r="N107" i="122"/>
  <c r="M107" i="122"/>
  <c r="K107" i="122"/>
  <c r="J107" i="122"/>
  <c r="N106" i="122"/>
  <c r="M106" i="122"/>
  <c r="K106" i="122"/>
  <c r="J106" i="122"/>
  <c r="I106" i="122" s="1"/>
  <c r="N105" i="122"/>
  <c r="M105" i="122"/>
  <c r="K105" i="122"/>
  <c r="J105" i="122"/>
  <c r="L104" i="122"/>
  <c r="I104" i="122"/>
  <c r="L103" i="122"/>
  <c r="I103" i="122"/>
  <c r="N102" i="122"/>
  <c r="N99" i="122" s="1"/>
  <c r="M102" i="122"/>
  <c r="K102" i="122"/>
  <c r="J102" i="122"/>
  <c r="J99" i="122" s="1"/>
  <c r="J96" i="122" s="1"/>
  <c r="L101" i="122"/>
  <c r="I101" i="122"/>
  <c r="L100" i="122"/>
  <c r="I100" i="122"/>
  <c r="N98" i="122"/>
  <c r="N95" i="122" s="1"/>
  <c r="M98" i="122"/>
  <c r="K98" i="122"/>
  <c r="K95" i="122" s="1"/>
  <c r="J98" i="122"/>
  <c r="N97" i="122"/>
  <c r="M97" i="122"/>
  <c r="L97" i="122" s="1"/>
  <c r="K97" i="122"/>
  <c r="K94" i="122" s="1"/>
  <c r="J97" i="122"/>
  <c r="J94" i="122" s="1"/>
  <c r="I94" i="122" s="1"/>
  <c r="M95" i="122"/>
  <c r="L95" i="122" s="1"/>
  <c r="N94" i="122"/>
  <c r="N93" i="122"/>
  <c r="N90" i="122" s="1"/>
  <c r="M93" i="122"/>
  <c r="K93" i="122"/>
  <c r="K90" i="122" s="1"/>
  <c r="J93" i="122"/>
  <c r="J90" i="122" s="1"/>
  <c r="I90" i="122" s="1"/>
  <c r="L92" i="122"/>
  <c r="I92" i="122"/>
  <c r="L91" i="122"/>
  <c r="I91" i="122"/>
  <c r="N89" i="122"/>
  <c r="M89" i="122"/>
  <c r="K89" i="122"/>
  <c r="J89" i="122"/>
  <c r="N88" i="122"/>
  <c r="M88" i="122"/>
  <c r="K88" i="122"/>
  <c r="J88" i="122"/>
  <c r="N87" i="122"/>
  <c r="M87" i="122"/>
  <c r="K87" i="122"/>
  <c r="K84" i="122" s="1"/>
  <c r="J87" i="122"/>
  <c r="J84" i="122" s="1"/>
  <c r="L86" i="122"/>
  <c r="I86" i="122"/>
  <c r="H86" i="122" s="1"/>
  <c r="L85" i="122"/>
  <c r="I85" i="122"/>
  <c r="N84" i="122"/>
  <c r="N83" i="122"/>
  <c r="M83" i="122"/>
  <c r="K83" i="122"/>
  <c r="J83" i="122"/>
  <c r="N82" i="122"/>
  <c r="M82" i="122"/>
  <c r="L82" i="122" s="1"/>
  <c r="K82" i="122"/>
  <c r="J82" i="122"/>
  <c r="N81" i="122"/>
  <c r="M81" i="122"/>
  <c r="K81" i="122"/>
  <c r="K78" i="122" s="1"/>
  <c r="J81" i="122"/>
  <c r="J78" i="122" s="1"/>
  <c r="I78" i="122" s="1"/>
  <c r="L80" i="122"/>
  <c r="I80" i="122"/>
  <c r="L79" i="122"/>
  <c r="I79" i="122"/>
  <c r="N78" i="122"/>
  <c r="N77" i="122"/>
  <c r="M77" i="122"/>
  <c r="K77" i="122"/>
  <c r="I77" i="122" s="1"/>
  <c r="J77" i="122"/>
  <c r="N76" i="122"/>
  <c r="L76" i="122" s="1"/>
  <c r="M76" i="122"/>
  <c r="K76" i="122"/>
  <c r="J76" i="122"/>
  <c r="N75" i="122"/>
  <c r="M75" i="122"/>
  <c r="K75" i="122"/>
  <c r="K72" i="122" s="1"/>
  <c r="J75" i="122"/>
  <c r="L74" i="122"/>
  <c r="I74" i="122"/>
  <c r="L73" i="122"/>
  <c r="I73" i="122"/>
  <c r="N72" i="122"/>
  <c r="J72" i="122"/>
  <c r="N71" i="122"/>
  <c r="M71" i="122"/>
  <c r="K71" i="122"/>
  <c r="I71" i="122" s="1"/>
  <c r="J71" i="122"/>
  <c r="N70" i="122"/>
  <c r="M70" i="122"/>
  <c r="L70" i="122" s="1"/>
  <c r="K70" i="122"/>
  <c r="J70" i="122"/>
  <c r="N69" i="122"/>
  <c r="M69" i="122"/>
  <c r="K69" i="122"/>
  <c r="K66" i="122" s="1"/>
  <c r="J69" i="122"/>
  <c r="J66" i="122" s="1"/>
  <c r="L68" i="122"/>
  <c r="I68" i="122"/>
  <c r="L67" i="122"/>
  <c r="I67" i="122"/>
  <c r="N66" i="122"/>
  <c r="N65" i="122"/>
  <c r="M65" i="122"/>
  <c r="K65" i="122"/>
  <c r="I65" i="122" s="1"/>
  <c r="J65" i="122"/>
  <c r="N64" i="122"/>
  <c r="M64" i="122"/>
  <c r="K64" i="122"/>
  <c r="J64" i="122"/>
  <c r="N63" i="122"/>
  <c r="M63" i="122"/>
  <c r="K63" i="122"/>
  <c r="K60" i="122" s="1"/>
  <c r="J63" i="122"/>
  <c r="L62" i="122"/>
  <c r="I62" i="122"/>
  <c r="H62" i="122" s="1"/>
  <c r="L61" i="122"/>
  <c r="I61" i="122"/>
  <c r="N60" i="122"/>
  <c r="J60" i="122"/>
  <c r="N59" i="122"/>
  <c r="M59" i="122"/>
  <c r="K59" i="122"/>
  <c r="J59" i="122"/>
  <c r="N58" i="122"/>
  <c r="M58" i="122"/>
  <c r="L58" i="122" s="1"/>
  <c r="K58" i="122"/>
  <c r="J58" i="122"/>
  <c r="N57" i="122"/>
  <c r="M57" i="122"/>
  <c r="K57" i="122"/>
  <c r="K54" i="122" s="1"/>
  <c r="J57" i="122"/>
  <c r="J54" i="122" s="1"/>
  <c r="I54" i="122" s="1"/>
  <c r="L56" i="122"/>
  <c r="I56" i="122"/>
  <c r="L55" i="122"/>
  <c r="I55" i="122"/>
  <c r="N54" i="122"/>
  <c r="N53" i="122"/>
  <c r="M53" i="122"/>
  <c r="K53" i="122"/>
  <c r="J53" i="122"/>
  <c r="N52" i="122"/>
  <c r="L52" i="122" s="1"/>
  <c r="M52" i="122"/>
  <c r="K52" i="122"/>
  <c r="J52" i="122"/>
  <c r="N51" i="122"/>
  <c r="M51" i="122"/>
  <c r="K51" i="122"/>
  <c r="K48" i="122" s="1"/>
  <c r="J51" i="122"/>
  <c r="J48" i="122" s="1"/>
  <c r="L50" i="122"/>
  <c r="I50" i="122"/>
  <c r="L49" i="122"/>
  <c r="I49" i="122"/>
  <c r="N48" i="122"/>
  <c r="N47" i="122"/>
  <c r="M47" i="122"/>
  <c r="K47" i="122"/>
  <c r="J47" i="122"/>
  <c r="N46" i="122"/>
  <c r="M46" i="122"/>
  <c r="K46" i="122"/>
  <c r="J46" i="122"/>
  <c r="N36" i="122"/>
  <c r="M36" i="122"/>
  <c r="K36" i="122"/>
  <c r="J36" i="122"/>
  <c r="I36" i="122"/>
  <c r="L35" i="122"/>
  <c r="I35" i="122"/>
  <c r="H35" i="122" s="1"/>
  <c r="L34" i="122"/>
  <c r="I34" i="122"/>
  <c r="N33" i="122"/>
  <c r="M33" i="122"/>
  <c r="K33" i="122"/>
  <c r="J33" i="122"/>
  <c r="L32" i="122"/>
  <c r="I32" i="122"/>
  <c r="L31" i="122"/>
  <c r="I31" i="122"/>
  <c r="N30" i="122"/>
  <c r="M30" i="122"/>
  <c r="L30" i="122" s="1"/>
  <c r="K30" i="122"/>
  <c r="J30" i="122"/>
  <c r="L29" i="122"/>
  <c r="I29" i="122"/>
  <c r="L28" i="122"/>
  <c r="I28" i="122"/>
  <c r="H28" i="122" s="1"/>
  <c r="N27" i="122"/>
  <c r="M27" i="122"/>
  <c r="L27" i="122" s="1"/>
  <c r="K27" i="122"/>
  <c r="J27" i="122"/>
  <c r="L26" i="122"/>
  <c r="I26" i="122"/>
  <c r="L25" i="122"/>
  <c r="I25" i="122"/>
  <c r="N24" i="122"/>
  <c r="M24" i="122"/>
  <c r="K24" i="122"/>
  <c r="J24" i="122"/>
  <c r="I24" i="122" s="1"/>
  <c r="L23" i="122"/>
  <c r="I23" i="122"/>
  <c r="H23" i="122" s="1"/>
  <c r="L22" i="122"/>
  <c r="I22" i="122"/>
  <c r="N21" i="122"/>
  <c r="M21" i="122"/>
  <c r="K21" i="122"/>
  <c r="J21" i="122"/>
  <c r="L20" i="122"/>
  <c r="I20" i="122"/>
  <c r="L19" i="122"/>
  <c r="I19" i="122"/>
  <c r="N16" i="122"/>
  <c r="M16" i="122"/>
  <c r="K16" i="122"/>
  <c r="J16" i="122"/>
  <c r="N15" i="122"/>
  <c r="M15" i="122"/>
  <c r="K15" i="122"/>
  <c r="J15" i="122"/>
  <c r="I15" i="122"/>
  <c r="H326" i="122" l="1"/>
  <c r="H518" i="122"/>
  <c r="H683" i="122"/>
  <c r="H50" i="122"/>
  <c r="H80" i="122"/>
  <c r="L105" i="122"/>
  <c r="L107" i="122"/>
  <c r="I113" i="122"/>
  <c r="H140" i="122"/>
  <c r="I155" i="122"/>
  <c r="H155" i="122" s="1"/>
  <c r="L166" i="122"/>
  <c r="N173" i="122"/>
  <c r="H182" i="122"/>
  <c r="L188" i="122"/>
  <c r="H193" i="122"/>
  <c r="H196" i="122"/>
  <c r="H238" i="122"/>
  <c r="H256" i="122"/>
  <c r="H268" i="122"/>
  <c r="H273" i="122"/>
  <c r="H279" i="122"/>
  <c r="H309" i="122"/>
  <c r="L326" i="122"/>
  <c r="I338" i="122"/>
  <c r="I350" i="122"/>
  <c r="H350" i="122" s="1"/>
  <c r="I383" i="122"/>
  <c r="I389" i="122"/>
  <c r="H402" i="122"/>
  <c r="L410" i="122"/>
  <c r="L413" i="122"/>
  <c r="H435" i="122"/>
  <c r="H451" i="122"/>
  <c r="H457" i="122"/>
  <c r="H462" i="122"/>
  <c r="H465" i="122"/>
  <c r="I488" i="122"/>
  <c r="I494" i="122"/>
  <c r="H544" i="122"/>
  <c r="H567" i="122"/>
  <c r="H579" i="122"/>
  <c r="H582" i="122"/>
  <c r="I599" i="122"/>
  <c r="I611" i="122"/>
  <c r="H636" i="122"/>
  <c r="H654" i="122"/>
  <c r="H660" i="122"/>
  <c r="H669" i="122"/>
  <c r="I695" i="122"/>
  <c r="I707" i="122"/>
  <c r="H732" i="122"/>
  <c r="H741" i="122"/>
  <c r="I755" i="122"/>
  <c r="H755" i="122" s="1"/>
  <c r="L680" i="122"/>
  <c r="L686" i="122"/>
  <c r="L704" i="122"/>
  <c r="H724" i="122"/>
  <c r="H730" i="122"/>
  <c r="H772" i="122"/>
  <c r="H778" i="122"/>
  <c r="H528" i="122"/>
  <c r="H628" i="122"/>
  <c r="H321" i="122"/>
  <c r="H333" i="122"/>
  <c r="L347" i="122"/>
  <c r="I359" i="122"/>
  <c r="I395" i="122"/>
  <c r="H395" i="122" s="1"/>
  <c r="I425" i="122"/>
  <c r="H425" i="122" s="1"/>
  <c r="H436" i="122"/>
  <c r="H439" i="122"/>
  <c r="H466" i="122"/>
  <c r="L488" i="122"/>
  <c r="L494" i="122"/>
  <c r="I512" i="122"/>
  <c r="H529" i="122"/>
  <c r="L551" i="122"/>
  <c r="H574" i="122"/>
  <c r="H580" i="122"/>
  <c r="H586" i="122"/>
  <c r="H644" i="122"/>
  <c r="H699" i="122"/>
  <c r="H731" i="122"/>
  <c r="F11" i="123"/>
  <c r="L33" i="122"/>
  <c r="H56" i="122"/>
  <c r="L153" i="122"/>
  <c r="H19" i="122"/>
  <c r="H92" i="122"/>
  <c r="H25" i="122"/>
  <c r="H31" i="122"/>
  <c r="I59" i="122"/>
  <c r="L64" i="122"/>
  <c r="I89" i="122"/>
  <c r="L119" i="122"/>
  <c r="I154" i="122"/>
  <c r="H208" i="122"/>
  <c r="L236" i="122"/>
  <c r="L242" i="122"/>
  <c r="H242" i="122" s="1"/>
  <c r="I278" i="122"/>
  <c r="I284" i="122"/>
  <c r="H373" i="122"/>
  <c r="H422" i="122"/>
  <c r="H515" i="122"/>
  <c r="L542" i="122"/>
  <c r="H542" i="122" s="1"/>
  <c r="H600" i="122"/>
  <c r="H606" i="122"/>
  <c r="H612" i="122"/>
  <c r="H621" i="122"/>
  <c r="H708" i="122"/>
  <c r="H717" i="122"/>
  <c r="H740" i="122"/>
  <c r="H756" i="122"/>
  <c r="G11" i="123"/>
  <c r="I108" i="122"/>
  <c r="I83" i="122"/>
  <c r="L150" i="122"/>
  <c r="H150" i="122" s="1"/>
  <c r="I239" i="122"/>
  <c r="I245" i="122"/>
  <c r="H277" i="122"/>
  <c r="H295" i="122"/>
  <c r="L476" i="122"/>
  <c r="L113" i="122"/>
  <c r="I138" i="122"/>
  <c r="J156" i="122"/>
  <c r="I156" i="122" s="1"/>
  <c r="H68" i="122"/>
  <c r="L106" i="122"/>
  <c r="H106" i="122" s="1"/>
  <c r="H109" i="122"/>
  <c r="L167" i="122"/>
  <c r="L186" i="122"/>
  <c r="H226" i="122"/>
  <c r="H246" i="122"/>
  <c r="H249" i="122"/>
  <c r="H252" i="122"/>
  <c r="L284" i="122"/>
  <c r="L287" i="122"/>
  <c r="L290" i="122"/>
  <c r="L293" i="122"/>
  <c r="L299" i="122"/>
  <c r="L302" i="122"/>
  <c r="I311" i="122"/>
  <c r="H311" i="122" s="1"/>
  <c r="H337" i="122"/>
  <c r="H345" i="122"/>
  <c r="H354" i="122"/>
  <c r="M360" i="122"/>
  <c r="L370" i="122"/>
  <c r="H374" i="122"/>
  <c r="L395" i="122"/>
  <c r="I407" i="122"/>
  <c r="H407" i="122" s="1"/>
  <c r="I440" i="122"/>
  <c r="H440" i="122" s="1"/>
  <c r="L461" i="122"/>
  <c r="H501" i="122"/>
  <c r="L512" i="122"/>
  <c r="H512" i="122" s="1"/>
  <c r="I518" i="122"/>
  <c r="I530" i="122"/>
  <c r="H540" i="122"/>
  <c r="H549" i="122"/>
  <c r="L563" i="122"/>
  <c r="H563" i="122" s="1"/>
  <c r="I575" i="122"/>
  <c r="H595" i="122"/>
  <c r="H601" i="122"/>
  <c r="L629" i="122"/>
  <c r="L632" i="122"/>
  <c r="L635" i="122"/>
  <c r="H635" i="122" s="1"/>
  <c r="L641" i="122"/>
  <c r="L650" i="122"/>
  <c r="L653" i="122"/>
  <c r="L659" i="122"/>
  <c r="H659" i="122" s="1"/>
  <c r="L665" i="122"/>
  <c r="I671" i="122"/>
  <c r="H671" i="122" s="1"/>
  <c r="H679" i="122"/>
  <c r="H685" i="122"/>
  <c r="H688" i="122"/>
  <c r="H691" i="122"/>
  <c r="H697" i="122"/>
  <c r="L728" i="122"/>
  <c r="H728" i="122" s="1"/>
  <c r="L731" i="122"/>
  <c r="H751" i="122"/>
  <c r="H757" i="122"/>
  <c r="L773" i="122"/>
  <c r="L776" i="122"/>
  <c r="H776" i="122" s="1"/>
  <c r="L779" i="122"/>
  <c r="H779" i="122" s="1"/>
  <c r="L88" i="122"/>
  <c r="N147" i="122"/>
  <c r="N144" i="122" s="1"/>
  <c r="L144" i="122" s="1"/>
  <c r="H468" i="122"/>
  <c r="H522" i="122"/>
  <c r="L608" i="122"/>
  <c r="H634" i="122"/>
  <c r="H652" i="122"/>
  <c r="I53" i="122"/>
  <c r="L46" i="122"/>
  <c r="I66" i="122"/>
  <c r="H74" i="122"/>
  <c r="I98" i="122"/>
  <c r="I107" i="122"/>
  <c r="H107" i="122" s="1"/>
  <c r="H110" i="122"/>
  <c r="I118" i="122"/>
  <c r="H139" i="122"/>
  <c r="H157" i="122"/>
  <c r="L177" i="122"/>
  <c r="H177" i="122" s="1"/>
  <c r="I188" i="122"/>
  <c r="H195" i="122"/>
  <c r="I212" i="122"/>
  <c r="I218" i="122"/>
  <c r="H218" i="122" s="1"/>
  <c r="H229" i="122"/>
  <c r="H267" i="122"/>
  <c r="H270" i="122"/>
  <c r="H349" i="122"/>
  <c r="H385" i="122"/>
  <c r="H388" i="122"/>
  <c r="H393" i="122"/>
  <c r="L401" i="122"/>
  <c r="H423" i="122"/>
  <c r="L431" i="122"/>
  <c r="H431" i="122" s="1"/>
  <c r="H453" i="122"/>
  <c r="H487" i="122"/>
  <c r="H490" i="122"/>
  <c r="H493" i="122"/>
  <c r="L515" i="122"/>
  <c r="I536" i="122"/>
  <c r="H536" i="122" s="1"/>
  <c r="H561" i="122"/>
  <c r="L566" i="122"/>
  <c r="H566" i="122" s="1"/>
  <c r="I590" i="122"/>
  <c r="H590" i="122" s="1"/>
  <c r="L668" i="122"/>
  <c r="I674" i="122"/>
  <c r="N96" i="122"/>
  <c r="H20" i="122"/>
  <c r="I27" i="122"/>
  <c r="H27" i="122" s="1"/>
  <c r="H29" i="122"/>
  <c r="H32" i="122"/>
  <c r="I46" i="122"/>
  <c r="H46" i="122" s="1"/>
  <c r="N42" i="122"/>
  <c r="N38" i="122" s="1"/>
  <c r="N11" i="122" s="1"/>
  <c r="N784" i="122" s="1"/>
  <c r="L47" i="122"/>
  <c r="H49" i="122"/>
  <c r="L51" i="122"/>
  <c r="L53" i="122"/>
  <c r="H55" i="122"/>
  <c r="I58" i="122"/>
  <c r="H58" i="122" s="1"/>
  <c r="L59" i="122"/>
  <c r="H59" i="122" s="1"/>
  <c r="H61" i="122"/>
  <c r="L63" i="122"/>
  <c r="L65" i="122"/>
  <c r="H67" i="122"/>
  <c r="I70" i="122"/>
  <c r="H70" i="122" s="1"/>
  <c r="L71" i="122"/>
  <c r="H71" i="122" s="1"/>
  <c r="H73" i="122"/>
  <c r="L75" i="122"/>
  <c r="L77" i="122"/>
  <c r="H77" i="122" s="1"/>
  <c r="H79" i="122"/>
  <c r="I82" i="122"/>
  <c r="H82" i="122" s="1"/>
  <c r="L83" i="122"/>
  <c r="H85" i="122"/>
  <c r="L87" i="122"/>
  <c r="L89" i="122"/>
  <c r="H91" i="122"/>
  <c r="K42" i="122"/>
  <c r="K38" i="122" s="1"/>
  <c r="K11" i="122" s="1"/>
  <c r="K784" i="122" s="1"/>
  <c r="I102" i="122"/>
  <c r="H103" i="122"/>
  <c r="L111" i="122"/>
  <c r="L118" i="122"/>
  <c r="L124" i="122"/>
  <c r="H127" i="122"/>
  <c r="L134" i="122"/>
  <c r="M135" i="122"/>
  <c r="M132" i="122" s="1"/>
  <c r="L132" i="122" s="1"/>
  <c r="H151" i="122"/>
  <c r="J147" i="122"/>
  <c r="L155" i="122"/>
  <c r="L161" i="122"/>
  <c r="H161" i="122" s="1"/>
  <c r="H163" i="122"/>
  <c r="I166" i="122"/>
  <c r="I168" i="122"/>
  <c r="I171" i="122"/>
  <c r="J173" i="122"/>
  <c r="I173" i="122" s="1"/>
  <c r="H181" i="122"/>
  <c r="H185" i="122"/>
  <c r="I189" i="122"/>
  <c r="H189" i="122" s="1"/>
  <c r="L194" i="122"/>
  <c r="H199" i="122"/>
  <c r="H205" i="122"/>
  <c r="H212" i="122"/>
  <c r="L369" i="122"/>
  <c r="N43" i="122"/>
  <c r="N39" i="122" s="1"/>
  <c r="H138" i="122"/>
  <c r="H167" i="122"/>
  <c r="I63" i="122"/>
  <c r="I75" i="122"/>
  <c r="H75" i="122" s="1"/>
  <c r="I87" i="122"/>
  <c r="L98" i="122"/>
  <c r="H98" i="122" s="1"/>
  <c r="M99" i="122"/>
  <c r="M96" i="122" s="1"/>
  <c r="L102" i="122"/>
  <c r="I111" i="122"/>
  <c r="H111" i="122" s="1"/>
  <c r="H123" i="122"/>
  <c r="L130" i="122"/>
  <c r="L133" i="122"/>
  <c r="I134" i="122"/>
  <c r="N135" i="122"/>
  <c r="N132" i="122" s="1"/>
  <c r="L142" i="122"/>
  <c r="M143" i="122"/>
  <c r="L143" i="122" s="1"/>
  <c r="H143" i="122" s="1"/>
  <c r="H154" i="122"/>
  <c r="H227" i="122"/>
  <c r="H290" i="122"/>
  <c r="H293" i="122"/>
  <c r="H302" i="122"/>
  <c r="K43" i="122"/>
  <c r="K39" i="122" s="1"/>
  <c r="K12" i="122" s="1"/>
  <c r="K785" i="122" s="1"/>
  <c r="H113" i="122"/>
  <c r="H758" i="122"/>
  <c r="I47" i="122"/>
  <c r="I51" i="122"/>
  <c r="H22" i="122"/>
  <c r="H26" i="122"/>
  <c r="I30" i="122"/>
  <c r="H30" i="122" s="1"/>
  <c r="I33" i="122"/>
  <c r="H33" i="122" s="1"/>
  <c r="H34" i="122"/>
  <c r="L36" i="122"/>
  <c r="H36" i="122" s="1"/>
  <c r="I48" i="122"/>
  <c r="I52" i="122"/>
  <c r="H52" i="122" s="1"/>
  <c r="L57" i="122"/>
  <c r="I60" i="122"/>
  <c r="I64" i="122"/>
  <c r="H64" i="122" s="1"/>
  <c r="L69" i="122"/>
  <c r="I72" i="122"/>
  <c r="I76" i="122"/>
  <c r="H76" i="122" s="1"/>
  <c r="L81" i="122"/>
  <c r="I84" i="122"/>
  <c r="I88" i="122"/>
  <c r="H88" i="122" s="1"/>
  <c r="L93" i="122"/>
  <c r="H101" i="122"/>
  <c r="H104" i="122"/>
  <c r="M114" i="122"/>
  <c r="L114" i="122" s="1"/>
  <c r="I119" i="122"/>
  <c r="H119" i="122" s="1"/>
  <c r="J120" i="122"/>
  <c r="I120" i="122" s="1"/>
  <c r="H121" i="122"/>
  <c r="I124" i="122"/>
  <c r="H128" i="122"/>
  <c r="H152" i="122"/>
  <c r="I160" i="122"/>
  <c r="H170" i="122"/>
  <c r="I178" i="122"/>
  <c r="I186" i="122"/>
  <c r="H186" i="122" s="1"/>
  <c r="H192" i="122"/>
  <c r="H220" i="122"/>
  <c r="L329" i="122"/>
  <c r="H370" i="122"/>
  <c r="I371" i="122"/>
  <c r="I197" i="122"/>
  <c r="H197" i="122" s="1"/>
  <c r="I200" i="122"/>
  <c r="H200" i="122" s="1"/>
  <c r="K190" i="122"/>
  <c r="H210" i="122"/>
  <c r="I215" i="122"/>
  <c r="H216" i="122"/>
  <c r="I236" i="122"/>
  <c r="H237" i="122"/>
  <c r="H243" i="122"/>
  <c r="H247" i="122"/>
  <c r="H253" i="122"/>
  <c r="H255" i="122"/>
  <c r="L260" i="122"/>
  <c r="H262" i="122"/>
  <c r="I275" i="122"/>
  <c r="H276" i="122"/>
  <c r="I281" i="122"/>
  <c r="H281" i="122" s="1"/>
  <c r="H282" i="122"/>
  <c r="H286" i="122"/>
  <c r="H292" i="122"/>
  <c r="H294" i="122"/>
  <c r="I296" i="122"/>
  <c r="L317" i="122"/>
  <c r="L320" i="122"/>
  <c r="H320" i="122" s="1"/>
  <c r="H322" i="122"/>
  <c r="L341" i="122"/>
  <c r="L344" i="122"/>
  <c r="H344" i="122" s="1"/>
  <c r="H346" i="122"/>
  <c r="H352" i="122"/>
  <c r="I358" i="122"/>
  <c r="H363" i="122"/>
  <c r="I369" i="122"/>
  <c r="L377" i="122"/>
  <c r="H396" i="122"/>
  <c r="H418" i="122"/>
  <c r="H424" i="122"/>
  <c r="H450" i="122"/>
  <c r="I455" i="122"/>
  <c r="H456" i="122"/>
  <c r="H467" i="122"/>
  <c r="H476" i="122"/>
  <c r="L482" i="122"/>
  <c r="H482" i="122" s="1"/>
  <c r="L500" i="122"/>
  <c r="H500" i="122" s="1"/>
  <c r="H502" i="122"/>
  <c r="I509" i="122"/>
  <c r="H509" i="122" s="1"/>
  <c r="H520" i="122"/>
  <c r="H201" i="122"/>
  <c r="L203" i="122"/>
  <c r="H203" i="122" s="1"/>
  <c r="I206" i="122"/>
  <c r="H206" i="122" s="1"/>
  <c r="L209" i="122"/>
  <c r="H211" i="122"/>
  <c r="L215" i="122"/>
  <c r="H217" i="122"/>
  <c r="I224" i="122"/>
  <c r="H224" i="122" s="1"/>
  <c r="H240" i="122"/>
  <c r="I260" i="122"/>
  <c r="H260" i="122" s="1"/>
  <c r="I261" i="122"/>
  <c r="H261" i="122" s="1"/>
  <c r="H304" i="122"/>
  <c r="L311" i="122"/>
  <c r="I317" i="122"/>
  <c r="H318" i="122"/>
  <c r="H328" i="122"/>
  <c r="L335" i="122"/>
  <c r="H338" i="122"/>
  <c r="I341" i="122"/>
  <c r="H341" i="122" s="1"/>
  <c r="H342" i="122"/>
  <c r="H355" i="122"/>
  <c r="H362" i="122"/>
  <c r="H397" i="122"/>
  <c r="L404" i="122"/>
  <c r="H406" i="122"/>
  <c r="I437" i="122"/>
  <c r="H448" i="122"/>
  <c r="H474" i="122"/>
  <c r="I479" i="122"/>
  <c r="H480" i="122"/>
  <c r="L506" i="122"/>
  <c r="L524" i="122"/>
  <c r="H526" i="122"/>
  <c r="I533" i="122"/>
  <c r="L221" i="122"/>
  <c r="H221" i="122" s="1"/>
  <c r="H225" i="122"/>
  <c r="L227" i="122"/>
  <c r="I230" i="122"/>
  <c r="H230" i="122" s="1"/>
  <c r="L233" i="122"/>
  <c r="H233" i="122" s="1"/>
  <c r="H235" i="122"/>
  <c r="L239" i="122"/>
  <c r="H239" i="122" s="1"/>
  <c r="H241" i="122"/>
  <c r="H245" i="122"/>
  <c r="I248" i="122"/>
  <c r="H248" i="122" s="1"/>
  <c r="H264" i="122"/>
  <c r="L266" i="122"/>
  <c r="H266" i="122" s="1"/>
  <c r="I269" i="122"/>
  <c r="H269" i="122" s="1"/>
  <c r="L272" i="122"/>
  <c r="H272" i="122" s="1"/>
  <c r="H274" i="122"/>
  <c r="L278" i="122"/>
  <c r="H278" i="122" s="1"/>
  <c r="H280" i="122"/>
  <c r="H284" i="122"/>
  <c r="I287" i="122"/>
  <c r="L296" i="122"/>
  <c r="I299" i="122"/>
  <c r="H299" i="122" s="1"/>
  <c r="H307" i="122"/>
  <c r="L314" i="122"/>
  <c r="H314" i="122" s="1"/>
  <c r="I320" i="122"/>
  <c r="I323" i="122"/>
  <c r="H323" i="122" s="1"/>
  <c r="L338" i="122"/>
  <c r="I344" i="122"/>
  <c r="I347" i="122"/>
  <c r="H347" i="122" s="1"/>
  <c r="H351" i="122"/>
  <c r="L359" i="122"/>
  <c r="H359" i="122" s="1"/>
  <c r="I377" i="122"/>
  <c r="H377" i="122" s="1"/>
  <c r="I378" i="122"/>
  <c r="H378" i="122" s="1"/>
  <c r="H391" i="122"/>
  <c r="I404" i="122"/>
  <c r="H405" i="122"/>
  <c r="H409" i="122"/>
  <c r="I413" i="122"/>
  <c r="H413" i="122" s="1"/>
  <c r="H414" i="122"/>
  <c r="L428" i="122"/>
  <c r="H428" i="122" s="1"/>
  <c r="H432" i="122"/>
  <c r="L434" i="122"/>
  <c r="H434" i="122" s="1"/>
  <c r="L437" i="122"/>
  <c r="H441" i="122"/>
  <c r="L443" i="122"/>
  <c r="H443" i="122" s="1"/>
  <c r="H447" i="122"/>
  <c r="L452" i="122"/>
  <c r="H452" i="122" s="1"/>
  <c r="H454" i="122"/>
  <c r="I461" i="122"/>
  <c r="H461" i="122" s="1"/>
  <c r="I464" i="122"/>
  <c r="H464" i="122" s="1"/>
  <c r="I470" i="122"/>
  <c r="H470" i="122" s="1"/>
  <c r="H472" i="122"/>
  <c r="L473" i="122"/>
  <c r="H475" i="122"/>
  <c r="L479" i="122"/>
  <c r="H479" i="122" s="1"/>
  <c r="H481" i="122"/>
  <c r="H498" i="122"/>
  <c r="I503" i="122"/>
  <c r="H503" i="122" s="1"/>
  <c r="H504" i="122"/>
  <c r="I506" i="122"/>
  <c r="H507" i="122"/>
  <c r="H511" i="122"/>
  <c r="H517" i="122"/>
  <c r="I524" i="122"/>
  <c r="H525" i="122"/>
  <c r="L530" i="122"/>
  <c r="H530" i="122" s="1"/>
  <c r="L533" i="122"/>
  <c r="H537" i="122"/>
  <c r="L539" i="122"/>
  <c r="H539" i="122" s="1"/>
  <c r="H626" i="122"/>
  <c r="H674" i="122"/>
  <c r="H722" i="122"/>
  <c r="H742" i="122"/>
  <c r="H770" i="122"/>
  <c r="H543" i="122"/>
  <c r="L548" i="122"/>
  <c r="H550" i="122"/>
  <c r="I557" i="122"/>
  <c r="H557" i="122" s="1"/>
  <c r="I560" i="122"/>
  <c r="H560" i="122" s="1"/>
  <c r="I566" i="122"/>
  <c r="H568" i="122"/>
  <c r="L569" i="122"/>
  <c r="H571" i="122"/>
  <c r="L575" i="122"/>
  <c r="H577" i="122"/>
  <c r="H594" i="122"/>
  <c r="H607" i="122"/>
  <c r="L611" i="122"/>
  <c r="H613" i="122"/>
  <c r="I617" i="122"/>
  <c r="H617" i="122" s="1"/>
  <c r="I620" i="122"/>
  <c r="H630" i="122"/>
  <c r="H633" i="122"/>
  <c r="I641" i="122"/>
  <c r="H641" i="122" s="1"/>
  <c r="H642" i="122"/>
  <c r="H655" i="122"/>
  <c r="H661" i="122"/>
  <c r="I665" i="122"/>
  <c r="H665" i="122" s="1"/>
  <c r="I668" i="122"/>
  <c r="H678" i="122"/>
  <c r="H681" i="122"/>
  <c r="I689" i="122"/>
  <c r="H689" i="122" s="1"/>
  <c r="H690" i="122"/>
  <c r="H703" i="122"/>
  <c r="L707" i="122"/>
  <c r="H707" i="122" s="1"/>
  <c r="H709" i="122"/>
  <c r="I713" i="122"/>
  <c r="H713" i="122" s="1"/>
  <c r="I716" i="122"/>
  <c r="H726" i="122"/>
  <c r="H729" i="122"/>
  <c r="I737" i="122"/>
  <c r="H737" i="122" s="1"/>
  <c r="H738" i="122"/>
  <c r="I761" i="122"/>
  <c r="H761" i="122" s="1"/>
  <c r="I764" i="122"/>
  <c r="H774" i="122"/>
  <c r="H548" i="122"/>
  <c r="H581" i="122"/>
  <c r="H631" i="122"/>
  <c r="H643" i="122"/>
  <c r="I647" i="122"/>
  <c r="H658" i="122"/>
  <c r="L725" i="122"/>
  <c r="H727" i="122"/>
  <c r="L734" i="122"/>
  <c r="L737" i="122"/>
  <c r="H739" i="122"/>
  <c r="I743" i="122"/>
  <c r="H743" i="122" s="1"/>
  <c r="L752" i="122"/>
  <c r="H754" i="122"/>
  <c r="H546" i="122"/>
  <c r="I551" i="122"/>
  <c r="H552" i="122"/>
  <c r="I554" i="122"/>
  <c r="H554" i="122" s="1"/>
  <c r="H555" i="122"/>
  <c r="H559" i="122"/>
  <c r="H565" i="122"/>
  <c r="I572" i="122"/>
  <c r="H572" i="122" s="1"/>
  <c r="H573" i="122"/>
  <c r="L578" i="122"/>
  <c r="H578" i="122" s="1"/>
  <c r="L581" i="122"/>
  <c r="H585" i="122"/>
  <c r="L587" i="122"/>
  <c r="H587" i="122" s="1"/>
  <c r="H591" i="122"/>
  <c r="L596" i="122"/>
  <c r="H596" i="122" s="1"/>
  <c r="L599" i="122"/>
  <c r="H599" i="122" s="1"/>
  <c r="I602" i="122"/>
  <c r="H602" i="122" s="1"/>
  <c r="I608" i="122"/>
  <c r="H608" i="122" s="1"/>
  <c r="H609" i="122"/>
  <c r="L614" i="122"/>
  <c r="H614" i="122" s="1"/>
  <c r="H616" i="122"/>
  <c r="H619" i="122"/>
  <c r="H625" i="122"/>
  <c r="H627" i="122"/>
  <c r="I638" i="122"/>
  <c r="H638" i="122" s="1"/>
  <c r="H639" i="122"/>
  <c r="L647" i="122"/>
  <c r="I650" i="122"/>
  <c r="I656" i="122"/>
  <c r="H656" i="122" s="1"/>
  <c r="H657" i="122"/>
  <c r="L662" i="122"/>
  <c r="H662" i="122" s="1"/>
  <c r="H664" i="122"/>
  <c r="H667" i="122"/>
  <c r="H673" i="122"/>
  <c r="H675" i="122"/>
  <c r="H684" i="122"/>
  <c r="I686" i="122"/>
  <c r="H686" i="122" s="1"/>
  <c r="H687" i="122"/>
  <c r="L692" i="122"/>
  <c r="H692" i="122" s="1"/>
  <c r="L695" i="122"/>
  <c r="H695" i="122" s="1"/>
  <c r="I698" i="122"/>
  <c r="H698" i="122" s="1"/>
  <c r="I704" i="122"/>
  <c r="H704" i="122" s="1"/>
  <c r="H705" i="122"/>
  <c r="L710" i="122"/>
  <c r="H710" i="122" s="1"/>
  <c r="H712" i="122"/>
  <c r="H715" i="122"/>
  <c r="H721" i="122"/>
  <c r="H723" i="122"/>
  <c r="I734" i="122"/>
  <c r="H734" i="122" s="1"/>
  <c r="H735" i="122"/>
  <c r="L743" i="122"/>
  <c r="I746" i="122"/>
  <c r="H746" i="122" s="1"/>
  <c r="I752" i="122"/>
  <c r="H753" i="122"/>
  <c r="L758" i="122"/>
  <c r="H760" i="122"/>
  <c r="H763" i="122"/>
  <c r="H769" i="122"/>
  <c r="H771" i="122"/>
  <c r="H780" i="122"/>
  <c r="I782" i="122"/>
  <c r="H782" i="122" s="1"/>
  <c r="G12" i="124"/>
  <c r="N17" i="122"/>
  <c r="L21" i="122"/>
  <c r="J144" i="122"/>
  <c r="L15" i="122"/>
  <c r="H15" i="122" s="1"/>
  <c r="I21" i="122"/>
  <c r="J17" i="122"/>
  <c r="L24" i="122"/>
  <c r="H24" i="122" s="1"/>
  <c r="M17" i="122"/>
  <c r="H47" i="122"/>
  <c r="H51" i="122"/>
  <c r="H63" i="122"/>
  <c r="H83" i="122"/>
  <c r="H87" i="122"/>
  <c r="H118" i="122"/>
  <c r="I179" i="122"/>
  <c r="N12" i="122"/>
  <c r="N785" i="122" s="1"/>
  <c r="L16" i="122"/>
  <c r="I16" i="122"/>
  <c r="H16" i="122" s="1"/>
  <c r="K17" i="122"/>
  <c r="H53" i="122"/>
  <c r="H65" i="122"/>
  <c r="H89" i="122"/>
  <c r="H236" i="122"/>
  <c r="H275" i="122"/>
  <c r="I57" i="122"/>
  <c r="I69" i="122"/>
  <c r="H69" i="122" s="1"/>
  <c r="I81" i="122"/>
  <c r="H81" i="122" s="1"/>
  <c r="I93" i="122"/>
  <c r="H93" i="122" s="1"/>
  <c r="I97" i="122"/>
  <c r="H97" i="122" s="1"/>
  <c r="I117" i="122"/>
  <c r="H117" i="122" s="1"/>
  <c r="J114" i="122"/>
  <c r="I114" i="122" s="1"/>
  <c r="L165" i="122"/>
  <c r="L168" i="122"/>
  <c r="H168" i="122" s="1"/>
  <c r="L171" i="122"/>
  <c r="L178" i="122"/>
  <c r="H178" i="122" s="1"/>
  <c r="M174" i="122"/>
  <c r="L174" i="122" s="1"/>
  <c r="L183" i="122"/>
  <c r="M179" i="122"/>
  <c r="M190" i="122"/>
  <c r="L383" i="122"/>
  <c r="H383" i="122" s="1"/>
  <c r="M379" i="122"/>
  <c r="F12" i="124"/>
  <c r="M43" i="122"/>
  <c r="M48" i="122"/>
  <c r="M60" i="122"/>
  <c r="L60" i="122" s="1"/>
  <c r="H60" i="122" s="1"/>
  <c r="M72" i="122"/>
  <c r="L72" i="122" s="1"/>
  <c r="M84" i="122"/>
  <c r="L84" i="122" s="1"/>
  <c r="I105" i="122"/>
  <c r="H105" i="122" s="1"/>
  <c r="L112" i="122"/>
  <c r="H112" i="122" s="1"/>
  <c r="H116" i="122"/>
  <c r="L129" i="122"/>
  <c r="I133" i="122"/>
  <c r="J130" i="122"/>
  <c r="I130" i="122" s="1"/>
  <c r="H130" i="122" s="1"/>
  <c r="I141" i="122"/>
  <c r="H141" i="122" s="1"/>
  <c r="L145" i="122"/>
  <c r="I146" i="122"/>
  <c r="H146" i="122" s="1"/>
  <c r="H148" i="122"/>
  <c r="K147" i="122"/>
  <c r="K144" i="122" s="1"/>
  <c r="M156" i="122"/>
  <c r="L156" i="122" s="1"/>
  <c r="H156" i="122" s="1"/>
  <c r="J174" i="122"/>
  <c r="I174" i="122" s="1"/>
  <c r="I183" i="122"/>
  <c r="H183" i="122" s="1"/>
  <c r="I263" i="122"/>
  <c r="H263" i="122" s="1"/>
  <c r="L120" i="122"/>
  <c r="H120" i="122" s="1"/>
  <c r="I165" i="122"/>
  <c r="J162" i="122"/>
  <c r="I162" i="122" s="1"/>
  <c r="H162" i="122" s="1"/>
  <c r="L173" i="122"/>
  <c r="H173" i="122" s="1"/>
  <c r="K360" i="122"/>
  <c r="I364" i="122"/>
  <c r="H364" i="122" s="1"/>
  <c r="L367" i="122"/>
  <c r="N360" i="122"/>
  <c r="L360" i="122" s="1"/>
  <c r="L386" i="122"/>
  <c r="N379" i="122"/>
  <c r="M54" i="122"/>
  <c r="L54" i="122" s="1"/>
  <c r="H54" i="122" s="1"/>
  <c r="M66" i="122"/>
  <c r="L66" i="122" s="1"/>
  <c r="M78" i="122"/>
  <c r="L78" i="122" s="1"/>
  <c r="H78" i="122" s="1"/>
  <c r="M90" i="122"/>
  <c r="L90" i="122" s="1"/>
  <c r="H90" i="122" s="1"/>
  <c r="M94" i="122"/>
  <c r="J95" i="122"/>
  <c r="H100" i="122"/>
  <c r="K99" i="122"/>
  <c r="M108" i="122"/>
  <c r="L108" i="122" s="1"/>
  <c r="H108" i="122" s="1"/>
  <c r="I125" i="122"/>
  <c r="H125" i="122" s="1"/>
  <c r="I129" i="122"/>
  <c r="J126" i="122"/>
  <c r="I126" i="122" s="1"/>
  <c r="H126" i="122" s="1"/>
  <c r="H136" i="122"/>
  <c r="K135" i="122"/>
  <c r="I145" i="122"/>
  <c r="J142" i="122"/>
  <c r="I142" i="122" s="1"/>
  <c r="H142" i="122" s="1"/>
  <c r="I153" i="122"/>
  <c r="H153" i="122" s="1"/>
  <c r="L160" i="122"/>
  <c r="H160" i="122" s="1"/>
  <c r="H164" i="122"/>
  <c r="H188" i="122"/>
  <c r="I194" i="122"/>
  <c r="J190" i="122"/>
  <c r="N190" i="122"/>
  <c r="H209" i="122"/>
  <c r="H257" i="122"/>
  <c r="H317" i="122"/>
  <c r="H335" i="122"/>
  <c r="H358" i="122"/>
  <c r="H300" i="122"/>
  <c r="L308" i="122"/>
  <c r="H308" i="122" s="1"/>
  <c r="I329" i="122"/>
  <c r="H329" i="122" s="1"/>
  <c r="H340" i="122"/>
  <c r="H348" i="122"/>
  <c r="L356" i="122"/>
  <c r="H356" i="122" s="1"/>
  <c r="H366" i="122"/>
  <c r="I401" i="122"/>
  <c r="H401" i="122" s="1"/>
  <c r="H449" i="122"/>
  <c r="H497" i="122"/>
  <c r="H527" i="122"/>
  <c r="H545" i="122"/>
  <c r="H575" i="122"/>
  <c r="H593" i="122"/>
  <c r="H752" i="122"/>
  <c r="I305" i="122"/>
  <c r="H305" i="122" s="1"/>
  <c r="H316" i="122"/>
  <c r="H324" i="122"/>
  <c r="L332" i="122"/>
  <c r="H332" i="122" s="1"/>
  <c r="I353" i="122"/>
  <c r="H353" i="122" s="1"/>
  <c r="I367" i="122"/>
  <c r="H367" i="122" s="1"/>
  <c r="J360" i="122"/>
  <c r="I360" i="122" s="1"/>
  <c r="L371" i="122"/>
  <c r="H371" i="122" s="1"/>
  <c r="I386" i="122"/>
  <c r="J379" i="122"/>
  <c r="L392" i="122"/>
  <c r="H392" i="122" s="1"/>
  <c r="I398" i="122"/>
  <c r="H398" i="122" s="1"/>
  <c r="H455" i="122"/>
  <c r="H473" i="122"/>
  <c r="H521" i="122"/>
  <c r="H569" i="122"/>
  <c r="H620" i="122"/>
  <c r="H668" i="122"/>
  <c r="H716" i="122"/>
  <c r="H764" i="122"/>
  <c r="H381" i="122"/>
  <c r="K379" i="122"/>
  <c r="L389" i="122"/>
  <c r="I410" i="122"/>
  <c r="H421" i="122"/>
  <c r="H429" i="122"/>
  <c r="H632" i="122"/>
  <c r="H680" i="122"/>
  <c r="H597" i="122"/>
  <c r="H605" i="122"/>
  <c r="H629" i="122"/>
  <c r="H653" i="122"/>
  <c r="H677" i="122"/>
  <c r="H701" i="122"/>
  <c r="H725" i="122"/>
  <c r="H749" i="122"/>
  <c r="H773" i="122"/>
  <c r="H165" i="122" l="1"/>
  <c r="H647" i="122"/>
  <c r="H611" i="122"/>
  <c r="H166" i="122"/>
  <c r="I190" i="122"/>
  <c r="L147" i="122"/>
  <c r="H194" i="122"/>
  <c r="H84" i="122"/>
  <c r="H650" i="122"/>
  <c r="H114" i="122"/>
  <c r="H21" i="122"/>
  <c r="H494" i="122"/>
  <c r="H410" i="122"/>
  <c r="H389" i="122"/>
  <c r="I379" i="122"/>
  <c r="H551" i="122"/>
  <c r="H506" i="122"/>
  <c r="H287" i="122"/>
  <c r="L96" i="122"/>
  <c r="H488" i="122"/>
  <c r="H66" i="122"/>
  <c r="H133" i="122"/>
  <c r="I144" i="122"/>
  <c r="H144" i="122" s="1"/>
  <c r="H124" i="122"/>
  <c r="N175" i="122"/>
  <c r="K175" i="122"/>
  <c r="L99" i="122"/>
  <c r="H57" i="122"/>
  <c r="H524" i="122"/>
  <c r="H533" i="122"/>
  <c r="H296" i="122"/>
  <c r="H369" i="122"/>
  <c r="H386" i="122"/>
  <c r="H72" i="122"/>
  <c r="H171" i="122"/>
  <c r="L135" i="122"/>
  <c r="H404" i="122"/>
  <c r="H437" i="122"/>
  <c r="H215" i="122"/>
  <c r="H134" i="122"/>
  <c r="N44" i="122"/>
  <c r="N40" i="122" s="1"/>
  <c r="H102" i="122"/>
  <c r="K96" i="122"/>
  <c r="I99" i="122"/>
  <c r="H99" i="122" s="1"/>
  <c r="J42" i="122"/>
  <c r="J44" i="122"/>
  <c r="J175" i="122"/>
  <c r="I175" i="122" s="1"/>
  <c r="H360" i="122"/>
  <c r="H145" i="122"/>
  <c r="H129" i="122"/>
  <c r="L43" i="122"/>
  <c r="M39" i="122"/>
  <c r="L190" i="122"/>
  <c r="H190" i="122" s="1"/>
  <c r="I17" i="122"/>
  <c r="I147" i="122"/>
  <c r="H147" i="122" s="1"/>
  <c r="I135" i="122"/>
  <c r="H135" i="122" s="1"/>
  <c r="K132" i="122"/>
  <c r="I132" i="122" s="1"/>
  <c r="H132" i="122" s="1"/>
  <c r="I95" i="122"/>
  <c r="H95" i="122" s="1"/>
  <c r="J43" i="122"/>
  <c r="L179" i="122"/>
  <c r="H179" i="122" s="1"/>
  <c r="M175" i="122"/>
  <c r="L175" i="122" s="1"/>
  <c r="N13" i="122"/>
  <c r="N786" i="122" s="1"/>
  <c r="L94" i="122"/>
  <c r="H94" i="122" s="1"/>
  <c r="M42" i="122"/>
  <c r="H174" i="122"/>
  <c r="L48" i="122"/>
  <c r="H48" i="122" s="1"/>
  <c r="M44" i="122"/>
  <c r="L379" i="122"/>
  <c r="L17" i="122"/>
  <c r="H379" i="122" l="1"/>
  <c r="L42" i="122"/>
  <c r="M38" i="122"/>
  <c r="L39" i="122"/>
  <c r="M12" i="122"/>
  <c r="I42" i="122"/>
  <c r="H42" i="122" s="1"/>
  <c r="J38" i="122"/>
  <c r="J40" i="122"/>
  <c r="L44" i="122"/>
  <c r="M40" i="122"/>
  <c r="I43" i="122"/>
  <c r="H43" i="122" s="1"/>
  <c r="J39" i="122"/>
  <c r="H17" i="122"/>
  <c r="H175" i="122"/>
  <c r="I96" i="122"/>
  <c r="H96" i="122" s="1"/>
  <c r="K44" i="122"/>
  <c r="K40" i="122" s="1"/>
  <c r="K13" i="122" s="1"/>
  <c r="K786" i="122" s="1"/>
  <c r="I39" i="122" l="1"/>
  <c r="H39" i="122" s="1"/>
  <c r="J12" i="122"/>
  <c r="I40" i="122"/>
  <c r="J13" i="122"/>
  <c r="M785" i="122"/>
  <c r="L12" i="122"/>
  <c r="L785" i="122" s="1"/>
  <c r="I44" i="122"/>
  <c r="H44" i="122" s="1"/>
  <c r="L40" i="122"/>
  <c r="M13" i="122"/>
  <c r="I38" i="122"/>
  <c r="J11" i="122"/>
  <c r="L38" i="122"/>
  <c r="M11" i="122"/>
  <c r="J784" i="122" l="1"/>
  <c r="I11" i="122"/>
  <c r="J786" i="122"/>
  <c r="I13" i="122"/>
  <c r="H40" i="122"/>
  <c r="H38" i="122"/>
  <c r="J785" i="122"/>
  <c r="I12" i="122"/>
  <c r="M784" i="122"/>
  <c r="L11" i="122"/>
  <c r="L784" i="122" s="1"/>
  <c r="M786" i="122"/>
  <c r="L13" i="122"/>
  <c r="L786" i="122" s="1"/>
  <c r="I785" i="122" l="1"/>
  <c r="H12" i="122"/>
  <c r="H785" i="122" s="1"/>
  <c r="I786" i="122"/>
  <c r="H13" i="122"/>
  <c r="H786" i="122" s="1"/>
  <c r="I784" i="122"/>
  <c r="H11" i="122"/>
  <c r="H784" i="122" s="1"/>
  <c r="H48" i="121" l="1"/>
  <c r="G48" i="121"/>
  <c r="H47" i="121"/>
  <c r="G47" i="121"/>
  <c r="W46" i="121"/>
  <c r="V46" i="121"/>
  <c r="T46" i="121"/>
  <c r="S46" i="121"/>
  <c r="S47" i="121" s="1"/>
  <c r="Q46" i="121"/>
  <c r="P46" i="121"/>
  <c r="M46" i="121"/>
  <c r="L46" i="121"/>
  <c r="H46" i="121"/>
  <c r="G46" i="121"/>
  <c r="H45" i="121"/>
  <c r="G45" i="121"/>
  <c r="W44" i="121"/>
  <c r="V44" i="121"/>
  <c r="T44" i="121"/>
  <c r="T47" i="121" s="1"/>
  <c r="S44" i="121"/>
  <c r="Q44" i="121"/>
  <c r="Q47" i="121" s="1"/>
  <c r="P44" i="121"/>
  <c r="P47" i="121" s="1"/>
  <c r="M44" i="121"/>
  <c r="M47" i="121" s="1"/>
  <c r="L44" i="121"/>
  <c r="L47" i="121" s="1"/>
  <c r="W42" i="121"/>
  <c r="V42" i="121"/>
  <c r="T42" i="121"/>
  <c r="S42" i="121"/>
  <c r="Q42" i="121"/>
  <c r="P42" i="121"/>
  <c r="M42" i="121"/>
  <c r="L42" i="121"/>
  <c r="U41" i="121"/>
  <c r="R41" i="121"/>
  <c r="O41" i="121"/>
  <c r="K41" i="121"/>
  <c r="U39" i="121"/>
  <c r="R39" i="121"/>
  <c r="R42" i="121" s="1"/>
  <c r="O39" i="121"/>
  <c r="O42" i="121" s="1"/>
  <c r="K39" i="121"/>
  <c r="K42" i="121" s="1"/>
  <c r="H39" i="121"/>
  <c r="G39" i="121"/>
  <c r="W37" i="121"/>
  <c r="V37" i="121"/>
  <c r="T37" i="121"/>
  <c r="S37" i="121"/>
  <c r="Q37" i="121"/>
  <c r="P37" i="121"/>
  <c r="M37" i="121"/>
  <c r="L37" i="121"/>
  <c r="U36" i="121"/>
  <c r="R36" i="121"/>
  <c r="O36" i="121"/>
  <c r="K36" i="121"/>
  <c r="U34" i="121"/>
  <c r="R34" i="121"/>
  <c r="R37" i="121" s="1"/>
  <c r="O34" i="121"/>
  <c r="K34" i="121"/>
  <c r="H34" i="121"/>
  <c r="G34" i="121"/>
  <c r="W32" i="121"/>
  <c r="V32" i="121"/>
  <c r="T32" i="121"/>
  <c r="S32" i="121"/>
  <c r="Q32" i="121"/>
  <c r="P32" i="121"/>
  <c r="M32" i="121"/>
  <c r="L32" i="121"/>
  <c r="U31" i="121"/>
  <c r="R31" i="121"/>
  <c r="O31" i="121"/>
  <c r="K31" i="121"/>
  <c r="U29" i="121"/>
  <c r="R29" i="121"/>
  <c r="O29" i="121"/>
  <c r="N29" i="121"/>
  <c r="K29" i="121"/>
  <c r="H29" i="121"/>
  <c r="G29" i="121"/>
  <c r="W27" i="121"/>
  <c r="V27" i="121"/>
  <c r="T27" i="121"/>
  <c r="S27" i="121"/>
  <c r="Q27" i="121"/>
  <c r="P27" i="121"/>
  <c r="M27" i="121"/>
  <c r="L27" i="121"/>
  <c r="U26" i="121"/>
  <c r="R26" i="121"/>
  <c r="O26" i="121"/>
  <c r="K26" i="121"/>
  <c r="U24" i="121"/>
  <c r="R24" i="121"/>
  <c r="R27" i="121" s="1"/>
  <c r="O24" i="121"/>
  <c r="O27" i="121" s="1"/>
  <c r="K24" i="121"/>
  <c r="K27" i="121" s="1"/>
  <c r="H24" i="121"/>
  <c r="G24" i="121"/>
  <c r="W22" i="121"/>
  <c r="V22" i="121"/>
  <c r="T22" i="121"/>
  <c r="S22" i="121"/>
  <c r="Q22" i="121"/>
  <c r="P22" i="121"/>
  <c r="M22" i="121"/>
  <c r="L22" i="121"/>
  <c r="U21" i="121"/>
  <c r="R21" i="121"/>
  <c r="O21" i="121"/>
  <c r="K21" i="121"/>
  <c r="U19" i="121"/>
  <c r="R19" i="121"/>
  <c r="R22" i="121" s="1"/>
  <c r="O19" i="121"/>
  <c r="O22" i="121" s="1"/>
  <c r="K19" i="121"/>
  <c r="H19" i="121"/>
  <c r="G19" i="121"/>
  <c r="W17" i="121"/>
  <c r="V17" i="121"/>
  <c r="T17" i="121"/>
  <c r="S17" i="121"/>
  <c r="Q17" i="121"/>
  <c r="P17" i="121"/>
  <c r="M17" i="121"/>
  <c r="L17" i="121"/>
  <c r="U16" i="121"/>
  <c r="R16" i="121"/>
  <c r="O16" i="121"/>
  <c r="K16" i="121"/>
  <c r="U14" i="121"/>
  <c r="R14" i="121"/>
  <c r="O14" i="121"/>
  <c r="K14" i="121"/>
  <c r="H14" i="121"/>
  <c r="G14" i="121"/>
  <c r="O46" i="121" l="1"/>
  <c r="N24" i="121"/>
  <c r="N21" i="121"/>
  <c r="J21" i="121" s="1"/>
  <c r="O17" i="121"/>
  <c r="K37" i="121"/>
  <c r="N41" i="121"/>
  <c r="J41" i="121" s="1"/>
  <c r="R17" i="121"/>
  <c r="K22" i="121"/>
  <c r="U44" i="121"/>
  <c r="O37" i="121"/>
  <c r="U27" i="121"/>
  <c r="K46" i="121"/>
  <c r="N16" i="121"/>
  <c r="J16" i="121" s="1"/>
  <c r="U22" i="121"/>
  <c r="G44" i="121"/>
  <c r="O44" i="121"/>
  <c r="O47" i="121" s="1"/>
  <c r="N36" i="121"/>
  <c r="J36" i="121" s="1"/>
  <c r="U42" i="121"/>
  <c r="K17" i="121"/>
  <c r="U17" i="121"/>
  <c r="N19" i="121"/>
  <c r="H44" i="121"/>
  <c r="R44" i="121"/>
  <c r="R47" i="121" s="1"/>
  <c r="N31" i="121"/>
  <c r="N32" i="121" s="1"/>
  <c r="U37" i="121"/>
  <c r="N39" i="121"/>
  <c r="V47" i="121"/>
  <c r="N14" i="121"/>
  <c r="N26" i="121"/>
  <c r="J26" i="121" s="1"/>
  <c r="K44" i="121"/>
  <c r="U46" i="121"/>
  <c r="U47" i="121" s="1"/>
  <c r="N34" i="121"/>
  <c r="N37" i="121" s="1"/>
  <c r="W47" i="121"/>
  <c r="R46" i="121"/>
  <c r="U32" i="121"/>
  <c r="J24" i="121"/>
  <c r="J27" i="121" s="1"/>
  <c r="J29" i="121"/>
  <c r="R32" i="121"/>
  <c r="J34" i="121"/>
  <c r="J37" i="121" s="1"/>
  <c r="J39" i="121"/>
  <c r="K32" i="121"/>
  <c r="O32" i="121"/>
  <c r="N17" i="121" l="1"/>
  <c r="N22" i="121"/>
  <c r="J31" i="121"/>
  <c r="N42" i="121"/>
  <c r="J42" i="121"/>
  <c r="N27" i="121"/>
  <c r="N44" i="121"/>
  <c r="N47" i="121" s="1"/>
  <c r="J46" i="121"/>
  <c r="J19" i="121"/>
  <c r="J22" i="121" s="1"/>
  <c r="N46" i="121"/>
  <c r="J14" i="121"/>
  <c r="J17" i="121" s="1"/>
  <c r="K47" i="121"/>
  <c r="J44" i="121"/>
  <c r="J32" i="121"/>
  <c r="J47" i="121" l="1"/>
  <c r="H106" i="120"/>
  <c r="G106" i="120"/>
  <c r="H105" i="120"/>
  <c r="G105" i="120"/>
  <c r="W104" i="120"/>
  <c r="V104" i="120"/>
  <c r="T104" i="120"/>
  <c r="S104" i="120"/>
  <c r="Q104" i="120"/>
  <c r="P104" i="120"/>
  <c r="M104" i="120"/>
  <c r="L104" i="120"/>
  <c r="H104" i="120"/>
  <c r="G104" i="120"/>
  <c r="H103" i="120"/>
  <c r="G103" i="120"/>
  <c r="W102" i="120"/>
  <c r="V102" i="120"/>
  <c r="T102" i="120"/>
  <c r="S102" i="120"/>
  <c r="S105" i="120" s="1"/>
  <c r="Q102" i="120"/>
  <c r="P102" i="120"/>
  <c r="P105" i="120" s="1"/>
  <c r="M102" i="120"/>
  <c r="M105" i="120" s="1"/>
  <c r="L102" i="120"/>
  <c r="L105" i="120" s="1"/>
  <c r="W100" i="120"/>
  <c r="V100" i="120"/>
  <c r="T100" i="120"/>
  <c r="S100" i="120"/>
  <c r="Q100" i="120"/>
  <c r="P100" i="120"/>
  <c r="M100" i="120"/>
  <c r="L100" i="120"/>
  <c r="U99" i="120"/>
  <c r="R99" i="120"/>
  <c r="O99" i="120"/>
  <c r="K99" i="120"/>
  <c r="U97" i="120"/>
  <c r="R97" i="120"/>
  <c r="R100" i="120" s="1"/>
  <c r="O97" i="120"/>
  <c r="N97" i="120" s="1"/>
  <c r="K97" i="120"/>
  <c r="H97" i="120"/>
  <c r="G97" i="120"/>
  <c r="W95" i="120"/>
  <c r="V95" i="120"/>
  <c r="T95" i="120"/>
  <c r="S95" i="120"/>
  <c r="Q95" i="120"/>
  <c r="P95" i="120"/>
  <c r="M95" i="120"/>
  <c r="L95" i="120"/>
  <c r="U94" i="120"/>
  <c r="R94" i="120"/>
  <c r="O94" i="120"/>
  <c r="K94" i="120"/>
  <c r="U92" i="120"/>
  <c r="R92" i="120"/>
  <c r="O92" i="120"/>
  <c r="K92" i="120"/>
  <c r="H92" i="120"/>
  <c r="G92" i="120"/>
  <c r="W90" i="120"/>
  <c r="V90" i="120"/>
  <c r="T90" i="120"/>
  <c r="S90" i="120"/>
  <c r="Q90" i="120"/>
  <c r="P90" i="120"/>
  <c r="M90" i="120"/>
  <c r="L90" i="120"/>
  <c r="U89" i="120"/>
  <c r="R89" i="120"/>
  <c r="O89" i="120"/>
  <c r="K89" i="120"/>
  <c r="U87" i="120"/>
  <c r="R87" i="120"/>
  <c r="O87" i="120"/>
  <c r="K87" i="120"/>
  <c r="H87" i="120"/>
  <c r="G87" i="120"/>
  <c r="W85" i="120"/>
  <c r="V85" i="120"/>
  <c r="T85" i="120"/>
  <c r="S85" i="120"/>
  <c r="Q85" i="120"/>
  <c r="P85" i="120"/>
  <c r="M85" i="120"/>
  <c r="L85" i="120"/>
  <c r="U84" i="120"/>
  <c r="R84" i="120"/>
  <c r="O84" i="120"/>
  <c r="K84" i="120"/>
  <c r="U82" i="120"/>
  <c r="R82" i="120"/>
  <c r="R85" i="120" s="1"/>
  <c r="O82" i="120"/>
  <c r="K82" i="120"/>
  <c r="H82" i="120"/>
  <c r="G82" i="120"/>
  <c r="W80" i="120"/>
  <c r="V80" i="120"/>
  <c r="T80" i="120"/>
  <c r="S80" i="120"/>
  <c r="Q80" i="120"/>
  <c r="P80" i="120"/>
  <c r="M80" i="120"/>
  <c r="L80" i="120"/>
  <c r="U79" i="120"/>
  <c r="R79" i="120"/>
  <c r="O79" i="120"/>
  <c r="K79" i="120"/>
  <c r="U77" i="120"/>
  <c r="U80" i="120" s="1"/>
  <c r="R77" i="120"/>
  <c r="R80" i="120" s="1"/>
  <c r="O77" i="120"/>
  <c r="O80" i="120" s="1"/>
  <c r="K77" i="120"/>
  <c r="H77" i="120"/>
  <c r="G77" i="120"/>
  <c r="W75" i="120"/>
  <c r="V75" i="120"/>
  <c r="T75" i="120"/>
  <c r="S75" i="120"/>
  <c r="Q75" i="120"/>
  <c r="P75" i="120"/>
  <c r="M75" i="120"/>
  <c r="L75" i="120"/>
  <c r="U74" i="120"/>
  <c r="R74" i="120"/>
  <c r="O74" i="120"/>
  <c r="K74" i="120"/>
  <c r="U72" i="120"/>
  <c r="U75" i="120" s="1"/>
  <c r="R72" i="120"/>
  <c r="O72" i="120"/>
  <c r="K72" i="120"/>
  <c r="H72" i="120"/>
  <c r="G72" i="120"/>
  <c r="W70" i="120"/>
  <c r="V70" i="120"/>
  <c r="T70" i="120"/>
  <c r="S70" i="120"/>
  <c r="Q70" i="120"/>
  <c r="P70" i="120"/>
  <c r="M70" i="120"/>
  <c r="L70" i="120"/>
  <c r="U69" i="120"/>
  <c r="R69" i="120"/>
  <c r="O69" i="120"/>
  <c r="K69" i="120"/>
  <c r="U67" i="120"/>
  <c r="R67" i="120"/>
  <c r="O67" i="120"/>
  <c r="K67" i="120"/>
  <c r="H67" i="120"/>
  <c r="G67" i="120"/>
  <c r="W65" i="120"/>
  <c r="V65" i="120"/>
  <c r="T65" i="120"/>
  <c r="S65" i="120"/>
  <c r="Q65" i="120"/>
  <c r="P65" i="120"/>
  <c r="M65" i="120"/>
  <c r="L65" i="120"/>
  <c r="U64" i="120"/>
  <c r="R64" i="120"/>
  <c r="O64" i="120"/>
  <c r="K64" i="120"/>
  <c r="U62" i="120"/>
  <c r="R62" i="120"/>
  <c r="R65" i="120" s="1"/>
  <c r="O62" i="120"/>
  <c r="K62" i="120"/>
  <c r="H62" i="120"/>
  <c r="G62" i="120"/>
  <c r="W60" i="120"/>
  <c r="V60" i="120"/>
  <c r="T60" i="120"/>
  <c r="S60" i="120"/>
  <c r="Q60" i="120"/>
  <c r="P60" i="120"/>
  <c r="M60" i="120"/>
  <c r="L60" i="120"/>
  <c r="U59" i="120"/>
  <c r="R59" i="120"/>
  <c r="O59" i="120"/>
  <c r="K59" i="120"/>
  <c r="U57" i="120"/>
  <c r="R57" i="120"/>
  <c r="R60" i="120" s="1"/>
  <c r="O57" i="120"/>
  <c r="O60" i="120" s="1"/>
  <c r="K57" i="120"/>
  <c r="H57" i="120"/>
  <c r="G57" i="120"/>
  <c r="W55" i="120"/>
  <c r="V55" i="120"/>
  <c r="T55" i="120"/>
  <c r="S55" i="120"/>
  <c r="Q55" i="120"/>
  <c r="P55" i="120"/>
  <c r="M55" i="120"/>
  <c r="L55" i="120"/>
  <c r="U54" i="120"/>
  <c r="R54" i="120"/>
  <c r="O54" i="120"/>
  <c r="K54" i="120"/>
  <c r="U52" i="120"/>
  <c r="R52" i="120"/>
  <c r="O52" i="120"/>
  <c r="O55" i="120" s="1"/>
  <c r="K52" i="120"/>
  <c r="H52" i="120"/>
  <c r="G52" i="120"/>
  <c r="W50" i="120"/>
  <c r="V50" i="120"/>
  <c r="T50" i="120"/>
  <c r="S50" i="120"/>
  <c r="Q50" i="120"/>
  <c r="P50" i="120"/>
  <c r="M50" i="120"/>
  <c r="L50" i="120"/>
  <c r="U49" i="120"/>
  <c r="R49" i="120"/>
  <c r="O49" i="120"/>
  <c r="K49" i="120"/>
  <c r="U47" i="120"/>
  <c r="R47" i="120"/>
  <c r="R50" i="120" s="1"/>
  <c r="O47" i="120"/>
  <c r="K47" i="120"/>
  <c r="H47" i="120"/>
  <c r="G47" i="120"/>
  <c r="W45" i="120"/>
  <c r="V45" i="120"/>
  <c r="T45" i="120"/>
  <c r="S45" i="120"/>
  <c r="Q45" i="120"/>
  <c r="P45" i="120"/>
  <c r="M45" i="120"/>
  <c r="L45" i="120"/>
  <c r="U44" i="120"/>
  <c r="R44" i="120"/>
  <c r="O44" i="120"/>
  <c r="N44" i="120" s="1"/>
  <c r="K44" i="120"/>
  <c r="U42" i="120"/>
  <c r="U45" i="120" s="1"/>
  <c r="R42" i="120"/>
  <c r="R45" i="120" s="1"/>
  <c r="O42" i="120"/>
  <c r="K42" i="120"/>
  <c r="H42" i="120"/>
  <c r="G42" i="120"/>
  <c r="W40" i="120"/>
  <c r="V40" i="120"/>
  <c r="T40" i="120"/>
  <c r="S40" i="120"/>
  <c r="Q40" i="120"/>
  <c r="P40" i="120"/>
  <c r="M40" i="120"/>
  <c r="L40" i="120"/>
  <c r="U39" i="120"/>
  <c r="R39" i="120"/>
  <c r="O39" i="120"/>
  <c r="K39" i="120"/>
  <c r="U37" i="120"/>
  <c r="U40" i="120" s="1"/>
  <c r="R37" i="120"/>
  <c r="O37" i="120"/>
  <c r="K37" i="120"/>
  <c r="H37" i="120"/>
  <c r="G37" i="120"/>
  <c r="W35" i="120"/>
  <c r="V35" i="120"/>
  <c r="T35" i="120"/>
  <c r="S35" i="120"/>
  <c r="Q35" i="120"/>
  <c r="P35" i="120"/>
  <c r="M35" i="120"/>
  <c r="L35" i="120"/>
  <c r="U34" i="120"/>
  <c r="R34" i="120"/>
  <c r="O34" i="120"/>
  <c r="K34" i="120"/>
  <c r="U32" i="120"/>
  <c r="R32" i="120"/>
  <c r="O32" i="120"/>
  <c r="O35" i="120" s="1"/>
  <c r="K32" i="120"/>
  <c r="H32" i="120"/>
  <c r="G32" i="120"/>
  <c r="W30" i="120"/>
  <c r="V30" i="120"/>
  <c r="T30" i="120"/>
  <c r="S30" i="120"/>
  <c r="Q30" i="120"/>
  <c r="P30" i="120"/>
  <c r="M30" i="120"/>
  <c r="L30" i="120"/>
  <c r="U29" i="120"/>
  <c r="R29" i="120"/>
  <c r="O29" i="120"/>
  <c r="K29" i="120"/>
  <c r="U27" i="120"/>
  <c r="R27" i="120"/>
  <c r="R30" i="120" s="1"/>
  <c r="O27" i="120"/>
  <c r="K27" i="120"/>
  <c r="H27" i="120"/>
  <c r="G27" i="120"/>
  <c r="W25" i="120"/>
  <c r="V25" i="120"/>
  <c r="T25" i="120"/>
  <c r="S25" i="120"/>
  <c r="Q25" i="120"/>
  <c r="P25" i="120"/>
  <c r="M25" i="120"/>
  <c r="L25" i="120"/>
  <c r="U24" i="120"/>
  <c r="R24" i="120"/>
  <c r="O24" i="120"/>
  <c r="K24" i="120"/>
  <c r="U22" i="120"/>
  <c r="U25" i="120" s="1"/>
  <c r="R22" i="120"/>
  <c r="R25" i="120" s="1"/>
  <c r="O22" i="120"/>
  <c r="K22" i="120"/>
  <c r="H22" i="120"/>
  <c r="G22" i="120"/>
  <c r="W20" i="120"/>
  <c r="V20" i="120"/>
  <c r="T20" i="120"/>
  <c r="S20" i="120"/>
  <c r="Q20" i="120"/>
  <c r="P20" i="120"/>
  <c r="M20" i="120"/>
  <c r="L20" i="120"/>
  <c r="U19" i="120"/>
  <c r="R19" i="120"/>
  <c r="O19" i="120"/>
  <c r="K19" i="120"/>
  <c r="U17" i="120"/>
  <c r="R17" i="120"/>
  <c r="O17" i="120"/>
  <c r="K17" i="120"/>
  <c r="H17" i="120"/>
  <c r="G17" i="120"/>
  <c r="U35" i="120" l="1"/>
  <c r="U65" i="120"/>
  <c r="U85" i="120"/>
  <c r="T105" i="120"/>
  <c r="O40" i="120"/>
  <c r="N52" i="120"/>
  <c r="R70" i="120"/>
  <c r="R90" i="120"/>
  <c r="N19" i="120"/>
  <c r="R102" i="120"/>
  <c r="U20" i="120"/>
  <c r="R40" i="120"/>
  <c r="N64" i="120"/>
  <c r="O75" i="120"/>
  <c r="O95" i="120"/>
  <c r="W105" i="120"/>
  <c r="N57" i="120"/>
  <c r="N24" i="120"/>
  <c r="R104" i="120"/>
  <c r="K60" i="120"/>
  <c r="R105" i="120"/>
  <c r="G102" i="120"/>
  <c r="O100" i="120"/>
  <c r="J44" i="120"/>
  <c r="U100" i="120"/>
  <c r="V105" i="120"/>
  <c r="U104" i="120"/>
  <c r="U60" i="120"/>
  <c r="N84" i="120"/>
  <c r="J84" i="120" s="1"/>
  <c r="K100" i="120"/>
  <c r="Q105" i="120"/>
  <c r="N17" i="120"/>
  <c r="O20" i="120"/>
  <c r="O102" i="120"/>
  <c r="O25" i="120"/>
  <c r="N22" i="120"/>
  <c r="N29" i="120"/>
  <c r="J29" i="120" s="1"/>
  <c r="O30" i="120"/>
  <c r="K40" i="120"/>
  <c r="U50" i="120"/>
  <c r="N47" i="120"/>
  <c r="O65" i="120"/>
  <c r="N62" i="120"/>
  <c r="N65" i="120" s="1"/>
  <c r="N69" i="120"/>
  <c r="J69" i="120" s="1"/>
  <c r="O70" i="120"/>
  <c r="K80" i="120"/>
  <c r="U90" i="120"/>
  <c r="N87" i="120"/>
  <c r="H102" i="120"/>
  <c r="O104" i="120"/>
  <c r="K35" i="120"/>
  <c r="K45" i="120"/>
  <c r="K50" i="120"/>
  <c r="K75" i="120"/>
  <c r="K85" i="120"/>
  <c r="J87" i="120"/>
  <c r="K90" i="120"/>
  <c r="U102" i="120"/>
  <c r="U105" i="120" s="1"/>
  <c r="R20" i="120"/>
  <c r="U30" i="120"/>
  <c r="N27" i="120"/>
  <c r="J27" i="120" s="1"/>
  <c r="N32" i="120"/>
  <c r="J32" i="120" s="1"/>
  <c r="O45" i="120"/>
  <c r="N42" i="120"/>
  <c r="N45" i="120" s="1"/>
  <c r="N49" i="120"/>
  <c r="J49" i="120" s="1"/>
  <c r="O50" i="120"/>
  <c r="U70" i="120"/>
  <c r="N67" i="120"/>
  <c r="N72" i="120"/>
  <c r="O85" i="120"/>
  <c r="N82" i="120"/>
  <c r="N85" i="120" s="1"/>
  <c r="N89" i="120"/>
  <c r="J89" i="120" s="1"/>
  <c r="O90" i="120"/>
  <c r="U95" i="120"/>
  <c r="N92" i="120"/>
  <c r="K102" i="120"/>
  <c r="J19" i="120"/>
  <c r="K104" i="120"/>
  <c r="J24" i="120"/>
  <c r="K25" i="120"/>
  <c r="K30" i="120"/>
  <c r="N37" i="120"/>
  <c r="J52" i="120"/>
  <c r="K55" i="120"/>
  <c r="U55" i="120"/>
  <c r="J64" i="120"/>
  <c r="K65" i="120"/>
  <c r="K70" i="120"/>
  <c r="N77" i="120"/>
  <c r="J92" i="120"/>
  <c r="K95" i="120"/>
  <c r="K20" i="120"/>
  <c r="N39" i="120"/>
  <c r="J39" i="120" s="1"/>
  <c r="N59" i="120"/>
  <c r="J59" i="120" s="1"/>
  <c r="J62" i="120"/>
  <c r="N79" i="120"/>
  <c r="J79" i="120" s="1"/>
  <c r="N99" i="120"/>
  <c r="J99" i="120" s="1"/>
  <c r="R35" i="120"/>
  <c r="N34" i="120"/>
  <c r="J34" i="120" s="1"/>
  <c r="R55" i="120"/>
  <c r="N54" i="120"/>
  <c r="J54" i="120" s="1"/>
  <c r="J57" i="120"/>
  <c r="J60" i="120" s="1"/>
  <c r="R75" i="120"/>
  <c r="N74" i="120"/>
  <c r="J74" i="120" s="1"/>
  <c r="J77" i="120"/>
  <c r="R95" i="120"/>
  <c r="N94" i="120"/>
  <c r="J94" i="120" s="1"/>
  <c r="J97" i="120"/>
  <c r="N70" i="120" l="1"/>
  <c r="J65" i="120"/>
  <c r="J100" i="120"/>
  <c r="N60" i="120"/>
  <c r="K105" i="120"/>
  <c r="O105" i="120"/>
  <c r="J55" i="120"/>
  <c r="J95" i="120"/>
  <c r="N95" i="120"/>
  <c r="N50" i="120"/>
  <c r="J90" i="120"/>
  <c r="N90" i="120"/>
  <c r="J80" i="120"/>
  <c r="N80" i="120"/>
  <c r="N40" i="120"/>
  <c r="J35" i="120"/>
  <c r="N25" i="120"/>
  <c r="J22" i="120"/>
  <c r="J25" i="120" s="1"/>
  <c r="N100" i="120"/>
  <c r="N35" i="120"/>
  <c r="J47" i="120"/>
  <c r="J50" i="120" s="1"/>
  <c r="N102" i="120"/>
  <c r="N20" i="120"/>
  <c r="J17" i="120"/>
  <c r="J37" i="120"/>
  <c r="J40" i="120" s="1"/>
  <c r="J82" i="120"/>
  <c r="J85" i="120" s="1"/>
  <c r="J42" i="120"/>
  <c r="J45" i="120" s="1"/>
  <c r="J67" i="120"/>
  <c r="J70" i="120" s="1"/>
  <c r="J30" i="120"/>
  <c r="J104" i="120"/>
  <c r="N75" i="120"/>
  <c r="N30" i="120"/>
  <c r="J72" i="120"/>
  <c r="J75" i="120" s="1"/>
  <c r="N55" i="120"/>
  <c r="N104" i="120"/>
  <c r="N105" i="120" l="1"/>
  <c r="J102" i="120"/>
  <c r="J105" i="120" s="1"/>
  <c r="J20" i="120"/>
  <c r="X505" i="119" l="1"/>
  <c r="W505" i="119"/>
  <c r="U505" i="119"/>
  <c r="T505" i="119"/>
  <c r="R505" i="119"/>
  <c r="Q505" i="119"/>
  <c r="N505" i="119"/>
  <c r="M505" i="119"/>
  <c r="X503" i="119"/>
  <c r="X506" i="119" s="1"/>
  <c r="W503" i="119"/>
  <c r="W506" i="119" s="1"/>
  <c r="U503" i="119"/>
  <c r="U506" i="119" s="1"/>
  <c r="T503" i="119"/>
  <c r="T506" i="119" s="1"/>
  <c r="R503" i="119"/>
  <c r="R506" i="119" s="1"/>
  <c r="Q503" i="119"/>
  <c r="Q506" i="119" s="1"/>
  <c r="N503" i="119"/>
  <c r="M503" i="119"/>
  <c r="M506" i="119" s="1"/>
  <c r="X501" i="119"/>
  <c r="W501" i="119"/>
  <c r="U501" i="119"/>
  <c r="T501" i="119"/>
  <c r="R501" i="119"/>
  <c r="Q501" i="119"/>
  <c r="N501" i="119"/>
  <c r="M501" i="119"/>
  <c r="V500" i="119"/>
  <c r="S500" i="119"/>
  <c r="P500" i="119"/>
  <c r="L500" i="119"/>
  <c r="V498" i="119"/>
  <c r="S498" i="119"/>
  <c r="S501" i="119" s="1"/>
  <c r="P498" i="119"/>
  <c r="L498" i="119"/>
  <c r="X496" i="119"/>
  <c r="W496" i="119"/>
  <c r="U496" i="119"/>
  <c r="T496" i="119"/>
  <c r="R496" i="119"/>
  <c r="Q496" i="119"/>
  <c r="N496" i="119"/>
  <c r="M496" i="119"/>
  <c r="V495" i="119"/>
  <c r="S495" i="119"/>
  <c r="P495" i="119"/>
  <c r="L495" i="119"/>
  <c r="V493" i="119"/>
  <c r="S493" i="119"/>
  <c r="P493" i="119"/>
  <c r="L493" i="119"/>
  <c r="L496" i="119" s="1"/>
  <c r="X491" i="119"/>
  <c r="W491" i="119"/>
  <c r="U491" i="119"/>
  <c r="T491" i="119"/>
  <c r="R491" i="119"/>
  <c r="Q491" i="119"/>
  <c r="N491" i="119"/>
  <c r="M491" i="119"/>
  <c r="V490" i="119"/>
  <c r="S490" i="119"/>
  <c r="P490" i="119"/>
  <c r="O490" i="119"/>
  <c r="L490" i="119"/>
  <c r="V488" i="119"/>
  <c r="V491" i="119" s="1"/>
  <c r="S488" i="119"/>
  <c r="P488" i="119"/>
  <c r="L488" i="119"/>
  <c r="L491" i="119" s="1"/>
  <c r="X486" i="119"/>
  <c r="W486" i="119"/>
  <c r="U486" i="119"/>
  <c r="T486" i="119"/>
  <c r="R486" i="119"/>
  <c r="Q486" i="119"/>
  <c r="N486" i="119"/>
  <c r="M486" i="119"/>
  <c r="V485" i="119"/>
  <c r="S485" i="119"/>
  <c r="P485" i="119"/>
  <c r="O485" i="119" s="1"/>
  <c r="K485" i="119" s="1"/>
  <c r="L485" i="119"/>
  <c r="V483" i="119"/>
  <c r="V486" i="119" s="1"/>
  <c r="S483" i="119"/>
  <c r="S486" i="119" s="1"/>
  <c r="P483" i="119"/>
  <c r="L483" i="119"/>
  <c r="X481" i="119"/>
  <c r="W481" i="119"/>
  <c r="U481" i="119"/>
  <c r="T481" i="119"/>
  <c r="R481" i="119"/>
  <c r="Q481" i="119"/>
  <c r="N481" i="119"/>
  <c r="M481" i="119"/>
  <c r="V480" i="119"/>
  <c r="S480" i="119"/>
  <c r="P480" i="119"/>
  <c r="L480" i="119"/>
  <c r="V478" i="119"/>
  <c r="V481" i="119" s="1"/>
  <c r="S478" i="119"/>
  <c r="P478" i="119"/>
  <c r="P481" i="119" s="1"/>
  <c r="L478" i="119"/>
  <c r="X476" i="119"/>
  <c r="W476" i="119"/>
  <c r="U476" i="119"/>
  <c r="T476" i="119"/>
  <c r="R476" i="119"/>
  <c r="Q476" i="119"/>
  <c r="N476" i="119"/>
  <c r="M476" i="119"/>
  <c r="V475" i="119"/>
  <c r="S475" i="119"/>
  <c r="P475" i="119"/>
  <c r="L475" i="119"/>
  <c r="V473" i="119"/>
  <c r="S473" i="119"/>
  <c r="S476" i="119" s="1"/>
  <c r="P473" i="119"/>
  <c r="L473" i="119"/>
  <c r="X471" i="119"/>
  <c r="W471" i="119"/>
  <c r="U471" i="119"/>
  <c r="T471" i="119"/>
  <c r="R471" i="119"/>
  <c r="Q471" i="119"/>
  <c r="N471" i="119"/>
  <c r="M471" i="119"/>
  <c r="V470" i="119"/>
  <c r="S470" i="119"/>
  <c r="P470" i="119"/>
  <c r="L470" i="119"/>
  <c r="V468" i="119"/>
  <c r="S468" i="119"/>
  <c r="S471" i="119" s="1"/>
  <c r="P468" i="119"/>
  <c r="P471" i="119" s="1"/>
  <c r="L468" i="119"/>
  <c r="X466" i="119"/>
  <c r="W466" i="119"/>
  <c r="U466" i="119"/>
  <c r="T466" i="119"/>
  <c r="R466" i="119"/>
  <c r="Q466" i="119"/>
  <c r="N466" i="119"/>
  <c r="M466" i="119"/>
  <c r="V465" i="119"/>
  <c r="S465" i="119"/>
  <c r="P465" i="119"/>
  <c r="O465" i="119"/>
  <c r="K465" i="119" s="1"/>
  <c r="L465" i="119"/>
  <c r="V463" i="119"/>
  <c r="V466" i="119" s="1"/>
  <c r="S463" i="119"/>
  <c r="P463" i="119"/>
  <c r="L463" i="119"/>
  <c r="L466" i="119" s="1"/>
  <c r="X461" i="119"/>
  <c r="W461" i="119"/>
  <c r="U461" i="119"/>
  <c r="T461" i="119"/>
  <c r="R461" i="119"/>
  <c r="Q461" i="119"/>
  <c r="N461" i="119"/>
  <c r="M461" i="119"/>
  <c r="V460" i="119"/>
  <c r="S460" i="119"/>
  <c r="P460" i="119"/>
  <c r="L460" i="119"/>
  <c r="V458" i="119"/>
  <c r="S458" i="119"/>
  <c r="P458" i="119"/>
  <c r="L458" i="119"/>
  <c r="X456" i="119"/>
  <c r="W456" i="119"/>
  <c r="U456" i="119"/>
  <c r="T456" i="119"/>
  <c r="R456" i="119"/>
  <c r="Q456" i="119"/>
  <c r="N456" i="119"/>
  <c r="M456" i="119"/>
  <c r="V455" i="119"/>
  <c r="S455" i="119"/>
  <c r="P455" i="119"/>
  <c r="L455" i="119"/>
  <c r="V453" i="119"/>
  <c r="V456" i="119" s="1"/>
  <c r="S453" i="119"/>
  <c r="S456" i="119" s="1"/>
  <c r="P453" i="119"/>
  <c r="L453" i="119"/>
  <c r="L456" i="119" s="1"/>
  <c r="X451" i="119"/>
  <c r="W451" i="119"/>
  <c r="U451" i="119"/>
  <c r="T451" i="119"/>
  <c r="R451" i="119"/>
  <c r="Q451" i="119"/>
  <c r="N451" i="119"/>
  <c r="M451" i="119"/>
  <c r="V450" i="119"/>
  <c r="S450" i="119"/>
  <c r="P450" i="119"/>
  <c r="L450" i="119"/>
  <c r="V448" i="119"/>
  <c r="S448" i="119"/>
  <c r="S451" i="119" s="1"/>
  <c r="P448" i="119"/>
  <c r="L448" i="119"/>
  <c r="L451" i="119" s="1"/>
  <c r="X446" i="119"/>
  <c r="W446" i="119"/>
  <c r="U446" i="119"/>
  <c r="T446" i="119"/>
  <c r="R446" i="119"/>
  <c r="Q446" i="119"/>
  <c r="N446" i="119"/>
  <c r="M446" i="119"/>
  <c r="V445" i="119"/>
  <c r="S445" i="119"/>
  <c r="P445" i="119"/>
  <c r="L445" i="119"/>
  <c r="V443" i="119"/>
  <c r="V446" i="119" s="1"/>
  <c r="S443" i="119"/>
  <c r="P443" i="119"/>
  <c r="L443" i="119"/>
  <c r="L446" i="119" s="1"/>
  <c r="X441" i="119"/>
  <c r="W441" i="119"/>
  <c r="U441" i="119"/>
  <c r="T441" i="119"/>
  <c r="R441" i="119"/>
  <c r="Q441" i="119"/>
  <c r="N441" i="119"/>
  <c r="M441" i="119"/>
  <c r="V440" i="119"/>
  <c r="S440" i="119"/>
  <c r="P440" i="119"/>
  <c r="L440" i="119"/>
  <c r="V438" i="119"/>
  <c r="V441" i="119" s="1"/>
  <c r="S438" i="119"/>
  <c r="S441" i="119" s="1"/>
  <c r="P438" i="119"/>
  <c r="L438" i="119"/>
  <c r="L441" i="119" s="1"/>
  <c r="X436" i="119"/>
  <c r="W436" i="119"/>
  <c r="U436" i="119"/>
  <c r="T436" i="119"/>
  <c r="R436" i="119"/>
  <c r="Q436" i="119"/>
  <c r="N436" i="119"/>
  <c r="M436" i="119"/>
  <c r="V435" i="119"/>
  <c r="S435" i="119"/>
  <c r="P435" i="119"/>
  <c r="L435" i="119"/>
  <c r="V433" i="119"/>
  <c r="V436" i="119" s="1"/>
  <c r="S433" i="119"/>
  <c r="S436" i="119" s="1"/>
  <c r="P433" i="119"/>
  <c r="L433" i="119"/>
  <c r="X431" i="119"/>
  <c r="W431" i="119"/>
  <c r="U431" i="119"/>
  <c r="T431" i="119"/>
  <c r="R431" i="119"/>
  <c r="Q431" i="119"/>
  <c r="N431" i="119"/>
  <c r="M431" i="119"/>
  <c r="V430" i="119"/>
  <c r="S430" i="119"/>
  <c r="P430" i="119"/>
  <c r="L430" i="119"/>
  <c r="V428" i="119"/>
  <c r="S428" i="119"/>
  <c r="P428" i="119"/>
  <c r="L428" i="119"/>
  <c r="X426" i="119"/>
  <c r="W426" i="119"/>
  <c r="U426" i="119"/>
  <c r="T426" i="119"/>
  <c r="R426" i="119"/>
  <c r="Q426" i="119"/>
  <c r="N426" i="119"/>
  <c r="M426" i="119"/>
  <c r="V425" i="119"/>
  <c r="S425" i="119"/>
  <c r="P425" i="119"/>
  <c r="L425" i="119"/>
  <c r="V423" i="119"/>
  <c r="V426" i="119" s="1"/>
  <c r="S423" i="119"/>
  <c r="P423" i="119"/>
  <c r="O423" i="119" s="1"/>
  <c r="L423" i="119"/>
  <c r="X421" i="119"/>
  <c r="W421" i="119"/>
  <c r="U421" i="119"/>
  <c r="T421" i="119"/>
  <c r="R421" i="119"/>
  <c r="Q421" i="119"/>
  <c r="N421" i="119"/>
  <c r="M421" i="119"/>
  <c r="V420" i="119"/>
  <c r="S420" i="119"/>
  <c r="O420" i="119" s="1"/>
  <c r="K420" i="119" s="1"/>
  <c r="P420" i="119"/>
  <c r="L420" i="119"/>
  <c r="V418" i="119"/>
  <c r="S418" i="119"/>
  <c r="P418" i="119"/>
  <c r="P421" i="119" s="1"/>
  <c r="L418" i="119"/>
  <c r="X416" i="119"/>
  <c r="W416" i="119"/>
  <c r="U416" i="119"/>
  <c r="T416" i="119"/>
  <c r="R416" i="119"/>
  <c r="Q416" i="119"/>
  <c r="N416" i="119"/>
  <c r="M416" i="119"/>
  <c r="V415" i="119"/>
  <c r="S415" i="119"/>
  <c r="P415" i="119"/>
  <c r="L415" i="119"/>
  <c r="V413" i="119"/>
  <c r="S413" i="119"/>
  <c r="P413" i="119"/>
  <c r="L413" i="119"/>
  <c r="L416" i="119" s="1"/>
  <c r="X411" i="119"/>
  <c r="W411" i="119"/>
  <c r="U411" i="119"/>
  <c r="T411" i="119"/>
  <c r="R411" i="119"/>
  <c r="Q411" i="119"/>
  <c r="N411" i="119"/>
  <c r="M411" i="119"/>
  <c r="V410" i="119"/>
  <c r="S410" i="119"/>
  <c r="P410" i="119"/>
  <c r="L410" i="119"/>
  <c r="V408" i="119"/>
  <c r="S408" i="119"/>
  <c r="S411" i="119" s="1"/>
  <c r="P408" i="119"/>
  <c r="L408" i="119"/>
  <c r="L411" i="119" s="1"/>
  <c r="X406" i="119"/>
  <c r="W406" i="119"/>
  <c r="U406" i="119"/>
  <c r="T406" i="119"/>
  <c r="R406" i="119"/>
  <c r="Q406" i="119"/>
  <c r="N406" i="119"/>
  <c r="M406" i="119"/>
  <c r="V405" i="119"/>
  <c r="S405" i="119"/>
  <c r="P405" i="119"/>
  <c r="L405" i="119"/>
  <c r="V403" i="119"/>
  <c r="S403" i="119"/>
  <c r="S406" i="119" s="1"/>
  <c r="P403" i="119"/>
  <c r="L403" i="119"/>
  <c r="X401" i="119"/>
  <c r="W401" i="119"/>
  <c r="U401" i="119"/>
  <c r="T401" i="119"/>
  <c r="R401" i="119"/>
  <c r="Q401" i="119"/>
  <c r="N401" i="119"/>
  <c r="M401" i="119"/>
  <c r="V400" i="119"/>
  <c r="S400" i="119"/>
  <c r="P400" i="119"/>
  <c r="L400" i="119"/>
  <c r="V398" i="119"/>
  <c r="S398" i="119"/>
  <c r="P398" i="119"/>
  <c r="P401" i="119" s="1"/>
  <c r="L398" i="119"/>
  <c r="L401" i="119" s="1"/>
  <c r="X396" i="119"/>
  <c r="W396" i="119"/>
  <c r="U396" i="119"/>
  <c r="T396" i="119"/>
  <c r="R396" i="119"/>
  <c r="Q396" i="119"/>
  <c r="N396" i="119"/>
  <c r="M396" i="119"/>
  <c r="V395" i="119"/>
  <c r="S395" i="119"/>
  <c r="P395" i="119"/>
  <c r="L395" i="119"/>
  <c r="V393" i="119"/>
  <c r="S393" i="119"/>
  <c r="P393" i="119"/>
  <c r="P396" i="119" s="1"/>
  <c r="L393" i="119"/>
  <c r="X391" i="119"/>
  <c r="W391" i="119"/>
  <c r="U391" i="119"/>
  <c r="T391" i="119"/>
  <c r="R391" i="119"/>
  <c r="Q391" i="119"/>
  <c r="N391" i="119"/>
  <c r="M391" i="119"/>
  <c r="V390" i="119"/>
  <c r="S390" i="119"/>
  <c r="P390" i="119"/>
  <c r="L390" i="119"/>
  <c r="V388" i="119"/>
  <c r="S388" i="119"/>
  <c r="S391" i="119" s="1"/>
  <c r="P388" i="119"/>
  <c r="L388" i="119"/>
  <c r="X386" i="119"/>
  <c r="W386" i="119"/>
  <c r="U386" i="119"/>
  <c r="T386" i="119"/>
  <c r="R386" i="119"/>
  <c r="Q386" i="119"/>
  <c r="N386" i="119"/>
  <c r="M386" i="119"/>
  <c r="V385" i="119"/>
  <c r="S385" i="119"/>
  <c r="P385" i="119"/>
  <c r="L385" i="119"/>
  <c r="V383" i="119"/>
  <c r="S383" i="119"/>
  <c r="P383" i="119"/>
  <c r="O383" i="119" s="1"/>
  <c r="L383" i="119"/>
  <c r="L386" i="119" s="1"/>
  <c r="X381" i="119"/>
  <c r="W381" i="119"/>
  <c r="U381" i="119"/>
  <c r="T381" i="119"/>
  <c r="R381" i="119"/>
  <c r="Q381" i="119"/>
  <c r="N381" i="119"/>
  <c r="M381" i="119"/>
  <c r="V380" i="119"/>
  <c r="S380" i="119"/>
  <c r="P380" i="119"/>
  <c r="L380" i="119"/>
  <c r="V378" i="119"/>
  <c r="S378" i="119"/>
  <c r="P378" i="119"/>
  <c r="L378" i="119"/>
  <c r="X376" i="119"/>
  <c r="W376" i="119"/>
  <c r="U376" i="119"/>
  <c r="T376" i="119"/>
  <c r="R376" i="119"/>
  <c r="Q376" i="119"/>
  <c r="N376" i="119"/>
  <c r="M376" i="119"/>
  <c r="V375" i="119"/>
  <c r="S375" i="119"/>
  <c r="P375" i="119"/>
  <c r="L375" i="119"/>
  <c r="V373" i="119"/>
  <c r="S373" i="119"/>
  <c r="P373" i="119"/>
  <c r="L373" i="119"/>
  <c r="L376" i="119" s="1"/>
  <c r="X371" i="119"/>
  <c r="W371" i="119"/>
  <c r="U371" i="119"/>
  <c r="T371" i="119"/>
  <c r="R371" i="119"/>
  <c r="Q371" i="119"/>
  <c r="N371" i="119"/>
  <c r="M371" i="119"/>
  <c r="V370" i="119"/>
  <c r="S370" i="119"/>
  <c r="P370" i="119"/>
  <c r="L370" i="119"/>
  <c r="V368" i="119"/>
  <c r="S368" i="119"/>
  <c r="S371" i="119" s="1"/>
  <c r="P368" i="119"/>
  <c r="L368" i="119"/>
  <c r="L371" i="119" s="1"/>
  <c r="X366" i="119"/>
  <c r="W366" i="119"/>
  <c r="U366" i="119"/>
  <c r="T366" i="119"/>
  <c r="R366" i="119"/>
  <c r="Q366" i="119"/>
  <c r="N366" i="119"/>
  <c r="M366" i="119"/>
  <c r="V365" i="119"/>
  <c r="S365" i="119"/>
  <c r="P365" i="119"/>
  <c r="L365" i="119"/>
  <c r="V363" i="119"/>
  <c r="S363" i="119"/>
  <c r="S366" i="119" s="1"/>
  <c r="P363" i="119"/>
  <c r="O363" i="119" s="1"/>
  <c r="L363" i="119"/>
  <c r="I359" i="119"/>
  <c r="I512" i="119" s="1"/>
  <c r="H359" i="119"/>
  <c r="I358" i="119"/>
  <c r="H358" i="119"/>
  <c r="X357" i="119"/>
  <c r="W357" i="119"/>
  <c r="U357" i="119"/>
  <c r="T357" i="119"/>
  <c r="R357" i="119"/>
  <c r="Q357" i="119"/>
  <c r="N357" i="119"/>
  <c r="M357" i="119"/>
  <c r="I357" i="119"/>
  <c r="H357" i="119"/>
  <c r="I356" i="119"/>
  <c r="H356" i="119"/>
  <c r="X355" i="119"/>
  <c r="X358" i="119" s="1"/>
  <c r="W355" i="119"/>
  <c r="W358" i="119" s="1"/>
  <c r="U355" i="119"/>
  <c r="T355" i="119"/>
  <c r="R355" i="119"/>
  <c r="Q355" i="119"/>
  <c r="Q358" i="119" s="1"/>
  <c r="N355" i="119"/>
  <c r="N358" i="119" s="1"/>
  <c r="M355" i="119"/>
  <c r="M358" i="119" s="1"/>
  <c r="X353" i="119"/>
  <c r="W353" i="119"/>
  <c r="U353" i="119"/>
  <c r="T353" i="119"/>
  <c r="R353" i="119"/>
  <c r="Q353" i="119"/>
  <c r="N353" i="119"/>
  <c r="M353" i="119"/>
  <c r="V352" i="119"/>
  <c r="V353" i="119" s="1"/>
  <c r="S352" i="119"/>
  <c r="P352" i="119"/>
  <c r="L352" i="119"/>
  <c r="V350" i="119"/>
  <c r="S350" i="119"/>
  <c r="P350" i="119"/>
  <c r="L350" i="119"/>
  <c r="I350" i="119"/>
  <c r="H350" i="119"/>
  <c r="X348" i="119"/>
  <c r="W348" i="119"/>
  <c r="U348" i="119"/>
  <c r="T348" i="119"/>
  <c r="R348" i="119"/>
  <c r="Q348" i="119"/>
  <c r="N348" i="119"/>
  <c r="M348" i="119"/>
  <c r="V347" i="119"/>
  <c r="S347" i="119"/>
  <c r="P347" i="119"/>
  <c r="L347" i="119"/>
  <c r="V345" i="119"/>
  <c r="S345" i="119"/>
  <c r="P345" i="119"/>
  <c r="P348" i="119" s="1"/>
  <c r="L345" i="119"/>
  <c r="I345" i="119"/>
  <c r="H345" i="119"/>
  <c r="X343" i="119"/>
  <c r="W343" i="119"/>
  <c r="V343" i="119"/>
  <c r="U343" i="119"/>
  <c r="T343" i="119"/>
  <c r="R343" i="119"/>
  <c r="Q343" i="119"/>
  <c r="N343" i="119"/>
  <c r="M343" i="119"/>
  <c r="V342" i="119"/>
  <c r="S342" i="119"/>
  <c r="P342" i="119"/>
  <c r="L342" i="119"/>
  <c r="V340" i="119"/>
  <c r="S340" i="119"/>
  <c r="P340" i="119"/>
  <c r="L340" i="119"/>
  <c r="I340" i="119"/>
  <c r="H340" i="119"/>
  <c r="X338" i="119"/>
  <c r="W338" i="119"/>
  <c r="U338" i="119"/>
  <c r="T338" i="119"/>
  <c r="R338" i="119"/>
  <c r="Q338" i="119"/>
  <c r="N338" i="119"/>
  <c r="M338" i="119"/>
  <c r="V337" i="119"/>
  <c r="S337" i="119"/>
  <c r="O337" i="119" s="1"/>
  <c r="P337" i="119"/>
  <c r="L337" i="119"/>
  <c r="V335" i="119"/>
  <c r="S335" i="119"/>
  <c r="P335" i="119"/>
  <c r="L335" i="119"/>
  <c r="I335" i="119"/>
  <c r="H335" i="119"/>
  <c r="X333" i="119"/>
  <c r="W333" i="119"/>
  <c r="U333" i="119"/>
  <c r="T333" i="119"/>
  <c r="R333" i="119"/>
  <c r="Q333" i="119"/>
  <c r="N333" i="119"/>
  <c r="M333" i="119"/>
  <c r="V332" i="119"/>
  <c r="S332" i="119"/>
  <c r="P332" i="119"/>
  <c r="L332" i="119"/>
  <c r="V330" i="119"/>
  <c r="V333" i="119" s="1"/>
  <c r="S330" i="119"/>
  <c r="O330" i="119" s="1"/>
  <c r="P330" i="119"/>
  <c r="L330" i="119"/>
  <c r="L333" i="119" s="1"/>
  <c r="I330" i="119"/>
  <c r="H330" i="119"/>
  <c r="X328" i="119"/>
  <c r="W328" i="119"/>
  <c r="U328" i="119"/>
  <c r="T328" i="119"/>
  <c r="R328" i="119"/>
  <c r="Q328" i="119"/>
  <c r="N328" i="119"/>
  <c r="M328" i="119"/>
  <c r="V327" i="119"/>
  <c r="S327" i="119"/>
  <c r="P327" i="119"/>
  <c r="O327" i="119" s="1"/>
  <c r="L327" i="119"/>
  <c r="V325" i="119"/>
  <c r="S325" i="119"/>
  <c r="O325" i="119" s="1"/>
  <c r="P325" i="119"/>
  <c r="L325" i="119"/>
  <c r="I325" i="119"/>
  <c r="H325" i="119"/>
  <c r="X323" i="119"/>
  <c r="W323" i="119"/>
  <c r="U323" i="119"/>
  <c r="T323" i="119"/>
  <c r="R323" i="119"/>
  <c r="Q323" i="119"/>
  <c r="N323" i="119"/>
  <c r="M323" i="119"/>
  <c r="V322" i="119"/>
  <c r="S322" i="119"/>
  <c r="O322" i="119" s="1"/>
  <c r="P322" i="119"/>
  <c r="L322" i="119"/>
  <c r="V320" i="119"/>
  <c r="S320" i="119"/>
  <c r="P320" i="119"/>
  <c r="P323" i="119" s="1"/>
  <c r="L320" i="119"/>
  <c r="I320" i="119"/>
  <c r="H320" i="119"/>
  <c r="X318" i="119"/>
  <c r="W318" i="119"/>
  <c r="U318" i="119"/>
  <c r="T318" i="119"/>
  <c r="R318" i="119"/>
  <c r="Q318" i="119"/>
  <c r="N318" i="119"/>
  <c r="M318" i="119"/>
  <c r="V317" i="119"/>
  <c r="S317" i="119"/>
  <c r="P317" i="119"/>
  <c r="L317" i="119"/>
  <c r="V315" i="119"/>
  <c r="S315" i="119"/>
  <c r="P315" i="119"/>
  <c r="L315" i="119"/>
  <c r="I315" i="119"/>
  <c r="H315" i="119"/>
  <c r="I311" i="119"/>
  <c r="H311" i="119"/>
  <c r="I310" i="119"/>
  <c r="I511" i="119" s="1"/>
  <c r="H310" i="119"/>
  <c r="X309" i="119"/>
  <c r="W309" i="119"/>
  <c r="W510" i="119" s="1"/>
  <c r="U309" i="119"/>
  <c r="T309" i="119"/>
  <c r="R309" i="119"/>
  <c r="Q309" i="119"/>
  <c r="N309" i="119"/>
  <c r="M309" i="119"/>
  <c r="I309" i="119"/>
  <c r="H309" i="119"/>
  <c r="I308" i="119"/>
  <c r="H308" i="119"/>
  <c r="X307" i="119"/>
  <c r="W307" i="119"/>
  <c r="U307" i="119"/>
  <c r="T307" i="119"/>
  <c r="T508" i="119" s="1"/>
  <c r="R307" i="119"/>
  <c r="Q307" i="119"/>
  <c r="N307" i="119"/>
  <c r="M307" i="119"/>
  <c r="X305" i="119"/>
  <c r="W305" i="119"/>
  <c r="U305" i="119"/>
  <c r="T305" i="119"/>
  <c r="R305" i="119"/>
  <c r="Q305" i="119"/>
  <c r="N305" i="119"/>
  <c r="M305" i="119"/>
  <c r="V304" i="119"/>
  <c r="S304" i="119"/>
  <c r="P304" i="119"/>
  <c r="O304" i="119" s="1"/>
  <c r="K304" i="119" s="1"/>
  <c r="L304" i="119"/>
  <c r="V302" i="119"/>
  <c r="V305" i="119" s="1"/>
  <c r="S302" i="119"/>
  <c r="O302" i="119" s="1"/>
  <c r="P302" i="119"/>
  <c r="L302" i="119"/>
  <c r="L305" i="119" s="1"/>
  <c r="I302" i="119"/>
  <c r="H302" i="119"/>
  <c r="X300" i="119"/>
  <c r="W300" i="119"/>
  <c r="U300" i="119"/>
  <c r="T300" i="119"/>
  <c r="R300" i="119"/>
  <c r="Q300" i="119"/>
  <c r="N300" i="119"/>
  <c r="M300" i="119"/>
  <c r="V299" i="119"/>
  <c r="S299" i="119"/>
  <c r="P299" i="119"/>
  <c r="L299" i="119"/>
  <c r="V297" i="119"/>
  <c r="S297" i="119"/>
  <c r="S300" i="119" s="1"/>
  <c r="P297" i="119"/>
  <c r="P300" i="119" s="1"/>
  <c r="L297" i="119"/>
  <c r="I297" i="119"/>
  <c r="H297" i="119"/>
  <c r="X295" i="119"/>
  <c r="W295" i="119"/>
  <c r="U295" i="119"/>
  <c r="T295" i="119"/>
  <c r="R295" i="119"/>
  <c r="Q295" i="119"/>
  <c r="N295" i="119"/>
  <c r="M295" i="119"/>
  <c r="V294" i="119"/>
  <c r="S294" i="119"/>
  <c r="P294" i="119"/>
  <c r="L294" i="119"/>
  <c r="V292" i="119"/>
  <c r="V295" i="119" s="1"/>
  <c r="S292" i="119"/>
  <c r="P292" i="119"/>
  <c r="P295" i="119" s="1"/>
  <c r="L292" i="119"/>
  <c r="I292" i="119"/>
  <c r="H292" i="119"/>
  <c r="X290" i="119"/>
  <c r="W290" i="119"/>
  <c r="U290" i="119"/>
  <c r="T290" i="119"/>
  <c r="R290" i="119"/>
  <c r="Q290" i="119"/>
  <c r="N290" i="119"/>
  <c r="M290" i="119"/>
  <c r="V289" i="119"/>
  <c r="S289" i="119"/>
  <c r="P289" i="119"/>
  <c r="L289" i="119"/>
  <c r="V287" i="119"/>
  <c r="S287" i="119"/>
  <c r="P287" i="119"/>
  <c r="L287" i="119"/>
  <c r="I287" i="119"/>
  <c r="H287" i="119"/>
  <c r="X285" i="119"/>
  <c r="W285" i="119"/>
  <c r="U285" i="119"/>
  <c r="T285" i="119"/>
  <c r="R285" i="119"/>
  <c r="Q285" i="119"/>
  <c r="N285" i="119"/>
  <c r="M285" i="119"/>
  <c r="V284" i="119"/>
  <c r="S284" i="119"/>
  <c r="P284" i="119"/>
  <c r="L284" i="119"/>
  <c r="V282" i="119"/>
  <c r="V285" i="119" s="1"/>
  <c r="S282" i="119"/>
  <c r="S285" i="119" s="1"/>
  <c r="P282" i="119"/>
  <c r="P285" i="119" s="1"/>
  <c r="O282" i="119"/>
  <c r="L282" i="119"/>
  <c r="I282" i="119"/>
  <c r="H282" i="119"/>
  <c r="X280" i="119"/>
  <c r="W280" i="119"/>
  <c r="U280" i="119"/>
  <c r="T280" i="119"/>
  <c r="R280" i="119"/>
  <c r="Q280" i="119"/>
  <c r="N280" i="119"/>
  <c r="M280" i="119"/>
  <c r="V279" i="119"/>
  <c r="S279" i="119"/>
  <c r="P279" i="119"/>
  <c r="L279" i="119"/>
  <c r="V277" i="119"/>
  <c r="S277" i="119"/>
  <c r="S280" i="119" s="1"/>
  <c r="P277" i="119"/>
  <c r="L277" i="119"/>
  <c r="I277" i="119"/>
  <c r="H277" i="119"/>
  <c r="X275" i="119"/>
  <c r="W275" i="119"/>
  <c r="U275" i="119"/>
  <c r="T275" i="119"/>
  <c r="R275" i="119"/>
  <c r="Q275" i="119"/>
  <c r="N275" i="119"/>
  <c r="M275" i="119"/>
  <c r="V274" i="119"/>
  <c r="S274" i="119"/>
  <c r="P274" i="119"/>
  <c r="L274" i="119"/>
  <c r="V272" i="119"/>
  <c r="S272" i="119"/>
  <c r="P272" i="119"/>
  <c r="L272" i="119"/>
  <c r="L275" i="119" s="1"/>
  <c r="I272" i="119"/>
  <c r="H272" i="119"/>
  <c r="X270" i="119"/>
  <c r="W270" i="119"/>
  <c r="U270" i="119"/>
  <c r="T270" i="119"/>
  <c r="R270" i="119"/>
  <c r="Q270" i="119"/>
  <c r="N270" i="119"/>
  <c r="M270" i="119"/>
  <c r="V269" i="119"/>
  <c r="S269" i="119"/>
  <c r="P269" i="119"/>
  <c r="L269" i="119"/>
  <c r="V267" i="119"/>
  <c r="S267" i="119"/>
  <c r="S270" i="119" s="1"/>
  <c r="P267" i="119"/>
  <c r="L267" i="119"/>
  <c r="I267" i="119"/>
  <c r="H267" i="119"/>
  <c r="X265" i="119"/>
  <c r="W265" i="119"/>
  <c r="U265" i="119"/>
  <c r="T265" i="119"/>
  <c r="R265" i="119"/>
  <c r="Q265" i="119"/>
  <c r="N265" i="119"/>
  <c r="M265" i="119"/>
  <c r="V264" i="119"/>
  <c r="S264" i="119"/>
  <c r="P264" i="119"/>
  <c r="L264" i="119"/>
  <c r="V262" i="119"/>
  <c r="V265" i="119" s="1"/>
  <c r="S262" i="119"/>
  <c r="S265" i="119" s="1"/>
  <c r="P262" i="119"/>
  <c r="L262" i="119"/>
  <c r="I262" i="119"/>
  <c r="H262" i="119"/>
  <c r="X260" i="119"/>
  <c r="W260" i="119"/>
  <c r="U260" i="119"/>
  <c r="T260" i="119"/>
  <c r="R260" i="119"/>
  <c r="Q260" i="119"/>
  <c r="N260" i="119"/>
  <c r="M260" i="119"/>
  <c r="V259" i="119"/>
  <c r="S259" i="119"/>
  <c r="P259" i="119"/>
  <c r="L259" i="119"/>
  <c r="V257" i="119"/>
  <c r="S257" i="119"/>
  <c r="P257" i="119"/>
  <c r="P260" i="119" s="1"/>
  <c r="L257" i="119"/>
  <c r="I257" i="119"/>
  <c r="H257" i="119"/>
  <c r="X255" i="119"/>
  <c r="W255" i="119"/>
  <c r="U255" i="119"/>
  <c r="T255" i="119"/>
  <c r="R255" i="119"/>
  <c r="Q255" i="119"/>
  <c r="N255" i="119"/>
  <c r="M255" i="119"/>
  <c r="V254" i="119"/>
  <c r="S254" i="119"/>
  <c r="P254" i="119"/>
  <c r="L254" i="119"/>
  <c r="V252" i="119"/>
  <c r="V255" i="119" s="1"/>
  <c r="S252" i="119"/>
  <c r="P252" i="119"/>
  <c r="L252" i="119"/>
  <c r="L255" i="119" s="1"/>
  <c r="I252" i="119"/>
  <c r="H252" i="119"/>
  <c r="X250" i="119"/>
  <c r="W250" i="119"/>
  <c r="U250" i="119"/>
  <c r="T250" i="119"/>
  <c r="R250" i="119"/>
  <c r="Q250" i="119"/>
  <c r="N250" i="119"/>
  <c r="M250" i="119"/>
  <c r="V249" i="119"/>
  <c r="S249" i="119"/>
  <c r="P249" i="119"/>
  <c r="O249" i="119" s="1"/>
  <c r="L249" i="119"/>
  <c r="V247" i="119"/>
  <c r="S247" i="119"/>
  <c r="P247" i="119"/>
  <c r="L247" i="119"/>
  <c r="I247" i="119"/>
  <c r="H247" i="119"/>
  <c r="X245" i="119"/>
  <c r="W245" i="119"/>
  <c r="U245" i="119"/>
  <c r="T245" i="119"/>
  <c r="R245" i="119"/>
  <c r="Q245" i="119"/>
  <c r="N245" i="119"/>
  <c r="M245" i="119"/>
  <c r="V244" i="119"/>
  <c r="S244" i="119"/>
  <c r="P244" i="119"/>
  <c r="O244" i="119" s="1"/>
  <c r="K244" i="119" s="1"/>
  <c r="L244" i="119"/>
  <c r="V242" i="119"/>
  <c r="V245" i="119" s="1"/>
  <c r="S242" i="119"/>
  <c r="P242" i="119"/>
  <c r="L242" i="119"/>
  <c r="I242" i="119"/>
  <c r="H242" i="119"/>
  <c r="X240" i="119"/>
  <c r="W240" i="119"/>
  <c r="U240" i="119"/>
  <c r="T240" i="119"/>
  <c r="R240" i="119"/>
  <c r="Q240" i="119"/>
  <c r="N240" i="119"/>
  <c r="M240" i="119"/>
  <c r="V239" i="119"/>
  <c r="S239" i="119"/>
  <c r="P239" i="119"/>
  <c r="L239" i="119"/>
  <c r="V237" i="119"/>
  <c r="S237" i="119"/>
  <c r="S240" i="119" s="1"/>
  <c r="P237" i="119"/>
  <c r="P240" i="119" s="1"/>
  <c r="L237" i="119"/>
  <c r="I237" i="119"/>
  <c r="H237" i="119"/>
  <c r="X235" i="119"/>
  <c r="W235" i="119"/>
  <c r="U235" i="119"/>
  <c r="T235" i="119"/>
  <c r="R235" i="119"/>
  <c r="Q235" i="119"/>
  <c r="N235" i="119"/>
  <c r="M235" i="119"/>
  <c r="V234" i="119"/>
  <c r="S234" i="119"/>
  <c r="P234" i="119"/>
  <c r="L234" i="119"/>
  <c r="V232" i="119"/>
  <c r="V235" i="119" s="1"/>
  <c r="S232" i="119"/>
  <c r="P232" i="119"/>
  <c r="O232" i="119" s="1"/>
  <c r="L232" i="119"/>
  <c r="I232" i="119"/>
  <c r="H232" i="119"/>
  <c r="X230" i="119"/>
  <c r="W230" i="119"/>
  <c r="U230" i="119"/>
  <c r="T230" i="119"/>
  <c r="R230" i="119"/>
  <c r="Q230" i="119"/>
  <c r="N230" i="119"/>
  <c r="M230" i="119"/>
  <c r="V229" i="119"/>
  <c r="S229" i="119"/>
  <c r="P229" i="119"/>
  <c r="L229" i="119"/>
  <c r="V227" i="119"/>
  <c r="S227" i="119"/>
  <c r="P227" i="119"/>
  <c r="L227" i="119"/>
  <c r="I227" i="119"/>
  <c r="H227" i="119"/>
  <c r="X225" i="119"/>
  <c r="W225" i="119"/>
  <c r="U225" i="119"/>
  <c r="T225" i="119"/>
  <c r="R225" i="119"/>
  <c r="Q225" i="119"/>
  <c r="N225" i="119"/>
  <c r="M225" i="119"/>
  <c r="V224" i="119"/>
  <c r="S224" i="119"/>
  <c r="P224" i="119"/>
  <c r="L224" i="119"/>
  <c r="V222" i="119"/>
  <c r="S222" i="119"/>
  <c r="P222" i="119"/>
  <c r="L222" i="119"/>
  <c r="L225" i="119" s="1"/>
  <c r="I222" i="119"/>
  <c r="H222" i="119"/>
  <c r="X220" i="119"/>
  <c r="W220" i="119"/>
  <c r="U220" i="119"/>
  <c r="T220" i="119"/>
  <c r="R220" i="119"/>
  <c r="Q220" i="119"/>
  <c r="N220" i="119"/>
  <c r="M220" i="119"/>
  <c r="V219" i="119"/>
  <c r="S219" i="119"/>
  <c r="P219" i="119"/>
  <c r="L219" i="119"/>
  <c r="V217" i="119"/>
  <c r="S217" i="119"/>
  <c r="S220" i="119" s="1"/>
  <c r="P217" i="119"/>
  <c r="P220" i="119" s="1"/>
  <c r="L217" i="119"/>
  <c r="I217" i="119"/>
  <c r="H217" i="119"/>
  <c r="X215" i="119"/>
  <c r="W215" i="119"/>
  <c r="U215" i="119"/>
  <c r="T215" i="119"/>
  <c r="R215" i="119"/>
  <c r="Q215" i="119"/>
  <c r="N215" i="119"/>
  <c r="M215" i="119"/>
  <c r="V214" i="119"/>
  <c r="S214" i="119"/>
  <c r="P214" i="119"/>
  <c r="L214" i="119"/>
  <c r="V212" i="119"/>
  <c r="V215" i="119" s="1"/>
  <c r="S212" i="119"/>
  <c r="P212" i="119"/>
  <c r="L212" i="119"/>
  <c r="I212" i="119"/>
  <c r="H212" i="119"/>
  <c r="X210" i="119"/>
  <c r="W210" i="119"/>
  <c r="U210" i="119"/>
  <c r="T210" i="119"/>
  <c r="R210" i="119"/>
  <c r="Q210" i="119"/>
  <c r="N210" i="119"/>
  <c r="M210" i="119"/>
  <c r="V209" i="119"/>
  <c r="S209" i="119"/>
  <c r="P209" i="119"/>
  <c r="L209" i="119"/>
  <c r="V207" i="119"/>
  <c r="S207" i="119"/>
  <c r="P207" i="119"/>
  <c r="L207" i="119"/>
  <c r="I207" i="119"/>
  <c r="H207" i="119"/>
  <c r="X205" i="119"/>
  <c r="W205" i="119"/>
  <c r="U205" i="119"/>
  <c r="T205" i="119"/>
  <c r="R205" i="119"/>
  <c r="Q205" i="119"/>
  <c r="N205" i="119"/>
  <c r="M205" i="119"/>
  <c r="V204" i="119"/>
  <c r="S204" i="119"/>
  <c r="P204" i="119"/>
  <c r="L204" i="119"/>
  <c r="V202" i="119"/>
  <c r="V205" i="119" s="1"/>
  <c r="S202" i="119"/>
  <c r="S205" i="119" s="1"/>
  <c r="P202" i="119"/>
  <c r="P205" i="119" s="1"/>
  <c r="O202" i="119"/>
  <c r="L202" i="119"/>
  <c r="I202" i="119"/>
  <c r="H202" i="119"/>
  <c r="X200" i="119"/>
  <c r="W200" i="119"/>
  <c r="U200" i="119"/>
  <c r="T200" i="119"/>
  <c r="S200" i="119"/>
  <c r="R200" i="119"/>
  <c r="Q200" i="119"/>
  <c r="N200" i="119"/>
  <c r="M200" i="119"/>
  <c r="V199" i="119"/>
  <c r="S199" i="119"/>
  <c r="P199" i="119"/>
  <c r="L199" i="119"/>
  <c r="V197" i="119"/>
  <c r="S197" i="119"/>
  <c r="P197" i="119"/>
  <c r="O197" i="119" s="1"/>
  <c r="K197" i="119" s="1"/>
  <c r="L197" i="119"/>
  <c r="I197" i="119"/>
  <c r="H197" i="119"/>
  <c r="X195" i="119"/>
  <c r="W195" i="119"/>
  <c r="U195" i="119"/>
  <c r="T195" i="119"/>
  <c r="R195" i="119"/>
  <c r="Q195" i="119"/>
  <c r="N195" i="119"/>
  <c r="M195" i="119"/>
  <c r="V194" i="119"/>
  <c r="S194" i="119"/>
  <c r="P194" i="119"/>
  <c r="O194" i="119" s="1"/>
  <c r="K194" i="119" s="1"/>
  <c r="L194" i="119"/>
  <c r="V192" i="119"/>
  <c r="S192" i="119"/>
  <c r="P192" i="119"/>
  <c r="P195" i="119" s="1"/>
  <c r="L192" i="119"/>
  <c r="L195" i="119" s="1"/>
  <c r="I192" i="119"/>
  <c r="H192" i="119"/>
  <c r="X190" i="119"/>
  <c r="W190" i="119"/>
  <c r="U190" i="119"/>
  <c r="T190" i="119"/>
  <c r="R190" i="119"/>
  <c r="Q190" i="119"/>
  <c r="N190" i="119"/>
  <c r="M190" i="119"/>
  <c r="V189" i="119"/>
  <c r="S189" i="119"/>
  <c r="P189" i="119"/>
  <c r="L189" i="119"/>
  <c r="V187" i="119"/>
  <c r="S187" i="119"/>
  <c r="S190" i="119" s="1"/>
  <c r="P187" i="119"/>
  <c r="L187" i="119"/>
  <c r="I187" i="119"/>
  <c r="H187" i="119"/>
  <c r="X185" i="119"/>
  <c r="W185" i="119"/>
  <c r="U185" i="119"/>
  <c r="T185" i="119"/>
  <c r="R185" i="119"/>
  <c r="Q185" i="119"/>
  <c r="N185" i="119"/>
  <c r="M185" i="119"/>
  <c r="V184" i="119"/>
  <c r="S184" i="119"/>
  <c r="P184" i="119"/>
  <c r="L184" i="119"/>
  <c r="V182" i="119"/>
  <c r="V185" i="119" s="1"/>
  <c r="S182" i="119"/>
  <c r="S185" i="119" s="1"/>
  <c r="P182" i="119"/>
  <c r="L182" i="119"/>
  <c r="I182" i="119"/>
  <c r="H182" i="119"/>
  <c r="X180" i="119"/>
  <c r="W180" i="119"/>
  <c r="U180" i="119"/>
  <c r="T180" i="119"/>
  <c r="R180" i="119"/>
  <c r="Q180" i="119"/>
  <c r="N180" i="119"/>
  <c r="M180" i="119"/>
  <c r="V179" i="119"/>
  <c r="S179" i="119"/>
  <c r="P179" i="119"/>
  <c r="L179" i="119"/>
  <c r="V177" i="119"/>
  <c r="S177" i="119"/>
  <c r="P177" i="119"/>
  <c r="P180" i="119" s="1"/>
  <c r="L177" i="119"/>
  <c r="I177" i="119"/>
  <c r="H177" i="119"/>
  <c r="X175" i="119"/>
  <c r="W175" i="119"/>
  <c r="U175" i="119"/>
  <c r="T175" i="119"/>
  <c r="R175" i="119"/>
  <c r="Q175" i="119"/>
  <c r="N175" i="119"/>
  <c r="M175" i="119"/>
  <c r="V174" i="119"/>
  <c r="S174" i="119"/>
  <c r="P174" i="119"/>
  <c r="L174" i="119"/>
  <c r="V172" i="119"/>
  <c r="V175" i="119" s="1"/>
  <c r="S172" i="119"/>
  <c r="S175" i="119" s="1"/>
  <c r="P172" i="119"/>
  <c r="L172" i="119"/>
  <c r="I172" i="119"/>
  <c r="H172" i="119"/>
  <c r="X170" i="119"/>
  <c r="W170" i="119"/>
  <c r="U170" i="119"/>
  <c r="T170" i="119"/>
  <c r="R170" i="119"/>
  <c r="Q170" i="119"/>
  <c r="N170" i="119"/>
  <c r="M170" i="119"/>
  <c r="V169" i="119"/>
  <c r="S169" i="119"/>
  <c r="P169" i="119"/>
  <c r="O169" i="119" s="1"/>
  <c r="L169" i="119"/>
  <c r="V167" i="119"/>
  <c r="S167" i="119"/>
  <c r="P167" i="119"/>
  <c r="L167" i="119"/>
  <c r="I167" i="119"/>
  <c r="H167" i="119"/>
  <c r="X165" i="119"/>
  <c r="W165" i="119"/>
  <c r="U165" i="119"/>
  <c r="T165" i="119"/>
  <c r="R165" i="119"/>
  <c r="Q165" i="119"/>
  <c r="N165" i="119"/>
  <c r="M165" i="119"/>
  <c r="V164" i="119"/>
  <c r="S164" i="119"/>
  <c r="O164" i="119" s="1"/>
  <c r="K164" i="119" s="1"/>
  <c r="P164" i="119"/>
  <c r="L164" i="119"/>
  <c r="V162" i="119"/>
  <c r="S162" i="119"/>
  <c r="P162" i="119"/>
  <c r="P165" i="119" s="1"/>
  <c r="L162" i="119"/>
  <c r="L165" i="119" s="1"/>
  <c r="I162" i="119"/>
  <c r="H162" i="119"/>
  <c r="X160" i="119"/>
  <c r="W160" i="119"/>
  <c r="U160" i="119"/>
  <c r="T160" i="119"/>
  <c r="R160" i="119"/>
  <c r="Q160" i="119"/>
  <c r="N160" i="119"/>
  <c r="M160" i="119"/>
  <c r="V159" i="119"/>
  <c r="S159" i="119"/>
  <c r="P159" i="119"/>
  <c r="L159" i="119"/>
  <c r="V157" i="119"/>
  <c r="S157" i="119"/>
  <c r="S160" i="119" s="1"/>
  <c r="P157" i="119"/>
  <c r="L157" i="119"/>
  <c r="I157" i="119"/>
  <c r="H157" i="119"/>
  <c r="X155" i="119"/>
  <c r="W155" i="119"/>
  <c r="U155" i="119"/>
  <c r="T155" i="119"/>
  <c r="R155" i="119"/>
  <c r="Q155" i="119"/>
  <c r="N155" i="119"/>
  <c r="M155" i="119"/>
  <c r="V154" i="119"/>
  <c r="S154" i="119"/>
  <c r="P154" i="119"/>
  <c r="L154" i="119"/>
  <c r="V152" i="119"/>
  <c r="S152" i="119"/>
  <c r="O152" i="119" s="1"/>
  <c r="P152" i="119"/>
  <c r="L152" i="119"/>
  <c r="I152" i="119"/>
  <c r="H152" i="119"/>
  <c r="X150" i="119"/>
  <c r="W150" i="119"/>
  <c r="U150" i="119"/>
  <c r="T150" i="119"/>
  <c r="R150" i="119"/>
  <c r="Q150" i="119"/>
  <c r="N150" i="119"/>
  <c r="M150" i="119"/>
  <c r="V149" i="119"/>
  <c r="S149" i="119"/>
  <c r="P149" i="119"/>
  <c r="L149" i="119"/>
  <c r="V147" i="119"/>
  <c r="S147" i="119"/>
  <c r="S150" i="119" s="1"/>
  <c r="P147" i="119"/>
  <c r="L147" i="119"/>
  <c r="I147" i="119"/>
  <c r="H147" i="119"/>
  <c r="X145" i="119"/>
  <c r="W145" i="119"/>
  <c r="U145" i="119"/>
  <c r="T145" i="119"/>
  <c r="R145" i="119"/>
  <c r="Q145" i="119"/>
  <c r="N145" i="119"/>
  <c r="M145" i="119"/>
  <c r="V144" i="119"/>
  <c r="S144" i="119"/>
  <c r="P144" i="119"/>
  <c r="O144" i="119" s="1"/>
  <c r="L144" i="119"/>
  <c r="V142" i="119"/>
  <c r="V145" i="119" s="1"/>
  <c r="S142" i="119"/>
  <c r="P142" i="119"/>
  <c r="L142" i="119"/>
  <c r="I142" i="119"/>
  <c r="H142" i="119"/>
  <c r="X140" i="119"/>
  <c r="W140" i="119"/>
  <c r="U140" i="119"/>
  <c r="T140" i="119"/>
  <c r="R140" i="119"/>
  <c r="Q140" i="119"/>
  <c r="N140" i="119"/>
  <c r="M140" i="119"/>
  <c r="V139" i="119"/>
  <c r="S139" i="119"/>
  <c r="O139" i="119" s="1"/>
  <c r="P139" i="119"/>
  <c r="L139" i="119"/>
  <c r="V137" i="119"/>
  <c r="S137" i="119"/>
  <c r="P137" i="119"/>
  <c r="P140" i="119" s="1"/>
  <c r="L137" i="119"/>
  <c r="I137" i="119"/>
  <c r="H137" i="119"/>
  <c r="X135" i="119"/>
  <c r="W135" i="119"/>
  <c r="U135" i="119"/>
  <c r="T135" i="119"/>
  <c r="R135" i="119"/>
  <c r="Q135" i="119"/>
  <c r="N135" i="119"/>
  <c r="M135" i="119"/>
  <c r="V134" i="119"/>
  <c r="S134" i="119"/>
  <c r="P134" i="119"/>
  <c r="L134" i="119"/>
  <c r="V132" i="119"/>
  <c r="V135" i="119" s="1"/>
  <c r="S132" i="119"/>
  <c r="P132" i="119"/>
  <c r="P135" i="119" s="1"/>
  <c r="L132" i="119"/>
  <c r="I132" i="119"/>
  <c r="H132" i="119"/>
  <c r="X130" i="119"/>
  <c r="W130" i="119"/>
  <c r="U130" i="119"/>
  <c r="T130" i="119"/>
  <c r="R130" i="119"/>
  <c r="Q130" i="119"/>
  <c r="N130" i="119"/>
  <c r="M130" i="119"/>
  <c r="V129" i="119"/>
  <c r="S129" i="119"/>
  <c r="P129" i="119"/>
  <c r="L129" i="119"/>
  <c r="V127" i="119"/>
  <c r="S127" i="119"/>
  <c r="S130" i="119" s="1"/>
  <c r="P127" i="119"/>
  <c r="L127" i="119"/>
  <c r="I127" i="119"/>
  <c r="H127" i="119"/>
  <c r="X125" i="119"/>
  <c r="W125" i="119"/>
  <c r="U125" i="119"/>
  <c r="T125" i="119"/>
  <c r="R125" i="119"/>
  <c r="Q125" i="119"/>
  <c r="N125" i="119"/>
  <c r="M125" i="119"/>
  <c r="V124" i="119"/>
  <c r="S124" i="119"/>
  <c r="S125" i="119" s="1"/>
  <c r="P124" i="119"/>
  <c r="L124" i="119"/>
  <c r="V122" i="119"/>
  <c r="V125" i="119" s="1"/>
  <c r="S122" i="119"/>
  <c r="P122" i="119"/>
  <c r="L122" i="119"/>
  <c r="I122" i="119"/>
  <c r="H122" i="119"/>
  <c r="X120" i="119"/>
  <c r="W120" i="119"/>
  <c r="U120" i="119"/>
  <c r="T120" i="119"/>
  <c r="R120" i="119"/>
  <c r="Q120" i="119"/>
  <c r="N120" i="119"/>
  <c r="M120" i="119"/>
  <c r="V119" i="119"/>
  <c r="S119" i="119"/>
  <c r="P119" i="119"/>
  <c r="L119" i="119"/>
  <c r="V117" i="119"/>
  <c r="S117" i="119"/>
  <c r="S120" i="119" s="1"/>
  <c r="P117" i="119"/>
  <c r="P120" i="119" s="1"/>
  <c r="L117" i="119"/>
  <c r="I117" i="119"/>
  <c r="H117" i="119"/>
  <c r="X115" i="119"/>
  <c r="W115" i="119"/>
  <c r="U115" i="119"/>
  <c r="T115" i="119"/>
  <c r="R115" i="119"/>
  <c r="Q115" i="119"/>
  <c r="N115" i="119"/>
  <c r="M115" i="119"/>
  <c r="V114" i="119"/>
  <c r="S114" i="119"/>
  <c r="P114" i="119"/>
  <c r="O114" i="119"/>
  <c r="K114" i="119" s="1"/>
  <c r="L114" i="119"/>
  <c r="V112" i="119"/>
  <c r="V115" i="119" s="1"/>
  <c r="S112" i="119"/>
  <c r="P112" i="119"/>
  <c r="P115" i="119" s="1"/>
  <c r="L112" i="119"/>
  <c r="L115" i="119" s="1"/>
  <c r="I112" i="119"/>
  <c r="H112" i="119"/>
  <c r="X110" i="119"/>
  <c r="W110" i="119"/>
  <c r="U110" i="119"/>
  <c r="T110" i="119"/>
  <c r="R110" i="119"/>
  <c r="Q110" i="119"/>
  <c r="N110" i="119"/>
  <c r="M110" i="119"/>
  <c r="V109" i="119"/>
  <c r="S109" i="119"/>
  <c r="P109" i="119"/>
  <c r="L109" i="119"/>
  <c r="V107" i="119"/>
  <c r="S107" i="119"/>
  <c r="S110" i="119" s="1"/>
  <c r="P107" i="119"/>
  <c r="L107" i="119"/>
  <c r="I107" i="119"/>
  <c r="H107" i="119"/>
  <c r="X105" i="119"/>
  <c r="W105" i="119"/>
  <c r="U105" i="119"/>
  <c r="T105" i="119"/>
  <c r="R105" i="119"/>
  <c r="Q105" i="119"/>
  <c r="N105" i="119"/>
  <c r="M105" i="119"/>
  <c r="V104" i="119"/>
  <c r="S104" i="119"/>
  <c r="P104" i="119"/>
  <c r="L104" i="119"/>
  <c r="V102" i="119"/>
  <c r="V105" i="119" s="1"/>
  <c r="S102" i="119"/>
  <c r="S105" i="119" s="1"/>
  <c r="P102" i="119"/>
  <c r="L102" i="119"/>
  <c r="I102" i="119"/>
  <c r="H102" i="119"/>
  <c r="X100" i="119"/>
  <c r="W100" i="119"/>
  <c r="U100" i="119"/>
  <c r="T100" i="119"/>
  <c r="R100" i="119"/>
  <c r="Q100" i="119"/>
  <c r="N100" i="119"/>
  <c r="M100" i="119"/>
  <c r="V99" i="119"/>
  <c r="S99" i="119"/>
  <c r="P99" i="119"/>
  <c r="L99" i="119"/>
  <c r="V97" i="119"/>
  <c r="S97" i="119"/>
  <c r="P97" i="119"/>
  <c r="L97" i="119"/>
  <c r="I97" i="119"/>
  <c r="H97" i="119"/>
  <c r="X95" i="119"/>
  <c r="W95" i="119"/>
  <c r="U95" i="119"/>
  <c r="T95" i="119"/>
  <c r="R95" i="119"/>
  <c r="Q95" i="119"/>
  <c r="N95" i="119"/>
  <c r="M95" i="119"/>
  <c r="V94" i="119"/>
  <c r="S94" i="119"/>
  <c r="P94" i="119"/>
  <c r="L94" i="119"/>
  <c r="V92" i="119"/>
  <c r="S92" i="119"/>
  <c r="P92" i="119"/>
  <c r="L92" i="119"/>
  <c r="I92" i="119"/>
  <c r="H92" i="119"/>
  <c r="X90" i="119"/>
  <c r="W90" i="119"/>
  <c r="U90" i="119"/>
  <c r="T90" i="119"/>
  <c r="R90" i="119"/>
  <c r="Q90" i="119"/>
  <c r="N90" i="119"/>
  <c r="M90" i="119"/>
  <c r="V89" i="119"/>
  <c r="V90" i="119" s="1"/>
  <c r="S89" i="119"/>
  <c r="O89" i="119" s="1"/>
  <c r="P89" i="119"/>
  <c r="L89" i="119"/>
  <c r="V87" i="119"/>
  <c r="S87" i="119"/>
  <c r="P87" i="119"/>
  <c r="L87" i="119"/>
  <c r="I87" i="119"/>
  <c r="H87" i="119"/>
  <c r="X85" i="119"/>
  <c r="W85" i="119"/>
  <c r="U85" i="119"/>
  <c r="T85" i="119"/>
  <c r="R85" i="119"/>
  <c r="Q85" i="119"/>
  <c r="N85" i="119"/>
  <c r="M85" i="119"/>
  <c r="V84" i="119"/>
  <c r="S84" i="119"/>
  <c r="P84" i="119"/>
  <c r="O84" i="119"/>
  <c r="L84" i="119"/>
  <c r="V82" i="119"/>
  <c r="V85" i="119" s="1"/>
  <c r="S82" i="119"/>
  <c r="P82" i="119"/>
  <c r="P85" i="119" s="1"/>
  <c r="L82" i="119"/>
  <c r="I82" i="119"/>
  <c r="H82" i="119"/>
  <c r="X80" i="119"/>
  <c r="W80" i="119"/>
  <c r="U80" i="119"/>
  <c r="T80" i="119"/>
  <c r="R80" i="119"/>
  <c r="Q80" i="119"/>
  <c r="N80" i="119"/>
  <c r="M80" i="119"/>
  <c r="V79" i="119"/>
  <c r="S79" i="119"/>
  <c r="P79" i="119"/>
  <c r="L79" i="119"/>
  <c r="V77" i="119"/>
  <c r="S77" i="119"/>
  <c r="S80" i="119" s="1"/>
  <c r="P77" i="119"/>
  <c r="O77" i="119"/>
  <c r="L77" i="119"/>
  <c r="I77" i="119"/>
  <c r="H77" i="119"/>
  <c r="X75" i="119"/>
  <c r="W75" i="119"/>
  <c r="U75" i="119"/>
  <c r="T75" i="119"/>
  <c r="R75" i="119"/>
  <c r="Q75" i="119"/>
  <c r="N75" i="119"/>
  <c r="M75" i="119"/>
  <c r="V74" i="119"/>
  <c r="S74" i="119"/>
  <c r="P74" i="119"/>
  <c r="L74" i="119"/>
  <c r="V72" i="119"/>
  <c r="V75" i="119" s="1"/>
  <c r="S72" i="119"/>
  <c r="P72" i="119"/>
  <c r="P75" i="119" s="1"/>
  <c r="O72" i="119"/>
  <c r="L72" i="119"/>
  <c r="I72" i="119"/>
  <c r="H72" i="119"/>
  <c r="X70" i="119"/>
  <c r="W70" i="119"/>
  <c r="U70" i="119"/>
  <c r="T70" i="119"/>
  <c r="R70" i="119"/>
  <c r="Q70" i="119"/>
  <c r="N70" i="119"/>
  <c r="M70" i="119"/>
  <c r="V69" i="119"/>
  <c r="S69" i="119"/>
  <c r="P69" i="119"/>
  <c r="L69" i="119"/>
  <c r="V67" i="119"/>
  <c r="S67" i="119"/>
  <c r="P67" i="119"/>
  <c r="L67" i="119"/>
  <c r="I67" i="119"/>
  <c r="H67" i="119"/>
  <c r="X65" i="119"/>
  <c r="W65" i="119"/>
  <c r="U65" i="119"/>
  <c r="T65" i="119"/>
  <c r="R65" i="119"/>
  <c r="Q65" i="119"/>
  <c r="N65" i="119"/>
  <c r="M65" i="119"/>
  <c r="V64" i="119"/>
  <c r="S64" i="119"/>
  <c r="P64" i="119"/>
  <c r="O64" i="119" s="1"/>
  <c r="K64" i="119" s="1"/>
  <c r="L64" i="119"/>
  <c r="V62" i="119"/>
  <c r="S62" i="119"/>
  <c r="P62" i="119"/>
  <c r="L62" i="119"/>
  <c r="L65" i="119" s="1"/>
  <c r="I62" i="119"/>
  <c r="H62" i="119"/>
  <c r="X60" i="119"/>
  <c r="W60" i="119"/>
  <c r="U60" i="119"/>
  <c r="T60" i="119"/>
  <c r="R60" i="119"/>
  <c r="Q60" i="119"/>
  <c r="N60" i="119"/>
  <c r="M60" i="119"/>
  <c r="V59" i="119"/>
  <c r="S59" i="119"/>
  <c r="P59" i="119"/>
  <c r="L59" i="119"/>
  <c r="V57" i="119"/>
  <c r="S57" i="119"/>
  <c r="S60" i="119" s="1"/>
  <c r="P57" i="119"/>
  <c r="P60" i="119" s="1"/>
  <c r="L57" i="119"/>
  <c r="I57" i="119"/>
  <c r="H57" i="119"/>
  <c r="X55" i="119"/>
  <c r="W55" i="119"/>
  <c r="U55" i="119"/>
  <c r="T55" i="119"/>
  <c r="R55" i="119"/>
  <c r="Q55" i="119"/>
  <c r="N55" i="119"/>
  <c r="M55" i="119"/>
  <c r="V54" i="119"/>
  <c r="S54" i="119"/>
  <c r="P54" i="119"/>
  <c r="L54" i="119"/>
  <c r="V52" i="119"/>
  <c r="S52" i="119"/>
  <c r="S55" i="119" s="1"/>
  <c r="P52" i="119"/>
  <c r="L52" i="119"/>
  <c r="I52" i="119"/>
  <c r="H52" i="119"/>
  <c r="X50" i="119"/>
  <c r="W50" i="119"/>
  <c r="U50" i="119"/>
  <c r="T50" i="119"/>
  <c r="R50" i="119"/>
  <c r="Q50" i="119"/>
  <c r="N50" i="119"/>
  <c r="M50" i="119"/>
  <c r="V49" i="119"/>
  <c r="S49" i="119"/>
  <c r="P49" i="119"/>
  <c r="L49" i="119"/>
  <c r="V47" i="119"/>
  <c r="S47" i="119"/>
  <c r="P47" i="119"/>
  <c r="L47" i="119"/>
  <c r="I47" i="119"/>
  <c r="H47" i="119"/>
  <c r="X45" i="119"/>
  <c r="W45" i="119"/>
  <c r="U45" i="119"/>
  <c r="T45" i="119"/>
  <c r="R45" i="119"/>
  <c r="Q45" i="119"/>
  <c r="N45" i="119"/>
  <c r="M45" i="119"/>
  <c r="V44" i="119"/>
  <c r="S44" i="119"/>
  <c r="P44" i="119"/>
  <c r="L44" i="119"/>
  <c r="V42" i="119"/>
  <c r="S42" i="119"/>
  <c r="S45" i="119" s="1"/>
  <c r="P42" i="119"/>
  <c r="L42" i="119"/>
  <c r="L45" i="119" s="1"/>
  <c r="I42" i="119"/>
  <c r="H42" i="119"/>
  <c r="X40" i="119"/>
  <c r="W40" i="119"/>
  <c r="U40" i="119"/>
  <c r="T40" i="119"/>
  <c r="R40" i="119"/>
  <c r="Q40" i="119"/>
  <c r="N40" i="119"/>
  <c r="M40" i="119"/>
  <c r="V39" i="119"/>
  <c r="S39" i="119"/>
  <c r="P39" i="119"/>
  <c r="L39" i="119"/>
  <c r="V37" i="119"/>
  <c r="V40" i="119" s="1"/>
  <c r="S37" i="119"/>
  <c r="S40" i="119" s="1"/>
  <c r="P37" i="119"/>
  <c r="P40" i="119" s="1"/>
  <c r="L37" i="119"/>
  <c r="I37" i="119"/>
  <c r="H37" i="119"/>
  <c r="X35" i="119"/>
  <c r="W35" i="119"/>
  <c r="U35" i="119"/>
  <c r="T35" i="119"/>
  <c r="R35" i="119"/>
  <c r="Q35" i="119"/>
  <c r="N35" i="119"/>
  <c r="M35" i="119"/>
  <c r="V34" i="119"/>
  <c r="S34" i="119"/>
  <c r="P34" i="119"/>
  <c r="L34" i="119"/>
  <c r="V32" i="119"/>
  <c r="S32" i="119"/>
  <c r="S35" i="119" s="1"/>
  <c r="P32" i="119"/>
  <c r="L32" i="119"/>
  <c r="I32" i="119"/>
  <c r="H32" i="119"/>
  <c r="X30" i="119"/>
  <c r="W30" i="119"/>
  <c r="U30" i="119"/>
  <c r="T30" i="119"/>
  <c r="R30" i="119"/>
  <c r="Q30" i="119"/>
  <c r="N30" i="119"/>
  <c r="M30" i="119"/>
  <c r="V29" i="119"/>
  <c r="S29" i="119"/>
  <c r="P29" i="119"/>
  <c r="L29" i="119"/>
  <c r="V27" i="119"/>
  <c r="S27" i="119"/>
  <c r="P27" i="119"/>
  <c r="P30" i="119" s="1"/>
  <c r="L27" i="119"/>
  <c r="I27" i="119"/>
  <c r="H27" i="119"/>
  <c r="X25" i="119"/>
  <c r="W25" i="119"/>
  <c r="U25" i="119"/>
  <c r="T25" i="119"/>
  <c r="R25" i="119"/>
  <c r="Q25" i="119"/>
  <c r="N25" i="119"/>
  <c r="M25" i="119"/>
  <c r="V24" i="119"/>
  <c r="S24" i="119"/>
  <c r="P24" i="119"/>
  <c r="L24" i="119"/>
  <c r="V22" i="119"/>
  <c r="S22" i="119"/>
  <c r="P22" i="119"/>
  <c r="L22" i="119"/>
  <c r="L25" i="119" s="1"/>
  <c r="I22" i="119"/>
  <c r="H22" i="119"/>
  <c r="X20" i="119"/>
  <c r="W20" i="119"/>
  <c r="U20" i="119"/>
  <c r="T20" i="119"/>
  <c r="R20" i="119"/>
  <c r="Q20" i="119"/>
  <c r="N20" i="119"/>
  <c r="M20" i="119"/>
  <c r="V19" i="119"/>
  <c r="S19" i="119"/>
  <c r="P19" i="119"/>
  <c r="L19" i="119"/>
  <c r="V17" i="119"/>
  <c r="S17" i="119"/>
  <c r="S20" i="119" s="1"/>
  <c r="P17" i="119"/>
  <c r="L17" i="119"/>
  <c r="I17" i="119"/>
  <c r="H17" i="119"/>
  <c r="L35" i="119" l="1"/>
  <c r="P50" i="119"/>
  <c r="V65" i="119"/>
  <c r="L85" i="119"/>
  <c r="S95" i="119"/>
  <c r="O104" i="119"/>
  <c r="K104" i="119" s="1"/>
  <c r="P125" i="119"/>
  <c r="S140" i="119"/>
  <c r="L145" i="119"/>
  <c r="V155" i="119"/>
  <c r="O157" i="119"/>
  <c r="K157" i="119" s="1"/>
  <c r="P215" i="119"/>
  <c r="O224" i="119"/>
  <c r="K224" i="119" s="1"/>
  <c r="V275" i="119"/>
  <c r="P280" i="119"/>
  <c r="O284" i="119"/>
  <c r="K284" i="119" s="1"/>
  <c r="S323" i="119"/>
  <c r="O352" i="119"/>
  <c r="K352" i="119" s="1"/>
  <c r="O380" i="119"/>
  <c r="O405" i="119"/>
  <c r="K405" i="119" s="1"/>
  <c r="O415" i="119"/>
  <c r="K415" i="119" s="1"/>
  <c r="I307" i="119"/>
  <c r="L307" i="119"/>
  <c r="L55" i="119"/>
  <c r="O59" i="119"/>
  <c r="S70" i="119"/>
  <c r="V95" i="119"/>
  <c r="P100" i="119"/>
  <c r="P160" i="119"/>
  <c r="L175" i="119"/>
  <c r="P235" i="119"/>
  <c r="O254" i="119"/>
  <c r="K254" i="119" s="1"/>
  <c r="P265" i="119"/>
  <c r="X508" i="119"/>
  <c r="P357" i="119"/>
  <c r="V323" i="119"/>
  <c r="O400" i="119"/>
  <c r="K400" i="119" s="1"/>
  <c r="L436" i="119"/>
  <c r="S491" i="119"/>
  <c r="O94" i="119"/>
  <c r="K94" i="119" s="1"/>
  <c r="P105" i="119"/>
  <c r="O117" i="119"/>
  <c r="K117" i="119" s="1"/>
  <c r="O184" i="119"/>
  <c r="K184" i="119" s="1"/>
  <c r="O237" i="119"/>
  <c r="K237" i="119" s="1"/>
  <c r="O274" i="119"/>
  <c r="K274" i="119" s="1"/>
  <c r="O345" i="119"/>
  <c r="O348" i="119" s="1"/>
  <c r="H509" i="119"/>
  <c r="O440" i="119"/>
  <c r="K440" i="119" s="1"/>
  <c r="O455" i="119"/>
  <c r="K455" i="119" s="1"/>
  <c r="O480" i="119"/>
  <c r="K480" i="119" s="1"/>
  <c r="V496" i="119"/>
  <c r="R510" i="119"/>
  <c r="V307" i="119"/>
  <c r="K302" i="119"/>
  <c r="K305" i="119" s="1"/>
  <c r="L355" i="119"/>
  <c r="K322" i="119"/>
  <c r="L426" i="119"/>
  <c r="L431" i="119"/>
  <c r="O49" i="119"/>
  <c r="K49" i="119" s="1"/>
  <c r="K77" i="119"/>
  <c r="K84" i="119"/>
  <c r="K144" i="119"/>
  <c r="V195" i="119"/>
  <c r="O279" i="119"/>
  <c r="K279" i="119" s="1"/>
  <c r="K280" i="119" s="1"/>
  <c r="K327" i="119"/>
  <c r="O433" i="119"/>
  <c r="L309" i="119"/>
  <c r="S25" i="119"/>
  <c r="V60" i="119"/>
  <c r="P80" i="119"/>
  <c r="L95" i="119"/>
  <c r="P155" i="119"/>
  <c r="V165" i="119"/>
  <c r="V170" i="119"/>
  <c r="O174" i="119"/>
  <c r="K174" i="119" s="1"/>
  <c r="P185" i="119"/>
  <c r="V225" i="119"/>
  <c r="L245" i="119"/>
  <c r="S255" i="119"/>
  <c r="O264" i="119"/>
  <c r="O265" i="119" s="1"/>
  <c r="P275" i="119"/>
  <c r="S290" i="119"/>
  <c r="L295" i="119"/>
  <c r="O299" i="119"/>
  <c r="S318" i="119"/>
  <c r="S338" i="119"/>
  <c r="R358" i="119"/>
  <c r="I510" i="119"/>
  <c r="V376" i="119"/>
  <c r="V386" i="119"/>
  <c r="V401" i="119"/>
  <c r="V416" i="119"/>
  <c r="S426" i="119"/>
  <c r="S431" i="119"/>
  <c r="P441" i="119"/>
  <c r="L471" i="119"/>
  <c r="L481" i="119"/>
  <c r="L486" i="119"/>
  <c r="H307" i="119"/>
  <c r="O122" i="119"/>
  <c r="P200" i="119"/>
  <c r="S210" i="119"/>
  <c r="O219" i="119"/>
  <c r="K219" i="119" s="1"/>
  <c r="S230" i="119"/>
  <c r="P245" i="119"/>
  <c r="V355" i="119"/>
  <c r="V328" i="119"/>
  <c r="O332" i="119"/>
  <c r="K332" i="119" s="1"/>
  <c r="P343" i="119"/>
  <c r="O347" i="119"/>
  <c r="K347" i="119" s="1"/>
  <c r="V431" i="119"/>
  <c r="O19" i="119"/>
  <c r="K19" i="119" s="1"/>
  <c r="L30" i="119"/>
  <c r="V30" i="119"/>
  <c r="V45" i="119"/>
  <c r="O47" i="119"/>
  <c r="K47" i="119" s="1"/>
  <c r="K59" i="119"/>
  <c r="P65" i="119"/>
  <c r="O74" i="119"/>
  <c r="K74" i="119" s="1"/>
  <c r="V100" i="119"/>
  <c r="O102" i="119"/>
  <c r="O119" i="119"/>
  <c r="K119" i="119" s="1"/>
  <c r="O124" i="119"/>
  <c r="K124" i="119" s="1"/>
  <c r="L135" i="119"/>
  <c r="K139" i="119"/>
  <c r="P145" i="119"/>
  <c r="O154" i="119"/>
  <c r="K154" i="119" s="1"/>
  <c r="V180" i="119"/>
  <c r="O182" i="119"/>
  <c r="O199" i="119"/>
  <c r="K199" i="119" s="1"/>
  <c r="O204" i="119"/>
  <c r="K204" i="119" s="1"/>
  <c r="L215" i="119"/>
  <c r="P225" i="119"/>
  <c r="O234" i="119"/>
  <c r="K234" i="119" s="1"/>
  <c r="V260" i="119"/>
  <c r="O262" i="119"/>
  <c r="K299" i="119"/>
  <c r="X310" i="119"/>
  <c r="O320" i="119"/>
  <c r="K337" i="119"/>
  <c r="O340" i="119"/>
  <c r="O343" i="119" s="1"/>
  <c r="O350" i="119"/>
  <c r="O353" i="119" s="1"/>
  <c r="S381" i="119"/>
  <c r="V451" i="119"/>
  <c r="V471" i="119"/>
  <c r="X510" i="119"/>
  <c r="V20" i="119"/>
  <c r="V25" i="119"/>
  <c r="O27" i="119"/>
  <c r="K27" i="119" s="1"/>
  <c r="K30" i="119" s="1"/>
  <c r="V55" i="119"/>
  <c r="O62" i="119"/>
  <c r="L75" i="119"/>
  <c r="V80" i="119"/>
  <c r="P95" i="119"/>
  <c r="O97" i="119"/>
  <c r="K97" i="119" s="1"/>
  <c r="V120" i="119"/>
  <c r="L125" i="119"/>
  <c r="V130" i="119"/>
  <c r="O132" i="119"/>
  <c r="O142" i="119"/>
  <c r="L155" i="119"/>
  <c r="V160" i="119"/>
  <c r="P175" i="119"/>
  <c r="O177" i="119"/>
  <c r="K177" i="119" s="1"/>
  <c r="V200" i="119"/>
  <c r="L205" i="119"/>
  <c r="V210" i="119"/>
  <c r="O212" i="119"/>
  <c r="O222" i="119"/>
  <c r="L235" i="119"/>
  <c r="V240" i="119"/>
  <c r="V250" i="119"/>
  <c r="P255" i="119"/>
  <c r="O257" i="119"/>
  <c r="K257" i="119" s="1"/>
  <c r="K260" i="119" s="1"/>
  <c r="V280" i="119"/>
  <c r="L285" i="119"/>
  <c r="V290" i="119"/>
  <c r="O292" i="119"/>
  <c r="P305" i="119"/>
  <c r="X511" i="119"/>
  <c r="P328" i="119"/>
  <c r="P333" i="119"/>
  <c r="I509" i="119"/>
  <c r="T358" i="119"/>
  <c r="H511" i="119"/>
  <c r="P386" i="119"/>
  <c r="V421" i="119"/>
  <c r="P426" i="119"/>
  <c r="O443" i="119"/>
  <c r="P466" i="119"/>
  <c r="O468" i="119"/>
  <c r="V35" i="119"/>
  <c r="V70" i="119"/>
  <c r="V110" i="119"/>
  <c r="V150" i="119"/>
  <c r="V190" i="119"/>
  <c r="V230" i="119"/>
  <c r="K264" i="119"/>
  <c r="V270" i="119"/>
  <c r="O277" i="119"/>
  <c r="K277" i="119" s="1"/>
  <c r="H510" i="119"/>
  <c r="U510" i="119"/>
  <c r="V381" i="119"/>
  <c r="O385" i="119"/>
  <c r="K385" i="119" s="1"/>
  <c r="O425" i="119"/>
  <c r="K425" i="119" s="1"/>
  <c r="O438" i="119"/>
  <c r="O441" i="119" s="1"/>
  <c r="P446" i="119"/>
  <c r="V461" i="119"/>
  <c r="P486" i="119"/>
  <c r="P309" i="119"/>
  <c r="O29" i="119"/>
  <c r="K29" i="119" s="1"/>
  <c r="O39" i="119"/>
  <c r="K39" i="119" s="1"/>
  <c r="L50" i="119"/>
  <c r="V50" i="119"/>
  <c r="O82" i="119"/>
  <c r="S90" i="119"/>
  <c r="O99" i="119"/>
  <c r="K99" i="119" s="1"/>
  <c r="L105" i="119"/>
  <c r="S115" i="119"/>
  <c r="O134" i="119"/>
  <c r="K134" i="119" s="1"/>
  <c r="V140" i="119"/>
  <c r="O162" i="119"/>
  <c r="O165" i="119" s="1"/>
  <c r="S170" i="119"/>
  <c r="O179" i="119"/>
  <c r="K179" i="119" s="1"/>
  <c r="L185" i="119"/>
  <c r="S195" i="119"/>
  <c r="O214" i="119"/>
  <c r="K214" i="119" s="1"/>
  <c r="V220" i="119"/>
  <c r="O242" i="119"/>
  <c r="K242" i="119" s="1"/>
  <c r="K245" i="119" s="1"/>
  <c r="S250" i="119"/>
  <c r="O259" i="119"/>
  <c r="K259" i="119" s="1"/>
  <c r="L265" i="119"/>
  <c r="S275" i="119"/>
  <c r="O294" i="119"/>
  <c r="K294" i="119" s="1"/>
  <c r="V300" i="119"/>
  <c r="L323" i="119"/>
  <c r="K330" i="119"/>
  <c r="K333" i="119" s="1"/>
  <c r="V338" i="119"/>
  <c r="L343" i="119"/>
  <c r="V348" i="119"/>
  <c r="P353" i="119"/>
  <c r="Q510" i="119"/>
  <c r="V391" i="119"/>
  <c r="O398" i="119"/>
  <c r="K398" i="119" s="1"/>
  <c r="K401" i="119" s="1"/>
  <c r="O418" i="119"/>
  <c r="K418" i="119" s="1"/>
  <c r="K421" i="119" s="1"/>
  <c r="O430" i="119"/>
  <c r="K430" i="119" s="1"/>
  <c r="P456" i="119"/>
  <c r="O65" i="119"/>
  <c r="K62" i="119"/>
  <c r="K65" i="119" s="1"/>
  <c r="O145" i="119"/>
  <c r="K142" i="119"/>
  <c r="O225" i="119"/>
  <c r="K222" i="119"/>
  <c r="K225" i="119" s="1"/>
  <c r="O85" i="119"/>
  <c r="K82" i="119"/>
  <c r="K85" i="119" s="1"/>
  <c r="P307" i="119"/>
  <c r="P20" i="119"/>
  <c r="O50" i="119"/>
  <c r="P90" i="119"/>
  <c r="O87" i="119"/>
  <c r="K109" i="119"/>
  <c r="P170" i="119"/>
  <c r="O167" i="119"/>
  <c r="O180" i="119"/>
  <c r="O185" i="119"/>
  <c r="P250" i="119"/>
  <c r="O247" i="119"/>
  <c r="O295" i="119"/>
  <c r="S309" i="119"/>
  <c r="O342" i="119"/>
  <c r="K342" i="119" s="1"/>
  <c r="S343" i="119"/>
  <c r="S355" i="119"/>
  <c r="S307" i="119"/>
  <c r="P35" i="119"/>
  <c r="O32" i="119"/>
  <c r="O34" i="119"/>
  <c r="K34" i="119" s="1"/>
  <c r="K50" i="119"/>
  <c r="P55" i="119"/>
  <c r="O52" i="119"/>
  <c r="O54" i="119"/>
  <c r="K54" i="119" s="1"/>
  <c r="S65" i="119"/>
  <c r="K100" i="119"/>
  <c r="P110" i="119"/>
  <c r="O107" i="119"/>
  <c r="O109" i="119"/>
  <c r="O120" i="119"/>
  <c r="O125" i="119"/>
  <c r="S145" i="119"/>
  <c r="K180" i="119"/>
  <c r="P190" i="119"/>
  <c r="O187" i="119"/>
  <c r="O189" i="119"/>
  <c r="K189" i="119" s="1"/>
  <c r="O200" i="119"/>
  <c r="O205" i="119"/>
  <c r="S225" i="119"/>
  <c r="P270" i="119"/>
  <c r="O267" i="119"/>
  <c r="O269" i="119"/>
  <c r="K269" i="119" s="1"/>
  <c r="U508" i="119"/>
  <c r="U511" i="119" s="1"/>
  <c r="U310" i="119"/>
  <c r="I355" i="119"/>
  <c r="I508" i="119" s="1"/>
  <c r="O328" i="119"/>
  <c r="S328" i="119"/>
  <c r="S505" i="119"/>
  <c r="O365" i="119"/>
  <c r="O386" i="119"/>
  <c r="K383" i="119"/>
  <c r="K386" i="119" s="1"/>
  <c r="O413" i="119"/>
  <c r="S416" i="119"/>
  <c r="P416" i="119"/>
  <c r="O460" i="119"/>
  <c r="K460" i="119" s="1"/>
  <c r="S461" i="119"/>
  <c r="O495" i="119"/>
  <c r="K495" i="119" s="1"/>
  <c r="P496" i="119"/>
  <c r="V501" i="119"/>
  <c r="O500" i="119"/>
  <c r="K24" i="119"/>
  <c r="L40" i="119"/>
  <c r="S85" i="119"/>
  <c r="O92" i="119"/>
  <c r="K102" i="119"/>
  <c r="K105" i="119" s="1"/>
  <c r="K120" i="119"/>
  <c r="P130" i="119"/>
  <c r="O127" i="119"/>
  <c r="O129" i="119"/>
  <c r="K129" i="119" s="1"/>
  <c r="K132" i="119"/>
  <c r="S135" i="119"/>
  <c r="S165" i="119"/>
  <c r="O172" i="119"/>
  <c r="K182" i="119"/>
  <c r="K185" i="119" s="1"/>
  <c r="K200" i="119"/>
  <c r="P210" i="119"/>
  <c r="O207" i="119"/>
  <c r="O209" i="119"/>
  <c r="K209" i="119" s="1"/>
  <c r="K212" i="119"/>
  <c r="K215" i="119" s="1"/>
  <c r="S215" i="119"/>
  <c r="S245" i="119"/>
  <c r="O252" i="119"/>
  <c r="K262" i="119"/>
  <c r="K265" i="119" s="1"/>
  <c r="P290" i="119"/>
  <c r="O287" i="119"/>
  <c r="O289" i="119"/>
  <c r="K289" i="119" s="1"/>
  <c r="K292" i="119"/>
  <c r="K295" i="119" s="1"/>
  <c r="S295" i="119"/>
  <c r="Q508" i="119"/>
  <c r="Q511" i="119" s="1"/>
  <c r="Q310" i="119"/>
  <c r="K325" i="119"/>
  <c r="K328" i="119" s="1"/>
  <c r="P338" i="119"/>
  <c r="O335" i="119"/>
  <c r="V406" i="119"/>
  <c r="O403" i="119"/>
  <c r="O406" i="119" s="1"/>
  <c r="P491" i="119"/>
  <c r="O488" i="119"/>
  <c r="O493" i="119"/>
  <c r="S496" i="119"/>
  <c r="O17" i="119"/>
  <c r="V309" i="119"/>
  <c r="V310" i="119" s="1"/>
  <c r="P25" i="119"/>
  <c r="O22" i="119"/>
  <c r="O24" i="119"/>
  <c r="S30" i="119"/>
  <c r="O37" i="119"/>
  <c r="P45" i="119"/>
  <c r="O42" i="119"/>
  <c r="O44" i="119"/>
  <c r="K44" i="119" s="1"/>
  <c r="S50" i="119"/>
  <c r="O57" i="119"/>
  <c r="P70" i="119"/>
  <c r="O67" i="119"/>
  <c r="O69" i="119"/>
  <c r="K69" i="119" s="1"/>
  <c r="K72" i="119"/>
  <c r="S75" i="119"/>
  <c r="O79" i="119"/>
  <c r="K79" i="119" s="1"/>
  <c r="K80" i="119" s="1"/>
  <c r="K89" i="119"/>
  <c r="S100" i="119"/>
  <c r="O112" i="119"/>
  <c r="K122" i="119"/>
  <c r="K125" i="119" s="1"/>
  <c r="O137" i="119"/>
  <c r="P150" i="119"/>
  <c r="O147" i="119"/>
  <c r="O149" i="119"/>
  <c r="K149" i="119" s="1"/>
  <c r="K152" i="119"/>
  <c r="K155" i="119" s="1"/>
  <c r="S155" i="119"/>
  <c r="O159" i="119"/>
  <c r="K159" i="119" s="1"/>
  <c r="K160" i="119" s="1"/>
  <c r="K169" i="119"/>
  <c r="S180" i="119"/>
  <c r="O192" i="119"/>
  <c r="K202" i="119"/>
  <c r="K205" i="119" s="1"/>
  <c r="O217" i="119"/>
  <c r="P230" i="119"/>
  <c r="O227" i="119"/>
  <c r="O229" i="119"/>
  <c r="K229" i="119" s="1"/>
  <c r="K232" i="119"/>
  <c r="S235" i="119"/>
  <c r="O239" i="119"/>
  <c r="K239" i="119" s="1"/>
  <c r="K240" i="119" s="1"/>
  <c r="K249" i="119"/>
  <c r="S260" i="119"/>
  <c r="O272" i="119"/>
  <c r="K282" i="119"/>
  <c r="O297" i="119"/>
  <c r="O305" i="119"/>
  <c r="S305" i="119"/>
  <c r="S353" i="119"/>
  <c r="O373" i="119"/>
  <c r="S376" i="119"/>
  <c r="P381" i="119"/>
  <c r="O378" i="119"/>
  <c r="P391" i="119"/>
  <c r="O388" i="119"/>
  <c r="L396" i="119"/>
  <c r="L406" i="119"/>
  <c r="O445" i="119"/>
  <c r="K445" i="119" s="1"/>
  <c r="S446" i="119"/>
  <c r="S481" i="119"/>
  <c r="O478" i="119"/>
  <c r="M510" i="119"/>
  <c r="M508" i="119"/>
  <c r="M511" i="119" s="1"/>
  <c r="M310" i="119"/>
  <c r="W508" i="119"/>
  <c r="W511" i="119" s="1"/>
  <c r="V357" i="119"/>
  <c r="V358" i="119" s="1"/>
  <c r="V318" i="119"/>
  <c r="S348" i="119"/>
  <c r="K363" i="119"/>
  <c r="S386" i="119"/>
  <c r="V411" i="119"/>
  <c r="O410" i="119"/>
  <c r="P431" i="119"/>
  <c r="O428" i="119"/>
  <c r="O435" i="119"/>
  <c r="K435" i="119" s="1"/>
  <c r="P436" i="119"/>
  <c r="K443" i="119"/>
  <c r="K446" i="119" s="1"/>
  <c r="S466" i="119"/>
  <c r="O463" i="119"/>
  <c r="O475" i="119"/>
  <c r="K475" i="119" s="1"/>
  <c r="P476" i="119"/>
  <c r="K500" i="119"/>
  <c r="V505" i="119"/>
  <c r="N508" i="119"/>
  <c r="N310" i="119"/>
  <c r="P355" i="119"/>
  <c r="P358" i="119" s="1"/>
  <c r="P318" i="119"/>
  <c r="O315" i="119"/>
  <c r="O317" i="119"/>
  <c r="L357" i="119"/>
  <c r="H512" i="119"/>
  <c r="O375" i="119"/>
  <c r="K375" i="119" s="1"/>
  <c r="P376" i="119"/>
  <c r="V396" i="119"/>
  <c r="O393" i="119"/>
  <c r="P406" i="119"/>
  <c r="K410" i="119"/>
  <c r="K423" i="119"/>
  <c r="O426" i="119"/>
  <c r="K468" i="119"/>
  <c r="V476" i="119"/>
  <c r="O473" i="119"/>
  <c r="P501" i="119"/>
  <c r="O498" i="119"/>
  <c r="T510" i="119"/>
  <c r="T511" i="119" s="1"/>
  <c r="L310" i="119"/>
  <c r="L20" i="119"/>
  <c r="L60" i="119"/>
  <c r="L70" i="119"/>
  <c r="L80" i="119"/>
  <c r="L90" i="119"/>
  <c r="L100" i="119"/>
  <c r="L110" i="119"/>
  <c r="L120" i="119"/>
  <c r="L130" i="119"/>
  <c r="L140" i="119"/>
  <c r="L150" i="119"/>
  <c r="L160" i="119"/>
  <c r="L170" i="119"/>
  <c r="L180" i="119"/>
  <c r="L190" i="119"/>
  <c r="L200" i="119"/>
  <c r="L210" i="119"/>
  <c r="L220" i="119"/>
  <c r="L230" i="119"/>
  <c r="L240" i="119"/>
  <c r="L250" i="119"/>
  <c r="L260" i="119"/>
  <c r="L270" i="119"/>
  <c r="L280" i="119"/>
  <c r="L290" i="119"/>
  <c r="L300" i="119"/>
  <c r="R508" i="119"/>
  <c r="R511" i="119" s="1"/>
  <c r="R310" i="119"/>
  <c r="W310" i="119"/>
  <c r="H355" i="119"/>
  <c r="H508" i="119" s="1"/>
  <c r="S357" i="119"/>
  <c r="O323" i="119"/>
  <c r="K320" i="119"/>
  <c r="O333" i="119"/>
  <c r="S333" i="119"/>
  <c r="S503" i="119"/>
  <c r="K380" i="119"/>
  <c r="S401" i="119"/>
  <c r="O421" i="119"/>
  <c r="S421" i="119"/>
  <c r="P451" i="119"/>
  <c r="O448" i="119"/>
  <c r="O450" i="119"/>
  <c r="K450" i="119" s="1"/>
  <c r="P461" i="119"/>
  <c r="O458" i="119"/>
  <c r="O470" i="119"/>
  <c r="K470" i="119" s="1"/>
  <c r="L476" i="119"/>
  <c r="T310" i="119"/>
  <c r="L503" i="119"/>
  <c r="V503" i="119"/>
  <c r="V366" i="119"/>
  <c r="P505" i="119"/>
  <c r="P510" i="119" s="1"/>
  <c r="L366" i="119"/>
  <c r="P366" i="119"/>
  <c r="V371" i="119"/>
  <c r="O370" i="119"/>
  <c r="K370" i="119" s="1"/>
  <c r="P411" i="119"/>
  <c r="O408" i="119"/>
  <c r="O483" i="119"/>
  <c r="N510" i="119"/>
  <c r="L328" i="119"/>
  <c r="L338" i="119"/>
  <c r="L348" i="119"/>
  <c r="U358" i="119"/>
  <c r="P371" i="119"/>
  <c r="P503" i="119"/>
  <c r="O368" i="119"/>
  <c r="L391" i="119"/>
  <c r="O390" i="119"/>
  <c r="K390" i="119" s="1"/>
  <c r="S396" i="119"/>
  <c r="O395" i="119"/>
  <c r="K395" i="119" s="1"/>
  <c r="K433" i="119"/>
  <c r="O453" i="119"/>
  <c r="K490" i="119"/>
  <c r="N506" i="119"/>
  <c r="L353" i="119"/>
  <c r="L505" i="119"/>
  <c r="L510" i="119" s="1"/>
  <c r="L381" i="119"/>
  <c r="L421" i="119"/>
  <c r="L461" i="119"/>
  <c r="L501" i="119"/>
  <c r="L318" i="119"/>
  <c r="O235" i="119" l="1"/>
  <c r="O75" i="119"/>
  <c r="P506" i="119"/>
  <c r="K438" i="119"/>
  <c r="K441" i="119" s="1"/>
  <c r="L358" i="119"/>
  <c r="K345" i="119"/>
  <c r="K348" i="119" s="1"/>
  <c r="O260" i="119"/>
  <c r="O135" i="119"/>
  <c r="K145" i="119"/>
  <c r="O357" i="119"/>
  <c r="K350" i="119"/>
  <c r="K353" i="119" s="1"/>
  <c r="O285" i="119"/>
  <c r="O155" i="119"/>
  <c r="O30" i="119"/>
  <c r="O401" i="119"/>
  <c r="K135" i="119"/>
  <c r="K340" i="119"/>
  <c r="K343" i="119" s="1"/>
  <c r="O280" i="119"/>
  <c r="O105" i="119"/>
  <c r="O245" i="119"/>
  <c r="K285" i="119"/>
  <c r="K75" i="119"/>
  <c r="O471" i="119"/>
  <c r="K235" i="119"/>
  <c r="O496" i="119"/>
  <c r="O215" i="119"/>
  <c r="O100" i="119"/>
  <c r="K162" i="119"/>
  <c r="K165" i="119" s="1"/>
  <c r="K323" i="119"/>
  <c r="V506" i="119"/>
  <c r="K426" i="119"/>
  <c r="N511" i="119"/>
  <c r="O240" i="119"/>
  <c r="O160" i="119"/>
  <c r="O80" i="119"/>
  <c r="O396" i="119"/>
  <c r="K471" i="119"/>
  <c r="O309" i="119"/>
  <c r="S358" i="119"/>
  <c r="K436" i="119"/>
  <c r="O476" i="119"/>
  <c r="K317" i="119"/>
  <c r="K357" i="119" s="1"/>
  <c r="S510" i="119"/>
  <c r="O486" i="119"/>
  <c r="K483" i="119"/>
  <c r="K486" i="119" s="1"/>
  <c r="K458" i="119"/>
  <c r="K461" i="119" s="1"/>
  <c r="O461" i="119"/>
  <c r="O355" i="119"/>
  <c r="O358" i="119" s="1"/>
  <c r="O318" i="119"/>
  <c r="K315" i="119"/>
  <c r="O381" i="119"/>
  <c r="K378" i="119"/>
  <c r="K381" i="119" s="1"/>
  <c r="K37" i="119"/>
  <c r="K40" i="119" s="1"/>
  <c r="O40" i="119"/>
  <c r="K335" i="119"/>
  <c r="K338" i="119" s="1"/>
  <c r="O338" i="119"/>
  <c r="O290" i="119"/>
  <c r="K287" i="119"/>
  <c r="K290" i="119" s="1"/>
  <c r="O255" i="119"/>
  <c r="K252" i="119"/>
  <c r="K255" i="119" s="1"/>
  <c r="O130" i="119"/>
  <c r="K127" i="119"/>
  <c r="K130" i="119" s="1"/>
  <c r="O95" i="119"/>
  <c r="K92" i="119"/>
  <c r="K95" i="119" s="1"/>
  <c r="S508" i="119"/>
  <c r="S310" i="119"/>
  <c r="O90" i="119"/>
  <c r="K87" i="119"/>
  <c r="K90" i="119" s="1"/>
  <c r="P508" i="119"/>
  <c r="P511" i="119" s="1"/>
  <c r="P310" i="119"/>
  <c r="O456" i="119"/>
  <c r="K453" i="119"/>
  <c r="K456" i="119" s="1"/>
  <c r="O411" i="119"/>
  <c r="K408" i="119"/>
  <c r="K411" i="119" s="1"/>
  <c r="S506" i="119"/>
  <c r="V510" i="119"/>
  <c r="O466" i="119"/>
  <c r="K463" i="119"/>
  <c r="K466" i="119" s="1"/>
  <c r="O503" i="119"/>
  <c r="K393" i="119"/>
  <c r="K396" i="119" s="1"/>
  <c r="O275" i="119"/>
  <c r="K272" i="119"/>
  <c r="K275" i="119" s="1"/>
  <c r="O230" i="119"/>
  <c r="K227" i="119"/>
  <c r="K230" i="119" s="1"/>
  <c r="O195" i="119"/>
  <c r="K192" i="119"/>
  <c r="K195" i="119" s="1"/>
  <c r="O150" i="119"/>
  <c r="K147" i="119"/>
  <c r="K150" i="119" s="1"/>
  <c r="O115" i="119"/>
  <c r="K112" i="119"/>
  <c r="K115" i="119" s="1"/>
  <c r="O70" i="119"/>
  <c r="K67" i="119"/>
  <c r="K70" i="119" s="1"/>
  <c r="K267" i="119"/>
  <c r="K270" i="119" s="1"/>
  <c r="O270" i="119"/>
  <c r="K52" i="119"/>
  <c r="K55" i="119" s="1"/>
  <c r="O55" i="119"/>
  <c r="K32" i="119"/>
  <c r="K35" i="119" s="1"/>
  <c r="O35" i="119"/>
  <c r="O170" i="119"/>
  <c r="K167" i="119"/>
  <c r="K170" i="119" s="1"/>
  <c r="L506" i="119"/>
  <c r="K473" i="119"/>
  <c r="K476" i="119" s="1"/>
  <c r="V508" i="119"/>
  <c r="K498" i="119"/>
  <c r="K501" i="119" s="1"/>
  <c r="O501" i="119"/>
  <c r="O481" i="119"/>
  <c r="K478" i="119"/>
  <c r="K481" i="119" s="1"/>
  <c r="K388" i="119"/>
  <c r="K391" i="119" s="1"/>
  <c r="O391" i="119"/>
  <c r="O45" i="119"/>
  <c r="K42" i="119"/>
  <c r="K45" i="119" s="1"/>
  <c r="K309" i="119"/>
  <c r="O491" i="119"/>
  <c r="K488" i="119"/>
  <c r="K491" i="119" s="1"/>
  <c r="O210" i="119"/>
  <c r="K207" i="119"/>
  <c r="K210" i="119" s="1"/>
  <c r="O175" i="119"/>
  <c r="K172" i="119"/>
  <c r="K175" i="119" s="1"/>
  <c r="K187" i="119"/>
  <c r="K190" i="119" s="1"/>
  <c r="O190" i="119"/>
  <c r="O250" i="119"/>
  <c r="K247" i="119"/>
  <c r="K250" i="119" s="1"/>
  <c r="K368" i="119"/>
  <c r="K371" i="119" s="1"/>
  <c r="O371" i="119"/>
  <c r="K493" i="119"/>
  <c r="K496" i="119" s="1"/>
  <c r="O436" i="119"/>
  <c r="K448" i="119"/>
  <c r="K451" i="119" s="1"/>
  <c r="O451" i="119"/>
  <c r="L508" i="119"/>
  <c r="L511" i="119" s="1"/>
  <c r="O446" i="119"/>
  <c r="K428" i="119"/>
  <c r="K431" i="119" s="1"/>
  <c r="O431" i="119"/>
  <c r="K403" i="119"/>
  <c r="K406" i="119" s="1"/>
  <c r="O376" i="119"/>
  <c r="K373" i="119"/>
  <c r="K376" i="119" s="1"/>
  <c r="K297" i="119"/>
  <c r="K300" i="119" s="1"/>
  <c r="O300" i="119"/>
  <c r="K217" i="119"/>
  <c r="K220" i="119" s="1"/>
  <c r="O220" i="119"/>
  <c r="K137" i="119"/>
  <c r="K140" i="119" s="1"/>
  <c r="O140" i="119"/>
  <c r="K57" i="119"/>
  <c r="K60" i="119" s="1"/>
  <c r="O60" i="119"/>
  <c r="O25" i="119"/>
  <c r="K22" i="119"/>
  <c r="K25" i="119" s="1"/>
  <c r="K17" i="119"/>
  <c r="O20" i="119"/>
  <c r="O307" i="119"/>
  <c r="O416" i="119"/>
  <c r="K413" i="119"/>
  <c r="K416" i="119" s="1"/>
  <c r="O505" i="119"/>
  <c r="K365" i="119"/>
  <c r="K505" i="119" s="1"/>
  <c r="O366" i="119"/>
  <c r="K107" i="119"/>
  <c r="K110" i="119" s="1"/>
  <c r="O110" i="119"/>
  <c r="O510" i="119" l="1"/>
  <c r="K510" i="119"/>
  <c r="S511" i="119"/>
  <c r="K366" i="119"/>
  <c r="K20" i="119"/>
  <c r="K307" i="119"/>
  <c r="K503" i="119"/>
  <c r="K506" i="119" s="1"/>
  <c r="O508" i="119"/>
  <c r="O511" i="119" s="1"/>
  <c r="O310" i="119"/>
  <c r="K355" i="119"/>
  <c r="K358" i="119" s="1"/>
  <c r="K318" i="119"/>
  <c r="V511" i="119"/>
  <c r="O506" i="119"/>
  <c r="K508" i="119" l="1"/>
  <c r="K511" i="119" s="1"/>
  <c r="K310" i="119"/>
  <c r="E58" i="118" l="1"/>
  <c r="D58" i="118"/>
  <c r="E56" i="118"/>
  <c r="D56" i="118"/>
  <c r="E53" i="118"/>
  <c r="D53" i="118"/>
  <c r="E48" i="118"/>
  <c r="D48" i="118"/>
  <c r="F45" i="118"/>
  <c r="E44" i="118"/>
  <c r="D44" i="118"/>
  <c r="E43" i="118"/>
  <c r="D43" i="118"/>
  <c r="E42" i="118"/>
  <c r="D42" i="118"/>
  <c r="E41" i="118"/>
  <c r="E40" i="118" s="1"/>
  <c r="E39" i="118" s="1"/>
  <c r="D41" i="118"/>
  <c r="F32" i="118"/>
  <c r="F31" i="118" s="1"/>
  <c r="E31" i="118"/>
  <c r="D31" i="118"/>
  <c r="F30" i="118"/>
  <c r="F58" i="118" s="1"/>
  <c r="F29" i="118"/>
  <c r="F28" i="118"/>
  <c r="F53" i="118" s="1"/>
  <c r="E27" i="118"/>
  <c r="E49" i="118" s="1"/>
  <c r="E50" i="118" s="1"/>
  <c r="D27" i="118"/>
  <c r="D49" i="118" s="1"/>
  <c r="F23" i="118"/>
  <c r="F44" i="118" s="1"/>
  <c r="F22" i="118"/>
  <c r="F21" i="118" s="1"/>
  <c r="E21" i="118"/>
  <c r="D21" i="118"/>
  <c r="F20" i="118"/>
  <c r="F19" i="118"/>
  <c r="E18" i="118"/>
  <c r="E60" i="118" s="1"/>
  <c r="D18" i="118"/>
  <c r="D60" i="118" s="1"/>
  <c r="F17" i="118"/>
  <c r="F42" i="118" s="1"/>
  <c r="F16" i="118"/>
  <c r="F41" i="118" s="1"/>
  <c r="E15" i="118"/>
  <c r="E14" i="118" s="1"/>
  <c r="D15" i="118"/>
  <c r="D14" i="118"/>
  <c r="D24" i="118" s="1"/>
  <c r="F13" i="118"/>
  <c r="F12" i="118"/>
  <c r="F11" i="118" s="1"/>
  <c r="E11" i="118"/>
  <c r="D11" i="118"/>
  <c r="D52" i="118" s="1"/>
  <c r="D50" i="118" l="1"/>
  <c r="F48" i="118"/>
  <c r="F40" i="118"/>
  <c r="F18" i="118"/>
  <c r="F60" i="118" s="1"/>
  <c r="F27" i="118"/>
  <c r="F49" i="118" s="1"/>
  <c r="F50" i="118" s="1"/>
  <c r="D54" i="118"/>
  <c r="D55" i="118" s="1"/>
  <c r="D57" i="118" s="1"/>
  <c r="D59" i="118" s="1"/>
  <c r="D63" i="118" s="1"/>
  <c r="F15" i="118"/>
  <c r="F54" i="118" s="1"/>
  <c r="E54" i="118"/>
  <c r="D40" i="118"/>
  <c r="D39" i="118" s="1"/>
  <c r="E24" i="118"/>
  <c r="E52" i="118"/>
  <c r="D26" i="118"/>
  <c r="F43" i="118"/>
  <c r="F39" i="118" s="1"/>
  <c r="F52" i="118"/>
  <c r="F56" i="118"/>
  <c r="E26" i="118"/>
  <c r="E33" i="118" s="1"/>
  <c r="E55" i="118" l="1"/>
  <c r="E57" i="118" s="1"/>
  <c r="E59" i="118" s="1"/>
  <c r="E63" i="118" s="1"/>
  <c r="F26" i="118"/>
  <c r="F33" i="118" s="1"/>
  <c r="F55" i="118"/>
  <c r="F14" i="118"/>
  <c r="F24" i="118" s="1"/>
  <c r="F35" i="118" s="1"/>
  <c r="E37" i="118"/>
  <c r="D33" i="118"/>
  <c r="D35" i="118" s="1"/>
  <c r="D37" i="118"/>
  <c r="F57" i="118"/>
  <c r="F59" i="118" s="1"/>
  <c r="F63" i="118" s="1"/>
  <c r="E35" i="118"/>
  <c r="F37" i="118"/>
  <c r="P424" i="117" l="1"/>
  <c r="O424" i="117"/>
  <c r="N424" i="117"/>
  <c r="L424" i="117"/>
  <c r="K424" i="117"/>
  <c r="J424" i="117"/>
  <c r="I424" i="117"/>
  <c r="H424" i="117"/>
  <c r="G424" i="117"/>
  <c r="M423" i="117"/>
  <c r="F423" i="117"/>
  <c r="F420" i="117" s="1"/>
  <c r="E423" i="117"/>
  <c r="E420" i="117" s="1"/>
  <c r="M422" i="117"/>
  <c r="M419" i="117" s="1"/>
  <c r="F422" i="117"/>
  <c r="F424" i="117" s="1"/>
  <c r="P420" i="117"/>
  <c r="O420" i="117"/>
  <c r="N420" i="117"/>
  <c r="L420" i="117"/>
  <c r="K420" i="117"/>
  <c r="J420" i="117"/>
  <c r="I420" i="117"/>
  <c r="H420" i="117"/>
  <c r="G420" i="117"/>
  <c r="P419" i="117"/>
  <c r="O419" i="117"/>
  <c r="O421" i="117" s="1"/>
  <c r="N419" i="117"/>
  <c r="N421" i="117" s="1"/>
  <c r="L419" i="117"/>
  <c r="K419" i="117"/>
  <c r="J419" i="117"/>
  <c r="J421" i="117" s="1"/>
  <c r="I419" i="117"/>
  <c r="H419" i="117"/>
  <c r="G419" i="117"/>
  <c r="P418" i="117"/>
  <c r="L418" i="117"/>
  <c r="K418" i="117"/>
  <c r="J418" i="117"/>
  <c r="I418" i="117"/>
  <c r="G418" i="117"/>
  <c r="O417" i="117"/>
  <c r="N417" i="117"/>
  <c r="N418" i="117" s="1"/>
  <c r="H417" i="117"/>
  <c r="F417" i="117" s="1"/>
  <c r="M416" i="117"/>
  <c r="M413" i="117" s="1"/>
  <c r="F416" i="117"/>
  <c r="F413" i="117" s="1"/>
  <c r="P414" i="117"/>
  <c r="L414" i="117"/>
  <c r="K414" i="117"/>
  <c r="J414" i="117"/>
  <c r="I414" i="117"/>
  <c r="G414" i="117"/>
  <c r="P413" i="117"/>
  <c r="O413" i="117"/>
  <c r="N413" i="117"/>
  <c r="L413" i="117"/>
  <c r="L415" i="117" s="1"/>
  <c r="K413" i="117"/>
  <c r="J413" i="117"/>
  <c r="I413" i="117"/>
  <c r="H413" i="117"/>
  <c r="G413" i="117"/>
  <c r="P412" i="117"/>
  <c r="O412" i="117"/>
  <c r="L412" i="117"/>
  <c r="K412" i="117"/>
  <c r="J412" i="117"/>
  <c r="I412" i="117"/>
  <c r="G412" i="117"/>
  <c r="N411" i="117"/>
  <c r="N381" i="117" s="1"/>
  <c r="H411" i="117"/>
  <c r="H412" i="117" s="1"/>
  <c r="F411" i="117"/>
  <c r="E411" i="117" s="1"/>
  <c r="M410" i="117"/>
  <c r="F410" i="117"/>
  <c r="E410" i="117" s="1"/>
  <c r="D410" i="117" s="1"/>
  <c r="P409" i="117"/>
  <c r="O409" i="117"/>
  <c r="N409" i="117"/>
  <c r="L409" i="117"/>
  <c r="J409" i="117"/>
  <c r="H409" i="117"/>
  <c r="G409" i="117"/>
  <c r="M408" i="117"/>
  <c r="K408" i="117"/>
  <c r="I408" i="117"/>
  <c r="I409" i="117" s="1"/>
  <c r="F408" i="117"/>
  <c r="M407" i="117"/>
  <c r="M409" i="117" s="1"/>
  <c r="F407" i="117"/>
  <c r="E407" i="117" s="1"/>
  <c r="P406" i="117"/>
  <c r="O406" i="117"/>
  <c r="N406" i="117"/>
  <c r="L406" i="117"/>
  <c r="K406" i="117"/>
  <c r="J406" i="117"/>
  <c r="I406" i="117"/>
  <c r="H406" i="117"/>
  <c r="G406" i="117"/>
  <c r="M405" i="117"/>
  <c r="F405" i="117"/>
  <c r="M404" i="117"/>
  <c r="M406" i="117" s="1"/>
  <c r="F404" i="117"/>
  <c r="E404" i="117" s="1"/>
  <c r="D404" i="117" s="1"/>
  <c r="P403" i="117"/>
  <c r="O403" i="117"/>
  <c r="N403" i="117"/>
  <c r="L403" i="117"/>
  <c r="K403" i="117"/>
  <c r="J403" i="117"/>
  <c r="I403" i="117"/>
  <c r="H403" i="117"/>
  <c r="G403" i="117"/>
  <c r="M402" i="117"/>
  <c r="F402" i="117"/>
  <c r="M401" i="117"/>
  <c r="F401" i="117"/>
  <c r="E401" i="117"/>
  <c r="P400" i="117"/>
  <c r="O400" i="117"/>
  <c r="N400" i="117"/>
  <c r="L400" i="117"/>
  <c r="K400" i="117"/>
  <c r="J400" i="117"/>
  <c r="I400" i="117"/>
  <c r="H400" i="117"/>
  <c r="G400" i="117"/>
  <c r="M399" i="117"/>
  <c r="F399" i="117"/>
  <c r="E399" i="117" s="1"/>
  <c r="M398" i="117"/>
  <c r="F398" i="117"/>
  <c r="P397" i="117"/>
  <c r="O397" i="117"/>
  <c r="N397" i="117"/>
  <c r="L397" i="117"/>
  <c r="K397" i="117"/>
  <c r="J397" i="117"/>
  <c r="I397" i="117"/>
  <c r="H397" i="117"/>
  <c r="G397" i="117"/>
  <c r="M396" i="117"/>
  <c r="F396" i="117"/>
  <c r="E396" i="117" s="1"/>
  <c r="D396" i="117" s="1"/>
  <c r="M395" i="117"/>
  <c r="M397" i="117" s="1"/>
  <c r="F395" i="117"/>
  <c r="F397" i="117" s="1"/>
  <c r="P394" i="117"/>
  <c r="O394" i="117"/>
  <c r="N394" i="117"/>
  <c r="L394" i="117"/>
  <c r="K394" i="117"/>
  <c r="J394" i="117"/>
  <c r="H394" i="117"/>
  <c r="G394" i="117"/>
  <c r="M393" i="117"/>
  <c r="I393" i="117"/>
  <c r="F393" i="117"/>
  <c r="M392" i="117"/>
  <c r="F392" i="117"/>
  <c r="F394" i="117" s="1"/>
  <c r="E392" i="117"/>
  <c r="P391" i="117"/>
  <c r="O391" i="117"/>
  <c r="N391" i="117"/>
  <c r="L391" i="117"/>
  <c r="K391" i="117"/>
  <c r="J391" i="117"/>
  <c r="I391" i="117"/>
  <c r="H391" i="117"/>
  <c r="G391" i="117"/>
  <c r="M390" i="117"/>
  <c r="F390" i="117"/>
  <c r="E390" i="117" s="1"/>
  <c r="M389" i="117"/>
  <c r="F389" i="117"/>
  <c r="P388" i="117"/>
  <c r="O388" i="117"/>
  <c r="N388" i="117"/>
  <c r="L388" i="117"/>
  <c r="K388" i="117"/>
  <c r="J388" i="117"/>
  <c r="H388" i="117"/>
  <c r="G388" i="117"/>
  <c r="M387" i="117"/>
  <c r="I387" i="117"/>
  <c r="I388" i="117" s="1"/>
  <c r="F387" i="117"/>
  <c r="M386" i="117"/>
  <c r="F386" i="117"/>
  <c r="P385" i="117"/>
  <c r="O385" i="117"/>
  <c r="N385" i="117"/>
  <c r="L385" i="117"/>
  <c r="K385" i="117"/>
  <c r="J385" i="117"/>
  <c r="I385" i="117"/>
  <c r="H385" i="117"/>
  <c r="G385" i="117"/>
  <c r="M384" i="117"/>
  <c r="F384" i="117"/>
  <c r="E384" i="117" s="1"/>
  <c r="M383" i="117"/>
  <c r="F383" i="117"/>
  <c r="P381" i="117"/>
  <c r="O381" i="117"/>
  <c r="L381" i="117"/>
  <c r="K381" i="117"/>
  <c r="J381" i="117"/>
  <c r="H381" i="117"/>
  <c r="G381" i="117"/>
  <c r="P380" i="117"/>
  <c r="P382" i="117" s="1"/>
  <c r="O380" i="117"/>
  <c r="N380" i="117"/>
  <c r="N382" i="117" s="1"/>
  <c r="L380" i="117"/>
  <c r="K380" i="117"/>
  <c r="J380" i="117"/>
  <c r="J382" i="117" s="1"/>
  <c r="I380" i="117"/>
  <c r="H380" i="117"/>
  <c r="H382" i="117" s="1"/>
  <c r="G380" i="117"/>
  <c r="G382" i="117" s="1"/>
  <c r="P379" i="117"/>
  <c r="O379" i="117"/>
  <c r="N379" i="117"/>
  <c r="L379" i="117"/>
  <c r="K379" i="117"/>
  <c r="J379" i="117"/>
  <c r="I379" i="117"/>
  <c r="H379" i="117"/>
  <c r="G379" i="117"/>
  <c r="M378" i="117"/>
  <c r="F378" i="117"/>
  <c r="E378" i="117" s="1"/>
  <c r="D378" i="117" s="1"/>
  <c r="M377" i="117"/>
  <c r="M379" i="117" s="1"/>
  <c r="F377" i="117"/>
  <c r="E377" i="117" s="1"/>
  <c r="P376" i="117"/>
  <c r="O376" i="117"/>
  <c r="N376" i="117"/>
  <c r="L376" i="117"/>
  <c r="K376" i="117"/>
  <c r="J376" i="117"/>
  <c r="I376" i="117"/>
  <c r="H376" i="117"/>
  <c r="G376" i="117"/>
  <c r="M375" i="117"/>
  <c r="F375" i="117"/>
  <c r="E375" i="117" s="1"/>
  <c r="D375" i="117" s="1"/>
  <c r="M374" i="117"/>
  <c r="F374" i="117"/>
  <c r="E374" i="117" s="1"/>
  <c r="P373" i="117"/>
  <c r="O373" i="117"/>
  <c r="N373" i="117"/>
  <c r="L373" i="117"/>
  <c r="K373" i="117"/>
  <c r="J373" i="117"/>
  <c r="I373" i="117"/>
  <c r="H373" i="117"/>
  <c r="G373" i="117"/>
  <c r="M372" i="117"/>
  <c r="F372" i="117"/>
  <c r="E372" i="117" s="1"/>
  <c r="D372" i="117" s="1"/>
  <c r="M371" i="117"/>
  <c r="M373" i="117" s="1"/>
  <c r="F371" i="117"/>
  <c r="E371" i="117" s="1"/>
  <c r="E373" i="117" s="1"/>
  <c r="P370" i="117"/>
  <c r="O370" i="117"/>
  <c r="N370" i="117"/>
  <c r="L370" i="117"/>
  <c r="K370" i="117"/>
  <c r="J370" i="117"/>
  <c r="I370" i="117"/>
  <c r="H370" i="117"/>
  <c r="G370" i="117"/>
  <c r="M369" i="117"/>
  <c r="F369" i="117"/>
  <c r="E369" i="117" s="1"/>
  <c r="D369" i="117" s="1"/>
  <c r="M368" i="117"/>
  <c r="M370" i="117" s="1"/>
  <c r="F368" i="117"/>
  <c r="P367" i="117"/>
  <c r="O367" i="117"/>
  <c r="N367" i="117"/>
  <c r="L367" i="117"/>
  <c r="K367" i="117"/>
  <c r="J367" i="117"/>
  <c r="I367" i="117"/>
  <c r="H367" i="117"/>
  <c r="G367" i="117"/>
  <c r="M366" i="117"/>
  <c r="F366" i="117"/>
  <c r="E366" i="117" s="1"/>
  <c r="M365" i="117"/>
  <c r="M347" i="117" s="1"/>
  <c r="F365" i="117"/>
  <c r="P364" i="117"/>
  <c r="O364" i="117"/>
  <c r="N364" i="117"/>
  <c r="L364" i="117"/>
  <c r="K364" i="117"/>
  <c r="J364" i="117"/>
  <c r="I364" i="117"/>
  <c r="H364" i="117"/>
  <c r="G364" i="117"/>
  <c r="M363" i="117"/>
  <c r="F363" i="117"/>
  <c r="E363" i="117" s="1"/>
  <c r="D363" i="117" s="1"/>
  <c r="M362" i="117"/>
  <c r="F362" i="117"/>
  <c r="E362" i="117" s="1"/>
  <c r="P361" i="117"/>
  <c r="O361" i="117"/>
  <c r="N361" i="117"/>
  <c r="L361" i="117"/>
  <c r="K361" i="117"/>
  <c r="J361" i="117"/>
  <c r="I361" i="117"/>
  <c r="H361" i="117"/>
  <c r="G361" i="117"/>
  <c r="M360" i="117"/>
  <c r="F360" i="117"/>
  <c r="E360" i="117" s="1"/>
  <c r="M359" i="117"/>
  <c r="F359" i="117"/>
  <c r="E359" i="117" s="1"/>
  <c r="P358" i="117"/>
  <c r="O358" i="117"/>
  <c r="N358" i="117"/>
  <c r="L358" i="117"/>
  <c r="K358" i="117"/>
  <c r="J358" i="117"/>
  <c r="I358" i="117"/>
  <c r="H358" i="117"/>
  <c r="G358" i="117"/>
  <c r="M357" i="117"/>
  <c r="F357" i="117"/>
  <c r="M356" i="117"/>
  <c r="M358" i="117" s="1"/>
  <c r="F356" i="117"/>
  <c r="E356" i="117" s="1"/>
  <c r="D356" i="117" s="1"/>
  <c r="P355" i="117"/>
  <c r="O355" i="117"/>
  <c r="N355" i="117"/>
  <c r="L355" i="117"/>
  <c r="K355" i="117"/>
  <c r="J355" i="117"/>
  <c r="I355" i="117"/>
  <c r="H355" i="117"/>
  <c r="G355" i="117"/>
  <c r="M354" i="117"/>
  <c r="F354" i="117"/>
  <c r="E354" i="117" s="1"/>
  <c r="M353" i="117"/>
  <c r="M355" i="117" s="1"/>
  <c r="F353" i="117"/>
  <c r="P352" i="117"/>
  <c r="O352" i="117"/>
  <c r="N352" i="117"/>
  <c r="L352" i="117"/>
  <c r="K352" i="117"/>
  <c r="J352" i="117"/>
  <c r="I352" i="117"/>
  <c r="H352" i="117"/>
  <c r="G352" i="117"/>
  <c r="M351" i="117"/>
  <c r="F351" i="117"/>
  <c r="E351" i="117" s="1"/>
  <c r="M350" i="117"/>
  <c r="F350" i="117"/>
  <c r="F352" i="117" s="1"/>
  <c r="P348" i="117"/>
  <c r="O348" i="117"/>
  <c r="N348" i="117"/>
  <c r="L348" i="117"/>
  <c r="K348" i="117"/>
  <c r="J348" i="117"/>
  <c r="I348" i="117"/>
  <c r="H348" i="117"/>
  <c r="G348" i="117"/>
  <c r="P347" i="117"/>
  <c r="P349" i="117" s="1"/>
  <c r="O347" i="117"/>
  <c r="N347" i="117"/>
  <c r="N349" i="117" s="1"/>
  <c r="L347" i="117"/>
  <c r="L349" i="117" s="1"/>
  <c r="K347" i="117"/>
  <c r="J347" i="117"/>
  <c r="J349" i="117" s="1"/>
  <c r="I347" i="117"/>
  <c r="I349" i="117" s="1"/>
  <c r="H347" i="117"/>
  <c r="H349" i="117" s="1"/>
  <c r="G347" i="117"/>
  <c r="G349" i="117" s="1"/>
  <c r="P346" i="117"/>
  <c r="O346" i="117"/>
  <c r="N346" i="117"/>
  <c r="L346" i="117"/>
  <c r="K346" i="117"/>
  <c r="J346" i="117"/>
  <c r="I346" i="117"/>
  <c r="H346" i="117"/>
  <c r="G346" i="117"/>
  <c r="M345" i="117"/>
  <c r="F345" i="117"/>
  <c r="E345" i="117" s="1"/>
  <c r="M344" i="117"/>
  <c r="F344" i="117"/>
  <c r="P343" i="117"/>
  <c r="O343" i="117"/>
  <c r="N343" i="117"/>
  <c r="L343" i="117"/>
  <c r="K343" i="117"/>
  <c r="J343" i="117"/>
  <c r="I343" i="117"/>
  <c r="H343" i="117"/>
  <c r="G343" i="117"/>
  <c r="M342" i="117"/>
  <c r="F342" i="117"/>
  <c r="E342" i="117" s="1"/>
  <c r="D342" i="117" s="1"/>
  <c r="M341" i="117"/>
  <c r="F341" i="117"/>
  <c r="E341" i="117" s="1"/>
  <c r="P339" i="117"/>
  <c r="O339" i="117"/>
  <c r="N339" i="117"/>
  <c r="L339" i="117"/>
  <c r="K339" i="117"/>
  <c r="J339" i="117"/>
  <c r="I339" i="117"/>
  <c r="H339" i="117"/>
  <c r="G339" i="117"/>
  <c r="F339" i="117"/>
  <c r="P338" i="117"/>
  <c r="P340" i="117" s="1"/>
  <c r="O338" i="117"/>
  <c r="O340" i="117" s="1"/>
  <c r="N338" i="117"/>
  <c r="L338" i="117"/>
  <c r="K338" i="117"/>
  <c r="K340" i="117" s="1"/>
  <c r="J338" i="117"/>
  <c r="I338" i="117"/>
  <c r="I340" i="117" s="1"/>
  <c r="H338" i="117"/>
  <c r="G338" i="117"/>
  <c r="G340" i="117" s="1"/>
  <c r="P337" i="117"/>
  <c r="O337" i="117"/>
  <c r="N337" i="117"/>
  <c r="L337" i="117"/>
  <c r="K337" i="117"/>
  <c r="J337" i="117"/>
  <c r="I337" i="117"/>
  <c r="H337" i="117"/>
  <c r="G337" i="117"/>
  <c r="M336" i="117"/>
  <c r="F336" i="117"/>
  <c r="M335" i="117"/>
  <c r="M337" i="117" s="1"/>
  <c r="F335" i="117"/>
  <c r="E335" i="117" s="1"/>
  <c r="D335" i="117" s="1"/>
  <c r="P334" i="117"/>
  <c r="O334" i="117"/>
  <c r="N334" i="117"/>
  <c r="L334" i="117"/>
  <c r="K334" i="117"/>
  <c r="J334" i="117"/>
  <c r="I334" i="117"/>
  <c r="H334" i="117"/>
  <c r="G334" i="117"/>
  <c r="M333" i="117"/>
  <c r="F333" i="117"/>
  <c r="E333" i="117" s="1"/>
  <c r="M332" i="117"/>
  <c r="F332" i="117"/>
  <c r="E332" i="117"/>
  <c r="P331" i="117"/>
  <c r="O331" i="117"/>
  <c r="N331" i="117"/>
  <c r="L331" i="117"/>
  <c r="K331" i="117"/>
  <c r="J331" i="117"/>
  <c r="I331" i="117"/>
  <c r="H331" i="117"/>
  <c r="G331" i="117"/>
  <c r="M330" i="117"/>
  <c r="F330" i="117"/>
  <c r="E330" i="117" s="1"/>
  <c r="D330" i="117" s="1"/>
  <c r="M329" i="117"/>
  <c r="M331" i="117" s="1"/>
  <c r="F329" i="117"/>
  <c r="F331" i="117" s="1"/>
  <c r="P328" i="117"/>
  <c r="O328" i="117"/>
  <c r="N328" i="117"/>
  <c r="L328" i="117"/>
  <c r="K328" i="117"/>
  <c r="J328" i="117"/>
  <c r="I328" i="117"/>
  <c r="H328" i="117"/>
  <c r="G328" i="117"/>
  <c r="M327" i="117"/>
  <c r="F327" i="117"/>
  <c r="E327" i="117"/>
  <c r="M326" i="117"/>
  <c r="F326" i="117"/>
  <c r="P325" i="117"/>
  <c r="O325" i="117"/>
  <c r="N325" i="117"/>
  <c r="L325" i="117"/>
  <c r="K325" i="117"/>
  <c r="J325" i="117"/>
  <c r="I325" i="117"/>
  <c r="H325" i="117"/>
  <c r="G325" i="117"/>
  <c r="M324" i="117"/>
  <c r="F324" i="117"/>
  <c r="E324" i="117" s="1"/>
  <c r="M323" i="117"/>
  <c r="F323" i="117"/>
  <c r="E323" i="117" s="1"/>
  <c r="P322" i="117"/>
  <c r="O322" i="117"/>
  <c r="N322" i="117"/>
  <c r="L322" i="117"/>
  <c r="K322" i="117"/>
  <c r="J322" i="117"/>
  <c r="I322" i="117"/>
  <c r="H322" i="117"/>
  <c r="M321" i="117"/>
  <c r="G321" i="117"/>
  <c r="G322" i="117" s="1"/>
  <c r="M320" i="117"/>
  <c r="F320" i="117"/>
  <c r="E320" i="117" s="1"/>
  <c r="P319" i="117"/>
  <c r="O319" i="117"/>
  <c r="N319" i="117"/>
  <c r="L319" i="117"/>
  <c r="K319" i="117"/>
  <c r="J319" i="117"/>
  <c r="I319" i="117"/>
  <c r="H319" i="117"/>
  <c r="G319" i="117"/>
  <c r="M318" i="117"/>
  <c r="F318" i="117"/>
  <c r="E318" i="117" s="1"/>
  <c r="D318" i="117" s="1"/>
  <c r="M317" i="117"/>
  <c r="F317" i="117"/>
  <c r="E317" i="117" s="1"/>
  <c r="P316" i="117"/>
  <c r="O316" i="117"/>
  <c r="N316" i="117"/>
  <c r="L316" i="117"/>
  <c r="K316" i="117"/>
  <c r="J316" i="117"/>
  <c r="I316" i="117"/>
  <c r="G316" i="117"/>
  <c r="M315" i="117"/>
  <c r="H315" i="117"/>
  <c r="M314" i="117"/>
  <c r="F314" i="117"/>
  <c r="E314" i="117" s="1"/>
  <c r="D314" i="117" s="1"/>
  <c r="P312" i="117"/>
  <c r="O312" i="117"/>
  <c r="N312" i="117"/>
  <c r="L312" i="117"/>
  <c r="K312" i="117"/>
  <c r="J312" i="117"/>
  <c r="I312" i="117"/>
  <c r="G312" i="117"/>
  <c r="P311" i="117"/>
  <c r="P313" i="117" s="1"/>
  <c r="O311" i="117"/>
  <c r="O313" i="117" s="1"/>
  <c r="N311" i="117"/>
  <c r="N313" i="117" s="1"/>
  <c r="L311" i="117"/>
  <c r="L313" i="117" s="1"/>
  <c r="K311" i="117"/>
  <c r="K313" i="117" s="1"/>
  <c r="J311" i="117"/>
  <c r="J313" i="117" s="1"/>
  <c r="I311" i="117"/>
  <c r="H311" i="117"/>
  <c r="G311" i="117"/>
  <c r="P310" i="117"/>
  <c r="O310" i="117"/>
  <c r="N310" i="117"/>
  <c r="L310" i="117"/>
  <c r="J310" i="117"/>
  <c r="I310" i="117"/>
  <c r="H310" i="117"/>
  <c r="G310" i="117"/>
  <c r="M309" i="117"/>
  <c r="K309" i="117"/>
  <c r="K310" i="117" s="1"/>
  <c r="F309" i="117"/>
  <c r="E309" i="117" s="1"/>
  <c r="M308" i="117"/>
  <c r="F308" i="117"/>
  <c r="E308" i="117"/>
  <c r="D308" i="117" s="1"/>
  <c r="P307" i="117"/>
  <c r="O307" i="117"/>
  <c r="N307" i="117"/>
  <c r="L307" i="117"/>
  <c r="K307" i="117"/>
  <c r="J307" i="117"/>
  <c r="I307" i="117"/>
  <c r="H307" i="117"/>
  <c r="G307" i="117"/>
  <c r="M306" i="117"/>
  <c r="F306" i="117"/>
  <c r="M305" i="117"/>
  <c r="F305" i="117"/>
  <c r="E305" i="117" s="1"/>
  <c r="P304" i="117"/>
  <c r="O304" i="117"/>
  <c r="N304" i="117"/>
  <c r="L304" i="117"/>
  <c r="K304" i="117"/>
  <c r="J304" i="117"/>
  <c r="I304" i="117"/>
  <c r="M303" i="117"/>
  <c r="H303" i="117"/>
  <c r="H304" i="117" s="1"/>
  <c r="G303" i="117"/>
  <c r="G304" i="117" s="1"/>
  <c r="M302" i="117"/>
  <c r="F302" i="117"/>
  <c r="E302" i="117" s="1"/>
  <c r="D302" i="117" s="1"/>
  <c r="P301" i="117"/>
  <c r="O301" i="117"/>
  <c r="N301" i="117"/>
  <c r="L301" i="117"/>
  <c r="K301" i="117"/>
  <c r="J301" i="117"/>
  <c r="I301" i="117"/>
  <c r="H301" i="117"/>
  <c r="G301" i="117"/>
  <c r="M300" i="117"/>
  <c r="F300" i="117"/>
  <c r="E300" i="117" s="1"/>
  <c r="D300" i="117" s="1"/>
  <c r="M299" i="117"/>
  <c r="F299" i="117"/>
  <c r="E299" i="117" s="1"/>
  <c r="P298" i="117"/>
  <c r="O298" i="117"/>
  <c r="N298" i="117"/>
  <c r="L298" i="117"/>
  <c r="K298" i="117"/>
  <c r="J298" i="117"/>
  <c r="I298" i="117"/>
  <c r="H298" i="117"/>
  <c r="G298" i="117"/>
  <c r="M297" i="117"/>
  <c r="F297" i="117"/>
  <c r="E297" i="117" s="1"/>
  <c r="M296" i="117"/>
  <c r="F296" i="117"/>
  <c r="P294" i="117"/>
  <c r="O294" i="117"/>
  <c r="N294" i="117"/>
  <c r="L294" i="117"/>
  <c r="K294" i="117"/>
  <c r="J294" i="117"/>
  <c r="I294" i="117"/>
  <c r="G294" i="117"/>
  <c r="P293" i="117"/>
  <c r="P295" i="117" s="1"/>
  <c r="O293" i="117"/>
  <c r="O295" i="117" s="1"/>
  <c r="N293" i="117"/>
  <c r="M293" i="117"/>
  <c r="L293" i="117"/>
  <c r="L295" i="117" s="1"/>
  <c r="K293" i="117"/>
  <c r="J293" i="117"/>
  <c r="I293" i="117"/>
  <c r="I295" i="117" s="1"/>
  <c r="H293" i="117"/>
  <c r="G293" i="117"/>
  <c r="P292" i="117"/>
  <c r="O292" i="117"/>
  <c r="N292" i="117"/>
  <c r="L292" i="117"/>
  <c r="K292" i="117"/>
  <c r="J292" i="117"/>
  <c r="I292" i="117"/>
  <c r="H292" i="117"/>
  <c r="G292" i="117"/>
  <c r="M291" i="117"/>
  <c r="F291" i="117"/>
  <c r="E291" i="117" s="1"/>
  <c r="M290" i="117"/>
  <c r="F290" i="117"/>
  <c r="E290" i="117" s="1"/>
  <c r="D290" i="117" s="1"/>
  <c r="P289" i="117"/>
  <c r="O289" i="117"/>
  <c r="N289" i="117"/>
  <c r="L289" i="117"/>
  <c r="K289" i="117"/>
  <c r="J289" i="117"/>
  <c r="I289" i="117"/>
  <c r="G289" i="117"/>
  <c r="M288" i="117"/>
  <c r="H288" i="117"/>
  <c r="H289" i="117" s="1"/>
  <c r="M287" i="117"/>
  <c r="F287" i="117"/>
  <c r="E287" i="117" s="1"/>
  <c r="D287" i="117" s="1"/>
  <c r="P286" i="117"/>
  <c r="O286" i="117"/>
  <c r="N286" i="117"/>
  <c r="L286" i="117"/>
  <c r="K286" i="117"/>
  <c r="J286" i="117"/>
  <c r="I286" i="117"/>
  <c r="H286" i="117"/>
  <c r="G286" i="117"/>
  <c r="M285" i="117"/>
  <c r="F285" i="117"/>
  <c r="E285" i="117" s="1"/>
  <c r="D285" i="117" s="1"/>
  <c r="M284" i="117"/>
  <c r="F284" i="117"/>
  <c r="F286" i="117" s="1"/>
  <c r="P283" i="117"/>
  <c r="O283" i="117"/>
  <c r="N283" i="117"/>
  <c r="L283" i="117"/>
  <c r="K283" i="117"/>
  <c r="J283" i="117"/>
  <c r="I283" i="117"/>
  <c r="H283" i="117"/>
  <c r="G283" i="117"/>
  <c r="M282" i="117"/>
  <c r="F282" i="117"/>
  <c r="E282" i="117" s="1"/>
  <c r="M281" i="117"/>
  <c r="F281" i="117"/>
  <c r="E281" i="117" s="1"/>
  <c r="P280" i="117"/>
  <c r="O280" i="117"/>
  <c r="N280" i="117"/>
  <c r="L280" i="117"/>
  <c r="K280" i="117"/>
  <c r="J280" i="117"/>
  <c r="I280" i="117"/>
  <c r="H280" i="117"/>
  <c r="G280" i="117"/>
  <c r="M279" i="117"/>
  <c r="F279" i="117"/>
  <c r="E279" i="117" s="1"/>
  <c r="D279" i="117" s="1"/>
  <c r="M278" i="117"/>
  <c r="M280" i="117" s="1"/>
  <c r="F278" i="117"/>
  <c r="E278" i="117"/>
  <c r="D278" i="117" s="1"/>
  <c r="P277" i="117"/>
  <c r="O277" i="117"/>
  <c r="N277" i="117"/>
  <c r="L277" i="117"/>
  <c r="K277" i="117"/>
  <c r="J277" i="117"/>
  <c r="I277" i="117"/>
  <c r="H277" i="117"/>
  <c r="G277" i="117"/>
  <c r="M276" i="117"/>
  <c r="F276" i="117"/>
  <c r="M275" i="117"/>
  <c r="M277" i="117" s="1"/>
  <c r="F275" i="117"/>
  <c r="P273" i="117"/>
  <c r="O273" i="117"/>
  <c r="N273" i="117"/>
  <c r="L273" i="117"/>
  <c r="K273" i="117"/>
  <c r="J273" i="117"/>
  <c r="I273" i="117"/>
  <c r="H273" i="117"/>
  <c r="G273" i="117"/>
  <c r="P272" i="117"/>
  <c r="O272" i="117"/>
  <c r="N272" i="117"/>
  <c r="N274" i="117" s="1"/>
  <c r="L272" i="117"/>
  <c r="K272" i="117"/>
  <c r="K274" i="117" s="1"/>
  <c r="J272" i="117"/>
  <c r="I272" i="117"/>
  <c r="I274" i="117" s="1"/>
  <c r="H272" i="117"/>
  <c r="G272" i="117"/>
  <c r="G274" i="117" s="1"/>
  <c r="P271" i="117"/>
  <c r="O271" i="117"/>
  <c r="N271" i="117"/>
  <c r="L271" i="117"/>
  <c r="K271" i="117"/>
  <c r="J271" i="117"/>
  <c r="I271" i="117"/>
  <c r="H271" i="117"/>
  <c r="G271" i="117"/>
  <c r="M270" i="117"/>
  <c r="F270" i="117"/>
  <c r="E270" i="117" s="1"/>
  <c r="D270" i="117" s="1"/>
  <c r="M269" i="117"/>
  <c r="M271" i="117" s="1"/>
  <c r="F269" i="117"/>
  <c r="P268" i="117"/>
  <c r="O268" i="117"/>
  <c r="N268" i="117"/>
  <c r="L268" i="117"/>
  <c r="K268" i="117"/>
  <c r="J268" i="117"/>
  <c r="I268" i="117"/>
  <c r="H268" i="117"/>
  <c r="G268" i="117"/>
  <c r="M267" i="117"/>
  <c r="F267" i="117"/>
  <c r="E267" i="117" s="1"/>
  <c r="M266" i="117"/>
  <c r="F266" i="117"/>
  <c r="E266" i="117" s="1"/>
  <c r="P265" i="117"/>
  <c r="O265" i="117"/>
  <c r="N265" i="117"/>
  <c r="L265" i="117"/>
  <c r="K265" i="117"/>
  <c r="J265" i="117"/>
  <c r="I265" i="117"/>
  <c r="H265" i="117"/>
  <c r="G265" i="117"/>
  <c r="M264" i="117"/>
  <c r="F264" i="117"/>
  <c r="E264" i="117" s="1"/>
  <c r="M263" i="117"/>
  <c r="F263" i="117"/>
  <c r="P262" i="117"/>
  <c r="O262" i="117"/>
  <c r="N262" i="117"/>
  <c r="L262" i="117"/>
  <c r="K262" i="117"/>
  <c r="J262" i="117"/>
  <c r="I262" i="117"/>
  <c r="H262" i="117"/>
  <c r="G262" i="117"/>
  <c r="M261" i="117"/>
  <c r="F261" i="117"/>
  <c r="E261" i="117" s="1"/>
  <c r="D261" i="117" s="1"/>
  <c r="M260" i="117"/>
  <c r="M262" i="117" s="1"/>
  <c r="F260" i="117"/>
  <c r="F262" i="117" s="1"/>
  <c r="P259" i="117"/>
  <c r="O259" i="117"/>
  <c r="N259" i="117"/>
  <c r="L259" i="117"/>
  <c r="K259" i="117"/>
  <c r="J259" i="117"/>
  <c r="I259" i="117"/>
  <c r="H259" i="117"/>
  <c r="G259" i="117"/>
  <c r="M258" i="117"/>
  <c r="F258" i="117"/>
  <c r="E258" i="117" s="1"/>
  <c r="D258" i="117" s="1"/>
  <c r="M257" i="117"/>
  <c r="F257" i="117"/>
  <c r="P256" i="117"/>
  <c r="O256" i="117"/>
  <c r="N256" i="117"/>
  <c r="L256" i="117"/>
  <c r="K256" i="117"/>
  <c r="J256" i="117"/>
  <c r="I256" i="117"/>
  <c r="H256" i="117"/>
  <c r="G256" i="117"/>
  <c r="M255" i="117"/>
  <c r="F255" i="117"/>
  <c r="E255" i="117" s="1"/>
  <c r="D255" i="117" s="1"/>
  <c r="M254" i="117"/>
  <c r="F254" i="117"/>
  <c r="E254" i="117" s="1"/>
  <c r="P253" i="117"/>
  <c r="O253" i="117"/>
  <c r="N253" i="117"/>
  <c r="L253" i="117"/>
  <c r="K253" i="117"/>
  <c r="J253" i="117"/>
  <c r="I253" i="117"/>
  <c r="H253" i="117"/>
  <c r="G253" i="117"/>
  <c r="M252" i="117"/>
  <c r="F252" i="117"/>
  <c r="E252" i="117" s="1"/>
  <c r="M251" i="117"/>
  <c r="M253" i="117" s="1"/>
  <c r="F251" i="117"/>
  <c r="P250" i="117"/>
  <c r="O250" i="117"/>
  <c r="N250" i="117"/>
  <c r="L250" i="117"/>
  <c r="K250" i="117"/>
  <c r="J250" i="117"/>
  <c r="I250" i="117"/>
  <c r="H250" i="117"/>
  <c r="G250" i="117"/>
  <c r="M249" i="117"/>
  <c r="F249" i="117"/>
  <c r="E249" i="117" s="1"/>
  <c r="M248" i="117"/>
  <c r="F248" i="117"/>
  <c r="F250" i="117" s="1"/>
  <c r="P247" i="117"/>
  <c r="O247" i="117"/>
  <c r="N247" i="117"/>
  <c r="L247" i="117"/>
  <c r="K247" i="117"/>
  <c r="J247" i="117"/>
  <c r="I247" i="117"/>
  <c r="H247" i="117"/>
  <c r="G247" i="117"/>
  <c r="M246" i="117"/>
  <c r="F246" i="117"/>
  <c r="E246" i="117" s="1"/>
  <c r="M245" i="117"/>
  <c r="M247" i="117" s="1"/>
  <c r="F245" i="117"/>
  <c r="E245" i="117" s="1"/>
  <c r="P244" i="117"/>
  <c r="O244" i="117"/>
  <c r="N244" i="117"/>
  <c r="L244" i="117"/>
  <c r="K244" i="117"/>
  <c r="J244" i="117"/>
  <c r="I244" i="117"/>
  <c r="H244" i="117"/>
  <c r="G244" i="117"/>
  <c r="M243" i="117"/>
  <c r="F243" i="117"/>
  <c r="E243" i="117"/>
  <c r="D243" i="117" s="1"/>
  <c r="M242" i="117"/>
  <c r="F242" i="117"/>
  <c r="E242" i="117" s="1"/>
  <c r="P241" i="117"/>
  <c r="O241" i="117"/>
  <c r="L241" i="117"/>
  <c r="K241" i="117"/>
  <c r="J241" i="117"/>
  <c r="I241" i="117"/>
  <c r="H241" i="117"/>
  <c r="G241" i="117"/>
  <c r="N240" i="117"/>
  <c r="M240" i="117" s="1"/>
  <c r="F240" i="117"/>
  <c r="E240" i="117" s="1"/>
  <c r="M239" i="117"/>
  <c r="F239" i="117"/>
  <c r="E239" i="117" s="1"/>
  <c r="P237" i="117"/>
  <c r="O237" i="117"/>
  <c r="L237" i="117"/>
  <c r="K237" i="117"/>
  <c r="J237" i="117"/>
  <c r="I237" i="117"/>
  <c r="H237" i="117"/>
  <c r="G237" i="117"/>
  <c r="P236" i="117"/>
  <c r="P238" i="117" s="1"/>
  <c r="O236" i="117"/>
  <c r="N236" i="117"/>
  <c r="L236" i="117"/>
  <c r="L238" i="117" s="1"/>
  <c r="K236" i="117"/>
  <c r="J236" i="117"/>
  <c r="J238" i="117" s="1"/>
  <c r="I236" i="117"/>
  <c r="H236" i="117"/>
  <c r="G236" i="117"/>
  <c r="P235" i="117"/>
  <c r="O235" i="117"/>
  <c r="N235" i="117"/>
  <c r="L235" i="117"/>
  <c r="K235" i="117"/>
  <c r="J235" i="117"/>
  <c r="I235" i="117"/>
  <c r="H235" i="117"/>
  <c r="G235" i="117"/>
  <c r="F235" i="117"/>
  <c r="M234" i="117"/>
  <c r="M235" i="117" s="1"/>
  <c r="E234" i="117"/>
  <c r="E233" i="117"/>
  <c r="E235" i="117" s="1"/>
  <c r="D233" i="117"/>
  <c r="P232" i="117"/>
  <c r="O232" i="117"/>
  <c r="N232" i="117"/>
  <c r="L232" i="117"/>
  <c r="K232" i="117"/>
  <c r="J232" i="117"/>
  <c r="I232" i="117"/>
  <c r="H232" i="117"/>
  <c r="G232" i="117"/>
  <c r="M231" i="117"/>
  <c r="F231" i="117"/>
  <c r="E231" i="117" s="1"/>
  <c r="M230" i="117"/>
  <c r="F230" i="117"/>
  <c r="E230" i="117"/>
  <c r="P229" i="117"/>
  <c r="O229" i="117"/>
  <c r="N229" i="117"/>
  <c r="L229" i="117"/>
  <c r="K229" i="117"/>
  <c r="J229" i="117"/>
  <c r="I229" i="117"/>
  <c r="H229" i="117"/>
  <c r="G229" i="117"/>
  <c r="M228" i="117"/>
  <c r="D228" i="117" s="1"/>
  <c r="F228" i="117"/>
  <c r="E228" i="117" s="1"/>
  <c r="M227" i="117"/>
  <c r="F227" i="117"/>
  <c r="P226" i="117"/>
  <c r="O226" i="117"/>
  <c r="N226" i="117"/>
  <c r="L226" i="117"/>
  <c r="K226" i="117"/>
  <c r="J226" i="117"/>
  <c r="I226" i="117"/>
  <c r="H226" i="117"/>
  <c r="G226" i="117"/>
  <c r="M225" i="117"/>
  <c r="F225" i="117"/>
  <c r="E225" i="117" s="1"/>
  <c r="M224" i="117"/>
  <c r="F224" i="117"/>
  <c r="F226" i="117" s="1"/>
  <c r="P223" i="117"/>
  <c r="O223" i="117"/>
  <c r="N223" i="117"/>
  <c r="L223" i="117"/>
  <c r="K223" i="117"/>
  <c r="J223" i="117"/>
  <c r="I223" i="117"/>
  <c r="G223" i="117"/>
  <c r="M222" i="117"/>
  <c r="H222" i="117"/>
  <c r="F222" i="117" s="1"/>
  <c r="E222" i="117" s="1"/>
  <c r="D222" i="117" s="1"/>
  <c r="M221" i="117"/>
  <c r="F221" i="117"/>
  <c r="E221" i="117" s="1"/>
  <c r="P220" i="117"/>
  <c r="O220" i="117"/>
  <c r="N220" i="117"/>
  <c r="L220" i="117"/>
  <c r="K220" i="117"/>
  <c r="J220" i="117"/>
  <c r="I220" i="117"/>
  <c r="H220" i="117"/>
  <c r="G220" i="117"/>
  <c r="F220" i="117"/>
  <c r="M219" i="117"/>
  <c r="F219" i="117"/>
  <c r="E219" i="117" s="1"/>
  <c r="D219" i="117" s="1"/>
  <c r="M218" i="117"/>
  <c r="F218" i="117"/>
  <c r="E218" i="117" s="1"/>
  <c r="P217" i="117"/>
  <c r="O217" i="117"/>
  <c r="N217" i="117"/>
  <c r="L217" i="117"/>
  <c r="K217" i="117"/>
  <c r="J217" i="117"/>
  <c r="I217" i="117"/>
  <c r="H217" i="117"/>
  <c r="G217" i="117"/>
  <c r="M216" i="117"/>
  <c r="F216" i="117"/>
  <c r="E216" i="117" s="1"/>
  <c r="D216" i="117" s="1"/>
  <c r="M215" i="117"/>
  <c r="M217" i="117" s="1"/>
  <c r="F215" i="117"/>
  <c r="F217" i="117" s="1"/>
  <c r="P214" i="117"/>
  <c r="O214" i="117"/>
  <c r="N214" i="117"/>
  <c r="L214" i="117"/>
  <c r="K214" i="117"/>
  <c r="J214" i="117"/>
  <c r="I214" i="117"/>
  <c r="H214" i="117"/>
  <c r="M213" i="117"/>
  <c r="G213" i="117"/>
  <c r="M212" i="117"/>
  <c r="F212" i="117"/>
  <c r="E212" i="117" s="1"/>
  <c r="P211" i="117"/>
  <c r="O211" i="117"/>
  <c r="N211" i="117"/>
  <c r="L211" i="117"/>
  <c r="K211" i="117"/>
  <c r="J211" i="117"/>
  <c r="I211" i="117"/>
  <c r="H211" i="117"/>
  <c r="G211" i="117"/>
  <c r="M210" i="117"/>
  <c r="F210" i="117"/>
  <c r="E210" i="117" s="1"/>
  <c r="M209" i="117"/>
  <c r="F209" i="117"/>
  <c r="E209" i="117" s="1"/>
  <c r="P208" i="117"/>
  <c r="O208" i="117"/>
  <c r="N208" i="117"/>
  <c r="L208" i="117"/>
  <c r="J208" i="117"/>
  <c r="I208" i="117"/>
  <c r="H208" i="117"/>
  <c r="G208" i="117"/>
  <c r="M207" i="117"/>
  <c r="F207" i="117"/>
  <c r="E207" i="117" s="1"/>
  <c r="D207" i="117" s="1"/>
  <c r="M206" i="117"/>
  <c r="K206" i="117"/>
  <c r="K208" i="117" s="1"/>
  <c r="F206" i="117"/>
  <c r="F208" i="117" s="1"/>
  <c r="P205" i="117"/>
  <c r="O205" i="117"/>
  <c r="N205" i="117"/>
  <c r="L205" i="117"/>
  <c r="K205" i="117"/>
  <c r="J205" i="117"/>
  <c r="I205" i="117"/>
  <c r="H205" i="117"/>
  <c r="G205" i="117"/>
  <c r="M204" i="117"/>
  <c r="F204" i="117"/>
  <c r="E204" i="117" s="1"/>
  <c r="D204" i="117" s="1"/>
  <c r="M203" i="117"/>
  <c r="M205" i="117" s="1"/>
  <c r="F203" i="117"/>
  <c r="E203" i="117" s="1"/>
  <c r="P202" i="117"/>
  <c r="O202" i="117"/>
  <c r="N202" i="117"/>
  <c r="L202" i="117"/>
  <c r="K202" i="117"/>
  <c r="J202" i="117"/>
  <c r="I202" i="117"/>
  <c r="H202" i="117"/>
  <c r="G202" i="117"/>
  <c r="M201" i="117"/>
  <c r="F201" i="117"/>
  <c r="E201" i="117" s="1"/>
  <c r="M200" i="117"/>
  <c r="F200" i="117"/>
  <c r="E200" i="117"/>
  <c r="P199" i="117"/>
  <c r="O199" i="117"/>
  <c r="N199" i="117"/>
  <c r="L199" i="117"/>
  <c r="K199" i="117"/>
  <c r="J199" i="117"/>
  <c r="I199" i="117"/>
  <c r="H199" i="117"/>
  <c r="G199" i="117"/>
  <c r="M198" i="117"/>
  <c r="F198" i="117"/>
  <c r="E198" i="117" s="1"/>
  <c r="D198" i="117" s="1"/>
  <c r="M197" i="117"/>
  <c r="M199" i="117" s="1"/>
  <c r="F197" i="117"/>
  <c r="E197" i="117" s="1"/>
  <c r="D197" i="117" s="1"/>
  <c r="P196" i="117"/>
  <c r="O196" i="117"/>
  <c r="N196" i="117"/>
  <c r="L196" i="117"/>
  <c r="K196" i="117"/>
  <c r="J196" i="117"/>
  <c r="I196" i="117"/>
  <c r="H196" i="117"/>
  <c r="M195" i="117"/>
  <c r="G195" i="117"/>
  <c r="G192" i="117" s="1"/>
  <c r="M194" i="117"/>
  <c r="M196" i="117" s="1"/>
  <c r="F194" i="117"/>
  <c r="E194" i="117" s="1"/>
  <c r="D194" i="117"/>
  <c r="P192" i="117"/>
  <c r="O192" i="117"/>
  <c r="N192" i="117"/>
  <c r="L192" i="117"/>
  <c r="K192" i="117"/>
  <c r="J192" i="117"/>
  <c r="I192" i="117"/>
  <c r="H192" i="117"/>
  <c r="P191" i="117"/>
  <c r="P193" i="117" s="1"/>
  <c r="O191" i="117"/>
  <c r="O193" i="117" s="1"/>
  <c r="N191" i="117"/>
  <c r="N193" i="117" s="1"/>
  <c r="L191" i="117"/>
  <c r="L193" i="117" s="1"/>
  <c r="J191" i="117"/>
  <c r="J193" i="117" s="1"/>
  <c r="I191" i="117"/>
  <c r="I193" i="117" s="1"/>
  <c r="H191" i="117"/>
  <c r="G191" i="117"/>
  <c r="G193" i="117" s="1"/>
  <c r="P190" i="117"/>
  <c r="O190" i="117"/>
  <c r="N190" i="117"/>
  <c r="L190" i="117"/>
  <c r="K190" i="117"/>
  <c r="J190" i="117"/>
  <c r="I190" i="117"/>
  <c r="H190" i="117"/>
  <c r="G190" i="117"/>
  <c r="M189" i="117"/>
  <c r="F189" i="117"/>
  <c r="E189" i="117" s="1"/>
  <c r="E186" i="117" s="1"/>
  <c r="M188" i="117"/>
  <c r="M185" i="117" s="1"/>
  <c r="M187" i="117" s="1"/>
  <c r="F188" i="117"/>
  <c r="E188" i="117" s="1"/>
  <c r="E185" i="117" s="1"/>
  <c r="P186" i="117"/>
  <c r="O186" i="117"/>
  <c r="N186" i="117"/>
  <c r="M186" i="117"/>
  <c r="L186" i="117"/>
  <c r="K186" i="117"/>
  <c r="J186" i="117"/>
  <c r="I186" i="117"/>
  <c r="H186" i="117"/>
  <c r="G186" i="117"/>
  <c r="F186" i="117"/>
  <c r="P185" i="117"/>
  <c r="O185" i="117"/>
  <c r="N185" i="117"/>
  <c r="L185" i="117"/>
  <c r="K185" i="117"/>
  <c r="K187" i="117" s="1"/>
  <c r="J185" i="117"/>
  <c r="I185" i="117"/>
  <c r="I187" i="117" s="1"/>
  <c r="H185" i="117"/>
  <c r="G185" i="117"/>
  <c r="F185" i="117"/>
  <c r="P184" i="117"/>
  <c r="O184" i="117"/>
  <c r="N184" i="117"/>
  <c r="L184" i="117"/>
  <c r="K184" i="117"/>
  <c r="J184" i="117"/>
  <c r="I184" i="117"/>
  <c r="H184" i="117"/>
  <c r="G184" i="117"/>
  <c r="M183" i="117"/>
  <c r="F183" i="117"/>
  <c r="E183" i="117" s="1"/>
  <c r="M182" i="117"/>
  <c r="F182" i="117"/>
  <c r="P181" i="117"/>
  <c r="O181" i="117"/>
  <c r="N181" i="117"/>
  <c r="L181" i="117"/>
  <c r="K181" i="117"/>
  <c r="J181" i="117"/>
  <c r="I181" i="117"/>
  <c r="H181" i="117"/>
  <c r="G181" i="117"/>
  <c r="M180" i="117"/>
  <c r="M177" i="117" s="1"/>
  <c r="F180" i="117"/>
  <c r="E180" i="117" s="1"/>
  <c r="M179" i="117"/>
  <c r="F179" i="117"/>
  <c r="F181" i="117" s="1"/>
  <c r="P177" i="117"/>
  <c r="O177" i="117"/>
  <c r="N177" i="117"/>
  <c r="L177" i="117"/>
  <c r="K177" i="117"/>
  <c r="J177" i="117"/>
  <c r="I177" i="117"/>
  <c r="H177" i="117"/>
  <c r="G177" i="117"/>
  <c r="P176" i="117"/>
  <c r="P178" i="117" s="1"/>
  <c r="O176" i="117"/>
  <c r="O178" i="117" s="1"/>
  <c r="N176" i="117"/>
  <c r="L176" i="117"/>
  <c r="L178" i="117" s="1"/>
  <c r="K176" i="117"/>
  <c r="J176" i="117"/>
  <c r="J178" i="117" s="1"/>
  <c r="I176" i="117"/>
  <c r="H176" i="117"/>
  <c r="H178" i="117" s="1"/>
  <c r="G176" i="117"/>
  <c r="P175" i="117"/>
  <c r="O175" i="117"/>
  <c r="N175" i="117"/>
  <c r="L175" i="117"/>
  <c r="K175" i="117"/>
  <c r="J175" i="117"/>
  <c r="I175" i="117"/>
  <c r="H175" i="117"/>
  <c r="G175" i="117"/>
  <c r="M174" i="117"/>
  <c r="F174" i="117"/>
  <c r="E174" i="117" s="1"/>
  <c r="M173" i="117"/>
  <c r="F173" i="117"/>
  <c r="E173" i="117" s="1"/>
  <c r="P172" i="117"/>
  <c r="O172" i="117"/>
  <c r="N172" i="117"/>
  <c r="L172" i="117"/>
  <c r="K172" i="117"/>
  <c r="J172" i="117"/>
  <c r="I172" i="117"/>
  <c r="H172" i="117"/>
  <c r="G172" i="117"/>
  <c r="M171" i="117"/>
  <c r="F171" i="117"/>
  <c r="E171" i="117" s="1"/>
  <c r="D171" i="117" s="1"/>
  <c r="M170" i="117"/>
  <c r="F170" i="117"/>
  <c r="F167" i="117" s="1"/>
  <c r="P168" i="117"/>
  <c r="O168" i="117"/>
  <c r="N168" i="117"/>
  <c r="N169" i="117" s="1"/>
  <c r="L168" i="117"/>
  <c r="K168" i="117"/>
  <c r="K169" i="117" s="1"/>
  <c r="J168" i="117"/>
  <c r="I168" i="117"/>
  <c r="H168" i="117"/>
  <c r="G168" i="117"/>
  <c r="P167" i="117"/>
  <c r="P169" i="117" s="1"/>
  <c r="O167" i="117"/>
  <c r="N167" i="117"/>
  <c r="L167" i="117"/>
  <c r="L169" i="117" s="1"/>
  <c r="K167" i="117"/>
  <c r="J167" i="117"/>
  <c r="I167" i="117"/>
  <c r="H167" i="117"/>
  <c r="H169" i="117" s="1"/>
  <c r="G167" i="117"/>
  <c r="P166" i="117"/>
  <c r="O166" i="117"/>
  <c r="N166" i="117"/>
  <c r="L166" i="117"/>
  <c r="K166" i="117"/>
  <c r="J166" i="117"/>
  <c r="I166" i="117"/>
  <c r="H166" i="117"/>
  <c r="G166" i="117"/>
  <c r="M165" i="117"/>
  <c r="M162" i="117" s="1"/>
  <c r="F165" i="117"/>
  <c r="F162" i="117" s="1"/>
  <c r="M164" i="117"/>
  <c r="M166" i="117" s="1"/>
  <c r="F164" i="117"/>
  <c r="F161" i="117" s="1"/>
  <c r="E164" i="117"/>
  <c r="P162" i="117"/>
  <c r="O162" i="117"/>
  <c r="N162" i="117"/>
  <c r="L162" i="117"/>
  <c r="K162" i="117"/>
  <c r="J162" i="117"/>
  <c r="J163" i="117" s="1"/>
  <c r="I162" i="117"/>
  <c r="H162" i="117"/>
  <c r="G162" i="117"/>
  <c r="P161" i="117"/>
  <c r="O161" i="117"/>
  <c r="N161" i="117"/>
  <c r="N13" i="117" s="1"/>
  <c r="L161" i="117"/>
  <c r="K161" i="117"/>
  <c r="J161" i="117"/>
  <c r="I161" i="117"/>
  <c r="I163" i="117" s="1"/>
  <c r="H161" i="117"/>
  <c r="G161" i="117"/>
  <c r="E161" i="117"/>
  <c r="P160" i="117"/>
  <c r="O160" i="117"/>
  <c r="N160" i="117"/>
  <c r="L160" i="117"/>
  <c r="J160" i="117"/>
  <c r="I160" i="117"/>
  <c r="G160" i="117"/>
  <c r="M159" i="117"/>
  <c r="K159" i="117"/>
  <c r="K160" i="117" s="1"/>
  <c r="H159" i="117"/>
  <c r="M158" i="117"/>
  <c r="F158" i="117"/>
  <c r="E158" i="117" s="1"/>
  <c r="D158" i="117" s="1"/>
  <c r="P157" i="117"/>
  <c r="O157" i="117"/>
  <c r="N157" i="117"/>
  <c r="L157" i="117"/>
  <c r="K157" i="117"/>
  <c r="J157" i="117"/>
  <c r="I157" i="117"/>
  <c r="H157" i="117"/>
  <c r="G157" i="117"/>
  <c r="M156" i="117"/>
  <c r="F156" i="117"/>
  <c r="E156" i="117"/>
  <c r="D156" i="117" s="1"/>
  <c r="M155" i="117"/>
  <c r="F155" i="117"/>
  <c r="F157" i="117" s="1"/>
  <c r="P154" i="117"/>
  <c r="O154" i="117"/>
  <c r="N154" i="117"/>
  <c r="L154" i="117"/>
  <c r="K154" i="117"/>
  <c r="J154" i="117"/>
  <c r="I154" i="117"/>
  <c r="M153" i="117"/>
  <c r="H153" i="117"/>
  <c r="H154" i="117" s="1"/>
  <c r="G153" i="117"/>
  <c r="M152" i="117"/>
  <c r="M154" i="117" s="1"/>
  <c r="F152" i="117"/>
  <c r="E152" i="117" s="1"/>
  <c r="P151" i="117"/>
  <c r="O151" i="117"/>
  <c r="N151" i="117"/>
  <c r="L151" i="117"/>
  <c r="K151" i="117"/>
  <c r="J151" i="117"/>
  <c r="I151" i="117"/>
  <c r="H151" i="117"/>
  <c r="G151" i="117"/>
  <c r="M150" i="117"/>
  <c r="F150" i="117"/>
  <c r="E150" i="117" s="1"/>
  <c r="D150" i="117" s="1"/>
  <c r="M149" i="117"/>
  <c r="F149" i="117"/>
  <c r="E149" i="117" s="1"/>
  <c r="D149" i="117" s="1"/>
  <c r="P148" i="117"/>
  <c r="L148" i="117"/>
  <c r="J148" i="117"/>
  <c r="I148" i="117"/>
  <c r="G148" i="117"/>
  <c r="O147" i="117"/>
  <c r="O148" i="117" s="1"/>
  <c r="N147" i="117"/>
  <c r="N148" i="117" s="1"/>
  <c r="K147" i="117"/>
  <c r="K148" i="117" s="1"/>
  <c r="H147" i="117"/>
  <c r="F147" i="117" s="1"/>
  <c r="M146" i="117"/>
  <c r="F146" i="117"/>
  <c r="E146" i="117"/>
  <c r="P145" i="117"/>
  <c r="O145" i="117"/>
  <c r="N145" i="117"/>
  <c r="M145" i="117"/>
  <c r="L145" i="117"/>
  <c r="K145" i="117"/>
  <c r="J145" i="117"/>
  <c r="I145" i="117"/>
  <c r="H145" i="117"/>
  <c r="G145" i="117"/>
  <c r="M144" i="117"/>
  <c r="F144" i="117"/>
  <c r="E144" i="117" s="1"/>
  <c r="D144" i="117" s="1"/>
  <c r="M143" i="117"/>
  <c r="F143" i="117"/>
  <c r="E143" i="117" s="1"/>
  <c r="P141" i="117"/>
  <c r="L141" i="117"/>
  <c r="J141" i="117"/>
  <c r="I141" i="117"/>
  <c r="P140" i="117"/>
  <c r="O140" i="117"/>
  <c r="N140" i="117"/>
  <c r="L140" i="117"/>
  <c r="L142" i="117" s="1"/>
  <c r="K140" i="117"/>
  <c r="J140" i="117"/>
  <c r="J142" i="117" s="1"/>
  <c r="I140" i="117"/>
  <c r="H140" i="117"/>
  <c r="G140" i="117"/>
  <c r="P139" i="117"/>
  <c r="O139" i="117"/>
  <c r="N139" i="117"/>
  <c r="L139" i="117"/>
  <c r="K139" i="117"/>
  <c r="J139" i="117"/>
  <c r="I139" i="117"/>
  <c r="H139" i="117"/>
  <c r="G139" i="117"/>
  <c r="M138" i="117"/>
  <c r="F138" i="117"/>
  <c r="E138" i="117" s="1"/>
  <c r="D138" i="117" s="1"/>
  <c r="M137" i="117"/>
  <c r="M139" i="117" s="1"/>
  <c r="F137" i="117"/>
  <c r="F139" i="117" s="1"/>
  <c r="E137" i="117"/>
  <c r="P136" i="117"/>
  <c r="O136" i="117"/>
  <c r="N136" i="117"/>
  <c r="L136" i="117"/>
  <c r="K136" i="117"/>
  <c r="J136" i="117"/>
  <c r="I136" i="117"/>
  <c r="H136" i="117"/>
  <c r="G136" i="117"/>
  <c r="M135" i="117"/>
  <c r="F135" i="117"/>
  <c r="F132" i="117" s="1"/>
  <c r="M134" i="117"/>
  <c r="F134" i="117"/>
  <c r="E134" i="117"/>
  <c r="K133" i="117"/>
  <c r="P132" i="117"/>
  <c r="O132" i="117"/>
  <c r="N132" i="117"/>
  <c r="L132" i="117"/>
  <c r="K132" i="117"/>
  <c r="J132" i="117"/>
  <c r="I132" i="117"/>
  <c r="H132" i="117"/>
  <c r="G132" i="117"/>
  <c r="P131" i="117"/>
  <c r="P133" i="117" s="1"/>
  <c r="O131" i="117"/>
  <c r="O133" i="117" s="1"/>
  <c r="N131" i="117"/>
  <c r="N133" i="117" s="1"/>
  <c r="L131" i="117"/>
  <c r="L133" i="117" s="1"/>
  <c r="K131" i="117"/>
  <c r="J131" i="117"/>
  <c r="I131" i="117"/>
  <c r="I133" i="117" s="1"/>
  <c r="H131" i="117"/>
  <c r="G131" i="117"/>
  <c r="F131" i="117"/>
  <c r="F133" i="117" s="1"/>
  <c r="P130" i="117"/>
  <c r="O130" i="117"/>
  <c r="N130" i="117"/>
  <c r="L130" i="117"/>
  <c r="K130" i="117"/>
  <c r="J130" i="117"/>
  <c r="I130" i="117"/>
  <c r="H130" i="117"/>
  <c r="G130" i="117"/>
  <c r="M129" i="117"/>
  <c r="M126" i="117" s="1"/>
  <c r="F129" i="117"/>
  <c r="F126" i="117" s="1"/>
  <c r="M128" i="117"/>
  <c r="M125" i="117" s="1"/>
  <c r="F128" i="117"/>
  <c r="P126" i="117"/>
  <c r="O126" i="117"/>
  <c r="N126" i="117"/>
  <c r="L126" i="117"/>
  <c r="K126" i="117"/>
  <c r="J126" i="117"/>
  <c r="I126" i="117"/>
  <c r="H126" i="117"/>
  <c r="G126" i="117"/>
  <c r="P125" i="117"/>
  <c r="P127" i="117" s="1"/>
  <c r="O125" i="117"/>
  <c r="N125" i="117"/>
  <c r="N127" i="117" s="1"/>
  <c r="L125" i="117"/>
  <c r="L127" i="117" s="1"/>
  <c r="K125" i="117"/>
  <c r="K127" i="117" s="1"/>
  <c r="J125" i="117"/>
  <c r="I125" i="117"/>
  <c r="I127" i="117" s="1"/>
  <c r="H125" i="117"/>
  <c r="G125" i="117"/>
  <c r="P124" i="117"/>
  <c r="O124" i="117"/>
  <c r="N124" i="117"/>
  <c r="L124" i="117"/>
  <c r="K124" i="117"/>
  <c r="J124" i="117"/>
  <c r="I124" i="117"/>
  <c r="H124" i="117"/>
  <c r="G124" i="117"/>
  <c r="M123" i="117"/>
  <c r="F123" i="117"/>
  <c r="E123" i="117" s="1"/>
  <c r="M122" i="117"/>
  <c r="F122" i="117"/>
  <c r="F124" i="117" s="1"/>
  <c r="P121" i="117"/>
  <c r="O121" i="117"/>
  <c r="N121" i="117"/>
  <c r="L121" i="117"/>
  <c r="K121" i="117"/>
  <c r="J121" i="117"/>
  <c r="I121" i="117"/>
  <c r="H121" i="117"/>
  <c r="G121" i="117"/>
  <c r="M120" i="117"/>
  <c r="F120" i="117"/>
  <c r="E120" i="117" s="1"/>
  <c r="M119" i="117"/>
  <c r="F119" i="117"/>
  <c r="E119" i="117" s="1"/>
  <c r="P118" i="117"/>
  <c r="O118" i="117"/>
  <c r="N118" i="117"/>
  <c r="L118" i="117"/>
  <c r="K118" i="117"/>
  <c r="J118" i="117"/>
  <c r="I118" i="117"/>
  <c r="H118" i="117"/>
  <c r="G118" i="117"/>
  <c r="M117" i="117"/>
  <c r="F117" i="117"/>
  <c r="E117" i="117" s="1"/>
  <c r="M116" i="117"/>
  <c r="F116" i="117"/>
  <c r="F118" i="117" s="1"/>
  <c r="P115" i="117"/>
  <c r="O115" i="117"/>
  <c r="N115" i="117"/>
  <c r="L115" i="117"/>
  <c r="K115" i="117"/>
  <c r="J115" i="117"/>
  <c r="I115" i="117"/>
  <c r="H115" i="117"/>
  <c r="G115" i="117"/>
  <c r="M114" i="117"/>
  <c r="F114" i="117"/>
  <c r="E114" i="117" s="1"/>
  <c r="M113" i="117"/>
  <c r="F113" i="117"/>
  <c r="E113" i="117" s="1"/>
  <c r="P112" i="117"/>
  <c r="O112" i="117"/>
  <c r="N112" i="117"/>
  <c r="L112" i="117"/>
  <c r="K112" i="117"/>
  <c r="J112" i="117"/>
  <c r="I112" i="117"/>
  <c r="H112" i="117"/>
  <c r="G112" i="117"/>
  <c r="M111" i="117"/>
  <c r="F111" i="117"/>
  <c r="F108" i="117" s="1"/>
  <c r="M110" i="117"/>
  <c r="M112" i="117" s="1"/>
  <c r="F110" i="117"/>
  <c r="F112" i="117" s="1"/>
  <c r="P108" i="117"/>
  <c r="O108" i="117"/>
  <c r="N108" i="117"/>
  <c r="L108" i="117"/>
  <c r="K108" i="117"/>
  <c r="J108" i="117"/>
  <c r="J109" i="117" s="1"/>
  <c r="I108" i="117"/>
  <c r="H108" i="117"/>
  <c r="G108" i="117"/>
  <c r="P107" i="117"/>
  <c r="P109" i="117" s="1"/>
  <c r="O107" i="117"/>
  <c r="N107" i="117"/>
  <c r="N109" i="117" s="1"/>
  <c r="L107" i="117"/>
  <c r="L109" i="117" s="1"/>
  <c r="K107" i="117"/>
  <c r="J107" i="117"/>
  <c r="I107" i="117"/>
  <c r="I109" i="117" s="1"/>
  <c r="H107" i="117"/>
  <c r="G107" i="117"/>
  <c r="P106" i="117"/>
  <c r="O106" i="117"/>
  <c r="N106" i="117"/>
  <c r="L106" i="117"/>
  <c r="K106" i="117"/>
  <c r="J106" i="117"/>
  <c r="I106" i="117"/>
  <c r="H106" i="117"/>
  <c r="G106" i="117"/>
  <c r="M105" i="117"/>
  <c r="F105" i="117"/>
  <c r="E105" i="117"/>
  <c r="M104" i="117"/>
  <c r="F104" i="117"/>
  <c r="E104" i="117" s="1"/>
  <c r="P103" i="117"/>
  <c r="O103" i="117"/>
  <c r="N103" i="117"/>
  <c r="L103" i="117"/>
  <c r="K103" i="117"/>
  <c r="J103" i="117"/>
  <c r="I103" i="117"/>
  <c r="H103" i="117"/>
  <c r="G103" i="117"/>
  <c r="M102" i="117"/>
  <c r="F102" i="117"/>
  <c r="E102" i="117" s="1"/>
  <c r="D102" i="117" s="1"/>
  <c r="M101" i="117"/>
  <c r="M103" i="117" s="1"/>
  <c r="F101" i="117"/>
  <c r="E101" i="117" s="1"/>
  <c r="P100" i="117"/>
  <c r="P99" i="117"/>
  <c r="O99" i="117"/>
  <c r="N99" i="117"/>
  <c r="M99" i="117"/>
  <c r="L99" i="117"/>
  <c r="K99" i="117"/>
  <c r="J99" i="117"/>
  <c r="I99" i="117"/>
  <c r="I100" i="117" s="1"/>
  <c r="H99" i="117"/>
  <c r="G99" i="117"/>
  <c r="P98" i="117"/>
  <c r="O98" i="117"/>
  <c r="N98" i="117"/>
  <c r="N100" i="117" s="1"/>
  <c r="L98" i="117"/>
  <c r="L100" i="117" s="1"/>
  <c r="K98" i="117"/>
  <c r="J98" i="117"/>
  <c r="J100" i="117" s="1"/>
  <c r="I98" i="117"/>
  <c r="H98" i="117"/>
  <c r="G98" i="117"/>
  <c r="P97" i="117"/>
  <c r="O97" i="117"/>
  <c r="N97" i="117"/>
  <c r="L97" i="117"/>
  <c r="K97" i="117"/>
  <c r="J97" i="117"/>
  <c r="I97" i="117"/>
  <c r="H97" i="117"/>
  <c r="G97" i="117"/>
  <c r="M96" i="117"/>
  <c r="F96" i="117"/>
  <c r="E96" i="117" s="1"/>
  <c r="D96" i="117" s="1"/>
  <c r="D93" i="117" s="1"/>
  <c r="M95" i="117"/>
  <c r="M97" i="117" s="1"/>
  <c r="F95" i="117"/>
  <c r="E95" i="117" s="1"/>
  <c r="P94" i="117"/>
  <c r="P93" i="117"/>
  <c r="O93" i="117"/>
  <c r="N93" i="117"/>
  <c r="M93" i="117"/>
  <c r="L93" i="117"/>
  <c r="K93" i="117"/>
  <c r="J93" i="117"/>
  <c r="I93" i="117"/>
  <c r="I94" i="117" s="1"/>
  <c r="H93" i="117"/>
  <c r="G93" i="117"/>
  <c r="P92" i="117"/>
  <c r="O92" i="117"/>
  <c r="O94" i="117" s="1"/>
  <c r="N92" i="117"/>
  <c r="N94" i="117" s="1"/>
  <c r="L92" i="117"/>
  <c r="K92" i="117"/>
  <c r="J92" i="117"/>
  <c r="J94" i="117" s="1"/>
  <c r="I92" i="117"/>
  <c r="H92" i="117"/>
  <c r="G92" i="117"/>
  <c r="F92" i="117"/>
  <c r="E92" i="117"/>
  <c r="P91" i="117"/>
  <c r="O91" i="117"/>
  <c r="N91" i="117"/>
  <c r="L91" i="117"/>
  <c r="K91" i="117"/>
  <c r="J91" i="117"/>
  <c r="I91" i="117"/>
  <c r="H91" i="117"/>
  <c r="G91" i="117"/>
  <c r="M90" i="117"/>
  <c r="F90" i="117"/>
  <c r="E90" i="117" s="1"/>
  <c r="M89" i="117"/>
  <c r="F89" i="117"/>
  <c r="E89" i="117" s="1"/>
  <c r="P88" i="117"/>
  <c r="O88" i="117"/>
  <c r="N88" i="117"/>
  <c r="L88" i="117"/>
  <c r="K88" i="117"/>
  <c r="J88" i="117"/>
  <c r="I88" i="117"/>
  <c r="H88" i="117"/>
  <c r="G88" i="117"/>
  <c r="M87" i="117"/>
  <c r="F87" i="117"/>
  <c r="E87" i="117" s="1"/>
  <c r="M86" i="117"/>
  <c r="F86" i="117"/>
  <c r="F88" i="117" s="1"/>
  <c r="P85" i="117"/>
  <c r="O85" i="117"/>
  <c r="N85" i="117"/>
  <c r="L85" i="117"/>
  <c r="K85" i="117"/>
  <c r="J85" i="117"/>
  <c r="I85" i="117"/>
  <c r="H85" i="117"/>
  <c r="G85" i="117"/>
  <c r="M84" i="117"/>
  <c r="F84" i="117"/>
  <c r="E84" i="117"/>
  <c r="D84" i="117" s="1"/>
  <c r="M83" i="117"/>
  <c r="M85" i="117" s="1"/>
  <c r="F83" i="117"/>
  <c r="F85" i="117" s="1"/>
  <c r="P82" i="117"/>
  <c r="O82" i="117"/>
  <c r="N82" i="117"/>
  <c r="L82" i="117"/>
  <c r="K82" i="117"/>
  <c r="J82" i="117"/>
  <c r="I82" i="117"/>
  <c r="H82" i="117"/>
  <c r="G82" i="117"/>
  <c r="M81" i="117"/>
  <c r="F81" i="117"/>
  <c r="E81" i="117" s="1"/>
  <c r="M80" i="117"/>
  <c r="M82" i="117" s="1"/>
  <c r="F80" i="117"/>
  <c r="E80" i="117" s="1"/>
  <c r="P79" i="117"/>
  <c r="O79" i="117"/>
  <c r="N79" i="117"/>
  <c r="L79" i="117"/>
  <c r="K79" i="117"/>
  <c r="J79" i="117"/>
  <c r="I79" i="117"/>
  <c r="H79" i="117"/>
  <c r="G79" i="117"/>
  <c r="M78" i="117"/>
  <c r="F78" i="117"/>
  <c r="E78" i="117" s="1"/>
  <c r="D78" i="117"/>
  <c r="M77" i="117"/>
  <c r="F77" i="117"/>
  <c r="E77" i="117" s="1"/>
  <c r="P76" i="117"/>
  <c r="O76" i="117"/>
  <c r="L76" i="117"/>
  <c r="J76" i="117"/>
  <c r="I76" i="117"/>
  <c r="G76" i="117"/>
  <c r="O75" i="117"/>
  <c r="N75" i="117"/>
  <c r="N76" i="117" s="1"/>
  <c r="K75" i="117"/>
  <c r="K76" i="117" s="1"/>
  <c r="H75" i="117"/>
  <c r="F75" i="117" s="1"/>
  <c r="E75" i="117" s="1"/>
  <c r="M74" i="117"/>
  <c r="F74" i="117"/>
  <c r="E74" i="117"/>
  <c r="D74" i="117" s="1"/>
  <c r="P73" i="117"/>
  <c r="O73" i="117"/>
  <c r="N73" i="117"/>
  <c r="L73" i="117"/>
  <c r="K73" i="117"/>
  <c r="J73" i="117"/>
  <c r="I73" i="117"/>
  <c r="H73" i="117"/>
  <c r="G73" i="117"/>
  <c r="M72" i="117"/>
  <c r="F72" i="117"/>
  <c r="E72" i="117"/>
  <c r="M71" i="117"/>
  <c r="F71" i="117"/>
  <c r="F73" i="117" s="1"/>
  <c r="P70" i="117"/>
  <c r="O70" i="117"/>
  <c r="N70" i="117"/>
  <c r="L70" i="117"/>
  <c r="K70" i="117"/>
  <c r="J70" i="117"/>
  <c r="I70" i="117"/>
  <c r="H70" i="117"/>
  <c r="G70" i="117"/>
  <c r="M69" i="117"/>
  <c r="F69" i="117"/>
  <c r="E69" i="117"/>
  <c r="M68" i="117"/>
  <c r="F68" i="117"/>
  <c r="E68" i="117" s="1"/>
  <c r="D68" i="117" s="1"/>
  <c r="P67" i="117"/>
  <c r="O67" i="117"/>
  <c r="N67" i="117"/>
  <c r="L67" i="117"/>
  <c r="K67" i="117"/>
  <c r="J67" i="117"/>
  <c r="I67" i="117"/>
  <c r="H67" i="117"/>
  <c r="G67" i="117"/>
  <c r="M66" i="117"/>
  <c r="F66" i="117"/>
  <c r="E66" i="117" s="1"/>
  <c r="D66" i="117" s="1"/>
  <c r="M65" i="117"/>
  <c r="F65" i="117"/>
  <c r="E65" i="117" s="1"/>
  <c r="P64" i="117"/>
  <c r="O64" i="117"/>
  <c r="N64" i="117"/>
  <c r="L64" i="117"/>
  <c r="J64" i="117"/>
  <c r="I64" i="117"/>
  <c r="H64" i="117"/>
  <c r="G64" i="117"/>
  <c r="M63" i="117"/>
  <c r="F63" i="117"/>
  <c r="E63" i="117"/>
  <c r="D63" i="117" s="1"/>
  <c r="M62" i="117"/>
  <c r="M64" i="117" s="1"/>
  <c r="K62" i="117"/>
  <c r="K64" i="117" s="1"/>
  <c r="F62" i="117"/>
  <c r="E62" i="117" s="1"/>
  <c r="D62" i="117" s="1"/>
  <c r="N61" i="117"/>
  <c r="P60" i="117"/>
  <c r="O60" i="117"/>
  <c r="N60" i="117"/>
  <c r="L60" i="117"/>
  <c r="K60" i="117"/>
  <c r="J60" i="117"/>
  <c r="I60" i="117"/>
  <c r="H60" i="117"/>
  <c r="G60" i="117"/>
  <c r="P59" i="117"/>
  <c r="O59" i="117"/>
  <c r="O61" i="117" s="1"/>
  <c r="N59" i="117"/>
  <c r="L59" i="117"/>
  <c r="L61" i="117" s="1"/>
  <c r="K59" i="117"/>
  <c r="K61" i="117" s="1"/>
  <c r="J59" i="117"/>
  <c r="I59" i="117"/>
  <c r="H59" i="117"/>
  <c r="H61" i="117" s="1"/>
  <c r="G59" i="117"/>
  <c r="G61" i="117" s="1"/>
  <c r="P58" i="117"/>
  <c r="O58" i="117"/>
  <c r="N58" i="117"/>
  <c r="L58" i="117"/>
  <c r="K58" i="117"/>
  <c r="J58" i="117"/>
  <c r="I58" i="117"/>
  <c r="H58" i="117"/>
  <c r="G58" i="117"/>
  <c r="M57" i="117"/>
  <c r="F57" i="117"/>
  <c r="E57" i="117" s="1"/>
  <c r="M56" i="117"/>
  <c r="M58" i="117" s="1"/>
  <c r="F56" i="117"/>
  <c r="F53" i="117" s="1"/>
  <c r="P54" i="117"/>
  <c r="O54" i="117"/>
  <c r="N54" i="117"/>
  <c r="M54" i="117"/>
  <c r="L54" i="117"/>
  <c r="K54" i="117"/>
  <c r="K55" i="117" s="1"/>
  <c r="J54" i="117"/>
  <c r="I54" i="117"/>
  <c r="H54" i="117"/>
  <c r="G54" i="117"/>
  <c r="P53" i="117"/>
  <c r="O53" i="117"/>
  <c r="O55" i="117" s="1"/>
  <c r="N53" i="117"/>
  <c r="L53" i="117"/>
  <c r="K53" i="117"/>
  <c r="J53" i="117"/>
  <c r="I53" i="117"/>
  <c r="I55" i="117" s="1"/>
  <c r="H53" i="117"/>
  <c r="G53" i="117"/>
  <c r="P52" i="117"/>
  <c r="O52" i="117"/>
  <c r="N52" i="117"/>
  <c r="L52" i="117"/>
  <c r="J52" i="117"/>
  <c r="I52" i="117"/>
  <c r="H52" i="117"/>
  <c r="G52" i="117"/>
  <c r="M51" i="117"/>
  <c r="F51" i="117"/>
  <c r="E51" i="117"/>
  <c r="D51" i="117" s="1"/>
  <c r="M50" i="117"/>
  <c r="K50" i="117"/>
  <c r="K52" i="117" s="1"/>
  <c r="F50" i="117"/>
  <c r="P49" i="117"/>
  <c r="O49" i="117"/>
  <c r="N49" i="117"/>
  <c r="L49" i="117"/>
  <c r="K49" i="117"/>
  <c r="J49" i="117"/>
  <c r="I49" i="117"/>
  <c r="H49" i="117"/>
  <c r="G49" i="117"/>
  <c r="M48" i="117"/>
  <c r="F48" i="117"/>
  <c r="E48" i="117" s="1"/>
  <c r="D48" i="117" s="1"/>
  <c r="M47" i="117"/>
  <c r="F47" i="117"/>
  <c r="E47" i="117" s="1"/>
  <c r="D47" i="117" s="1"/>
  <c r="P46" i="117"/>
  <c r="O46" i="117"/>
  <c r="N46" i="117"/>
  <c r="L46" i="117"/>
  <c r="K46" i="117"/>
  <c r="J46" i="117"/>
  <c r="I46" i="117"/>
  <c r="H46" i="117"/>
  <c r="G46" i="117"/>
  <c r="M45" i="117"/>
  <c r="M46" i="117" s="1"/>
  <c r="F45" i="117"/>
  <c r="E45" i="117" s="1"/>
  <c r="D45" i="117" s="1"/>
  <c r="F44" i="117"/>
  <c r="P42" i="117"/>
  <c r="O42" i="117"/>
  <c r="N42" i="117"/>
  <c r="L42" i="117"/>
  <c r="K42" i="117"/>
  <c r="J42" i="117"/>
  <c r="I42" i="117"/>
  <c r="H42" i="117"/>
  <c r="G42" i="117"/>
  <c r="P41" i="117"/>
  <c r="P43" i="117" s="1"/>
  <c r="O41" i="117"/>
  <c r="O43" i="117" s="1"/>
  <c r="N41" i="117"/>
  <c r="L41" i="117"/>
  <c r="L43" i="117" s="1"/>
  <c r="K41" i="117"/>
  <c r="K43" i="117" s="1"/>
  <c r="J41" i="117"/>
  <c r="J43" i="117" s="1"/>
  <c r="I41" i="117"/>
  <c r="H41" i="117"/>
  <c r="G41" i="117"/>
  <c r="G43" i="117" s="1"/>
  <c r="P40" i="117"/>
  <c r="O40" i="117"/>
  <c r="N40" i="117"/>
  <c r="L40" i="117"/>
  <c r="K40" i="117"/>
  <c r="J40" i="117"/>
  <c r="I40" i="117"/>
  <c r="H40" i="117"/>
  <c r="G40" i="117"/>
  <c r="M39" i="117"/>
  <c r="F39" i="117"/>
  <c r="E39" i="117" s="1"/>
  <c r="D39" i="117" s="1"/>
  <c r="M38" i="117"/>
  <c r="M40" i="117" s="1"/>
  <c r="F38" i="117"/>
  <c r="E38" i="117" s="1"/>
  <c r="P37" i="117"/>
  <c r="O37" i="117"/>
  <c r="N37" i="117"/>
  <c r="L37" i="117"/>
  <c r="K37" i="117"/>
  <c r="J37" i="117"/>
  <c r="I37" i="117"/>
  <c r="H37" i="117"/>
  <c r="G37" i="117"/>
  <c r="M36" i="117"/>
  <c r="F36" i="117"/>
  <c r="E36" i="117" s="1"/>
  <c r="E33" i="117" s="1"/>
  <c r="M35" i="117"/>
  <c r="F35" i="117"/>
  <c r="E35" i="117"/>
  <c r="E32" i="117" s="1"/>
  <c r="N34" i="117"/>
  <c r="P33" i="117"/>
  <c r="O33" i="117"/>
  <c r="N33" i="117"/>
  <c r="M33" i="117"/>
  <c r="L33" i="117"/>
  <c r="K33" i="117"/>
  <c r="J33" i="117"/>
  <c r="I33" i="117"/>
  <c r="H33" i="117"/>
  <c r="G33" i="117"/>
  <c r="P32" i="117"/>
  <c r="P34" i="117" s="1"/>
  <c r="O32" i="117"/>
  <c r="N32" i="117"/>
  <c r="L32" i="117"/>
  <c r="L34" i="117" s="1"/>
  <c r="K32" i="117"/>
  <c r="J32" i="117"/>
  <c r="I32" i="117"/>
  <c r="H32" i="117"/>
  <c r="H34" i="117" s="1"/>
  <c r="G32" i="117"/>
  <c r="F32" i="117"/>
  <c r="P31" i="117"/>
  <c r="O31" i="117"/>
  <c r="N31" i="117"/>
  <c r="L31" i="117"/>
  <c r="K31" i="117"/>
  <c r="J31" i="117"/>
  <c r="I31" i="117"/>
  <c r="H31" i="117"/>
  <c r="G31" i="117"/>
  <c r="M30" i="117"/>
  <c r="F30" i="117"/>
  <c r="E30" i="117" s="1"/>
  <c r="M29" i="117"/>
  <c r="F29" i="117"/>
  <c r="F31" i="117" s="1"/>
  <c r="P28" i="117"/>
  <c r="O28" i="117"/>
  <c r="N28" i="117"/>
  <c r="L28" i="117"/>
  <c r="K28" i="117"/>
  <c r="J28" i="117"/>
  <c r="I28" i="117"/>
  <c r="H28" i="117"/>
  <c r="G28" i="117"/>
  <c r="M27" i="117"/>
  <c r="F27" i="117"/>
  <c r="E27" i="117"/>
  <c r="D27" i="117" s="1"/>
  <c r="M26" i="117"/>
  <c r="F26" i="117"/>
  <c r="E26" i="117" s="1"/>
  <c r="D26" i="117" s="1"/>
  <c r="P25" i="117"/>
  <c r="N25" i="117"/>
  <c r="L25" i="117"/>
  <c r="J25" i="117"/>
  <c r="I25" i="117"/>
  <c r="H25" i="117"/>
  <c r="G25" i="117"/>
  <c r="M24" i="117"/>
  <c r="F24" i="117"/>
  <c r="E24" i="117" s="1"/>
  <c r="O23" i="117"/>
  <c r="O25" i="117" s="1"/>
  <c r="M23" i="117"/>
  <c r="M25" i="117" s="1"/>
  <c r="K23" i="117"/>
  <c r="K25" i="117" s="1"/>
  <c r="F23" i="117"/>
  <c r="P22" i="117"/>
  <c r="O22" i="117"/>
  <c r="N22" i="117"/>
  <c r="L22" i="117"/>
  <c r="K22" i="117"/>
  <c r="J22" i="117"/>
  <c r="I22" i="117"/>
  <c r="H22" i="117"/>
  <c r="G22" i="117"/>
  <c r="M21" i="117"/>
  <c r="M22" i="117" s="1"/>
  <c r="F21" i="117"/>
  <c r="E21" i="117" s="1"/>
  <c r="M20" i="117"/>
  <c r="F20" i="117"/>
  <c r="P18" i="117"/>
  <c r="O18" i="117"/>
  <c r="N18" i="117"/>
  <c r="L18" i="117"/>
  <c r="K18" i="117"/>
  <c r="J18" i="117"/>
  <c r="I18" i="117"/>
  <c r="H18" i="117"/>
  <c r="G18" i="117"/>
  <c r="P17" i="117"/>
  <c r="O17" i="117"/>
  <c r="O19" i="117" s="1"/>
  <c r="N17" i="117"/>
  <c r="N19" i="117" s="1"/>
  <c r="L17" i="117"/>
  <c r="L19" i="117" s="1"/>
  <c r="J17" i="117"/>
  <c r="J19" i="117" s="1"/>
  <c r="I17" i="117"/>
  <c r="I19" i="117" s="1"/>
  <c r="H17" i="117"/>
  <c r="H19" i="117" s="1"/>
  <c r="G17" i="117"/>
  <c r="G19" i="116"/>
  <c r="G21" i="116" s="1"/>
  <c r="J19" i="116"/>
  <c r="K19" i="116"/>
  <c r="G20" i="116"/>
  <c r="J20" i="116"/>
  <c r="K20" i="116"/>
  <c r="I22" i="116"/>
  <c r="I23" i="116"/>
  <c r="I20" i="116" s="1"/>
  <c r="G24" i="116"/>
  <c r="J24" i="116"/>
  <c r="K24" i="116"/>
  <c r="J25" i="116"/>
  <c r="K25" i="116"/>
  <c r="G26" i="116"/>
  <c r="J26" i="116"/>
  <c r="K26" i="116"/>
  <c r="G28" i="116"/>
  <c r="G30" i="116" s="1"/>
  <c r="I28" i="116"/>
  <c r="I29" i="116"/>
  <c r="J30" i="116"/>
  <c r="K30" i="116"/>
  <c r="I31" i="116"/>
  <c r="I32" i="116"/>
  <c r="G33" i="116"/>
  <c r="J33" i="116"/>
  <c r="K33" i="116"/>
  <c r="I34" i="116"/>
  <c r="I35" i="116"/>
  <c r="G36" i="116"/>
  <c r="J36" i="116"/>
  <c r="K36" i="116"/>
  <c r="I37" i="116"/>
  <c r="I38" i="116"/>
  <c r="G39" i="116"/>
  <c r="J39" i="116"/>
  <c r="K39" i="116"/>
  <c r="I40" i="116"/>
  <c r="I41" i="116"/>
  <c r="G42" i="116"/>
  <c r="J42" i="116"/>
  <c r="K42" i="116"/>
  <c r="I43" i="116"/>
  <c r="I44" i="116"/>
  <c r="G45" i="116"/>
  <c r="J45" i="116"/>
  <c r="K45" i="116"/>
  <c r="I46" i="116"/>
  <c r="I47" i="116"/>
  <c r="G48" i="116"/>
  <c r="J48" i="116"/>
  <c r="K48" i="116"/>
  <c r="I49" i="116"/>
  <c r="I50" i="116"/>
  <c r="G51" i="116"/>
  <c r="J51" i="116"/>
  <c r="K51" i="116"/>
  <c r="I52" i="116"/>
  <c r="I54" i="116" s="1"/>
  <c r="I53" i="116"/>
  <c r="G54" i="116"/>
  <c r="J54" i="116"/>
  <c r="K54" i="116"/>
  <c r="I55" i="116"/>
  <c r="I56" i="116"/>
  <c r="G57" i="116"/>
  <c r="J57" i="116"/>
  <c r="K57" i="116"/>
  <c r="I58" i="116"/>
  <c r="I60" i="116" s="1"/>
  <c r="I59" i="116"/>
  <c r="G60" i="116"/>
  <c r="J60" i="116"/>
  <c r="K60" i="116"/>
  <c r="I61" i="116"/>
  <c r="I62" i="116"/>
  <c r="G63" i="116"/>
  <c r="J63" i="116"/>
  <c r="K63" i="116"/>
  <c r="I64" i="116"/>
  <c r="I65" i="116"/>
  <c r="G66" i="116"/>
  <c r="J66" i="116"/>
  <c r="K66" i="116"/>
  <c r="I67" i="116"/>
  <c r="I68" i="116"/>
  <c r="G69" i="116"/>
  <c r="J69" i="116"/>
  <c r="K69" i="116"/>
  <c r="I70" i="116"/>
  <c r="I71" i="116"/>
  <c r="G72" i="116"/>
  <c r="I72" i="116"/>
  <c r="J72" i="116"/>
  <c r="K72" i="116"/>
  <c r="I73" i="116"/>
  <c r="I74" i="116"/>
  <c r="G75" i="116"/>
  <c r="J75" i="116"/>
  <c r="K75" i="116"/>
  <c r="G76" i="116"/>
  <c r="J76" i="116"/>
  <c r="K76" i="116"/>
  <c r="G77" i="116"/>
  <c r="J77" i="116"/>
  <c r="K77" i="116"/>
  <c r="I79" i="116"/>
  <c r="I81" i="116" s="1"/>
  <c r="I80" i="116"/>
  <c r="G81" i="116"/>
  <c r="J81" i="116"/>
  <c r="K81" i="116"/>
  <c r="I82" i="116"/>
  <c r="I83" i="116"/>
  <c r="G84" i="116"/>
  <c r="J84" i="116"/>
  <c r="K84" i="116"/>
  <c r="I85" i="116"/>
  <c r="I87" i="116" s="1"/>
  <c r="I86" i="116"/>
  <c r="G87" i="116"/>
  <c r="J87" i="116"/>
  <c r="K87" i="116"/>
  <c r="I88" i="116"/>
  <c r="I89" i="116"/>
  <c r="G90" i="116"/>
  <c r="J90" i="116"/>
  <c r="K90" i="116"/>
  <c r="I91" i="116"/>
  <c r="I92" i="116"/>
  <c r="G93" i="116"/>
  <c r="J93" i="116"/>
  <c r="K93" i="116"/>
  <c r="G94" i="116"/>
  <c r="G96" i="116" s="1"/>
  <c r="J94" i="116"/>
  <c r="J96" i="116" s="1"/>
  <c r="K94" i="116"/>
  <c r="G95" i="116"/>
  <c r="J95" i="116"/>
  <c r="K95" i="116"/>
  <c r="I97" i="116"/>
  <c r="I98" i="116"/>
  <c r="I95" i="116" s="1"/>
  <c r="G99" i="116"/>
  <c r="J99" i="116"/>
  <c r="K99" i="116"/>
  <c r="G100" i="116"/>
  <c r="J100" i="116"/>
  <c r="K100" i="116"/>
  <c r="G101" i="116"/>
  <c r="J101" i="116"/>
  <c r="K101" i="116"/>
  <c r="G102" i="116"/>
  <c r="I103" i="116"/>
  <c r="I105" i="116" s="1"/>
  <c r="I104" i="116"/>
  <c r="I101" i="116" s="1"/>
  <c r="G105" i="116"/>
  <c r="J105" i="116"/>
  <c r="K105" i="116"/>
  <c r="G106" i="116"/>
  <c r="J106" i="116"/>
  <c r="K106" i="116"/>
  <c r="G107" i="116"/>
  <c r="J107" i="116"/>
  <c r="K107" i="116"/>
  <c r="I109" i="116"/>
  <c r="I110" i="116"/>
  <c r="G111" i="116"/>
  <c r="J111" i="116"/>
  <c r="K111" i="116"/>
  <c r="I112" i="116"/>
  <c r="I114" i="116" s="1"/>
  <c r="I113" i="116"/>
  <c r="G114" i="116"/>
  <c r="J114" i="116"/>
  <c r="K114" i="116"/>
  <c r="I115" i="116"/>
  <c r="I116" i="116"/>
  <c r="G117" i="116"/>
  <c r="J117" i="116"/>
  <c r="K117" i="116"/>
  <c r="I118" i="116"/>
  <c r="I120" i="116" s="1"/>
  <c r="I119" i="116"/>
  <c r="G120" i="116"/>
  <c r="J120" i="116"/>
  <c r="K120" i="116"/>
  <c r="I121" i="116"/>
  <c r="I122" i="116"/>
  <c r="G123" i="116"/>
  <c r="J123" i="116"/>
  <c r="K123" i="116"/>
  <c r="I124" i="116"/>
  <c r="I125" i="116"/>
  <c r="G126" i="116"/>
  <c r="J126" i="116"/>
  <c r="K126" i="116"/>
  <c r="I127" i="116"/>
  <c r="I128" i="116"/>
  <c r="G129" i="116"/>
  <c r="J129" i="116"/>
  <c r="K129" i="116"/>
  <c r="G130" i="116"/>
  <c r="G132" i="116" s="1"/>
  <c r="J130" i="116"/>
  <c r="K130" i="116"/>
  <c r="G131" i="116"/>
  <c r="J131" i="116"/>
  <c r="K131" i="116"/>
  <c r="I133" i="116"/>
  <c r="I130" i="116" s="1"/>
  <c r="I134" i="116"/>
  <c r="I131" i="116" s="1"/>
  <c r="G135" i="116"/>
  <c r="J135" i="116"/>
  <c r="K135" i="116"/>
  <c r="G136" i="116"/>
  <c r="J136" i="116"/>
  <c r="K136" i="116"/>
  <c r="G137" i="116"/>
  <c r="J137" i="116"/>
  <c r="K137" i="116"/>
  <c r="I139" i="116"/>
  <c r="I140" i="116"/>
  <c r="G141" i="116"/>
  <c r="J141" i="116"/>
  <c r="K141" i="116"/>
  <c r="I142" i="116"/>
  <c r="I143" i="116"/>
  <c r="G144" i="116"/>
  <c r="J144" i="116"/>
  <c r="K144" i="116"/>
  <c r="I145" i="116"/>
  <c r="I146" i="116"/>
  <c r="G147" i="116"/>
  <c r="J147" i="116"/>
  <c r="K147" i="116"/>
  <c r="I148" i="116"/>
  <c r="I150" i="116" s="1"/>
  <c r="I149" i="116"/>
  <c r="G150" i="116"/>
  <c r="J150" i="116"/>
  <c r="K150" i="116"/>
  <c r="I151" i="116"/>
  <c r="I152" i="116"/>
  <c r="G153" i="116"/>
  <c r="J153" i="116"/>
  <c r="K153" i="116"/>
  <c r="I154" i="116"/>
  <c r="I155" i="116"/>
  <c r="I156" i="116" s="1"/>
  <c r="G156" i="116"/>
  <c r="J156" i="116"/>
  <c r="K156" i="116"/>
  <c r="I160" i="116"/>
  <c r="I161" i="116"/>
  <c r="G162" i="116"/>
  <c r="J162" i="116"/>
  <c r="K162" i="116"/>
  <c r="I163" i="116"/>
  <c r="I164" i="116"/>
  <c r="G165" i="116"/>
  <c r="J165" i="116"/>
  <c r="K165" i="116"/>
  <c r="I169" i="116"/>
  <c r="I170" i="116"/>
  <c r="G171" i="116"/>
  <c r="J171" i="116"/>
  <c r="K171" i="116"/>
  <c r="I172" i="116"/>
  <c r="I173" i="116"/>
  <c r="I174" i="116" s="1"/>
  <c r="G174" i="116"/>
  <c r="J174" i="116"/>
  <c r="K174" i="116"/>
  <c r="I175" i="116"/>
  <c r="I176" i="116"/>
  <c r="G177" i="116"/>
  <c r="J177" i="116"/>
  <c r="K177" i="116"/>
  <c r="I178" i="116"/>
  <c r="I179" i="116"/>
  <c r="G180" i="116"/>
  <c r="J180" i="116"/>
  <c r="K180" i="116"/>
  <c r="I181" i="116"/>
  <c r="I182" i="116"/>
  <c r="G183" i="116"/>
  <c r="J183" i="116"/>
  <c r="K183" i="116"/>
  <c r="G184" i="116"/>
  <c r="J184" i="116"/>
  <c r="J186" i="116" s="1"/>
  <c r="K184" i="116"/>
  <c r="G185" i="116"/>
  <c r="G186" i="116" s="1"/>
  <c r="J185" i="116"/>
  <c r="K185" i="116"/>
  <c r="K186" i="116" s="1"/>
  <c r="I187" i="116"/>
  <c r="I188" i="116"/>
  <c r="G189" i="116"/>
  <c r="I189" i="116"/>
  <c r="J189" i="116"/>
  <c r="K189" i="116"/>
  <c r="I190" i="116"/>
  <c r="I184" i="116" s="1"/>
  <c r="I191" i="116"/>
  <c r="G192" i="116"/>
  <c r="J192" i="116"/>
  <c r="K192" i="116"/>
  <c r="G193" i="116"/>
  <c r="H193" i="116"/>
  <c r="J193" i="116"/>
  <c r="K193" i="116"/>
  <c r="G194" i="116"/>
  <c r="J194" i="116"/>
  <c r="K194" i="116"/>
  <c r="I196" i="116"/>
  <c r="I197" i="116"/>
  <c r="I194" i="116" s="1"/>
  <c r="G198" i="116"/>
  <c r="J198" i="116"/>
  <c r="K198" i="116"/>
  <c r="I199" i="116"/>
  <c r="I200" i="116"/>
  <c r="G201" i="116"/>
  <c r="J201" i="116"/>
  <c r="K201" i="116"/>
  <c r="I202" i="116"/>
  <c r="I204" i="116" s="1"/>
  <c r="I203" i="116"/>
  <c r="G204" i="116"/>
  <c r="J204" i="116"/>
  <c r="K204" i="116"/>
  <c r="G205" i="116"/>
  <c r="J205" i="116"/>
  <c r="K205" i="116"/>
  <c r="G206" i="116"/>
  <c r="J206" i="116"/>
  <c r="K206" i="116"/>
  <c r="I208" i="116"/>
  <c r="I209" i="116"/>
  <c r="G210" i="116"/>
  <c r="J210" i="116"/>
  <c r="K210" i="116"/>
  <c r="I211" i="116"/>
  <c r="I212" i="116"/>
  <c r="G213" i="116"/>
  <c r="J213" i="116"/>
  <c r="K213" i="116"/>
  <c r="I214" i="116"/>
  <c r="I215" i="116"/>
  <c r="G216" i="116"/>
  <c r="J216" i="116"/>
  <c r="K216" i="116"/>
  <c r="I217" i="116"/>
  <c r="I218" i="116"/>
  <c r="G219" i="116"/>
  <c r="J219" i="116"/>
  <c r="K219" i="116"/>
  <c r="I220" i="116"/>
  <c r="I221" i="116"/>
  <c r="G222" i="116"/>
  <c r="J222" i="116"/>
  <c r="K222" i="116"/>
  <c r="I223" i="116"/>
  <c r="I224" i="116"/>
  <c r="G225" i="116"/>
  <c r="J225" i="116"/>
  <c r="K225" i="116"/>
  <c r="I226" i="116"/>
  <c r="I227" i="116"/>
  <c r="G228" i="116"/>
  <c r="J228" i="116"/>
  <c r="K228" i="116"/>
  <c r="I229" i="116"/>
  <c r="I230" i="116"/>
  <c r="G231" i="116"/>
  <c r="J231" i="116"/>
  <c r="K231" i="116"/>
  <c r="G232" i="116"/>
  <c r="J232" i="116"/>
  <c r="K232" i="116"/>
  <c r="G233" i="116"/>
  <c r="J233" i="116"/>
  <c r="K233" i="116"/>
  <c r="I235" i="116"/>
  <c r="I236" i="116"/>
  <c r="G237" i="116"/>
  <c r="J237" i="116"/>
  <c r="K237" i="116"/>
  <c r="I238" i="116"/>
  <c r="I239" i="116"/>
  <c r="G240" i="116"/>
  <c r="J240" i="116"/>
  <c r="K240" i="116"/>
  <c r="I241" i="116"/>
  <c r="I243" i="116" s="1"/>
  <c r="I242" i="116"/>
  <c r="G243" i="116"/>
  <c r="J243" i="116"/>
  <c r="K243" i="116"/>
  <c r="I245" i="116"/>
  <c r="G246" i="116"/>
  <c r="I246" i="116"/>
  <c r="J246" i="116"/>
  <c r="K246" i="116"/>
  <c r="I247" i="116"/>
  <c r="I248" i="116"/>
  <c r="G249" i="116"/>
  <c r="J249" i="116"/>
  <c r="K249" i="116"/>
  <c r="I250" i="116"/>
  <c r="I252" i="116" s="1"/>
  <c r="I251" i="116"/>
  <c r="G252" i="116"/>
  <c r="J252" i="116"/>
  <c r="K252" i="116"/>
  <c r="I253" i="116"/>
  <c r="I254" i="116"/>
  <c r="G255" i="116"/>
  <c r="J255" i="116"/>
  <c r="K255" i="116"/>
  <c r="I256" i="116"/>
  <c r="I257" i="116"/>
  <c r="I258" i="116" s="1"/>
  <c r="G258" i="116"/>
  <c r="J258" i="116"/>
  <c r="K258" i="116"/>
  <c r="I259" i="116"/>
  <c r="I260" i="116"/>
  <c r="G261" i="116"/>
  <c r="J261" i="116"/>
  <c r="K261" i="116"/>
  <c r="I262" i="116"/>
  <c r="I264" i="116" s="1"/>
  <c r="I263" i="116"/>
  <c r="G264" i="116"/>
  <c r="J264" i="116"/>
  <c r="K264" i="116"/>
  <c r="I265" i="116"/>
  <c r="I266" i="116"/>
  <c r="I267" i="116" s="1"/>
  <c r="G267" i="116"/>
  <c r="J267" i="116"/>
  <c r="K267" i="116"/>
  <c r="I268" i="116"/>
  <c r="I269" i="116"/>
  <c r="G270" i="116"/>
  <c r="J270" i="116"/>
  <c r="K270" i="116"/>
  <c r="I271" i="116"/>
  <c r="I272" i="116"/>
  <c r="G273" i="116"/>
  <c r="J273" i="116"/>
  <c r="K273" i="116"/>
  <c r="I274" i="116"/>
  <c r="I276" i="116" s="1"/>
  <c r="I275" i="116"/>
  <c r="G276" i="116"/>
  <c r="J276" i="116"/>
  <c r="K276" i="116"/>
  <c r="I277" i="116"/>
  <c r="I278" i="116"/>
  <c r="G279" i="116"/>
  <c r="J279" i="116"/>
  <c r="K279" i="116"/>
  <c r="I280" i="116"/>
  <c r="I282" i="116" s="1"/>
  <c r="I281" i="116"/>
  <c r="G282" i="116"/>
  <c r="J282" i="116"/>
  <c r="K282" i="116"/>
  <c r="I283" i="116"/>
  <c r="I284" i="116"/>
  <c r="G285" i="116"/>
  <c r="J285" i="116"/>
  <c r="K285" i="116"/>
  <c r="I286" i="116"/>
  <c r="I287" i="116"/>
  <c r="G288" i="116"/>
  <c r="I288" i="116"/>
  <c r="J288" i="116"/>
  <c r="K288" i="116"/>
  <c r="I289" i="116"/>
  <c r="I290" i="116"/>
  <c r="G291" i="116"/>
  <c r="J291" i="116"/>
  <c r="K291" i="116"/>
  <c r="I292" i="116"/>
  <c r="I294" i="116" s="1"/>
  <c r="I293" i="116"/>
  <c r="G294" i="116"/>
  <c r="J294" i="116"/>
  <c r="K294" i="116"/>
  <c r="I295" i="116"/>
  <c r="I296" i="116"/>
  <c r="I297" i="116" s="1"/>
  <c r="G297" i="116"/>
  <c r="J297" i="116"/>
  <c r="K297" i="116"/>
  <c r="I298" i="116"/>
  <c r="I299" i="116"/>
  <c r="G300" i="116"/>
  <c r="J300" i="116"/>
  <c r="K300" i="116"/>
  <c r="I301" i="116"/>
  <c r="I302" i="116"/>
  <c r="I303" i="116" s="1"/>
  <c r="G303" i="116"/>
  <c r="J303" i="116"/>
  <c r="K303" i="116"/>
  <c r="I304" i="116"/>
  <c r="I306" i="116" s="1"/>
  <c r="I305" i="116"/>
  <c r="G306" i="116"/>
  <c r="J306" i="116"/>
  <c r="K306" i="116"/>
  <c r="I307" i="116"/>
  <c r="I308" i="116"/>
  <c r="G309" i="116"/>
  <c r="J309" i="116"/>
  <c r="K309" i="116"/>
  <c r="G310" i="116"/>
  <c r="G312" i="116" s="1"/>
  <c r="H310" i="116"/>
  <c r="J310" i="116"/>
  <c r="K310" i="116"/>
  <c r="G311" i="116"/>
  <c r="J311" i="116"/>
  <c r="K311" i="116"/>
  <c r="I313" i="116"/>
  <c r="I315" i="116" s="1"/>
  <c r="I314" i="116"/>
  <c r="G315" i="116"/>
  <c r="J315" i="116"/>
  <c r="K315" i="116"/>
  <c r="I316" i="116"/>
  <c r="I317" i="116"/>
  <c r="G318" i="116"/>
  <c r="J318" i="116"/>
  <c r="K318" i="116"/>
  <c r="I319" i="116"/>
  <c r="I321" i="116" s="1"/>
  <c r="I320" i="116"/>
  <c r="G321" i="116"/>
  <c r="J321" i="116"/>
  <c r="K321" i="116"/>
  <c r="I322" i="116"/>
  <c r="I323" i="116"/>
  <c r="G324" i="116"/>
  <c r="J324" i="116"/>
  <c r="K324" i="116"/>
  <c r="G325" i="116"/>
  <c r="H325" i="116"/>
  <c r="J325" i="116"/>
  <c r="K325" i="116"/>
  <c r="K327" i="116" s="1"/>
  <c r="G326" i="116"/>
  <c r="G327" i="116" s="1"/>
  <c r="J326" i="116"/>
  <c r="J327" i="116" s="1"/>
  <c r="K326" i="116"/>
  <c r="I328" i="116"/>
  <c r="I325" i="116" s="1"/>
  <c r="I329" i="116"/>
  <c r="I326" i="116" s="1"/>
  <c r="G330" i="116"/>
  <c r="J330" i="116"/>
  <c r="K330" i="116"/>
  <c r="G338" i="116"/>
  <c r="H338" i="116"/>
  <c r="J338" i="116"/>
  <c r="K338" i="116"/>
  <c r="G339" i="116"/>
  <c r="J339" i="116"/>
  <c r="K339" i="116"/>
  <c r="I341" i="116"/>
  <c r="I342" i="116"/>
  <c r="G343" i="116"/>
  <c r="H343" i="116"/>
  <c r="J343" i="116"/>
  <c r="K343" i="116"/>
  <c r="I344" i="116"/>
  <c r="I345" i="116"/>
  <c r="G346" i="116"/>
  <c r="H346" i="116"/>
  <c r="J346" i="116"/>
  <c r="K346" i="116"/>
  <c r="I347" i="116"/>
  <c r="I348" i="116"/>
  <c r="I349" i="116" s="1"/>
  <c r="G349" i="116"/>
  <c r="H349" i="116"/>
  <c r="J349" i="116"/>
  <c r="K349" i="116"/>
  <c r="I350" i="116"/>
  <c r="I351" i="116"/>
  <c r="I352" i="116" s="1"/>
  <c r="G352" i="116"/>
  <c r="H352" i="116"/>
  <c r="J352" i="116"/>
  <c r="K352" i="116"/>
  <c r="I353" i="116"/>
  <c r="I355" i="116" s="1"/>
  <c r="I354" i="116"/>
  <c r="G355" i="116"/>
  <c r="H355" i="116"/>
  <c r="J355" i="116"/>
  <c r="K355" i="116"/>
  <c r="I356" i="116"/>
  <c r="I357" i="116"/>
  <c r="I358" i="116" s="1"/>
  <c r="G358" i="116"/>
  <c r="H358" i="116"/>
  <c r="J358" i="116"/>
  <c r="K358" i="116"/>
  <c r="I359" i="116"/>
  <c r="I360" i="116"/>
  <c r="I361" i="116" s="1"/>
  <c r="G361" i="116"/>
  <c r="H361" i="116"/>
  <c r="J361" i="116"/>
  <c r="K361" i="116"/>
  <c r="I362" i="116"/>
  <c r="I363" i="116"/>
  <c r="G364" i="116"/>
  <c r="H364" i="116"/>
  <c r="J364" i="116"/>
  <c r="K364" i="116"/>
  <c r="I365" i="116"/>
  <c r="I366" i="116"/>
  <c r="I367" i="116" s="1"/>
  <c r="G367" i="116"/>
  <c r="H367" i="116"/>
  <c r="J367" i="116"/>
  <c r="K367" i="116"/>
  <c r="I368" i="116"/>
  <c r="I369" i="116"/>
  <c r="I370" i="116" s="1"/>
  <c r="G370" i="116"/>
  <c r="H370" i="116"/>
  <c r="J370" i="116"/>
  <c r="K370" i="116"/>
  <c r="I371" i="116"/>
  <c r="I372" i="116"/>
  <c r="I373" i="116" s="1"/>
  <c r="G373" i="116"/>
  <c r="H373" i="116"/>
  <c r="J373" i="116"/>
  <c r="K373" i="116"/>
  <c r="I374" i="116"/>
  <c r="I375" i="116"/>
  <c r="G376" i="116"/>
  <c r="H376" i="116"/>
  <c r="J376" i="116"/>
  <c r="K376" i="116"/>
  <c r="I377" i="116"/>
  <c r="I378" i="116"/>
  <c r="I379" i="116" s="1"/>
  <c r="G379" i="116"/>
  <c r="H379" i="116"/>
  <c r="J379" i="116"/>
  <c r="K379" i="116"/>
  <c r="I380" i="116"/>
  <c r="I381" i="116"/>
  <c r="G382" i="116"/>
  <c r="H382" i="116"/>
  <c r="J382" i="116"/>
  <c r="K382" i="116"/>
  <c r="I383" i="116"/>
  <c r="I384" i="116"/>
  <c r="G385" i="116"/>
  <c r="H385" i="116"/>
  <c r="J385" i="116"/>
  <c r="K385" i="116"/>
  <c r="I386" i="116"/>
  <c r="I387" i="116"/>
  <c r="G388" i="116"/>
  <c r="H388" i="116"/>
  <c r="J388" i="116"/>
  <c r="K388" i="116"/>
  <c r="I389" i="116"/>
  <c r="I390" i="116"/>
  <c r="G391" i="116"/>
  <c r="H391" i="116"/>
  <c r="J391" i="116"/>
  <c r="K391" i="116"/>
  <c r="I392" i="116"/>
  <c r="I393" i="116"/>
  <c r="G394" i="116"/>
  <c r="H394" i="116"/>
  <c r="J394" i="116"/>
  <c r="K394" i="116"/>
  <c r="I395" i="116"/>
  <c r="I396" i="116"/>
  <c r="G397" i="116"/>
  <c r="H397" i="116"/>
  <c r="J397" i="116"/>
  <c r="K397" i="116"/>
  <c r="I398" i="116"/>
  <c r="I399" i="116"/>
  <c r="G400" i="116"/>
  <c r="H400" i="116"/>
  <c r="J400" i="116"/>
  <c r="K400" i="116"/>
  <c r="I401" i="116"/>
  <c r="I402" i="116"/>
  <c r="I403" i="116" s="1"/>
  <c r="G403" i="116"/>
  <c r="H403" i="116"/>
  <c r="J403" i="116"/>
  <c r="K403" i="116"/>
  <c r="I404" i="116"/>
  <c r="I405" i="116"/>
  <c r="I406" i="116" s="1"/>
  <c r="G406" i="116"/>
  <c r="H406" i="116"/>
  <c r="J406" i="116"/>
  <c r="K406" i="116"/>
  <c r="I407" i="116"/>
  <c r="I408" i="116"/>
  <c r="G409" i="116"/>
  <c r="H409" i="116"/>
  <c r="J409" i="116"/>
  <c r="K409" i="116"/>
  <c r="I410" i="116"/>
  <c r="H411" i="116"/>
  <c r="H412" i="116" s="1"/>
  <c r="I411" i="116"/>
  <c r="G412" i="116"/>
  <c r="J412" i="116"/>
  <c r="K412" i="116"/>
  <c r="I413" i="116"/>
  <c r="I414" i="116"/>
  <c r="I415" i="116" s="1"/>
  <c r="G415" i="116"/>
  <c r="H415" i="116"/>
  <c r="J415" i="116"/>
  <c r="K415" i="116"/>
  <c r="I416" i="116"/>
  <c r="I417" i="116"/>
  <c r="G418" i="116"/>
  <c r="H418" i="116"/>
  <c r="J418" i="116"/>
  <c r="K418" i="116"/>
  <c r="I419" i="116"/>
  <c r="I420" i="116"/>
  <c r="G421" i="116"/>
  <c r="H421" i="116"/>
  <c r="J421" i="116"/>
  <c r="K421" i="116"/>
  <c r="I422" i="116"/>
  <c r="I423" i="116"/>
  <c r="G424" i="116"/>
  <c r="H424" i="116"/>
  <c r="J424" i="116"/>
  <c r="K424" i="116"/>
  <c r="I425" i="116"/>
  <c r="I426" i="116"/>
  <c r="I427" i="116" s="1"/>
  <c r="G427" i="116"/>
  <c r="H427" i="116"/>
  <c r="J427" i="116"/>
  <c r="K427" i="116"/>
  <c r="I428" i="116"/>
  <c r="I429" i="116"/>
  <c r="G430" i="116"/>
  <c r="H430" i="116"/>
  <c r="J430" i="116"/>
  <c r="K430" i="116"/>
  <c r="I431" i="116"/>
  <c r="I432" i="116"/>
  <c r="I433" i="116" s="1"/>
  <c r="G433" i="116"/>
  <c r="H433" i="116"/>
  <c r="J433" i="116"/>
  <c r="K433" i="116"/>
  <c r="I434" i="116"/>
  <c r="I435" i="116"/>
  <c r="I436" i="116" s="1"/>
  <c r="G436" i="116"/>
  <c r="H436" i="116"/>
  <c r="J436" i="116"/>
  <c r="K436" i="116"/>
  <c r="I437" i="116"/>
  <c r="I438" i="116"/>
  <c r="I439" i="116" s="1"/>
  <c r="G439" i="116"/>
  <c r="H439" i="116"/>
  <c r="J439" i="116"/>
  <c r="K439" i="116"/>
  <c r="G440" i="116"/>
  <c r="H440" i="116"/>
  <c r="J440" i="116"/>
  <c r="K440" i="116"/>
  <c r="G441" i="116"/>
  <c r="H441" i="116"/>
  <c r="J441" i="116"/>
  <c r="K441" i="116"/>
  <c r="I443" i="116"/>
  <c r="I444" i="116"/>
  <c r="G445" i="116"/>
  <c r="H445" i="116"/>
  <c r="J445" i="116"/>
  <c r="K445" i="116"/>
  <c r="I446" i="116"/>
  <c r="I447" i="116"/>
  <c r="I448" i="116" s="1"/>
  <c r="G448" i="116"/>
  <c r="H448" i="116"/>
  <c r="J448" i="116"/>
  <c r="K448" i="116"/>
  <c r="G449" i="116"/>
  <c r="H449" i="116"/>
  <c r="H451" i="116" s="1"/>
  <c r="J449" i="116"/>
  <c r="K449" i="116"/>
  <c r="G450" i="116"/>
  <c r="G451" i="116" s="1"/>
  <c r="H450" i="116"/>
  <c r="J450" i="116"/>
  <c r="K450" i="116"/>
  <c r="I452" i="116"/>
  <c r="I449" i="116" s="1"/>
  <c r="I453" i="116"/>
  <c r="I450" i="116" s="1"/>
  <c r="G454" i="116"/>
  <c r="H454" i="116"/>
  <c r="J454" i="116"/>
  <c r="K454" i="116"/>
  <c r="G455" i="116"/>
  <c r="H455" i="116"/>
  <c r="J455" i="116"/>
  <c r="J457" i="116" s="1"/>
  <c r="K455" i="116"/>
  <c r="G456" i="116"/>
  <c r="H456" i="116"/>
  <c r="J456" i="116"/>
  <c r="K456" i="116"/>
  <c r="I458" i="116"/>
  <c r="I455" i="116" s="1"/>
  <c r="I459" i="116"/>
  <c r="I456" i="116" s="1"/>
  <c r="G460" i="116"/>
  <c r="H460" i="116"/>
  <c r="J460" i="116"/>
  <c r="K460" i="116"/>
  <c r="G461" i="116"/>
  <c r="H461" i="116"/>
  <c r="J461" i="116"/>
  <c r="K461" i="116"/>
  <c r="G462" i="116"/>
  <c r="G463" i="116" s="1"/>
  <c r="H462" i="116"/>
  <c r="H463" i="116" s="1"/>
  <c r="I462" i="116"/>
  <c r="J462" i="116"/>
  <c r="K462" i="116"/>
  <c r="I464" i="116"/>
  <c r="I461" i="116" s="1"/>
  <c r="I465" i="116"/>
  <c r="G466" i="116"/>
  <c r="H466" i="116"/>
  <c r="I466" i="116"/>
  <c r="J466" i="116"/>
  <c r="K466" i="116"/>
  <c r="G467" i="116"/>
  <c r="H467" i="116"/>
  <c r="J467" i="116"/>
  <c r="K467" i="116"/>
  <c r="G468" i="116"/>
  <c r="H468" i="116"/>
  <c r="J468" i="116"/>
  <c r="K468" i="116"/>
  <c r="I470" i="116"/>
  <c r="I467" i="116" s="1"/>
  <c r="I471" i="116"/>
  <c r="G472" i="116"/>
  <c r="H472" i="116"/>
  <c r="I472" i="116"/>
  <c r="J472" i="116"/>
  <c r="K472" i="116"/>
  <c r="I473" i="116"/>
  <c r="I474" i="116"/>
  <c r="I475" i="116" s="1"/>
  <c r="G475" i="116"/>
  <c r="H475" i="116"/>
  <c r="J475" i="116"/>
  <c r="K475" i="116"/>
  <c r="G476" i="116"/>
  <c r="H476" i="116"/>
  <c r="J476" i="116"/>
  <c r="K476" i="116"/>
  <c r="G477" i="116"/>
  <c r="H477" i="116"/>
  <c r="J477" i="116"/>
  <c r="K477" i="116"/>
  <c r="I479" i="116"/>
  <c r="I476" i="116" s="1"/>
  <c r="I480" i="116"/>
  <c r="G481" i="116"/>
  <c r="H481" i="116"/>
  <c r="J481" i="116"/>
  <c r="K481" i="116"/>
  <c r="J482" i="116"/>
  <c r="G483" i="116"/>
  <c r="H483" i="116"/>
  <c r="J483" i="116"/>
  <c r="K483" i="116"/>
  <c r="I485" i="116"/>
  <c r="I486" i="116"/>
  <c r="G487" i="116"/>
  <c r="H487" i="116"/>
  <c r="J487" i="116"/>
  <c r="K487" i="116"/>
  <c r="G488" i="116"/>
  <c r="H488" i="116"/>
  <c r="H482" i="116" s="1"/>
  <c r="K488" i="116"/>
  <c r="K490" i="116" s="1"/>
  <c r="I489" i="116"/>
  <c r="H490" i="116"/>
  <c r="J490" i="116"/>
  <c r="I491" i="116"/>
  <c r="I492" i="116"/>
  <c r="G493" i="116"/>
  <c r="H493" i="116"/>
  <c r="J493" i="116"/>
  <c r="K493" i="116"/>
  <c r="I494" i="116"/>
  <c r="I495" i="116"/>
  <c r="G496" i="116"/>
  <c r="H496" i="116"/>
  <c r="J496" i="116"/>
  <c r="K496" i="116"/>
  <c r="I497" i="116"/>
  <c r="I498" i="116"/>
  <c r="G499" i="116"/>
  <c r="H499" i="116"/>
  <c r="I499" i="116"/>
  <c r="J499" i="116"/>
  <c r="K499" i="116"/>
  <c r="I500" i="116"/>
  <c r="I501" i="116"/>
  <c r="G502" i="116"/>
  <c r="H502" i="116"/>
  <c r="J502" i="116"/>
  <c r="K502" i="116"/>
  <c r="I503" i="116"/>
  <c r="I504" i="116"/>
  <c r="I505" i="116" s="1"/>
  <c r="G505" i="116"/>
  <c r="H505" i="116"/>
  <c r="J505" i="116"/>
  <c r="K505" i="116"/>
  <c r="I506" i="116"/>
  <c r="I507" i="116"/>
  <c r="G508" i="116"/>
  <c r="H508" i="116"/>
  <c r="J508" i="116"/>
  <c r="K508" i="116"/>
  <c r="I510" i="116"/>
  <c r="I511" i="116" s="1"/>
  <c r="G511" i="116"/>
  <c r="H511" i="116"/>
  <c r="J511" i="116"/>
  <c r="K511" i="116"/>
  <c r="I513" i="116"/>
  <c r="I514" i="116" s="1"/>
  <c r="G514" i="116"/>
  <c r="H514" i="116"/>
  <c r="J514" i="116"/>
  <c r="K514" i="116"/>
  <c r="I515" i="116"/>
  <c r="I516" i="116"/>
  <c r="I517" i="116" s="1"/>
  <c r="G517" i="116"/>
  <c r="H517" i="116"/>
  <c r="J517" i="116"/>
  <c r="K517" i="116"/>
  <c r="I518" i="116"/>
  <c r="I519" i="116"/>
  <c r="G520" i="116"/>
  <c r="H520" i="116"/>
  <c r="J520" i="116"/>
  <c r="K520" i="116"/>
  <c r="I521" i="116"/>
  <c r="I522" i="116"/>
  <c r="G523" i="116"/>
  <c r="H523" i="116"/>
  <c r="I523" i="116"/>
  <c r="J523" i="116"/>
  <c r="K523" i="116"/>
  <c r="G524" i="116"/>
  <c r="H524" i="116"/>
  <c r="J524" i="116"/>
  <c r="K524" i="116"/>
  <c r="G525" i="116"/>
  <c r="H525" i="116"/>
  <c r="H526" i="116" s="1"/>
  <c r="J525" i="116"/>
  <c r="K525" i="116"/>
  <c r="G526" i="116"/>
  <c r="I527" i="116"/>
  <c r="I528" i="116"/>
  <c r="I529" i="116" s="1"/>
  <c r="G529" i="116"/>
  <c r="H529" i="116"/>
  <c r="J529" i="116"/>
  <c r="K529" i="116"/>
  <c r="I530" i="116"/>
  <c r="I531" i="116"/>
  <c r="I532" i="116" s="1"/>
  <c r="G532" i="116"/>
  <c r="H532" i="116"/>
  <c r="J532" i="116"/>
  <c r="K532" i="116"/>
  <c r="I540" i="116"/>
  <c r="J541" i="116"/>
  <c r="J542" i="116" s="1"/>
  <c r="K542" i="116"/>
  <c r="K546" i="116"/>
  <c r="I546" i="116" s="1"/>
  <c r="I548" i="116" s="1"/>
  <c r="I547" i="116"/>
  <c r="J548" i="116"/>
  <c r="I552" i="116"/>
  <c r="I553" i="116"/>
  <c r="J554" i="116"/>
  <c r="K554" i="116"/>
  <c r="F11" i="115"/>
  <c r="E12" i="115"/>
  <c r="G12" i="115" s="1"/>
  <c r="G13" i="115"/>
  <c r="E15" i="115"/>
  <c r="E14" i="115" s="1"/>
  <c r="F15" i="115"/>
  <c r="F14" i="115" s="1"/>
  <c r="G16" i="115"/>
  <c r="G17" i="115"/>
  <c r="G18" i="115"/>
  <c r="G19" i="115"/>
  <c r="G20" i="115"/>
  <c r="G21" i="115"/>
  <c r="G22" i="115"/>
  <c r="G23" i="115"/>
  <c r="G24" i="115"/>
  <c r="G25" i="115"/>
  <c r="G26" i="115"/>
  <c r="G27" i="115"/>
  <c r="G28" i="115"/>
  <c r="G29" i="115"/>
  <c r="E31" i="115"/>
  <c r="E30" i="115" s="1"/>
  <c r="G30" i="115" s="1"/>
  <c r="F31" i="115"/>
  <c r="F30" i="115" s="1"/>
  <c r="G32" i="115"/>
  <c r="G33" i="115"/>
  <c r="G34" i="115"/>
  <c r="G35" i="115"/>
  <c r="G36" i="115"/>
  <c r="G37" i="115"/>
  <c r="G38" i="115"/>
  <c r="G39" i="115"/>
  <c r="G40" i="115"/>
  <c r="G41" i="115"/>
  <c r="G42" i="115"/>
  <c r="G43" i="115"/>
  <c r="G44" i="115"/>
  <c r="G45" i="115"/>
  <c r="G46" i="115"/>
  <c r="G47" i="115"/>
  <c r="G48" i="115"/>
  <c r="G49" i="115"/>
  <c r="G50" i="115"/>
  <c r="E51" i="115"/>
  <c r="G51" i="115" s="1"/>
  <c r="G52" i="115"/>
  <c r="E53" i="115"/>
  <c r="G53" i="115" s="1"/>
  <c r="G54" i="115"/>
  <c r="E56" i="115"/>
  <c r="G56" i="115" s="1"/>
  <c r="G57" i="115"/>
  <c r="E59" i="115"/>
  <c r="G59" i="115" s="1"/>
  <c r="F59" i="115"/>
  <c r="F58" i="115" s="1"/>
  <c r="G60" i="115"/>
  <c r="G61" i="115"/>
  <c r="E62" i="115"/>
  <c r="G62" i="115" s="1"/>
  <c r="E63" i="115"/>
  <c r="G63" i="115" s="1"/>
  <c r="G64" i="115"/>
  <c r="E66" i="115"/>
  <c r="F66" i="115"/>
  <c r="G67" i="115"/>
  <c r="G68" i="115"/>
  <c r="G69" i="115"/>
  <c r="G70" i="115"/>
  <c r="G71" i="115"/>
  <c r="G72" i="115"/>
  <c r="G73" i="115"/>
  <c r="G74" i="115"/>
  <c r="G75" i="115"/>
  <c r="G76" i="115"/>
  <c r="G77" i="115"/>
  <c r="G78" i="115"/>
  <c r="G79" i="115"/>
  <c r="G80" i="115"/>
  <c r="G81" i="115"/>
  <c r="G82" i="115"/>
  <c r="G83" i="115"/>
  <c r="G84" i="115"/>
  <c r="G85" i="115"/>
  <c r="G86" i="115"/>
  <c r="G87" i="115"/>
  <c r="G88" i="115"/>
  <c r="G89" i="115"/>
  <c r="G90" i="115"/>
  <c r="G91" i="115"/>
  <c r="G92" i="115"/>
  <c r="G93" i="115"/>
  <c r="G94" i="115"/>
  <c r="G95" i="115"/>
  <c r="G96" i="115"/>
  <c r="G97" i="115"/>
  <c r="G98" i="115"/>
  <c r="E99" i="115"/>
  <c r="F99" i="115"/>
  <c r="F65" i="115" s="1"/>
  <c r="G100" i="115"/>
  <c r="G101" i="115"/>
  <c r="G102" i="115"/>
  <c r="G103" i="115"/>
  <c r="G104" i="115"/>
  <c r="G105" i="115"/>
  <c r="G106" i="115"/>
  <c r="G107" i="115"/>
  <c r="G108" i="115"/>
  <c r="G109" i="115"/>
  <c r="G110" i="115"/>
  <c r="G111" i="115"/>
  <c r="G112" i="115"/>
  <c r="G113" i="115"/>
  <c r="G114" i="115"/>
  <c r="G115" i="115"/>
  <c r="G116" i="115"/>
  <c r="E117" i="115"/>
  <c r="G117" i="115" s="1"/>
  <c r="F117" i="115"/>
  <c r="G118" i="115"/>
  <c r="G119" i="115"/>
  <c r="G120" i="115"/>
  <c r="G121" i="115"/>
  <c r="G122" i="115"/>
  <c r="G123" i="115"/>
  <c r="G124" i="115"/>
  <c r="G125" i="115"/>
  <c r="G126" i="115"/>
  <c r="G127" i="115"/>
  <c r="G128" i="115"/>
  <c r="G129" i="115"/>
  <c r="G130" i="115"/>
  <c r="G131" i="115"/>
  <c r="G132" i="115"/>
  <c r="G133" i="115"/>
  <c r="G134" i="115"/>
  <c r="G135" i="115"/>
  <c r="G136" i="115"/>
  <c r="G137" i="115"/>
  <c r="G138" i="115"/>
  <c r="G139" i="115"/>
  <c r="G140" i="115"/>
  <c r="G141" i="115"/>
  <c r="G142" i="115"/>
  <c r="G143" i="115"/>
  <c r="G144" i="115"/>
  <c r="G145" i="115"/>
  <c r="G146" i="115"/>
  <c r="G147" i="115"/>
  <c r="G148" i="115"/>
  <c r="G149" i="115"/>
  <c r="G150" i="115"/>
  <c r="G151" i="115"/>
  <c r="G152" i="115"/>
  <c r="F154" i="115"/>
  <c r="F153" i="115" s="1"/>
  <c r="G153" i="115" s="1"/>
  <c r="G155" i="115"/>
  <c r="G156" i="115"/>
  <c r="F157" i="115"/>
  <c r="G157" i="115" s="1"/>
  <c r="F158" i="115"/>
  <c r="G158" i="115" s="1"/>
  <c r="G159" i="115"/>
  <c r="E161" i="115"/>
  <c r="G161" i="115" s="1"/>
  <c r="G162" i="115"/>
  <c r="G163" i="115"/>
  <c r="G164" i="115"/>
  <c r="G165" i="115"/>
  <c r="G166" i="115"/>
  <c r="G167" i="115"/>
  <c r="E168" i="115"/>
  <c r="G168" i="115" s="1"/>
  <c r="G169" i="115"/>
  <c r="G170" i="115"/>
  <c r="E171" i="115"/>
  <c r="G171" i="115" s="1"/>
  <c r="G172" i="115"/>
  <c r="G173" i="115"/>
  <c r="G174" i="115"/>
  <c r="G175" i="115"/>
  <c r="G176" i="115"/>
  <c r="E177" i="115"/>
  <c r="G177" i="115" s="1"/>
  <c r="G178" i="115"/>
  <c r="E179" i="115"/>
  <c r="G179" i="115" s="1"/>
  <c r="F179" i="115"/>
  <c r="F160" i="115" s="1"/>
  <c r="G180" i="115"/>
  <c r="G181" i="115"/>
  <c r="G182" i="115"/>
  <c r="E183" i="115"/>
  <c r="G183" i="115" s="1"/>
  <c r="G184" i="115"/>
  <c r="E186" i="115"/>
  <c r="G187" i="115"/>
  <c r="G188" i="115"/>
  <c r="G189" i="115"/>
  <c r="F190" i="115"/>
  <c r="G190" i="115" s="1"/>
  <c r="G191" i="115"/>
  <c r="E192" i="115"/>
  <c r="G192" i="115" s="1"/>
  <c r="G193" i="115"/>
  <c r="G194" i="115"/>
  <c r="G195" i="115"/>
  <c r="E197" i="115"/>
  <c r="F197" i="115"/>
  <c r="G198" i="115"/>
  <c r="G199" i="115"/>
  <c r="G200" i="115"/>
  <c r="E202" i="115"/>
  <c r="F202" i="115"/>
  <c r="F201" i="115" s="1"/>
  <c r="G203" i="115"/>
  <c r="G204" i="115"/>
  <c r="G205" i="115"/>
  <c r="E206" i="115"/>
  <c r="G206" i="115" s="1"/>
  <c r="G207" i="115"/>
  <c r="G208" i="115"/>
  <c r="E210" i="115"/>
  <c r="G210" i="115"/>
  <c r="G211" i="115"/>
  <c r="G212" i="115"/>
  <c r="G213" i="115"/>
  <c r="G214" i="115"/>
  <c r="G215" i="115"/>
  <c r="G216" i="115"/>
  <c r="E217" i="115"/>
  <c r="G217" i="115"/>
  <c r="G218" i="115"/>
  <c r="G219" i="115"/>
  <c r="G220" i="115"/>
  <c r="G221" i="115"/>
  <c r="G222" i="115"/>
  <c r="G223" i="115"/>
  <c r="G224" i="115"/>
  <c r="G225" i="115"/>
  <c r="E226" i="115"/>
  <c r="G226" i="115" s="1"/>
  <c r="G227" i="115"/>
  <c r="G228" i="115"/>
  <c r="G229" i="115"/>
  <c r="E231" i="115"/>
  <c r="G232" i="115"/>
  <c r="G233" i="115"/>
  <c r="E234" i="115"/>
  <c r="G234" i="115" s="1"/>
  <c r="G235" i="115"/>
  <c r="G236" i="115"/>
  <c r="G237" i="115"/>
  <c r="G238" i="115"/>
  <c r="G239" i="115"/>
  <c r="E240" i="115"/>
  <c r="G240" i="115" s="1"/>
  <c r="G241" i="115"/>
  <c r="G242" i="115"/>
  <c r="E243" i="115"/>
  <c r="G243" i="115" s="1"/>
  <c r="G244" i="115"/>
  <c r="G245" i="115"/>
  <c r="G246" i="115"/>
  <c r="G247" i="115"/>
  <c r="G248" i="115"/>
  <c r="G249" i="115"/>
  <c r="G250" i="115"/>
  <c r="G251" i="115"/>
  <c r="G252" i="115"/>
  <c r="G253" i="115"/>
  <c r="G254" i="115"/>
  <c r="G255" i="115"/>
  <c r="G256" i="115"/>
  <c r="G257" i="115"/>
  <c r="G258" i="115"/>
  <c r="G259" i="115"/>
  <c r="F260" i="115"/>
  <c r="G260" i="115" s="1"/>
  <c r="G261" i="115"/>
  <c r="G262" i="115"/>
  <c r="E263" i="115"/>
  <c r="G263" i="115" s="1"/>
  <c r="G264" i="115"/>
  <c r="G265" i="115"/>
  <c r="E267" i="115"/>
  <c r="G268" i="115"/>
  <c r="E269" i="115"/>
  <c r="G269" i="115" s="1"/>
  <c r="G270" i="115"/>
  <c r="E271" i="115"/>
  <c r="G271" i="115" s="1"/>
  <c r="G272" i="115"/>
  <c r="E273" i="115"/>
  <c r="F273" i="115"/>
  <c r="F266" i="115" s="1"/>
  <c r="G274" i="115"/>
  <c r="G275" i="115"/>
  <c r="E277" i="115"/>
  <c r="F277" i="115"/>
  <c r="G277" i="115"/>
  <c r="G278" i="115"/>
  <c r="G279" i="115"/>
  <c r="G280" i="115"/>
  <c r="E281" i="115"/>
  <c r="G282" i="115"/>
  <c r="G283" i="115"/>
  <c r="G284" i="115"/>
  <c r="E285" i="115"/>
  <c r="G285" i="115" s="1"/>
  <c r="G286" i="115"/>
  <c r="G287" i="115"/>
  <c r="E288" i="115"/>
  <c r="G288" i="115" s="1"/>
  <c r="G289" i="115"/>
  <c r="G290" i="115"/>
  <c r="E291" i="115"/>
  <c r="F291" i="115"/>
  <c r="G292" i="115"/>
  <c r="G293" i="115"/>
  <c r="G294" i="115"/>
  <c r="G295" i="115"/>
  <c r="G296" i="115"/>
  <c r="G297" i="115"/>
  <c r="G298" i="115"/>
  <c r="G299" i="115"/>
  <c r="G300" i="115"/>
  <c r="G301" i="115"/>
  <c r="G302" i="115"/>
  <c r="G303" i="115"/>
  <c r="G304" i="115"/>
  <c r="G305" i="115"/>
  <c r="G306" i="115"/>
  <c r="G307" i="115"/>
  <c r="G308" i="115"/>
  <c r="G309" i="115"/>
  <c r="E310" i="115"/>
  <c r="F310" i="115"/>
  <c r="G311" i="115"/>
  <c r="G312" i="115"/>
  <c r="G313" i="115"/>
  <c r="G314" i="115"/>
  <c r="G315" i="115"/>
  <c r="E317" i="115"/>
  <c r="E316" i="115" s="1"/>
  <c r="F317" i="115"/>
  <c r="F316" i="115" s="1"/>
  <c r="G318" i="115"/>
  <c r="G319" i="115"/>
  <c r="G320" i="115"/>
  <c r="G321" i="115"/>
  <c r="G322" i="115"/>
  <c r="G323" i="115"/>
  <c r="G324" i="115"/>
  <c r="G325" i="115"/>
  <c r="G326" i="115"/>
  <c r="G327" i="115"/>
  <c r="G328" i="115"/>
  <c r="G329" i="115"/>
  <c r="G330" i="115"/>
  <c r="G331" i="115"/>
  <c r="G332" i="115"/>
  <c r="G333" i="115"/>
  <c r="G334" i="115"/>
  <c r="G335" i="115"/>
  <c r="G336" i="115"/>
  <c r="G337" i="115"/>
  <c r="E339" i="115"/>
  <c r="E338" i="115" s="1"/>
  <c r="F339" i="115"/>
  <c r="F338" i="115" s="1"/>
  <c r="G340" i="115"/>
  <c r="G341" i="115"/>
  <c r="E11" i="115" l="1"/>
  <c r="G11" i="115" s="1"/>
  <c r="K451" i="116"/>
  <c r="I300" i="116"/>
  <c r="I157" i="116"/>
  <c r="I136" i="116"/>
  <c r="I42" i="116"/>
  <c r="M28" i="117"/>
  <c r="O34" i="117"/>
  <c r="E34" i="117"/>
  <c r="J55" i="117"/>
  <c r="I61" i="117"/>
  <c r="F98" i="117"/>
  <c r="O100" i="117"/>
  <c r="O109" i="117"/>
  <c r="M115" i="117"/>
  <c r="M124" i="117"/>
  <c r="F187" i="117"/>
  <c r="O187" i="117"/>
  <c r="F205" i="117"/>
  <c r="F259" i="117"/>
  <c r="D309" i="117"/>
  <c r="D310" i="117" s="1"/>
  <c r="L340" i="117"/>
  <c r="M400" i="117"/>
  <c r="K463" i="116"/>
  <c r="I343" i="116"/>
  <c r="K312" i="116"/>
  <c r="I36" i="116"/>
  <c r="D24" i="117"/>
  <c r="F41" i="117"/>
  <c r="M52" i="117"/>
  <c r="D65" i="117"/>
  <c r="D123" i="117"/>
  <c r="F130" i="117"/>
  <c r="H133" i="117"/>
  <c r="E165" i="117"/>
  <c r="E162" i="117" s="1"/>
  <c r="M172" i="117"/>
  <c r="N178" i="117"/>
  <c r="G187" i="117"/>
  <c r="F241" i="117"/>
  <c r="D317" i="117"/>
  <c r="D324" i="117"/>
  <c r="D399" i="117"/>
  <c r="E422" i="117"/>
  <c r="E419" i="117" s="1"/>
  <c r="E421" i="117" s="1"/>
  <c r="E139" i="117"/>
  <c r="G316" i="115"/>
  <c r="G310" i="115"/>
  <c r="G273" i="115"/>
  <c r="G197" i="115"/>
  <c r="I554" i="116"/>
  <c r="I346" i="116"/>
  <c r="I279" i="116"/>
  <c r="I270" i="116"/>
  <c r="J195" i="116"/>
  <c r="I144" i="116"/>
  <c r="E42" i="117"/>
  <c r="M53" i="117"/>
  <c r="M55" i="117" s="1"/>
  <c r="F76" i="117"/>
  <c r="E83" i="117"/>
  <c r="E85" i="117" s="1"/>
  <c r="D90" i="117"/>
  <c r="E129" i="117"/>
  <c r="J133" i="117"/>
  <c r="E163" i="117"/>
  <c r="N163" i="117"/>
  <c r="M256" i="117"/>
  <c r="D282" i="117"/>
  <c r="D291" i="117"/>
  <c r="F311" i="117"/>
  <c r="F321" i="117"/>
  <c r="E321" i="117" s="1"/>
  <c r="D321" i="117" s="1"/>
  <c r="E408" i="117"/>
  <c r="D408" i="117" s="1"/>
  <c r="I415" i="117"/>
  <c r="K159" i="116"/>
  <c r="I126" i="116"/>
  <c r="M42" i="117"/>
  <c r="N55" i="117"/>
  <c r="L94" i="117"/>
  <c r="E131" i="117"/>
  <c r="J187" i="117"/>
  <c r="M208" i="117"/>
  <c r="E301" i="117"/>
  <c r="G338" i="115"/>
  <c r="G186" i="115"/>
  <c r="E185" i="115"/>
  <c r="I412" i="116"/>
  <c r="I222" i="116"/>
  <c r="J159" i="116"/>
  <c r="I48" i="116"/>
  <c r="M73" i="117"/>
  <c r="O169" i="117"/>
  <c r="E177" i="117"/>
  <c r="F195" i="117"/>
  <c r="E195" i="117" s="1"/>
  <c r="D195" i="117" s="1"/>
  <c r="E284" i="117"/>
  <c r="F419" i="117"/>
  <c r="F421" i="117" s="1"/>
  <c r="F276" i="115"/>
  <c r="G202" i="115"/>
  <c r="K526" i="116"/>
  <c r="J469" i="116"/>
  <c r="H442" i="116"/>
  <c r="I400" i="116"/>
  <c r="I376" i="116"/>
  <c r="I291" i="116"/>
  <c r="G159" i="116"/>
  <c r="P14" i="117"/>
  <c r="P427" i="117" s="1"/>
  <c r="D28" i="117"/>
  <c r="O127" i="117"/>
  <c r="M136" i="117"/>
  <c r="E166" i="117"/>
  <c r="G169" i="117"/>
  <c r="I178" i="117"/>
  <c r="M214" i="117"/>
  <c r="J274" i="117"/>
  <c r="H340" i="117"/>
  <c r="M394" i="117"/>
  <c r="K415" i="117"/>
  <c r="P421" i="117"/>
  <c r="E58" i="115"/>
  <c r="G58" i="115" s="1"/>
  <c r="I524" i="116"/>
  <c r="I463" i="116"/>
  <c r="J463" i="116"/>
  <c r="I158" i="116"/>
  <c r="I66" i="116"/>
  <c r="K21" i="116"/>
  <c r="F17" i="117"/>
  <c r="F40" i="117"/>
  <c r="F52" i="117"/>
  <c r="F60" i="117"/>
  <c r="M132" i="117"/>
  <c r="E170" i="117"/>
  <c r="D173" i="117"/>
  <c r="N187" i="117"/>
  <c r="M250" i="117"/>
  <c r="E257" i="117"/>
  <c r="D257" i="117" s="1"/>
  <c r="G295" i="117"/>
  <c r="M310" i="117"/>
  <c r="I454" i="116"/>
  <c r="I451" i="116"/>
  <c r="J451" i="116"/>
  <c r="I440" i="116"/>
  <c r="I394" i="116"/>
  <c r="I382" i="116"/>
  <c r="I409" i="116"/>
  <c r="I430" i="116"/>
  <c r="I424" i="116"/>
  <c r="I418" i="116"/>
  <c r="I397" i="116"/>
  <c r="I391" i="116"/>
  <c r="I385" i="116"/>
  <c r="K333" i="116"/>
  <c r="I171" i="116"/>
  <c r="I159" i="116" s="1"/>
  <c r="I180" i="116"/>
  <c r="J102" i="116"/>
  <c r="J132" i="116"/>
  <c r="K96" i="116"/>
  <c r="I165" i="116"/>
  <c r="I183" i="116"/>
  <c r="M259" i="117"/>
  <c r="H238" i="117"/>
  <c r="E276" i="115"/>
  <c r="G276" i="115" s="1"/>
  <c r="E266" i="115"/>
  <c r="F230" i="115"/>
  <c r="E65" i="115"/>
  <c r="I520" i="116"/>
  <c r="I496" i="116"/>
  <c r="K478" i="116"/>
  <c r="G478" i="116"/>
  <c r="I318" i="116"/>
  <c r="I311" i="116"/>
  <c r="J312" i="116"/>
  <c r="I240" i="116"/>
  <c r="I231" i="116"/>
  <c r="I219" i="116"/>
  <c r="G207" i="116"/>
  <c r="K195" i="116"/>
  <c r="I198" i="116"/>
  <c r="I137" i="116"/>
  <c r="K332" i="116"/>
  <c r="I99" i="116"/>
  <c r="I94" i="116"/>
  <c r="G78" i="116"/>
  <c r="K457" i="116"/>
  <c r="I327" i="116"/>
  <c r="I273" i="116"/>
  <c r="I255" i="116"/>
  <c r="I249" i="116"/>
  <c r="I228" i="116"/>
  <c r="I216" i="116"/>
  <c r="I132" i="116"/>
  <c r="K132" i="116"/>
  <c r="I107" i="116"/>
  <c r="I111" i="116"/>
  <c r="I93" i="116"/>
  <c r="I76" i="116"/>
  <c r="J27" i="116"/>
  <c r="E187" i="117"/>
  <c r="E286" i="117"/>
  <c r="E361" i="117"/>
  <c r="G291" i="115"/>
  <c r="G339" i="115"/>
  <c r="E55" i="115"/>
  <c r="G55" i="115" s="1"/>
  <c r="J526" i="116"/>
  <c r="I493" i="116"/>
  <c r="H478" i="116"/>
  <c r="I460" i="116"/>
  <c r="I457" i="116"/>
  <c r="I421" i="116"/>
  <c r="I388" i="116"/>
  <c r="I364" i="116"/>
  <c r="H340" i="116"/>
  <c r="I330" i="116"/>
  <c r="I324" i="116"/>
  <c r="I309" i="116"/>
  <c r="I285" i="116"/>
  <c r="I261" i="116"/>
  <c r="G234" i="116"/>
  <c r="I225" i="116"/>
  <c r="K207" i="116"/>
  <c r="I213" i="116"/>
  <c r="I206" i="116"/>
  <c r="I147" i="116"/>
  <c r="J138" i="116"/>
  <c r="G108" i="116"/>
  <c r="J108" i="116"/>
  <c r="I100" i="116"/>
  <c r="E145" i="117"/>
  <c r="D143" i="117"/>
  <c r="D145" i="117" s="1"/>
  <c r="G281" i="115"/>
  <c r="E230" i="115"/>
  <c r="G230" i="115" s="1"/>
  <c r="E160" i="115"/>
  <c r="G160" i="115" s="1"/>
  <c r="I508" i="116"/>
  <c r="I502" i="116"/>
  <c r="K484" i="116"/>
  <c r="K535" i="116"/>
  <c r="K14" i="116" s="1"/>
  <c r="K557" i="116" s="1"/>
  <c r="H457" i="116"/>
  <c r="G138" i="116"/>
  <c r="I135" i="116"/>
  <c r="I123" i="116"/>
  <c r="I106" i="116"/>
  <c r="I96" i="116"/>
  <c r="G27" i="116"/>
  <c r="D407" i="117"/>
  <c r="E23" i="117"/>
  <c r="D23" i="117" s="1"/>
  <c r="D25" i="117" s="1"/>
  <c r="F25" i="117"/>
  <c r="D30" i="117"/>
  <c r="H43" i="117"/>
  <c r="D199" i="117"/>
  <c r="E202" i="117"/>
  <c r="D280" i="117"/>
  <c r="F301" i="117"/>
  <c r="I313" i="117"/>
  <c r="E334" i="117"/>
  <c r="D354" i="117"/>
  <c r="F361" i="117"/>
  <c r="M348" i="117"/>
  <c r="M364" i="117"/>
  <c r="F364" i="117"/>
  <c r="M385" i="117"/>
  <c r="E395" i="117"/>
  <c r="F409" i="117"/>
  <c r="P415" i="117"/>
  <c r="K78" i="116"/>
  <c r="I63" i="116"/>
  <c r="I39" i="116"/>
  <c r="I25" i="116"/>
  <c r="I24" i="116"/>
  <c r="J333" i="116"/>
  <c r="I19" i="116"/>
  <c r="G19" i="117"/>
  <c r="K17" i="117"/>
  <c r="K19" i="117" s="1"/>
  <c r="M17" i="117"/>
  <c r="F33" i="117"/>
  <c r="J14" i="117"/>
  <c r="I43" i="117"/>
  <c r="E50" i="117"/>
  <c r="D50" i="117" s="1"/>
  <c r="D52" i="117" s="1"/>
  <c r="M70" i="117"/>
  <c r="F70" i="117"/>
  <c r="E86" i="117"/>
  <c r="E88" i="117" s="1"/>
  <c r="M91" i="117"/>
  <c r="F91" i="117"/>
  <c r="G94" i="117"/>
  <c r="K94" i="117"/>
  <c r="H94" i="117"/>
  <c r="G100" i="117"/>
  <c r="K100" i="117"/>
  <c r="H100" i="117"/>
  <c r="M106" i="117"/>
  <c r="M118" i="117"/>
  <c r="D120" i="117"/>
  <c r="F125" i="117"/>
  <c r="F127" i="117" s="1"/>
  <c r="J127" i="117"/>
  <c r="G127" i="117"/>
  <c r="E128" i="117"/>
  <c r="D128" i="117" s="1"/>
  <c r="M131" i="117"/>
  <c r="M133" i="117" s="1"/>
  <c r="E135" i="117"/>
  <c r="F136" i="117"/>
  <c r="F148" i="117"/>
  <c r="M147" i="117"/>
  <c r="M161" i="117"/>
  <c r="M163" i="117" s="1"/>
  <c r="D164" i="117"/>
  <c r="D161" i="117" s="1"/>
  <c r="D165" i="117"/>
  <c r="D162" i="117" s="1"/>
  <c r="I169" i="117"/>
  <c r="M167" i="117"/>
  <c r="F168" i="117"/>
  <c r="F169" i="117" s="1"/>
  <c r="J169" i="117"/>
  <c r="G178" i="117"/>
  <c r="K178" i="117"/>
  <c r="D183" i="117"/>
  <c r="H193" i="117"/>
  <c r="F199" i="117"/>
  <c r="F202" i="117"/>
  <c r="D201" i="117"/>
  <c r="H223" i="117"/>
  <c r="E224" i="117"/>
  <c r="E226" i="117" s="1"/>
  <c r="D252" i="117"/>
  <c r="F280" i="117"/>
  <c r="M289" i="117"/>
  <c r="F292" i="117"/>
  <c r="M328" i="117"/>
  <c r="F334" i="117"/>
  <c r="D333" i="117"/>
  <c r="F343" i="117"/>
  <c r="O382" i="117"/>
  <c r="E28" i="117"/>
  <c r="F34" i="117"/>
  <c r="D42" i="117"/>
  <c r="G55" i="117"/>
  <c r="J61" i="117"/>
  <c r="D69" i="117"/>
  <c r="D72" i="117"/>
  <c r="E76" i="117"/>
  <c r="D87" i="117"/>
  <c r="E93" i="117"/>
  <c r="E94" i="117" s="1"/>
  <c r="F97" i="117"/>
  <c r="E99" i="117"/>
  <c r="F103" i="117"/>
  <c r="D117" i="117"/>
  <c r="E121" i="117"/>
  <c r="P142" i="117"/>
  <c r="D146" i="117"/>
  <c r="D140" i="117" s="1"/>
  <c r="D170" i="117"/>
  <c r="E175" i="117"/>
  <c r="H187" i="117"/>
  <c r="L187" i="117"/>
  <c r="P187" i="117"/>
  <c r="D200" i="117"/>
  <c r="D209" i="117"/>
  <c r="D230" i="117"/>
  <c r="M192" i="117"/>
  <c r="D249" i="117"/>
  <c r="F256" i="117"/>
  <c r="E259" i="117"/>
  <c r="M272" i="117"/>
  <c r="F322" i="117"/>
  <c r="F325" i="117"/>
  <c r="D332" i="117"/>
  <c r="D334" i="117" s="1"/>
  <c r="E350" i="117"/>
  <c r="E352" i="117" s="1"/>
  <c r="M352" i="117"/>
  <c r="F373" i="117"/>
  <c r="F376" i="117"/>
  <c r="D423" i="117"/>
  <c r="D420" i="117" s="1"/>
  <c r="I102" i="116"/>
  <c r="J78" i="116"/>
  <c r="I75" i="116"/>
  <c r="I51" i="116"/>
  <c r="I30" i="116"/>
  <c r="H13" i="117"/>
  <c r="H426" i="117" s="1"/>
  <c r="H439" i="117" s="1"/>
  <c r="F28" i="117"/>
  <c r="E29" i="117"/>
  <c r="E31" i="117" s="1"/>
  <c r="F37" i="117"/>
  <c r="D36" i="117"/>
  <c r="D33" i="117" s="1"/>
  <c r="N43" i="117"/>
  <c r="H55" i="117"/>
  <c r="L55" i="117"/>
  <c r="P55" i="117"/>
  <c r="E71" i="117"/>
  <c r="D71" i="117" s="1"/>
  <c r="M75" i="117"/>
  <c r="D75" i="117" s="1"/>
  <c r="D76" i="117" s="1"/>
  <c r="M79" i="117"/>
  <c r="F79" i="117"/>
  <c r="D83" i="117"/>
  <c r="D85" i="117" s="1"/>
  <c r="M88" i="117"/>
  <c r="F93" i="117"/>
  <c r="F94" i="117" s="1"/>
  <c r="F99" i="117"/>
  <c r="F100" i="117" s="1"/>
  <c r="H109" i="117"/>
  <c r="G109" i="117"/>
  <c r="K109" i="117"/>
  <c r="E110" i="117"/>
  <c r="D110" i="117" s="1"/>
  <c r="M108" i="117"/>
  <c r="D114" i="117"/>
  <c r="E116" i="117"/>
  <c r="D116" i="117" s="1"/>
  <c r="E122" i="117"/>
  <c r="D122" i="117" s="1"/>
  <c r="D124" i="117" s="1"/>
  <c r="H127" i="117"/>
  <c r="M130" i="117"/>
  <c r="G133" i="117"/>
  <c r="D137" i="117"/>
  <c r="D139" i="117" s="1"/>
  <c r="I142" i="117"/>
  <c r="M140" i="117"/>
  <c r="H141" i="117"/>
  <c r="H142" i="117" s="1"/>
  <c r="N141" i="117"/>
  <c r="N142" i="117" s="1"/>
  <c r="E147" i="117"/>
  <c r="E148" i="117" s="1"/>
  <c r="D152" i="117"/>
  <c r="E155" i="117"/>
  <c r="D155" i="117" s="1"/>
  <c r="M160" i="117"/>
  <c r="G163" i="117"/>
  <c r="K163" i="117"/>
  <c r="F163" i="117"/>
  <c r="F175" i="117"/>
  <c r="M168" i="117"/>
  <c r="F177" i="117"/>
  <c r="E179" i="117"/>
  <c r="D179" i="117" s="1"/>
  <c r="D189" i="117"/>
  <c r="D186" i="117" s="1"/>
  <c r="F211" i="117"/>
  <c r="E215" i="117"/>
  <c r="M223" i="117"/>
  <c r="F223" i="117"/>
  <c r="M226" i="117"/>
  <c r="F232" i="117"/>
  <c r="D234" i="117"/>
  <c r="D235" i="117" s="1"/>
  <c r="I238" i="117"/>
  <c r="D246" i="117"/>
  <c r="E248" i="117"/>
  <c r="D248" i="117" s="1"/>
  <c r="E260" i="117"/>
  <c r="H274" i="117"/>
  <c r="L274" i="117"/>
  <c r="F288" i="117"/>
  <c r="E288" i="117" s="1"/>
  <c r="D288" i="117" s="1"/>
  <c r="D289" i="117" s="1"/>
  <c r="K295" i="117"/>
  <c r="M301" i="117"/>
  <c r="F303" i="117"/>
  <c r="E303" i="117" s="1"/>
  <c r="D303" i="117" s="1"/>
  <c r="M319" i="117"/>
  <c r="F319" i="117"/>
  <c r="M322" i="117"/>
  <c r="E329" i="117"/>
  <c r="M339" i="117"/>
  <c r="D351" i="117"/>
  <c r="M367" i="117"/>
  <c r="K382" i="117"/>
  <c r="D390" i="117"/>
  <c r="M403" i="117"/>
  <c r="M411" i="117"/>
  <c r="D411" i="117" s="1"/>
  <c r="D412" i="117" s="1"/>
  <c r="N412" i="117"/>
  <c r="G415" i="117"/>
  <c r="N414" i="117"/>
  <c r="M417" i="117"/>
  <c r="M414" i="117" s="1"/>
  <c r="M415" i="117" s="1"/>
  <c r="H421" i="117"/>
  <c r="L421" i="117"/>
  <c r="I421" i="117"/>
  <c r="E18" i="117"/>
  <c r="D21" i="117"/>
  <c r="D18" i="117" s="1"/>
  <c r="D104" i="117"/>
  <c r="E98" i="117"/>
  <c r="E100" i="117" s="1"/>
  <c r="E106" i="117"/>
  <c r="D167" i="117"/>
  <c r="J427" i="117"/>
  <c r="J448" i="117" s="1"/>
  <c r="E54" i="117"/>
  <c r="D57" i="117"/>
  <c r="D54" i="117" s="1"/>
  <c r="D67" i="117"/>
  <c r="D80" i="117"/>
  <c r="E82" i="117"/>
  <c r="E115" i="117"/>
  <c r="D113" i="117"/>
  <c r="D115" i="117" s="1"/>
  <c r="D151" i="117"/>
  <c r="D172" i="117"/>
  <c r="D202" i="117"/>
  <c r="D64" i="117"/>
  <c r="D73" i="117"/>
  <c r="D118" i="117"/>
  <c r="D147" i="117"/>
  <c r="M349" i="117"/>
  <c r="N426" i="117"/>
  <c r="F22" i="117"/>
  <c r="E25" i="117"/>
  <c r="I34" i="117"/>
  <c r="F58" i="117"/>
  <c r="E73" i="117"/>
  <c r="F115" i="117"/>
  <c r="E118" i="117"/>
  <c r="H148" i="117"/>
  <c r="G154" i="117"/>
  <c r="F153" i="117"/>
  <c r="H160" i="117"/>
  <c r="F159" i="117"/>
  <c r="D166" i="117"/>
  <c r="E172" i="117"/>
  <c r="E182" i="117"/>
  <c r="E176" i="117" s="1"/>
  <c r="E178" i="117" s="1"/>
  <c r="F176" i="117"/>
  <c r="F178" i="117" s="1"/>
  <c r="E199" i="117"/>
  <c r="D212" i="117"/>
  <c r="M232" i="117"/>
  <c r="D245" i="117"/>
  <c r="E247" i="117"/>
  <c r="E269" i="117"/>
  <c r="F271" i="117"/>
  <c r="E283" i="117"/>
  <c r="D281" i="117"/>
  <c r="D283" i="117" s="1"/>
  <c r="F283" i="117"/>
  <c r="M286" i="117"/>
  <c r="D305" i="117"/>
  <c r="M325" i="117"/>
  <c r="D323" i="117"/>
  <c r="D325" i="117" s="1"/>
  <c r="E336" i="117"/>
  <c r="D336" i="117" s="1"/>
  <c r="D337" i="117" s="1"/>
  <c r="F337" i="117"/>
  <c r="E357" i="117"/>
  <c r="F348" i="117"/>
  <c r="D392" i="117"/>
  <c r="I381" i="117"/>
  <c r="I14" i="117" s="1"/>
  <c r="I394" i="117"/>
  <c r="D401" i="117"/>
  <c r="M424" i="117"/>
  <c r="J13" i="117"/>
  <c r="O13" i="117"/>
  <c r="P19" i="117"/>
  <c r="L14" i="117"/>
  <c r="D29" i="117"/>
  <c r="D31" i="117" s="1"/>
  <c r="M31" i="117"/>
  <c r="J34" i="117"/>
  <c r="M32" i="117"/>
  <c r="M34" i="117" s="1"/>
  <c r="F42" i="117"/>
  <c r="F43" i="117" s="1"/>
  <c r="E49" i="117"/>
  <c r="F64" i="117"/>
  <c r="F59" i="117"/>
  <c r="F61" i="117" s="1"/>
  <c r="E60" i="117"/>
  <c r="E64" i="117"/>
  <c r="E67" i="117"/>
  <c r="D70" i="117"/>
  <c r="M121" i="117"/>
  <c r="M148" i="117"/>
  <c r="E151" i="117"/>
  <c r="D157" i="117"/>
  <c r="O163" i="117"/>
  <c r="M184" i="117"/>
  <c r="E190" i="117"/>
  <c r="D188" i="117"/>
  <c r="M191" i="117"/>
  <c r="M193" i="117" s="1"/>
  <c r="D196" i="117"/>
  <c r="F196" i="117"/>
  <c r="E232" i="117"/>
  <c r="D242" i="117"/>
  <c r="D244" i="117" s="1"/>
  <c r="E244" i="117"/>
  <c r="D250" i="117"/>
  <c r="D266" i="117"/>
  <c r="E268" i="117"/>
  <c r="F272" i="117"/>
  <c r="E275" i="117"/>
  <c r="F277" i="117"/>
  <c r="F307" i="117"/>
  <c r="M334" i="117"/>
  <c r="E344" i="117"/>
  <c r="F346" i="117"/>
  <c r="M346" i="117"/>
  <c r="F367" i="117"/>
  <c r="F347" i="117"/>
  <c r="E365" i="117"/>
  <c r="F388" i="117"/>
  <c r="E386" i="117"/>
  <c r="F380" i="117"/>
  <c r="M388" i="117"/>
  <c r="M381" i="117"/>
  <c r="M420" i="117"/>
  <c r="M421" i="117" s="1"/>
  <c r="D422" i="117"/>
  <c r="P13" i="117"/>
  <c r="I13" i="117"/>
  <c r="D35" i="117"/>
  <c r="M37" i="117"/>
  <c r="D38" i="117"/>
  <c r="D40" i="117" s="1"/>
  <c r="M49" i="117"/>
  <c r="D49" i="117"/>
  <c r="E52" i="117"/>
  <c r="F54" i="117"/>
  <c r="F55" i="117" s="1"/>
  <c r="P61" i="117"/>
  <c r="M67" i="117"/>
  <c r="H76" i="117"/>
  <c r="D77" i="117"/>
  <c r="D79" i="117" s="1"/>
  <c r="D81" i="117"/>
  <c r="F82" i="117"/>
  <c r="D86" i="117"/>
  <c r="D88" i="117" s="1"/>
  <c r="D89" i="117"/>
  <c r="D91" i="117" s="1"/>
  <c r="D95" i="117"/>
  <c r="D101" i="117"/>
  <c r="D105" i="117"/>
  <c r="D99" i="117" s="1"/>
  <c r="F106" i="117"/>
  <c r="E107" i="117"/>
  <c r="M107" i="117"/>
  <c r="F121" i="117"/>
  <c r="E124" i="117"/>
  <c r="D125" i="117"/>
  <c r="D134" i="117"/>
  <c r="E140" i="117"/>
  <c r="F141" i="117"/>
  <c r="O141" i="117"/>
  <c r="O142" i="117" s="1"/>
  <c r="M141" i="117"/>
  <c r="M142" i="117" s="1"/>
  <c r="M151" i="117"/>
  <c r="H163" i="117"/>
  <c r="L163" i="117"/>
  <c r="P163" i="117"/>
  <c r="F166" i="117"/>
  <c r="E167" i="117"/>
  <c r="M175" i="117"/>
  <c r="M176" i="117"/>
  <c r="M178" i="117" s="1"/>
  <c r="M181" i="117"/>
  <c r="E181" i="117"/>
  <c r="F184" i="117"/>
  <c r="M190" i="117"/>
  <c r="F191" i="117"/>
  <c r="M202" i="117"/>
  <c r="D203" i="117"/>
  <c r="D205" i="117" s="1"/>
  <c r="M211" i="117"/>
  <c r="E211" i="117"/>
  <c r="D221" i="117"/>
  <c r="D223" i="117" s="1"/>
  <c r="E223" i="117"/>
  <c r="D224" i="117"/>
  <c r="E227" i="117"/>
  <c r="F229" i="117"/>
  <c r="F237" i="117"/>
  <c r="M241" i="117"/>
  <c r="M236" i="117"/>
  <c r="M237" i="117"/>
  <c r="F244" i="117"/>
  <c r="F247" i="117"/>
  <c r="E251" i="117"/>
  <c r="F253" i="117"/>
  <c r="F236" i="117"/>
  <c r="M268" i="117"/>
  <c r="F268" i="117"/>
  <c r="E280" i="117"/>
  <c r="H294" i="117"/>
  <c r="H295" i="117" s="1"/>
  <c r="M294" i="117"/>
  <c r="M295" i="117" s="1"/>
  <c r="D297" i="117"/>
  <c r="M312" i="117"/>
  <c r="E322" i="117"/>
  <c r="D320" i="117"/>
  <c r="D322" i="117" s="1"/>
  <c r="N340" i="117"/>
  <c r="M343" i="117"/>
  <c r="M338" i="117"/>
  <c r="M340" i="117" s="1"/>
  <c r="D341" i="117"/>
  <c r="F358" i="117"/>
  <c r="P448" i="117"/>
  <c r="G13" i="117"/>
  <c r="L13" i="117"/>
  <c r="F18" i="117"/>
  <c r="F19" i="117" s="1"/>
  <c r="E20" i="117"/>
  <c r="M18" i="117"/>
  <c r="G34" i="117"/>
  <c r="K34" i="117"/>
  <c r="E37" i="117"/>
  <c r="E40" i="117"/>
  <c r="M41" i="117"/>
  <c r="M43" i="117" s="1"/>
  <c r="F46" i="117"/>
  <c r="E44" i="117"/>
  <c r="F49" i="117"/>
  <c r="E56" i="117"/>
  <c r="M59" i="117"/>
  <c r="M60" i="117"/>
  <c r="F67" i="117"/>
  <c r="E70" i="117"/>
  <c r="E79" i="117"/>
  <c r="E91" i="117"/>
  <c r="M92" i="117"/>
  <c r="M94" i="117" s="1"/>
  <c r="E97" i="117"/>
  <c r="M98" i="117"/>
  <c r="M100" i="117" s="1"/>
  <c r="E103" i="117"/>
  <c r="F107" i="117"/>
  <c r="F109" i="117" s="1"/>
  <c r="E111" i="117"/>
  <c r="D119" i="117"/>
  <c r="D121" i="117" s="1"/>
  <c r="E125" i="117"/>
  <c r="M127" i="117"/>
  <c r="E130" i="117"/>
  <c r="G141" i="117"/>
  <c r="G142" i="117" s="1"/>
  <c r="K141" i="117"/>
  <c r="F140" i="117"/>
  <c r="F145" i="117"/>
  <c r="F151" i="117"/>
  <c r="M157" i="117"/>
  <c r="E157" i="117"/>
  <c r="D174" i="117"/>
  <c r="D168" i="117" s="1"/>
  <c r="D180" i="117"/>
  <c r="D177" i="117" s="1"/>
  <c r="F190" i="117"/>
  <c r="K191" i="117"/>
  <c r="K193" i="117" s="1"/>
  <c r="E206" i="117"/>
  <c r="E191" i="117" s="1"/>
  <c r="D210" i="117"/>
  <c r="M220" i="117"/>
  <c r="D218" i="117"/>
  <c r="D220" i="117" s="1"/>
  <c r="M229" i="117"/>
  <c r="D239" i="117"/>
  <c r="D240" i="117"/>
  <c r="N237" i="117"/>
  <c r="N14" i="117" s="1"/>
  <c r="N241" i="117"/>
  <c r="E250" i="117"/>
  <c r="E263" i="117"/>
  <c r="F265" i="117"/>
  <c r="E276" i="117"/>
  <c r="F273" i="117"/>
  <c r="E296" i="117"/>
  <c r="F293" i="117"/>
  <c r="F298" i="117"/>
  <c r="D304" i="117"/>
  <c r="E306" i="117"/>
  <c r="D306" i="117" s="1"/>
  <c r="E310" i="117"/>
  <c r="E326" i="117"/>
  <c r="E311" i="117" s="1"/>
  <c r="F328" i="117"/>
  <c r="F338" i="117"/>
  <c r="F340" i="117" s="1"/>
  <c r="J340" i="117"/>
  <c r="M361" i="117"/>
  <c r="E368" i="117"/>
  <c r="F370" i="117"/>
  <c r="F385" i="117"/>
  <c r="E383" i="117"/>
  <c r="E402" i="117"/>
  <c r="D402" i="117" s="1"/>
  <c r="F403" i="117"/>
  <c r="E417" i="117"/>
  <c r="F414" i="117"/>
  <c r="F415" i="117" s="1"/>
  <c r="O414" i="117"/>
  <c r="O415" i="117" s="1"/>
  <c r="O418" i="117"/>
  <c r="H447" i="117"/>
  <c r="O238" i="117"/>
  <c r="E241" i="117"/>
  <c r="E237" i="117"/>
  <c r="D254" i="117"/>
  <c r="D256" i="117" s="1"/>
  <c r="E256" i="117"/>
  <c r="D259" i="117"/>
  <c r="M265" i="117"/>
  <c r="D267" i="117"/>
  <c r="M273" i="117"/>
  <c r="M274" i="117" s="1"/>
  <c r="D292" i="117"/>
  <c r="F310" i="117"/>
  <c r="G313" i="117"/>
  <c r="F315" i="117"/>
  <c r="H312" i="117"/>
  <c r="H313" i="117" s="1"/>
  <c r="H316" i="117"/>
  <c r="D319" i="117"/>
  <c r="D327" i="117"/>
  <c r="D345" i="117"/>
  <c r="D339" i="117" s="1"/>
  <c r="F381" i="117"/>
  <c r="E387" i="117"/>
  <c r="E389" i="117"/>
  <c r="F391" i="117"/>
  <c r="J415" i="117"/>
  <c r="N415" i="117"/>
  <c r="H414" i="117"/>
  <c r="H415" i="117" s="1"/>
  <c r="H418" i="117"/>
  <c r="F172" i="117"/>
  <c r="E168" i="117"/>
  <c r="G196" i="117"/>
  <c r="E205" i="117"/>
  <c r="G214" i="117"/>
  <c r="F213" i="117"/>
  <c r="E213" i="117" s="1"/>
  <c r="D213" i="117" s="1"/>
  <c r="D225" i="117"/>
  <c r="D231" i="117"/>
  <c r="G238" i="117"/>
  <c r="K238" i="117"/>
  <c r="M244" i="117"/>
  <c r="D264" i="117"/>
  <c r="O274" i="117"/>
  <c r="D284" i="117"/>
  <c r="D286" i="117" s="1"/>
  <c r="E292" i="117"/>
  <c r="D299" i="117"/>
  <c r="D301" i="117" s="1"/>
  <c r="M307" i="117"/>
  <c r="E319" i="117"/>
  <c r="E339" i="117"/>
  <c r="D359" i="117"/>
  <c r="E364" i="117"/>
  <c r="D362" i="117"/>
  <c r="D364" i="117" s="1"/>
  <c r="D371" i="117"/>
  <c r="D373" i="117" s="1"/>
  <c r="E376" i="117"/>
  <c r="D374" i="117"/>
  <c r="D376" i="117" s="1"/>
  <c r="L382" i="117"/>
  <c r="M391" i="117"/>
  <c r="M380" i="117"/>
  <c r="M382" i="117" s="1"/>
  <c r="E393" i="117"/>
  <c r="D393" i="117" s="1"/>
  <c r="D395" i="117"/>
  <c r="D397" i="117" s="1"/>
  <c r="E397" i="117"/>
  <c r="E398" i="117"/>
  <c r="F400" i="117"/>
  <c r="F406" i="117"/>
  <c r="E405" i="117"/>
  <c r="D405" i="117" s="1"/>
  <c r="D406" i="117" s="1"/>
  <c r="K409" i="117"/>
  <c r="M412" i="117"/>
  <c r="F418" i="117"/>
  <c r="E416" i="117"/>
  <c r="E220" i="117"/>
  <c r="P274" i="117"/>
  <c r="M283" i="117"/>
  <c r="M292" i="117"/>
  <c r="J295" i="117"/>
  <c r="N295" i="117"/>
  <c r="M298" i="117"/>
  <c r="M304" i="117"/>
  <c r="M316" i="117"/>
  <c r="M311" i="117"/>
  <c r="M313" i="117" s="1"/>
  <c r="E325" i="117"/>
  <c r="E337" i="117"/>
  <c r="E343" i="117"/>
  <c r="F355" i="117"/>
  <c r="E353" i="117"/>
  <c r="D377" i="117"/>
  <c r="D379" i="117" s="1"/>
  <c r="E379" i="117"/>
  <c r="K349" i="117"/>
  <c r="O349" i="117"/>
  <c r="E358" i="117"/>
  <c r="D360" i="117"/>
  <c r="D366" i="117"/>
  <c r="M376" i="117"/>
  <c r="F379" i="117"/>
  <c r="D384" i="117"/>
  <c r="E412" i="117"/>
  <c r="F412" i="117"/>
  <c r="I382" i="117"/>
  <c r="G421" i="117"/>
  <c r="K421" i="117"/>
  <c r="E424" i="117"/>
  <c r="F10" i="115"/>
  <c r="G266" i="115"/>
  <c r="G65" i="115"/>
  <c r="K334" i="116"/>
  <c r="K469" i="116"/>
  <c r="G442" i="116"/>
  <c r="G99" i="115"/>
  <c r="G15" i="115"/>
  <c r="K548" i="116"/>
  <c r="H484" i="116"/>
  <c r="G457" i="116"/>
  <c r="K442" i="116"/>
  <c r="K340" i="116"/>
  <c r="G340" i="116"/>
  <c r="K234" i="116"/>
  <c r="I233" i="116"/>
  <c r="I205" i="116"/>
  <c r="I210" i="116"/>
  <c r="G195" i="116"/>
  <c r="I185" i="116"/>
  <c r="I186" i="116" s="1"/>
  <c r="I162" i="116"/>
  <c r="I153" i="116"/>
  <c r="I129" i="116"/>
  <c r="I57" i="116"/>
  <c r="I33" i="116"/>
  <c r="I26" i="116"/>
  <c r="J21" i="116"/>
  <c r="G317" i="115"/>
  <c r="G185" i="115"/>
  <c r="G66" i="115"/>
  <c r="G14" i="115"/>
  <c r="G490" i="116"/>
  <c r="G484" i="116" s="1"/>
  <c r="G482" i="116"/>
  <c r="G534" i="116" s="1"/>
  <c r="I477" i="116"/>
  <c r="I478" i="116" s="1"/>
  <c r="I481" i="116"/>
  <c r="J478" i="116"/>
  <c r="H469" i="116"/>
  <c r="H534" i="116"/>
  <c r="I441" i="116"/>
  <c r="I445" i="116"/>
  <c r="J535" i="116"/>
  <c r="J442" i="116"/>
  <c r="J534" i="116"/>
  <c r="I232" i="116"/>
  <c r="I237" i="116"/>
  <c r="J207" i="116"/>
  <c r="I193" i="116"/>
  <c r="I201" i="116"/>
  <c r="I195" i="116" s="1"/>
  <c r="K108" i="116"/>
  <c r="K102" i="116"/>
  <c r="K27" i="116"/>
  <c r="G25" i="116"/>
  <c r="G332" i="116" s="1"/>
  <c r="I21" i="116"/>
  <c r="J484" i="116"/>
  <c r="J340" i="116"/>
  <c r="E209" i="115"/>
  <c r="G209" i="115" s="1"/>
  <c r="E201" i="115"/>
  <c r="G201" i="115" s="1"/>
  <c r="G267" i="115"/>
  <c r="G231" i="115"/>
  <c r="G154" i="115"/>
  <c r="G31" i="115"/>
  <c r="I525" i="116"/>
  <c r="I483" i="116"/>
  <c r="G535" i="116"/>
  <c r="G469" i="116"/>
  <c r="I338" i="116"/>
  <c r="I339" i="116"/>
  <c r="J234" i="116"/>
  <c r="I177" i="116"/>
  <c r="K138" i="116"/>
  <c r="I141" i="116"/>
  <c r="I117" i="116"/>
  <c r="I108" i="116" s="1"/>
  <c r="I90" i="116"/>
  <c r="I77" i="116"/>
  <c r="I69" i="116"/>
  <c r="I45" i="116"/>
  <c r="G333" i="116"/>
  <c r="J332" i="116"/>
  <c r="H339" i="116"/>
  <c r="H535" i="116" s="1"/>
  <c r="I310" i="116"/>
  <c r="I312" i="116" s="1"/>
  <c r="I541" i="116"/>
  <c r="I542" i="116" s="1"/>
  <c r="I488" i="116"/>
  <c r="K482" i="116"/>
  <c r="K534" i="116" s="1"/>
  <c r="I468" i="116"/>
  <c r="I469" i="116" s="1"/>
  <c r="I192" i="116"/>
  <c r="I84" i="116"/>
  <c r="I487" i="116"/>
  <c r="F76" i="114"/>
  <c r="G76" i="114" s="1"/>
  <c r="F75" i="114"/>
  <c r="G75" i="114" s="1"/>
  <c r="E73" i="114"/>
  <c r="E72" i="114"/>
  <c r="G72" i="114" s="1"/>
  <c r="E70" i="114"/>
  <c r="E69" i="114" s="1"/>
  <c r="G69" i="114" s="1"/>
  <c r="E67" i="114"/>
  <c r="E66" i="114" s="1"/>
  <c r="G66" i="114" s="1"/>
  <c r="E63" i="114"/>
  <c r="G63" i="114" s="1"/>
  <c r="F58" i="114"/>
  <c r="E58" i="114"/>
  <c r="F54" i="114"/>
  <c r="E54" i="114"/>
  <c r="F47" i="114"/>
  <c r="E47" i="114"/>
  <c r="F40" i="114"/>
  <c r="E40" i="114"/>
  <c r="E37" i="114"/>
  <c r="G37" i="114" s="1"/>
  <c r="E35" i="114"/>
  <c r="E31" i="114"/>
  <c r="G31" i="114" s="1"/>
  <c r="E29" i="114"/>
  <c r="G29" i="114" s="1"/>
  <c r="F26" i="114"/>
  <c r="F25" i="114" s="1"/>
  <c r="G25" i="114" s="1"/>
  <c r="F11" i="114"/>
  <c r="F10" i="114" s="1"/>
  <c r="E11" i="114"/>
  <c r="G12" i="114"/>
  <c r="G13" i="114"/>
  <c r="G14" i="114"/>
  <c r="G15" i="114"/>
  <c r="G16" i="114"/>
  <c r="G17" i="114"/>
  <c r="G18" i="114"/>
  <c r="G19" i="114"/>
  <c r="G20" i="114"/>
  <c r="G21" i="114"/>
  <c r="G22" i="114"/>
  <c r="G23" i="114"/>
  <c r="G24" i="114"/>
  <c r="G26" i="114"/>
  <c r="G27" i="114"/>
  <c r="G30" i="114"/>
  <c r="G32" i="114"/>
  <c r="G33" i="114"/>
  <c r="G36" i="114"/>
  <c r="G38" i="114"/>
  <c r="G39" i="114"/>
  <c r="G41" i="114"/>
  <c r="G42" i="114"/>
  <c r="G43" i="114"/>
  <c r="G44" i="114"/>
  <c r="G45" i="114"/>
  <c r="G46" i="114"/>
  <c r="G48" i="114"/>
  <c r="G49" i="114"/>
  <c r="G50" i="114"/>
  <c r="G51" i="114"/>
  <c r="G52" i="114"/>
  <c r="G53" i="114"/>
  <c r="G55" i="114"/>
  <c r="G56" i="114"/>
  <c r="G57" i="114"/>
  <c r="G59" i="114"/>
  <c r="G60" i="114"/>
  <c r="G61" i="114"/>
  <c r="G64" i="114"/>
  <c r="G65" i="114"/>
  <c r="G67" i="114"/>
  <c r="G68" i="114"/>
  <c r="G71" i="114"/>
  <c r="G73" i="114"/>
  <c r="G74" i="114"/>
  <c r="G77" i="114"/>
  <c r="G78" i="114"/>
  <c r="G79" i="114"/>
  <c r="G80" i="114"/>
  <c r="I234" i="116" l="1"/>
  <c r="E196" i="117"/>
  <c r="I27" i="116"/>
  <c r="D247" i="117"/>
  <c r="F294" i="117"/>
  <c r="F295" i="117" s="1"/>
  <c r="I340" i="116"/>
  <c r="I207" i="116"/>
  <c r="M109" i="117"/>
  <c r="E59" i="117"/>
  <c r="F304" i="117"/>
  <c r="M76" i="117"/>
  <c r="D129" i="117"/>
  <c r="E126" i="117"/>
  <c r="E127" i="117" s="1"/>
  <c r="D232" i="117"/>
  <c r="E304" i="117"/>
  <c r="E62" i="114"/>
  <c r="G62" i="114" s="1"/>
  <c r="D409" i="117"/>
  <c r="I526" i="116"/>
  <c r="E409" i="117"/>
  <c r="I442" i="116"/>
  <c r="J14" i="116"/>
  <c r="J557" i="116" s="1"/>
  <c r="F238" i="117"/>
  <c r="G536" i="116"/>
  <c r="N238" i="117"/>
  <c r="D192" i="117"/>
  <c r="D107" i="117"/>
  <c r="D59" i="117"/>
  <c r="D61" i="117" s="1"/>
  <c r="I332" i="116"/>
  <c r="D60" i="117"/>
  <c r="O14" i="117"/>
  <c r="O15" i="117" s="1"/>
  <c r="D106" i="117"/>
  <c r="D163" i="117"/>
  <c r="D350" i="117"/>
  <c r="D352" i="117" s="1"/>
  <c r="I535" i="116"/>
  <c r="F192" i="117"/>
  <c r="F14" i="117" s="1"/>
  <c r="E262" i="117"/>
  <c r="D260" i="117"/>
  <c r="D262" i="117" s="1"/>
  <c r="M169" i="117"/>
  <c r="D135" i="117"/>
  <c r="D132" i="117" s="1"/>
  <c r="E132" i="117"/>
  <c r="E133" i="117" s="1"/>
  <c r="E136" i="117"/>
  <c r="I78" i="116"/>
  <c r="I333" i="116"/>
  <c r="F382" i="117"/>
  <c r="F349" i="117"/>
  <c r="E331" i="117"/>
  <c r="D329" i="117"/>
  <c r="D331" i="117" s="1"/>
  <c r="F289" i="117"/>
  <c r="E217" i="117"/>
  <c r="D215" i="117"/>
  <c r="D217" i="117" s="1"/>
  <c r="E289" i="117"/>
  <c r="M418" i="117"/>
  <c r="E370" i="117"/>
  <c r="D368" i="117"/>
  <c r="D370" i="117" s="1"/>
  <c r="E298" i="117"/>
  <c r="D296" i="117"/>
  <c r="E293" i="117"/>
  <c r="E265" i="117"/>
  <c r="D263" i="117"/>
  <c r="D265" i="117" s="1"/>
  <c r="D237" i="117"/>
  <c r="K142" i="117"/>
  <c r="K14" i="117"/>
  <c r="D44" i="117"/>
  <c r="E46" i="117"/>
  <c r="M14" i="117"/>
  <c r="L426" i="117"/>
  <c r="L15" i="117"/>
  <c r="D226" i="117"/>
  <c r="D92" i="117"/>
  <c r="D94" i="117" s="1"/>
  <c r="D97" i="117"/>
  <c r="I426" i="117"/>
  <c r="I447" i="117"/>
  <c r="I15" i="117"/>
  <c r="D365" i="117"/>
  <c r="D367" i="117" s="1"/>
  <c r="E347" i="117"/>
  <c r="E367" i="117"/>
  <c r="E277" i="117"/>
  <c r="D275" i="117"/>
  <c r="E272" i="117"/>
  <c r="O426" i="117"/>
  <c r="O447" i="117" s="1"/>
  <c r="E403" i="117"/>
  <c r="E394" i="117"/>
  <c r="D269" i="117"/>
  <c r="D271" i="117" s="1"/>
  <c r="E271" i="117"/>
  <c r="N439" i="117"/>
  <c r="O427" i="117"/>
  <c r="O448" i="117" s="1"/>
  <c r="M19" i="117"/>
  <c r="D169" i="117"/>
  <c r="E400" i="117"/>
  <c r="D398" i="117"/>
  <c r="D400" i="117" s="1"/>
  <c r="D361" i="117"/>
  <c r="E391" i="117"/>
  <c r="D389" i="117"/>
  <c r="D391" i="117" s="1"/>
  <c r="D417" i="117"/>
  <c r="D414" i="117" s="1"/>
  <c r="E414" i="117"/>
  <c r="D383" i="117"/>
  <c r="D385" i="117" s="1"/>
  <c r="E385" i="117"/>
  <c r="D326" i="117"/>
  <c r="D328" i="117" s="1"/>
  <c r="E328" i="117"/>
  <c r="D241" i="117"/>
  <c r="M61" i="117"/>
  <c r="E22" i="117"/>
  <c r="E17" i="117"/>
  <c r="D20" i="117"/>
  <c r="G426" i="117"/>
  <c r="P426" i="117"/>
  <c r="P447" i="117"/>
  <c r="P15" i="117"/>
  <c r="D419" i="117"/>
  <c r="D421" i="117" s="1"/>
  <c r="D424" i="117"/>
  <c r="F274" i="117"/>
  <c r="D185" i="117"/>
  <c r="D187" i="117" s="1"/>
  <c r="D190" i="117"/>
  <c r="L427" i="117"/>
  <c r="L448" i="117"/>
  <c r="J426" i="117"/>
  <c r="J15" i="117"/>
  <c r="D403" i="117"/>
  <c r="D394" i="117"/>
  <c r="E307" i="117"/>
  <c r="D214" i="117"/>
  <c r="E153" i="117"/>
  <c r="F154" i="117"/>
  <c r="N447" i="117"/>
  <c r="D82" i="117"/>
  <c r="N427" i="117"/>
  <c r="N448" i="117" s="1"/>
  <c r="M13" i="117"/>
  <c r="D175" i="117"/>
  <c r="I427" i="117"/>
  <c r="I448" i="117" s="1"/>
  <c r="E418" i="117"/>
  <c r="E413" i="117"/>
  <c r="E415" i="117" s="1"/>
  <c r="D416" i="117"/>
  <c r="D387" i="117"/>
  <c r="D381" i="117" s="1"/>
  <c r="E381" i="117"/>
  <c r="F312" i="117"/>
  <c r="F313" i="117" s="1"/>
  <c r="F316" i="117"/>
  <c r="E315" i="117"/>
  <c r="E236" i="117"/>
  <c r="E238" i="117" s="1"/>
  <c r="E406" i="117"/>
  <c r="E273" i="117"/>
  <c r="D276" i="117"/>
  <c r="D273" i="117" s="1"/>
  <c r="D111" i="117"/>
  <c r="E108" i="117"/>
  <c r="E109" i="117" s="1"/>
  <c r="E58" i="117"/>
  <c r="D56" i="117"/>
  <c r="E53" i="117"/>
  <c r="E55" i="117" s="1"/>
  <c r="D343" i="117"/>
  <c r="D136" i="117"/>
  <c r="D131" i="117"/>
  <c r="D133" i="117" s="1"/>
  <c r="E112" i="117"/>
  <c r="K13" i="117"/>
  <c r="E380" i="117"/>
  <c r="E382" i="117" s="1"/>
  <c r="E388" i="117"/>
  <c r="D386" i="117"/>
  <c r="D344" i="117"/>
  <c r="D346" i="117" s="1"/>
  <c r="E338" i="117"/>
  <c r="E340" i="117" s="1"/>
  <c r="E346" i="117"/>
  <c r="H14" i="117"/>
  <c r="D307" i="117"/>
  <c r="E214" i="117"/>
  <c r="E184" i="117"/>
  <c r="D182" i="117"/>
  <c r="D184" i="117" s="1"/>
  <c r="G14" i="117"/>
  <c r="G15" i="117" s="1"/>
  <c r="D311" i="117"/>
  <c r="E355" i="117"/>
  <c r="D353" i="117"/>
  <c r="D355" i="117" s="1"/>
  <c r="E294" i="117"/>
  <c r="D206" i="117"/>
  <c r="D208" i="117" s="1"/>
  <c r="E208" i="117"/>
  <c r="F142" i="117"/>
  <c r="E41" i="117"/>
  <c r="E43" i="117" s="1"/>
  <c r="D294" i="117"/>
  <c r="E253" i="117"/>
  <c r="D251" i="117"/>
  <c r="D253" i="117" s="1"/>
  <c r="M238" i="117"/>
  <c r="E229" i="117"/>
  <c r="D227" i="117"/>
  <c r="D229" i="117" s="1"/>
  <c r="F214" i="117"/>
  <c r="E169" i="117"/>
  <c r="D98" i="117"/>
  <c r="D100" i="117" s="1"/>
  <c r="D103" i="117"/>
  <c r="D37" i="117"/>
  <c r="D32" i="117"/>
  <c r="D34" i="117" s="1"/>
  <c r="F13" i="117"/>
  <c r="D268" i="117"/>
  <c r="E348" i="117"/>
  <c r="D357" i="117"/>
  <c r="D211" i="117"/>
  <c r="D181" i="117"/>
  <c r="E159" i="117"/>
  <c r="F160" i="117"/>
  <c r="N15" i="117"/>
  <c r="D148" i="117"/>
  <c r="E61" i="117"/>
  <c r="E192" i="117"/>
  <c r="E193" i="117" s="1"/>
  <c r="K536" i="116"/>
  <c r="K13" i="116"/>
  <c r="E10" i="115"/>
  <c r="G10" i="115" s="1"/>
  <c r="I490" i="116"/>
  <c r="I484" i="116" s="1"/>
  <c r="I482" i="116"/>
  <c r="I534" i="116" s="1"/>
  <c r="G334" i="116"/>
  <c r="J536" i="116"/>
  <c r="J13" i="116"/>
  <c r="J334" i="116"/>
  <c r="I138" i="116"/>
  <c r="H536" i="116"/>
  <c r="G70" i="114"/>
  <c r="G58" i="114"/>
  <c r="F34" i="114"/>
  <c r="G54" i="114"/>
  <c r="G47" i="114"/>
  <c r="G40" i="114"/>
  <c r="E34" i="114"/>
  <c r="G35" i="114"/>
  <c r="E28" i="114"/>
  <c r="G28" i="114" s="1"/>
  <c r="I70" i="111"/>
  <c r="I14" i="111" s="1"/>
  <c r="G70" i="111"/>
  <c r="F86" i="111"/>
  <c r="G134" i="111"/>
  <c r="I134" i="111"/>
  <c r="H70" i="111"/>
  <c r="F70" i="111"/>
  <c r="F54" i="111"/>
  <c r="J118" i="111"/>
  <c r="O118" i="111"/>
  <c r="F34" i="111"/>
  <c r="F14" i="111" s="1"/>
  <c r="F193" i="117" l="1"/>
  <c r="D126" i="117"/>
  <c r="D127" i="117" s="1"/>
  <c r="D130" i="117"/>
  <c r="I334" i="116"/>
  <c r="D338" i="117"/>
  <c r="D340" i="117" s="1"/>
  <c r="I14" i="116"/>
  <c r="I557" i="116" s="1"/>
  <c r="D159" i="117"/>
  <c r="D160" i="117" s="1"/>
  <c r="E160" i="117"/>
  <c r="D348" i="117"/>
  <c r="D358" i="117"/>
  <c r="F426" i="117"/>
  <c r="F15" i="117"/>
  <c r="H427" i="117"/>
  <c r="H428" i="117" s="1"/>
  <c r="H448" i="117"/>
  <c r="H15" i="117"/>
  <c r="D388" i="117"/>
  <c r="D380" i="117"/>
  <c r="D382" i="117" s="1"/>
  <c r="D413" i="117"/>
  <c r="D415" i="117" s="1"/>
  <c r="D418" i="117"/>
  <c r="D153" i="117"/>
  <c r="E141" i="117"/>
  <c r="E142" i="117" s="1"/>
  <c r="E154" i="117"/>
  <c r="D191" i="117"/>
  <c r="D193" i="117" s="1"/>
  <c r="P442" i="117"/>
  <c r="G439" i="117"/>
  <c r="E13" i="117"/>
  <c r="E19" i="117"/>
  <c r="O442" i="117"/>
  <c r="L442" i="117"/>
  <c r="D293" i="117"/>
  <c r="D295" i="117" s="1"/>
  <c r="D298" i="117"/>
  <c r="D176" i="117"/>
  <c r="D178" i="117" s="1"/>
  <c r="F427" i="117"/>
  <c r="F448" i="117"/>
  <c r="J442" i="117"/>
  <c r="G442" i="117"/>
  <c r="E274" i="117"/>
  <c r="E349" i="117"/>
  <c r="I439" i="117"/>
  <c r="I428" i="117"/>
  <c r="L428" i="117"/>
  <c r="L449" i="117" s="1"/>
  <c r="L439" i="117"/>
  <c r="D46" i="117"/>
  <c r="D41" i="117"/>
  <c r="D43" i="117" s="1"/>
  <c r="N442" i="117"/>
  <c r="G427" i="117"/>
  <c r="G428" i="117" s="1"/>
  <c r="G449" i="117" s="1"/>
  <c r="D108" i="117"/>
  <c r="D112" i="117"/>
  <c r="M426" i="117"/>
  <c r="M447" i="117" s="1"/>
  <c r="M15" i="117"/>
  <c r="J439" i="117"/>
  <c r="J428" i="117"/>
  <c r="J449" i="117" s="1"/>
  <c r="P428" i="117"/>
  <c r="P449" i="117" s="1"/>
  <c r="P439" i="117"/>
  <c r="G447" i="117"/>
  <c r="N428" i="117"/>
  <c r="N449" i="117" s="1"/>
  <c r="O428" i="117"/>
  <c r="O449" i="117" s="1"/>
  <c r="O439" i="117"/>
  <c r="D277" i="117"/>
  <c r="D272" i="117"/>
  <c r="D274" i="117" s="1"/>
  <c r="L447" i="117"/>
  <c r="K427" i="117"/>
  <c r="K448" i="117" s="1"/>
  <c r="D347" i="117"/>
  <c r="K426" i="117"/>
  <c r="K15" i="117"/>
  <c r="D58" i="117"/>
  <c r="D53" i="117"/>
  <c r="D55" i="117" s="1"/>
  <c r="E312" i="117"/>
  <c r="E313" i="117" s="1"/>
  <c r="D315" i="117"/>
  <c r="E316" i="117"/>
  <c r="J447" i="117"/>
  <c r="D22" i="117"/>
  <c r="D17" i="117"/>
  <c r="D236" i="117"/>
  <c r="D238" i="117" s="1"/>
  <c r="I442" i="117"/>
  <c r="I449" i="117"/>
  <c r="M427" i="117"/>
  <c r="M448" i="117" s="1"/>
  <c r="E295" i="117"/>
  <c r="I536" i="116"/>
  <c r="I13" i="116"/>
  <c r="J556" i="116"/>
  <c r="J558" i="116" s="1"/>
  <c r="J15" i="116"/>
  <c r="K15" i="116"/>
  <c r="K556" i="116"/>
  <c r="K558" i="116" s="1"/>
  <c r="F9" i="114"/>
  <c r="G34" i="114"/>
  <c r="F109" i="111"/>
  <c r="G109" i="111"/>
  <c r="H109" i="111"/>
  <c r="I109" i="111"/>
  <c r="J109" i="111"/>
  <c r="K109" i="111"/>
  <c r="L109" i="111"/>
  <c r="M109" i="111"/>
  <c r="N109" i="111"/>
  <c r="O109" i="111"/>
  <c r="P109" i="111"/>
  <c r="Q109" i="111"/>
  <c r="F110" i="111"/>
  <c r="G110" i="111"/>
  <c r="H110" i="111"/>
  <c r="I110" i="111"/>
  <c r="J110" i="111"/>
  <c r="K110" i="111"/>
  <c r="L110" i="111"/>
  <c r="M110" i="111"/>
  <c r="N110" i="111"/>
  <c r="O110" i="111"/>
  <c r="P110" i="111"/>
  <c r="Q110" i="111"/>
  <c r="E110" i="111"/>
  <c r="E109" i="111"/>
  <c r="Q143" i="111"/>
  <c r="P143" i="111"/>
  <c r="O143" i="111"/>
  <c r="N143" i="111"/>
  <c r="M143" i="111"/>
  <c r="L143" i="111"/>
  <c r="K143" i="111"/>
  <c r="J143" i="111"/>
  <c r="I143" i="111"/>
  <c r="H143" i="111"/>
  <c r="G143" i="111"/>
  <c r="F143" i="111"/>
  <c r="E143" i="111"/>
  <c r="D142" i="111"/>
  <c r="D141" i="111"/>
  <c r="Q139" i="111"/>
  <c r="P139" i="111"/>
  <c r="O139" i="111"/>
  <c r="N139" i="111"/>
  <c r="M139" i="111"/>
  <c r="L139" i="111"/>
  <c r="K139" i="111"/>
  <c r="J139" i="111"/>
  <c r="I139" i="111"/>
  <c r="H139" i="111"/>
  <c r="G139" i="111"/>
  <c r="F139" i="111"/>
  <c r="E139" i="111"/>
  <c r="D138" i="111"/>
  <c r="D137" i="111"/>
  <c r="G448" i="117" l="1"/>
  <c r="K442" i="117"/>
  <c r="M442" i="117"/>
  <c r="D109" i="117"/>
  <c r="E426" i="117"/>
  <c r="E447" i="117"/>
  <c r="D154" i="117"/>
  <c r="D141" i="117"/>
  <c r="D142" i="117" s="1"/>
  <c r="K428" i="117"/>
  <c r="K449" i="117" s="1"/>
  <c r="K439" i="117"/>
  <c r="H449" i="117"/>
  <c r="H442" i="117"/>
  <c r="F439" i="117"/>
  <c r="F428" i="117"/>
  <c r="F449" i="117" s="1"/>
  <c r="D349" i="117"/>
  <c r="M428" i="117"/>
  <c r="M449" i="117" s="1"/>
  <c r="M439" i="117"/>
  <c r="F447" i="117"/>
  <c r="D19" i="117"/>
  <c r="D13" i="117"/>
  <c r="D312" i="117"/>
  <c r="D313" i="117" s="1"/>
  <c r="D316" i="117"/>
  <c r="K447" i="117"/>
  <c r="E14" i="117"/>
  <c r="I556" i="116"/>
  <c r="I558" i="116" s="1"/>
  <c r="I15" i="116"/>
  <c r="D143" i="111"/>
  <c r="D139" i="111"/>
  <c r="E427" i="117" l="1"/>
  <c r="E448" i="117" s="1"/>
  <c r="D426" i="117"/>
  <c r="E439" i="117"/>
  <c r="E428" i="117"/>
  <c r="D14" i="117"/>
  <c r="E15" i="117"/>
  <c r="G71" i="111"/>
  <c r="D427" i="117" l="1"/>
  <c r="D448" i="117"/>
  <c r="D439" i="117"/>
  <c r="D428" i="117"/>
  <c r="D447" i="117"/>
  <c r="E449" i="117"/>
  <c r="D15" i="117"/>
  <c r="O35" i="111"/>
  <c r="D449" i="117" l="1"/>
  <c r="D442" i="117"/>
  <c r="F13" i="111"/>
  <c r="G13" i="111"/>
  <c r="H13" i="111"/>
  <c r="I13" i="111"/>
  <c r="J13" i="111"/>
  <c r="K13" i="111"/>
  <c r="L13" i="111"/>
  <c r="M13" i="111"/>
  <c r="N13" i="111"/>
  <c r="O13" i="111"/>
  <c r="P13" i="111"/>
  <c r="Q13" i="111"/>
  <c r="G14" i="111"/>
  <c r="H14" i="111"/>
  <c r="J14" i="111"/>
  <c r="K14" i="111"/>
  <c r="L14" i="111"/>
  <c r="M14" i="111"/>
  <c r="N14" i="111"/>
  <c r="O14" i="111"/>
  <c r="P14" i="111"/>
  <c r="P162" i="111" s="1"/>
  <c r="Q14" i="111"/>
  <c r="E14" i="111"/>
  <c r="E13" i="111"/>
  <c r="Q63" i="111"/>
  <c r="P63" i="111"/>
  <c r="O63" i="111"/>
  <c r="N63" i="111"/>
  <c r="M63" i="111"/>
  <c r="L63" i="111"/>
  <c r="K63" i="111"/>
  <c r="J63" i="111"/>
  <c r="I63" i="111"/>
  <c r="H63" i="111"/>
  <c r="G63" i="111"/>
  <c r="F63" i="111"/>
  <c r="E63" i="111"/>
  <c r="D62" i="111"/>
  <c r="D61" i="111"/>
  <c r="D65" i="111"/>
  <c r="D14" i="111" l="1"/>
  <c r="D63" i="111"/>
  <c r="F119" i="111" l="1"/>
  <c r="M119" i="111"/>
  <c r="M123" i="111"/>
  <c r="M127" i="111"/>
  <c r="M131" i="111"/>
  <c r="M135" i="111"/>
  <c r="M147" i="111"/>
  <c r="M151" i="111"/>
  <c r="M155" i="111"/>
  <c r="M159" i="111"/>
  <c r="M115" i="111"/>
  <c r="M39" i="111"/>
  <c r="M43" i="111"/>
  <c r="M47" i="111"/>
  <c r="M51" i="111"/>
  <c r="M55" i="111"/>
  <c r="M59" i="111"/>
  <c r="M67" i="111"/>
  <c r="M71" i="111"/>
  <c r="M75" i="111"/>
  <c r="M79" i="111"/>
  <c r="M83" i="111"/>
  <c r="M87" i="111"/>
  <c r="M91" i="111"/>
  <c r="M95" i="111"/>
  <c r="M99" i="111"/>
  <c r="M103" i="111"/>
  <c r="M107" i="111"/>
  <c r="M35" i="111"/>
  <c r="M31" i="111"/>
  <c r="M27" i="111"/>
  <c r="M23" i="111"/>
  <c r="M19" i="111"/>
  <c r="D117" i="111"/>
  <c r="D118" i="111"/>
  <c r="D121" i="111"/>
  <c r="D122" i="111"/>
  <c r="D125" i="111"/>
  <c r="D126" i="111"/>
  <c r="D129" i="111"/>
  <c r="D130" i="111"/>
  <c r="D133" i="111"/>
  <c r="D134" i="111"/>
  <c r="D145" i="111"/>
  <c r="D146" i="111"/>
  <c r="D149" i="111"/>
  <c r="D150" i="111"/>
  <c r="D153" i="111"/>
  <c r="D154" i="111"/>
  <c r="D157" i="111"/>
  <c r="D158" i="111"/>
  <c r="D114" i="111"/>
  <c r="D113" i="111"/>
  <c r="D53" i="111"/>
  <c r="D54" i="111"/>
  <c r="D57" i="111"/>
  <c r="D58" i="111"/>
  <c r="D66" i="111"/>
  <c r="D69" i="111"/>
  <c r="D70" i="111"/>
  <c r="D73" i="111"/>
  <c r="D74" i="111"/>
  <c r="D77" i="111"/>
  <c r="D78" i="111"/>
  <c r="D81" i="111"/>
  <c r="D82" i="111"/>
  <c r="D85" i="111"/>
  <c r="D86" i="111"/>
  <c r="D89" i="111"/>
  <c r="D90" i="111"/>
  <c r="D93" i="111"/>
  <c r="D94" i="111"/>
  <c r="D97" i="111"/>
  <c r="D98" i="111"/>
  <c r="D101" i="111"/>
  <c r="D102" i="111"/>
  <c r="D105" i="111"/>
  <c r="D106" i="111"/>
  <c r="D37" i="111"/>
  <c r="D38" i="111"/>
  <c r="D41" i="111"/>
  <c r="D42" i="111"/>
  <c r="D45" i="111"/>
  <c r="D46" i="111"/>
  <c r="D49" i="111"/>
  <c r="D50" i="111"/>
  <c r="D34" i="111"/>
  <c r="D33" i="111"/>
  <c r="D30" i="111"/>
  <c r="D29" i="111"/>
  <c r="D26" i="111"/>
  <c r="D25" i="111"/>
  <c r="D22" i="111"/>
  <c r="D21" i="111"/>
  <c r="D18" i="111"/>
  <c r="D17" i="111"/>
  <c r="Q159" i="111"/>
  <c r="Q155" i="111"/>
  <c r="Q151" i="111"/>
  <c r="Q147" i="111"/>
  <c r="Q135" i="111"/>
  <c r="Q131" i="111"/>
  <c r="Q127" i="111"/>
  <c r="Q123" i="111"/>
  <c r="Q119" i="111"/>
  <c r="Q115" i="111"/>
  <c r="Q107" i="111"/>
  <c r="Q103" i="111"/>
  <c r="Q99" i="111"/>
  <c r="Q95" i="111"/>
  <c r="Q91" i="111"/>
  <c r="Q87" i="111"/>
  <c r="Q83" i="111"/>
  <c r="Q79" i="111"/>
  <c r="Q75" i="111"/>
  <c r="Q71" i="111"/>
  <c r="Q67" i="111"/>
  <c r="Q59" i="111"/>
  <c r="Q55" i="111"/>
  <c r="Q51" i="111"/>
  <c r="Q47" i="111"/>
  <c r="Q43" i="111"/>
  <c r="Q39" i="111"/>
  <c r="Q35" i="111"/>
  <c r="Q31" i="111"/>
  <c r="Q27" i="111"/>
  <c r="Q23" i="111"/>
  <c r="Q19" i="111"/>
  <c r="I162" i="111"/>
  <c r="P155" i="111"/>
  <c r="O155" i="111"/>
  <c r="N155" i="111"/>
  <c r="L155" i="111"/>
  <c r="K155" i="111"/>
  <c r="J155" i="111"/>
  <c r="I155" i="111"/>
  <c r="H155" i="111"/>
  <c r="G155" i="111"/>
  <c r="F155" i="111"/>
  <c r="E155" i="111"/>
  <c r="P39" i="111"/>
  <c r="O39" i="111"/>
  <c r="N39" i="111"/>
  <c r="L39" i="111"/>
  <c r="K39" i="111"/>
  <c r="J39" i="111"/>
  <c r="I39" i="111"/>
  <c r="H39" i="111"/>
  <c r="G39" i="111"/>
  <c r="F39" i="111"/>
  <c r="E39" i="111"/>
  <c r="P95" i="111"/>
  <c r="O95" i="111"/>
  <c r="N95" i="111"/>
  <c r="L95" i="111"/>
  <c r="K95" i="111"/>
  <c r="J95" i="111"/>
  <c r="I95" i="111"/>
  <c r="H95" i="111"/>
  <c r="G95" i="111"/>
  <c r="F95" i="111"/>
  <c r="E95" i="111"/>
  <c r="P27" i="111"/>
  <c r="O27" i="111"/>
  <c r="N27" i="111"/>
  <c r="L27" i="111"/>
  <c r="K27" i="111"/>
  <c r="J27" i="111"/>
  <c r="I27" i="111"/>
  <c r="H27" i="111"/>
  <c r="G27" i="111"/>
  <c r="F27" i="111"/>
  <c r="E27" i="111"/>
  <c r="P159" i="111"/>
  <c r="O159" i="111"/>
  <c r="N159" i="111"/>
  <c r="L159" i="111"/>
  <c r="K159" i="111"/>
  <c r="J159" i="111"/>
  <c r="I159" i="111"/>
  <c r="H159" i="111"/>
  <c r="G159" i="111"/>
  <c r="F159" i="111"/>
  <c r="E159" i="111"/>
  <c r="P151" i="111"/>
  <c r="O151" i="111"/>
  <c r="N151" i="111"/>
  <c r="L151" i="111"/>
  <c r="K151" i="111"/>
  <c r="J151" i="111"/>
  <c r="I151" i="111"/>
  <c r="H151" i="111"/>
  <c r="G151" i="111"/>
  <c r="F151" i="111"/>
  <c r="E151" i="111"/>
  <c r="P147" i="111"/>
  <c r="O147" i="111"/>
  <c r="N147" i="111"/>
  <c r="L147" i="111"/>
  <c r="K147" i="111"/>
  <c r="J147" i="111"/>
  <c r="I147" i="111"/>
  <c r="H147" i="111"/>
  <c r="G147" i="111"/>
  <c r="F147" i="111"/>
  <c r="E147" i="111"/>
  <c r="P135" i="111"/>
  <c r="O135" i="111"/>
  <c r="N135" i="111"/>
  <c r="L135" i="111"/>
  <c r="K135" i="111"/>
  <c r="J135" i="111"/>
  <c r="G135" i="111"/>
  <c r="F135" i="111"/>
  <c r="E135" i="111"/>
  <c r="P131" i="111"/>
  <c r="O131" i="111"/>
  <c r="N131" i="111"/>
  <c r="L131" i="111"/>
  <c r="K131" i="111"/>
  <c r="J131" i="111"/>
  <c r="I131" i="111"/>
  <c r="G131" i="111"/>
  <c r="F131" i="111"/>
  <c r="E131" i="111"/>
  <c r="P127" i="111"/>
  <c r="O127" i="111"/>
  <c r="N127" i="111"/>
  <c r="L127" i="111"/>
  <c r="K127" i="111"/>
  <c r="J127" i="111"/>
  <c r="I127" i="111"/>
  <c r="H127" i="111"/>
  <c r="G127" i="111"/>
  <c r="F127" i="111"/>
  <c r="E127" i="111"/>
  <c r="P123" i="111"/>
  <c r="O123" i="111"/>
  <c r="N123" i="111"/>
  <c r="L123" i="111"/>
  <c r="K123" i="111"/>
  <c r="J123" i="111"/>
  <c r="I123" i="111"/>
  <c r="H123" i="111"/>
  <c r="G123" i="111"/>
  <c r="F123" i="111"/>
  <c r="E123" i="111"/>
  <c r="P119" i="111"/>
  <c r="O119" i="111"/>
  <c r="N119" i="111"/>
  <c r="L119" i="111"/>
  <c r="K119" i="111"/>
  <c r="J119" i="111"/>
  <c r="I119" i="111"/>
  <c r="H119" i="111"/>
  <c r="G119" i="111"/>
  <c r="E119" i="111"/>
  <c r="P115" i="111"/>
  <c r="O115" i="111"/>
  <c r="N115" i="111"/>
  <c r="L115" i="111"/>
  <c r="K115" i="111"/>
  <c r="J115" i="111"/>
  <c r="H115" i="111"/>
  <c r="G115" i="111"/>
  <c r="F115" i="111"/>
  <c r="E115" i="111"/>
  <c r="P107" i="111"/>
  <c r="O107" i="111"/>
  <c r="N107" i="111"/>
  <c r="K107" i="111"/>
  <c r="J107" i="111"/>
  <c r="I107" i="111"/>
  <c r="H107" i="111"/>
  <c r="G107" i="111"/>
  <c r="F107" i="111"/>
  <c r="E107" i="111"/>
  <c r="P103" i="111"/>
  <c r="O103" i="111"/>
  <c r="N103" i="111"/>
  <c r="L103" i="111"/>
  <c r="K103" i="111"/>
  <c r="J103" i="111"/>
  <c r="I103" i="111"/>
  <c r="H103" i="111"/>
  <c r="G103" i="111"/>
  <c r="F103" i="111"/>
  <c r="E103" i="111"/>
  <c r="P99" i="111"/>
  <c r="O99" i="111"/>
  <c r="K99" i="111"/>
  <c r="J99" i="111"/>
  <c r="I99" i="111"/>
  <c r="H99" i="111"/>
  <c r="E99" i="111"/>
  <c r="P91" i="111"/>
  <c r="O91" i="111"/>
  <c r="N91" i="111"/>
  <c r="L91" i="111"/>
  <c r="K91" i="111"/>
  <c r="J91" i="111"/>
  <c r="I91" i="111"/>
  <c r="H91" i="111"/>
  <c r="G91" i="111"/>
  <c r="F91" i="111"/>
  <c r="E91" i="111"/>
  <c r="P87" i="111"/>
  <c r="O87" i="111"/>
  <c r="N87" i="111"/>
  <c r="L87" i="111"/>
  <c r="K87" i="111"/>
  <c r="J87" i="111"/>
  <c r="I87" i="111"/>
  <c r="G87" i="111"/>
  <c r="E87" i="111"/>
  <c r="P83" i="111"/>
  <c r="O83" i="111"/>
  <c r="L83" i="111"/>
  <c r="K83" i="111"/>
  <c r="J83" i="111"/>
  <c r="I83" i="111"/>
  <c r="H83" i="111"/>
  <c r="G83" i="111"/>
  <c r="E83" i="111"/>
  <c r="P79" i="111"/>
  <c r="O79" i="111"/>
  <c r="L79" i="111"/>
  <c r="K79" i="111"/>
  <c r="J79" i="111"/>
  <c r="I79" i="111"/>
  <c r="H79" i="111"/>
  <c r="G79" i="111"/>
  <c r="F79" i="111"/>
  <c r="E79" i="111"/>
  <c r="P75" i="111"/>
  <c r="O75" i="111"/>
  <c r="N75" i="111"/>
  <c r="L75" i="111"/>
  <c r="K75" i="111"/>
  <c r="J75" i="111"/>
  <c r="I75" i="111"/>
  <c r="H75" i="111"/>
  <c r="G75" i="111"/>
  <c r="E75" i="111"/>
  <c r="P71" i="111"/>
  <c r="O71" i="111"/>
  <c r="N71" i="111"/>
  <c r="L71" i="111"/>
  <c r="K71" i="111"/>
  <c r="J71" i="111"/>
  <c r="P67" i="111"/>
  <c r="O67" i="111"/>
  <c r="N67" i="111"/>
  <c r="L67" i="111"/>
  <c r="K67" i="111"/>
  <c r="J67" i="111"/>
  <c r="I67" i="111"/>
  <c r="H67" i="111"/>
  <c r="G67" i="111"/>
  <c r="E67" i="111"/>
  <c r="P59" i="111"/>
  <c r="O59" i="111"/>
  <c r="N59" i="111"/>
  <c r="L59" i="111"/>
  <c r="K59" i="111"/>
  <c r="J59" i="111"/>
  <c r="I59" i="111"/>
  <c r="H59" i="111"/>
  <c r="G59" i="111"/>
  <c r="F59" i="111"/>
  <c r="E59" i="111"/>
  <c r="P55" i="111"/>
  <c r="O55" i="111"/>
  <c r="L55" i="111"/>
  <c r="K55" i="111"/>
  <c r="J55" i="111"/>
  <c r="E55" i="111"/>
  <c r="P51" i="111"/>
  <c r="O51" i="111"/>
  <c r="N51" i="111"/>
  <c r="L51" i="111"/>
  <c r="K51" i="111"/>
  <c r="J51" i="111"/>
  <c r="H51" i="111"/>
  <c r="F51" i="111"/>
  <c r="E51" i="111"/>
  <c r="P47" i="111"/>
  <c r="O47" i="111"/>
  <c r="L47" i="111"/>
  <c r="K47" i="111"/>
  <c r="J47" i="111"/>
  <c r="I47" i="111"/>
  <c r="H47" i="111"/>
  <c r="G47" i="111"/>
  <c r="E47" i="111"/>
  <c r="P43" i="111"/>
  <c r="O43" i="111"/>
  <c r="N43" i="111"/>
  <c r="L43" i="111"/>
  <c r="K43" i="111"/>
  <c r="J43" i="111"/>
  <c r="I43" i="111"/>
  <c r="H43" i="111"/>
  <c r="G43" i="111"/>
  <c r="E43" i="111"/>
  <c r="P35" i="111"/>
  <c r="L35" i="111"/>
  <c r="K35" i="111"/>
  <c r="J35" i="111"/>
  <c r="I35" i="111"/>
  <c r="H35" i="111"/>
  <c r="G35" i="111"/>
  <c r="E35" i="111"/>
  <c r="P31" i="111"/>
  <c r="O31" i="111"/>
  <c r="N31" i="111"/>
  <c r="L31" i="111"/>
  <c r="K31" i="111"/>
  <c r="J31" i="111"/>
  <c r="I31" i="111"/>
  <c r="H31" i="111"/>
  <c r="G31" i="111"/>
  <c r="F31" i="111"/>
  <c r="E31" i="111"/>
  <c r="P23" i="111"/>
  <c r="O23" i="111"/>
  <c r="N23" i="111"/>
  <c r="L23" i="111"/>
  <c r="K23" i="111"/>
  <c r="J23" i="111"/>
  <c r="I23" i="111"/>
  <c r="H23" i="111"/>
  <c r="G23" i="111"/>
  <c r="F23" i="111"/>
  <c r="E23" i="111"/>
  <c r="G19" i="111"/>
  <c r="H19" i="111"/>
  <c r="I19" i="111"/>
  <c r="J19" i="111"/>
  <c r="K19" i="111"/>
  <c r="L19" i="111"/>
  <c r="O19" i="111"/>
  <c r="E19" i="111"/>
  <c r="F35" i="111"/>
  <c r="N35" i="111"/>
  <c r="F47" i="111"/>
  <c r="N47" i="111"/>
  <c r="G51" i="111"/>
  <c r="I51" i="111"/>
  <c r="F55" i="111"/>
  <c r="G55" i="111"/>
  <c r="I55" i="111"/>
  <c r="N55" i="111"/>
  <c r="F71" i="111"/>
  <c r="H71" i="111"/>
  <c r="I71" i="111"/>
  <c r="F83" i="111"/>
  <c r="N83" i="111"/>
  <c r="F87" i="111"/>
  <c r="H87" i="111"/>
  <c r="F99" i="111"/>
  <c r="G99" i="111"/>
  <c r="L99" i="111"/>
  <c r="N99" i="111"/>
  <c r="L107" i="111"/>
  <c r="H135" i="111"/>
  <c r="I135" i="111"/>
  <c r="F67" i="111"/>
  <c r="E71" i="111"/>
  <c r="F75" i="111"/>
  <c r="N79" i="111"/>
  <c r="H131" i="111"/>
  <c r="I115" i="111"/>
  <c r="H55" i="111"/>
  <c r="F43" i="111"/>
  <c r="P19" i="111"/>
  <c r="N19" i="111"/>
  <c r="F19" i="111"/>
  <c r="E111" i="111" l="1"/>
  <c r="M111" i="111"/>
  <c r="J111" i="111"/>
  <c r="I111" i="111"/>
  <c r="N111" i="111"/>
  <c r="P111" i="111"/>
  <c r="H111" i="111"/>
  <c r="L111" i="111"/>
  <c r="Q111" i="111"/>
  <c r="G111" i="111"/>
  <c r="K111" i="111"/>
  <c r="O111" i="111"/>
  <c r="F111" i="111"/>
  <c r="D110" i="111"/>
  <c r="D162" i="111" s="1"/>
  <c r="D119" i="111"/>
  <c r="D109" i="111"/>
  <c r="Q161" i="111"/>
  <c r="D47" i="111"/>
  <c r="P161" i="111"/>
  <c r="J15" i="111"/>
  <c r="O15" i="111"/>
  <c r="Q15" i="111"/>
  <c r="M15" i="111"/>
  <c r="D91" i="111"/>
  <c r="G15" i="111"/>
  <c r="K15" i="111"/>
  <c r="H15" i="111"/>
  <c r="L15" i="111"/>
  <c r="E15" i="111"/>
  <c r="I15" i="111"/>
  <c r="N15" i="111"/>
  <c r="F15" i="111"/>
  <c r="P15" i="111"/>
  <c r="I161" i="111"/>
  <c r="D71" i="111"/>
  <c r="D43" i="111"/>
  <c r="D75" i="111"/>
  <c r="D59" i="111"/>
  <c r="D27" i="111"/>
  <c r="K162" i="111"/>
  <c r="D135" i="111"/>
  <c r="D127" i="111"/>
  <c r="D159" i="111"/>
  <c r="J162" i="111"/>
  <c r="L161" i="111"/>
  <c r="D103" i="111"/>
  <c r="J161" i="111"/>
  <c r="H161" i="111"/>
  <c r="D79" i="111"/>
  <c r="F162" i="111"/>
  <c r="N161" i="111"/>
  <c r="D115" i="111"/>
  <c r="E162" i="111"/>
  <c r="L162" i="111"/>
  <c r="H162" i="111"/>
  <c r="O161" i="111"/>
  <c r="K161" i="111"/>
  <c r="Q162" i="111"/>
  <c r="M162" i="111"/>
  <c r="D123" i="111"/>
  <c r="D151" i="111"/>
  <c r="D107" i="111"/>
  <c r="D131" i="111"/>
  <c r="D147" i="111"/>
  <c r="D155" i="111"/>
  <c r="O162" i="111"/>
  <c r="D87" i="111"/>
  <c r="N162" i="111"/>
  <c r="D99" i="111"/>
  <c r="D83" i="111"/>
  <c r="D95" i="111"/>
  <c r="F161" i="111"/>
  <c r="D39" i="111"/>
  <c r="D55" i="111"/>
  <c r="D19" i="111"/>
  <c r="D31" i="111"/>
  <c r="M161" i="111"/>
  <c r="D35" i="111"/>
  <c r="D51" i="111"/>
  <c r="D67" i="111"/>
  <c r="G162" i="111"/>
  <c r="D13" i="111"/>
  <c r="G161" i="111"/>
  <c r="E161" i="111"/>
  <c r="D23" i="111"/>
  <c r="D161" i="111" l="1"/>
  <c r="D111" i="111"/>
  <c r="Q163" i="111"/>
  <c r="P163" i="111"/>
  <c r="E163" i="111"/>
  <c r="I163" i="111"/>
  <c r="K163" i="111"/>
  <c r="H163" i="111"/>
  <c r="M163" i="111"/>
  <c r="J163" i="111"/>
  <c r="L163" i="111"/>
  <c r="O163" i="111"/>
  <c r="N163" i="111"/>
  <c r="D15" i="111"/>
  <c r="F163" i="111"/>
  <c r="G163" i="111"/>
  <c r="D163" i="111" l="1"/>
  <c r="E10" i="114" l="1"/>
  <c r="G11" i="114"/>
  <c r="G10" i="114" l="1"/>
  <c r="E9" i="114"/>
  <c r="G9" i="114" l="1"/>
</calcChain>
</file>

<file path=xl/sharedStrings.xml><?xml version="1.0" encoding="utf-8"?>
<sst xmlns="http://schemas.openxmlformats.org/spreadsheetml/2006/main" count="7077" uniqueCount="1422">
  <si>
    <t>a</t>
  </si>
  <si>
    <t>b</t>
  </si>
  <si>
    <t>c</t>
  </si>
  <si>
    <t>Udziały 
w podatkach
 i   
subwencje</t>
  </si>
  <si>
    <t>Pozostałe dochody własne uzyskiwane  przez Województwo      i jednostki budżetowe</t>
  </si>
  <si>
    <t>Dotacje i środki na finansowanie:</t>
  </si>
  <si>
    <t>zadań pozostałych</t>
  </si>
  <si>
    <t>od jednostek  samorządu  terytorialnego</t>
  </si>
  <si>
    <t>z funduszy celowych</t>
  </si>
  <si>
    <t xml:space="preserve"> z innych źródeł zagranicznych</t>
  </si>
  <si>
    <t xml:space="preserve">z budżetu państwa </t>
  </si>
  <si>
    <t>na finansowanie części unijnej</t>
  </si>
  <si>
    <t>na finansowanie części krajowej</t>
  </si>
  <si>
    <t>11</t>
  </si>
  <si>
    <t>12</t>
  </si>
  <si>
    <t>13</t>
  </si>
  <si>
    <t>14</t>
  </si>
  <si>
    <t>DOCHODY BIEŻĄCE</t>
  </si>
  <si>
    <t>ROLNICTWO I  ŁOWIECTWO</t>
  </si>
  <si>
    <t>756</t>
  </si>
  <si>
    <t>DOCHODY OD OSÓB PRAWNYCH, OD OSÓB FIZYCZNYCH I OD INNYCH JEDNOSTEK NIE POSIADAJĄCYCH OSOBOWOŚCI PRAWNEJ ORAZ WYDATKI ZWIĄZANE Z ICH POBOREM</t>
  </si>
  <si>
    <t>POZOSTAŁE  ZADANIA W ZAKRESIE POLITYKI SPOŁECZNEJ</t>
  </si>
  <si>
    <t>DOCHODY MAJĄTKOWE</t>
  </si>
  <si>
    <t>o g ó ł e m :</t>
  </si>
  <si>
    <t>4</t>
  </si>
  <si>
    <t>852</t>
  </si>
  <si>
    <t>854</t>
  </si>
  <si>
    <t>925</t>
  </si>
  <si>
    <t>EDUKACYJNA OPIEKA WYCHOWAWCZA</t>
  </si>
  <si>
    <t>5</t>
  </si>
  <si>
    <t>6</t>
  </si>
  <si>
    <t>7</t>
  </si>
  <si>
    <t>8</t>
  </si>
  <si>
    <t>9</t>
  </si>
  <si>
    <t>10</t>
  </si>
  <si>
    <t>w złotych</t>
  </si>
  <si>
    <t>Dział</t>
  </si>
  <si>
    <t>Nazwa</t>
  </si>
  <si>
    <t>Ogółem</t>
  </si>
  <si>
    <t>1</t>
  </si>
  <si>
    <t>2</t>
  </si>
  <si>
    <t>3</t>
  </si>
  <si>
    <t>010</t>
  </si>
  <si>
    <t>050</t>
  </si>
  <si>
    <t>RYBOŁÓWSTWO I RYBACTWO</t>
  </si>
  <si>
    <t>600</t>
  </si>
  <si>
    <t>TRANSPORT I ŁĄCZNOŚĆ</t>
  </si>
  <si>
    <t>700</t>
  </si>
  <si>
    <t>GOSPODARKA MIESZKANIOWA</t>
  </si>
  <si>
    <t>710</t>
  </si>
  <si>
    <t>DZIAŁALNOŚĆ USŁUGOWA</t>
  </si>
  <si>
    <t>720</t>
  </si>
  <si>
    <t>INFORMATYKA</t>
  </si>
  <si>
    <t>750</t>
  </si>
  <si>
    <t>ADMINISTRACJA PUBLICZNA</t>
  </si>
  <si>
    <t>752</t>
  </si>
  <si>
    <t>OBRONA NARODOWA</t>
  </si>
  <si>
    <t>758</t>
  </si>
  <si>
    <t>RÓŻNE ROZLICZENIA</t>
  </si>
  <si>
    <t>801</t>
  </si>
  <si>
    <t>OŚWIATA I WYCHOWANIE</t>
  </si>
  <si>
    <t>851</t>
  </si>
  <si>
    <t>OCHRONA ZDROWIA</t>
  </si>
  <si>
    <t>POMOC SPOŁECZNA</t>
  </si>
  <si>
    <t>853</t>
  </si>
  <si>
    <t>900</t>
  </si>
  <si>
    <t>GOSPODARKA KOMUNALNA I OCHRONA ŚRODOWISKA</t>
  </si>
  <si>
    <t>921</t>
  </si>
  <si>
    <t>KULTURA I OCHRONA DZIEDZICTWA NARODOWEGO</t>
  </si>
  <si>
    <t>OGRODY BOTANICZNE I ZOOLOGICZNE ORAZ NATURALNE OBSZARY I OBIEKTY CHRONIONEJ PRZYRODY</t>
  </si>
  <si>
    <t>500</t>
  </si>
  <si>
    <t>HANDEL</t>
  </si>
  <si>
    <t xml:space="preserve">Dział Rozdział </t>
  </si>
  <si>
    <t>§</t>
  </si>
  <si>
    <t xml:space="preserve">Zwiększenie </t>
  </si>
  <si>
    <t>Zmniejszenie</t>
  </si>
  <si>
    <t>Plan po zmianach</t>
  </si>
  <si>
    <t>DOCHODY OGÓŁEM</t>
  </si>
  <si>
    <t xml:space="preserve"> - saldo zmian </t>
  </si>
  <si>
    <t xml:space="preserve"> - plan po zmianach</t>
  </si>
  <si>
    <t>150</t>
  </si>
  <si>
    <t>PRZETWÓRSTWO PRZEMYSŁOWE</t>
  </si>
  <si>
    <t>RODZINA</t>
  </si>
  <si>
    <t>855</t>
  </si>
  <si>
    <t>630</t>
  </si>
  <si>
    <t>TURYSTYKA</t>
  </si>
  <si>
    <t xml:space="preserve"> zadań z udziałem środków z budżetu Unii Europejskiej i innych źródeł zagranicznych</t>
  </si>
  <si>
    <t>15</t>
  </si>
  <si>
    <t>16</t>
  </si>
  <si>
    <r>
      <rPr>
        <sz val="10"/>
        <rFont val="Calibri"/>
        <family val="2"/>
        <charset val="238"/>
      </rPr>
      <t xml:space="preserve">z budżetu państwa </t>
    </r>
    <r>
      <rPr>
        <b/>
        <sz val="10"/>
        <rFont val="Calibri"/>
        <family val="2"/>
        <charset val="238"/>
      </rPr>
      <t>- budżet środków europejskich</t>
    </r>
  </si>
  <si>
    <r>
      <rPr>
        <sz val="10"/>
        <rFont val="Calibri"/>
        <family val="2"/>
        <charset val="238"/>
      </rPr>
      <t xml:space="preserve">z budżetu państwa </t>
    </r>
    <r>
      <rPr>
        <b/>
        <sz val="10"/>
        <rFont val="Calibri"/>
        <family val="2"/>
        <charset val="238"/>
      </rPr>
      <t>- budżet środków krajowych</t>
    </r>
  </si>
  <si>
    <t xml:space="preserve"> </t>
  </si>
  <si>
    <t>z pozostałych źródeł</t>
  </si>
  <si>
    <t>*</t>
  </si>
  <si>
    <t>Plan na 2023 r.</t>
  </si>
  <si>
    <t>BEZPIECZEŃSTWO PUBLICZNE I OCHRONA PRZECIWPOŻAROWA</t>
  </si>
  <si>
    <t>754</t>
  </si>
  <si>
    <t xml:space="preserve"> - plan przed zmianą</t>
  </si>
  <si>
    <r>
      <t>W załączniku</t>
    </r>
    <r>
      <rPr>
        <b/>
        <sz val="10"/>
        <color rgb="FF000000"/>
        <rFont val="Calibri"/>
        <family val="2"/>
        <charset val="238"/>
        <scheme val="minor"/>
      </rPr>
      <t xml:space="preserve"> nr </t>
    </r>
    <r>
      <rPr>
        <b/>
        <sz val="10"/>
        <color indexed="8"/>
        <rFont val="Calibri"/>
        <family val="2"/>
        <charset val="238"/>
        <scheme val="minor"/>
      </rPr>
      <t>2 "Dochody budżetu Województwa Kujawsko-Pomorskiego wg klasyfikacji budżetowej. Plan na 2023 rok"</t>
    </r>
    <r>
      <rPr>
        <sz val="10"/>
        <color indexed="8"/>
        <rFont val="Calibri"/>
        <family val="2"/>
        <charset val="238"/>
        <scheme val="minor"/>
      </rPr>
      <t xml:space="preserve"> do uchwały
Nr LII/701/22 Sejmiku Województwa Kujawsko-Pomorskiego z dnia 19 grudnia 2022 r. w sprawie budżetu województwa na rok 2023 (z późn. zm.), wprowadza się następujące zmiany:</t>
    </r>
  </si>
  <si>
    <r>
      <t>W załączniku n</t>
    </r>
    <r>
      <rPr>
        <b/>
        <sz val="10"/>
        <rFont val="Calibri"/>
        <family val="2"/>
        <charset val="238"/>
      </rPr>
      <t>r 1 "Dochody budżetu Województwa Kujawsko-Pomorskiego wg źródeł pochodzenia. Plan na 2023 rok"</t>
    </r>
    <r>
      <rPr>
        <sz val="10"/>
        <rFont val="Calibri"/>
        <family val="2"/>
        <charset val="238"/>
      </rPr>
      <t xml:space="preserve"> do uchwały Nr LII/701/22 Sejmiku Województwa Kujawsko-Pomorskiego z dnia 19 grudnia 2022 r. w sprawie budżetu województwa na rok 2023 (z późn. zm.), wprowadza się następujące zmiany: </t>
    </r>
  </si>
  <si>
    <t>Środki otrzymane od pozostałych jednostek zaliczanych do sektora finansów publicznych na realizacje zadań bieżących jednostek zaliczanych do sektora finansów publicznych</t>
  </si>
  <si>
    <t>Parki krajobrazowe</t>
  </si>
  <si>
    <t>Różne rozliczenia finansowe</t>
  </si>
  <si>
    <t>Nr    /    /23 Sejmiku Województwa</t>
  </si>
  <si>
    <t>Drogi publiczne wojewódzkie</t>
  </si>
  <si>
    <t>Wpływy z tytułu kosztów egzekucyjnych, opłaty komorniczej i kosztów upomnień</t>
  </si>
  <si>
    <t>Wpływy ze sprzedaży składników majątkowych</t>
  </si>
  <si>
    <t>Wpływy z odsetek od nieterminowych wpłat z tytułu podatków i opłat</t>
  </si>
  <si>
    <t>Wpływy z pozostałych odsetek</t>
  </si>
  <si>
    <t>Wpływy z rozliczeń/zwrotów z lat ubiegłych</t>
  </si>
  <si>
    <t>Wpływy z tytułu kar i odszkodowań wynikających z umów</t>
  </si>
  <si>
    <t>Wpływy z różnych dochodów</t>
  </si>
  <si>
    <t>Dotacja celowa otrzymana z tytułu pomocy finansowej udzielanej między jednostkami samorządu terytorialnego na dofinansowanie własnych zadań inwestycyjnych i zakupów inwestycyjnych</t>
  </si>
  <si>
    <t>Dotacja celowa otrzymana z gminy na inwestycje i zakupy inwestycyjne realizowane na podstawie porozumień (umów) między jednostkami samorządu terytorialnego</t>
  </si>
  <si>
    <t>Dotacja celowa otrzymana z powiatu na inwestycje i zakupy inwestycyjne realizowane na podstawie porozumień (umów) między jednostkami samorządu terytorialnego</t>
  </si>
  <si>
    <t>Pozostała działalność</t>
  </si>
  <si>
    <t>Dotacja celowa w ramach programów finansowanych z udziałem środków europejskich oraz środków, o których mowa w art. 5 ust. 3 pkt 5 lit. a i b ustawy, lub płatności w ramach budżetu środków europejskich, realizowanych przez jednostki samorządu terytorialnego</t>
  </si>
  <si>
    <t>Urzędy marszałkowskie</t>
  </si>
  <si>
    <t>Dotacja celowa w ramach programów finansowanych z udziałem środków europejskich oraz środków, o których mowa w art.5 ust.1 pkt 3 oraz ust. 3 pkt 5 i 6 ustawy, lub płatności w ramach budżetu środków europejskich, z wyłączeniem dochodów klasyfikowanych w paragrafie 205</t>
  </si>
  <si>
    <t>Uzupełnienie subwencji ogólnej dla jednostek samorządu terytorialnego</t>
  </si>
  <si>
    <t>Środki na inwestycje na drogach publicznych powiatowych i wojewódzkich oraz na drogach powiatowych, wojewódzkich i krajowych w granicach miast na prawach powiatu</t>
  </si>
  <si>
    <t>Wpłata środków finansowych z niewykorzystanych w terminie wydatków, które nie wygasają z upływem roku budżetowego</t>
  </si>
  <si>
    <t>Regionalne Programy Operacyjne 2014-2020 finansowane z udziałem środków Europejskiego Funduszu Rozwoju Regionalnego</t>
  </si>
  <si>
    <t>Dotacja celowa w ramach programów finansowanych z udziałem środków europejskich oraz środków, o których mowa w art.5 ust.1 pkt. 3 oraz ust. 3 pkt 5 i 6 ustawy, lub płatności w ramach budżetu środków europejskich, z wyłączeniem dochodów klasyfikowanych w paragrafie 625</t>
  </si>
  <si>
    <t>Dotacja celowa w ramach programów finansowych z udziałem środków europejskich oraz środków, o których mowa w art. 5 ust. 3 pkt 5 lit. a i b ustawy, lub płatności w ramach budżetu środków europejskich, realizowanych przez jednostki samorządu terytorialnego</t>
  </si>
  <si>
    <t>Regionalne Programy Operacyjne 2014-2020 finansowane z udziałem środków Europejskiego Funduszu Społecznego</t>
  </si>
  <si>
    <t>Programy regionalne 2021-2027 finansowane z udziałem środków Europejskiego Funduszu Rozwoju Regionalnego</t>
  </si>
  <si>
    <t>Programy regionalne 2021-2027 finansowane z udziałem środków Europejskiego Funduszu Społecznego Plus</t>
  </si>
  <si>
    <t>Dotacje celowe w ramach programów finansowych z udziałem srodków europejskich oraz środów, o których mowa w art. 5 ust. 3 pkt 5 lit. a i b ustawy, lub płatności w ramach budżetu środków europejskich, rwalizowanych przez jednostki samorządu terytorialnego</t>
  </si>
  <si>
    <t>Fundusz Gwarantowanych Świadczeń Pracowniczych</t>
  </si>
  <si>
    <t>Zmniejszenie hałasu i wibracji</t>
  </si>
  <si>
    <t>Biblioteki</t>
  </si>
  <si>
    <t>Dotacja celowa otrzymana z gminy na zadania bieżące realizowane na podstawie porozumień (umów) między jednostkami samorządu terytorialnego</t>
  </si>
  <si>
    <t>0640</t>
  </si>
  <si>
    <t>0870</t>
  </si>
  <si>
    <t>0910</t>
  </si>
  <si>
    <t>0920</t>
  </si>
  <si>
    <t>0940</t>
  </si>
  <si>
    <t>0950</t>
  </si>
  <si>
    <t>0970</t>
  </si>
  <si>
    <t>POZOSTAŁE ZADANIA W ZAKRESIE POLITYKI SPOŁECZNEJ</t>
  </si>
  <si>
    <t xml:space="preserve">Nr       /      /23 Sejmiku Województwa </t>
  </si>
  <si>
    <t>Załącznik nr 1 do uchwały</t>
  </si>
  <si>
    <t>z dnia     .06.2023 r.</t>
  </si>
  <si>
    <t>Załącznik nr 2 do uchwały</t>
  </si>
  <si>
    <t xml:space="preserve">z dnia    .06.2023 r. </t>
  </si>
  <si>
    <t>Różne opłaty i składki</t>
  </si>
  <si>
    <t>Zakup usług pozostałych</t>
  </si>
  <si>
    <t>Zadania w zakresie kultury fizycznej</t>
  </si>
  <si>
    <t>KULTURA FIZYCZNA</t>
  </si>
  <si>
    <t>926</t>
  </si>
  <si>
    <t>Wydatki na zakupy inwestycyjne jednostek budżetowych</t>
  </si>
  <si>
    <t>Wydatki inwestycyjne jednostek budżetowych</t>
  </si>
  <si>
    <t>Podróże służbowe zagraniczne</t>
  </si>
  <si>
    <t>Zakup materiałów i wyposażenia</t>
  </si>
  <si>
    <t>Wynagrodzenia bezosobowe</t>
  </si>
  <si>
    <t>Dodatkowe wynagrodzenie roczne</t>
  </si>
  <si>
    <t>Wynagrodzenia osobowe pracowników</t>
  </si>
  <si>
    <t>Dotacja celowa z budżetu na finansowanie lub dofinansowanie kosztów realizacji inwestycji i zakupów inwestycyjnych innych jednostek sektora finansów publicznych</t>
  </si>
  <si>
    <t>Dotacja celowa z budżetu dla pozostałych jednostek zaliczanych do sektora finansów publicznych</t>
  </si>
  <si>
    <t>Wpłaty na PPK finansowane przez podmiot zatrudniający</t>
  </si>
  <si>
    <t>Zakup energii</t>
  </si>
  <si>
    <t>Składki na Fundusz Pracy oraz Fundusz Solidarnościowy</t>
  </si>
  <si>
    <t>Składki na ubezpieczenia społeczne</t>
  </si>
  <si>
    <t>Dotacja celowa z budżetu na finansowanie lub dofinansowanie prac remontowych i konserwatorskich obiektów zabytkowych przekazane jednostkom zaliczanym do sektora finansów publicznych</t>
  </si>
  <si>
    <t>Dotacja celowa z budżetu na finansowanie lub dofinansowanie prac remontowych i konserwatorskich obiektów zabytkowych przekazane jednostkom niezaliczanym do sektora finansów publicznych</t>
  </si>
  <si>
    <t>Ochrona zabytków i opieka nad zabytkami</t>
  </si>
  <si>
    <t>Dotacja podmiotowa z budżetu dla samorządowej instytucji kultury</t>
  </si>
  <si>
    <t>Galerie i biura wystaw artystycznych</t>
  </si>
  <si>
    <t>Domy i ośrodki kultury, świetlice i kluby</t>
  </si>
  <si>
    <t xml:space="preserve">Teatry 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</si>
  <si>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625</t>
  </si>
  <si>
    <t>Pozostałe działania związane z gospodarką odpadami</t>
  </si>
  <si>
    <t>Wpływy i wydatki związane z gromadzeniem środków z opłat produktowych</t>
  </si>
  <si>
    <t>Dotacja celowa z budżetu na finansowanie lub dofinansowanie kosztów realizacji inwestycji i zakupów inwestycyjnych jednostek niezaliczanych do sektora finansów publicznych</t>
  </si>
  <si>
    <t xml:space="preserve">Szkolenia pracowników niebędących członkami korpusu służby cywilnej </t>
  </si>
  <si>
    <t>Dokształcanie i doskonalenie nauczycieli</t>
  </si>
  <si>
    <t>Opłaty za administrowanie i czynsze za budynki, lokale i pomieszczenia garażowe</t>
  </si>
  <si>
    <t>Zakup usług remontowych</t>
  </si>
  <si>
    <t>Pomoc materialna dla uczniów o charakterze motywacyjnym</t>
  </si>
  <si>
    <t>Internaty i bursy szkolne</t>
  </si>
  <si>
    <t>Wynagrodzenia osobowe nauczycieli</t>
  </si>
  <si>
    <t>Odpisy na zakładowy fundusz świadczeń socjalnych</t>
  </si>
  <si>
    <t>Placówki wychowania pozaszkolnego</t>
  </si>
  <si>
    <t>Specjalne ośrodki szkolno-wychowawcze</t>
  </si>
  <si>
    <t>Dotacja celowa w ramach programów finansowanych z udziałem środków europejskich oraz środków, o których mowa w art. 5 ust. 1 pkt 3 oraz ust. 3 pkt 5 i 6 ustawy, lub płatności w ramach budżetu środków europejskich, z wyłączeniem wydatków klasyfikowanych w paragrafie 205</t>
  </si>
  <si>
    <t>Wojewódzkie urzędy pracy</t>
  </si>
  <si>
    <t>Pozostałe wydatki bieżące na zadania związane z pomocą obywatelom Ukrainy</t>
  </si>
  <si>
    <t>Zakup usług związanych z pomocą obywatelom Ukrainy</t>
  </si>
  <si>
    <t>Dotacja celowa dla jednostki spoza sektora finansów publicznych na finansowanie lub dofinansowanie zadań bieżących związanych z pomocą obywatelom Ukrainy</t>
  </si>
  <si>
    <t>Pomoc dla cudzoziemców</t>
  </si>
  <si>
    <t>Wydatki na zakup i objęcie akcji i udziałów</t>
  </si>
  <si>
    <t>Zakup towarów (w szczególności materiałów, leków, żywności) w związku z pomocą obywatelom Ukrainy</t>
  </si>
  <si>
    <t>Pomoc zagraniczna</t>
  </si>
  <si>
    <t>Zakup usług zdrowotnych</t>
  </si>
  <si>
    <t>Medycyna pracy</t>
  </si>
  <si>
    <t>Pokrycie ujemnego wyniku finansowego jednostek zaliczanych do sektora finansów publicznych</t>
  </si>
  <si>
    <t>Lecznictwo psychiatryczne</t>
  </si>
  <si>
    <t>Szpitale ogólne</t>
  </si>
  <si>
    <t>Dotacje celowe w ramach programów finansowanych z udziałem środków europejskich oraz środków, o których mowa w art. 5 ust. 1 pkt 3 oraz ust. 3 pkt 5 i 6 ustawy lub płatności w ramach budżetu środków europejskich</t>
  </si>
  <si>
    <t>Placówki kształcenia ustawicznego i centra kształcenia zawodowego</t>
  </si>
  <si>
    <t>Licea ogólnokształcące specjalne</t>
  </si>
  <si>
    <t>Zakup usług remontowo-konserwatorskich dotyczących obiektów zabytkowych będących w użytkowaniu jednostek budżetowych</t>
  </si>
  <si>
    <t>Szkoły policealne</t>
  </si>
  <si>
    <t>Szkoły podstawowe specjalne</t>
  </si>
  <si>
    <t>Rezerwy na inwestycje i zakupy inwestycyjne</t>
  </si>
  <si>
    <t>Rezerwy ogólne i celowe</t>
  </si>
  <si>
    <t>Wypłaty z tytułu krajowych poręczeń i gwarancji</t>
  </si>
  <si>
    <t>Wypłaty z tytułu zagranicznych poręczeń i gwarancji</t>
  </si>
  <si>
    <t>Rozliczenia z tytułu poręczeń i gwarancji udzielonych przez Skarb Państwa lub jednostkę samorządu terytorialnego</t>
  </si>
  <si>
    <t>OBSŁUGA DŁUGU PUBLICZNEGO</t>
  </si>
  <si>
    <t>757</t>
  </si>
  <si>
    <t>Podróże służbowe krajowe</t>
  </si>
  <si>
    <t>Zakup usług obejmujących tłumaczenia</t>
  </si>
  <si>
    <t>Opłaty z tytułu zakupu usług telekomunikacyjnych</t>
  </si>
  <si>
    <t>Zakup środków żywności</t>
  </si>
  <si>
    <t>Wydatki osobowe niezaliczone do wynagrodzeń</t>
  </si>
  <si>
    <t>Nagrody konkursowe</t>
  </si>
  <si>
    <t>Nagrody o charakterze szczególnym niezaliczone do wynagrodzeń</t>
  </si>
  <si>
    <t>Promocja jednostek samorządu terytorialnego</t>
  </si>
  <si>
    <t>Zakup usług obejmujących wykonanie ekspertyz, analiz i opinii</t>
  </si>
  <si>
    <t xml:space="preserve">Różne wydatki na rzecz osób fizycznych </t>
  </si>
  <si>
    <t>SZKOLNICTWO WYŻSZE I NAUKA</t>
  </si>
  <si>
    <t>730</t>
  </si>
  <si>
    <t>Gospodarka gruntami i nieruchomościami</t>
  </si>
  <si>
    <t>Dotacja celowa na pomoc finansową udzielaną między jednostkami samorządu terytorialnego na dofinansowanie własnych zadań inwestycyjnych i zakupów inwestycyjnych</t>
  </si>
  <si>
    <t>Drogi publiczne gminne</t>
  </si>
  <si>
    <t>Drogi publiczne powiatowe</t>
  </si>
  <si>
    <t>Koszty postępowania sądowego i prokuratorskiego</t>
  </si>
  <si>
    <t>Opłaty na rzecz budżetów jednostek samorządu terytorialnego</t>
  </si>
  <si>
    <t>01095</t>
  </si>
  <si>
    <t>ROLNICTWO I ŁOWIECTWO</t>
  </si>
  <si>
    <t>WYDATKI OGÓŁEM</t>
  </si>
  <si>
    <t>zmianach</t>
  </si>
  <si>
    <t xml:space="preserve">2023 r. </t>
  </si>
  <si>
    <t>Rozdział</t>
  </si>
  <si>
    <t>Plan po</t>
  </si>
  <si>
    <t>Zwiększenie</t>
  </si>
  <si>
    <t xml:space="preserve">Plan na </t>
  </si>
  <si>
    <r>
      <t xml:space="preserve">W załączniku </t>
    </r>
    <r>
      <rPr>
        <b/>
        <sz val="10"/>
        <rFont val="Calibri"/>
        <family val="2"/>
        <charset val="238"/>
      </rPr>
      <t xml:space="preserve">nr 4 "Wydatki budżetu Województwa Kujawsko-Pomorskiego wg klasyfikacji budżetowej. Plan na 2023 rok" </t>
    </r>
    <r>
      <rPr>
        <sz val="10"/>
        <rFont val="Calibri"/>
        <family val="2"/>
        <charset val="238"/>
      </rPr>
      <t>do uchwały Nr LII/701/22 Sejmiku Województwa Kujawsko-Pomorskiego z dnia 19 grudnia 2022 roku w sprawie budżetu województwa na rok 2023 (z późn. zm.), wprowadza się następujące zmiany:</t>
    </r>
  </si>
  <si>
    <t>Załącznik nr 4 do uchwały</t>
  </si>
  <si>
    <t>c - plan po zmianach</t>
  </si>
  <si>
    <t>b - saldo zmian</t>
  </si>
  <si>
    <t xml:space="preserve">a - plan przed zmianą </t>
  </si>
  <si>
    <t>x</t>
  </si>
  <si>
    <t>OGÓŁEM</t>
  </si>
  <si>
    <t xml:space="preserve">              </t>
  </si>
  <si>
    <t>Pozostałe projekty i działania realizowane ze środków zagranicznych</t>
  </si>
  <si>
    <t>V</t>
  </si>
  <si>
    <t>Inwestycje ujęte w Programie Fundusze Europejskie dla Kujaw i Pomorza 2021-2027</t>
  </si>
  <si>
    <t>IV</t>
  </si>
  <si>
    <t>Inwestycje ujęte w Regionalnym Programie Operacyjnym Województwa Kujawsko-Pomorskiego 2014-2020</t>
  </si>
  <si>
    <t>III</t>
  </si>
  <si>
    <t>RAZEM</t>
  </si>
  <si>
    <t>Tucholski Park Krajobrazowy</t>
  </si>
  <si>
    <t>2023-2025</t>
  </si>
  <si>
    <t>Kampania edukacyjna "Nasza Misja - Niska Emisja"</t>
  </si>
  <si>
    <t>92502</t>
  </si>
  <si>
    <t>Nadgoplański Park Tysiąclecia</t>
  </si>
  <si>
    <t>Muzeum Etnograficzne w Toruniu</t>
  </si>
  <si>
    <t>2023-2024</t>
  </si>
  <si>
    <t>Modernizacja budynku przy ul. Odrodzenia 4/6 w Toruniu - przygotowanie dokumentacji projektowej</t>
  </si>
  <si>
    <t>92118</t>
  </si>
  <si>
    <t>Muzeum Ziemi Kujawskiej i Dobrzyńskiej we Włocławku</t>
  </si>
  <si>
    <t>2022-2023</t>
  </si>
  <si>
    <t>Rekonstrukcja młyna wodnego w Kłóbce</t>
  </si>
  <si>
    <t>Wojewódzka Biblioteka Publiczna-Książnica Kopernikańska w Toruniu</t>
  </si>
  <si>
    <t>2022-2024</t>
  </si>
  <si>
    <t>Rozbudowa i dostosowanie budynku Wojewódzkiej Biblioteki Publicznej-Książnicy Kopernikańskiej w Toruniu do nowych funkcji użytkowych</t>
  </si>
  <si>
    <t>92116</t>
  </si>
  <si>
    <t>Kujawsko-Pomorskie Centrum Edukacji i Innowacji w Toruniu</t>
  </si>
  <si>
    <t>2023-2026</t>
  </si>
  <si>
    <t>Młyn Energii - dostosowanie obiektu Młyna Górnego w Grudziądzu do funkcji kulturalno-edukacyjnych</t>
  </si>
  <si>
    <t>92109</t>
  </si>
  <si>
    <t>Kujawsko-Pomorskie Centrum Dziedzictwa w Toruniu</t>
  </si>
  <si>
    <t>Przygotowanie dokumentacji projektowo-kosztorysowej modernizacji budynku przy ul. Czerwona Droga 8 w Toruniu</t>
  </si>
  <si>
    <t>Wzmocnienie potencjału endogenicznego regionu opartego na zasobach dziedzictwa kulturowego poprzez odbudowę oraz wyposażenie domu Heleny Grossówny w celu utworzenia miejsca popularyzacji wiedzy artystycznej i o artystach regionu</t>
  </si>
  <si>
    <t>Kujawsko-Pomorskie Centrum Kultury w Bydgoszczy</t>
  </si>
  <si>
    <t>2021-2023</t>
  </si>
  <si>
    <t>Adaptacja pomieszczeń piwnicznych w budynku Kujawsko-Pomorskiego Centrum Kultury w Bydgoszczy</t>
  </si>
  <si>
    <t>Filharmonia Pomorska im. J. Paderewskiego w Bydgoszczy</t>
  </si>
  <si>
    <t>Rozbudowa Filharmonii Pomorskiej w Bydgoszczy</t>
  </si>
  <si>
    <t>92108</t>
  </si>
  <si>
    <t>Kujawsko-Pomorski Teatr Muzyczny w Toruniu</t>
  </si>
  <si>
    <t>2020-2023</t>
  </si>
  <si>
    <t>Rozszerzenie funkcjonalności teatralno-koncertowej poprzez rozbudowę i doposażenie dawnego budynku kinoteatru Grunwald</t>
  </si>
  <si>
    <t>92106</t>
  </si>
  <si>
    <t>Rozbudowa Kujawsko-Pomorskiego Centrum Muzyki w miejscowości Wieniec koło Włocławka</t>
  </si>
  <si>
    <t>2019-2023</t>
  </si>
  <si>
    <t>Wykonanie robót budowlanych polegających na remoncie, przebudowie i modernizacji istniejącego Zespołu Pałacowo-Parkowego w miejscowości Wieniec koło Włocławka wraz z infrastrukturą zewnętrzną i zagospodarowaniem terenu Parku</t>
  </si>
  <si>
    <t>Opera Nova w Bydgoszczy</t>
  </si>
  <si>
    <t>2021-2025</t>
  </si>
  <si>
    <t>Rozbudowa Opery Nova w Bydgoszczy o IV krąg</t>
  </si>
  <si>
    <t>Nadbudowa i rozbudowa dawnego budynku kinoteatru Grunwald usytuowanego przy ul. Warszawskiej 11 w Toruniu z przeznaczeniem na teatr - Utworzenie "DUŻEJ SCENY" Kujawsko-Pomorskiego Impresaryjnego Teatru Muzycznego w Toruniu</t>
  </si>
  <si>
    <t>Urząd Marszałkowski w Toruniu</t>
  </si>
  <si>
    <t>K-PSOSW Nr 2 w Bydgoszczy - Prace związane z dostosowaniem budynku do wymogów p-poż</t>
  </si>
  <si>
    <t>85403</t>
  </si>
  <si>
    <t>Wojewódzki Szpital Specjalistyczny we Włocławku</t>
  </si>
  <si>
    <t xml:space="preserve">Podniesienie jakości usług zdrowotnych oraz zwiększenie dostępu do usług medycznych w Wojewódzkim Szpitalu Specjalistycznym we Włocławku - Zakup sprzętu i wyposażenia jako wsparcie systemu ochrony zdrowia w warunkach epidemiologicznych </t>
  </si>
  <si>
    <t>85111</t>
  </si>
  <si>
    <t>Wojewódzki Szpital Obserwacyjno-Zakaźny w Bydgoszczy</t>
  </si>
  <si>
    <t>Przebudowa i nadbudowa budynku B Wojewódzkiego Szpitala Obserwacyjno-Zakaźnego przy ul. Św. Floriana 12 w Bydgoszczy</t>
  </si>
  <si>
    <t>KPCEN we Włocławku - Rozbudowa budynku</t>
  </si>
  <si>
    <t>80146</t>
  </si>
  <si>
    <t>2009-2025</t>
  </si>
  <si>
    <t>Modernizacja i rozbudowa budynku Urzędu Marszałkowskiego - Etap I</t>
  </si>
  <si>
    <t>75018</t>
  </si>
  <si>
    <t>2018-2023</t>
  </si>
  <si>
    <t>Kultura w zasięgu 2.0 - wkład własny wojewódzkich jednostek organizacyjnych</t>
  </si>
  <si>
    <t>72095</t>
  </si>
  <si>
    <t>Przygotowanie dokumentacji na potrzeby realizacji projektu pn. "Młyn Energii w Grudziądzu"</t>
  </si>
  <si>
    <t>70005</t>
  </si>
  <si>
    <t>2016-2031</t>
  </si>
  <si>
    <t>Modernizacja nieruchomości w Toruniu przy ul. Św. Jakuba 3-5, Wola Zamkowa 8-10, 10A i 12A (rozliczenie z użytkownikiem)</t>
  </si>
  <si>
    <t>2021-2024</t>
  </si>
  <si>
    <r>
      <t>Budowa parkingu przy Operze Nova w Bydgoszczy</t>
    </r>
    <r>
      <rPr>
        <i/>
        <sz val="10"/>
        <rFont val="Calibri"/>
        <family val="2"/>
        <charset val="238"/>
      </rPr>
      <t xml:space="preserve"> </t>
    </r>
  </si>
  <si>
    <t>60017</t>
  </si>
  <si>
    <t xml:space="preserve">Opracowanie dokumentacji Studium Techniczno-Ekonomiczno-Środowiskowego dla połączenia Miasta Bydgoszczy  z węzłem drogowym na trasie szybkiego ruchu S5 i S10 w miejscowości Białe Błota - wsparcie finansowe </t>
  </si>
  <si>
    <t>60016</t>
  </si>
  <si>
    <t>Przebudowa dróg powiatowych w powiecie wąbrzeskim o długości 23,000 km - wsparcie finansowe</t>
  </si>
  <si>
    <t>60014</t>
  </si>
  <si>
    <t>Przebudowa dróg powiatowych w powiecie chełmińskim o długości 10,600 km - wsparcie finansowe</t>
  </si>
  <si>
    <t>2017-2023</t>
  </si>
  <si>
    <t>zmiana nazwy 
z: Przebudowa dróg powiatowych w powiecie świeckim na odcinku od skrzyżowania z drogą wojewódzką Nr 240 do miejscowości Laskowice (dł. 25,725 km), od ul. Miodowej do ul. Wojska Polskiego w Świeciu (dł. około 270 m) oraz od drogi wojewódzkiej Nr 214 do miejscowości Osie (19,232 km) a także odcinek drogi powiatowej nr 1281C w miejscowości Gruczno (dł. 0,830 km) -wsparcie finansowe 
na: Przebudowa dróg powiatowych w powiecie świeckim na odcinku od skrzyżowania z drogą wojewódzką Nr 240 do miejscowości Laskowice (dł. 25,725 km), od ul. Miodowej do ul. Wojska Polskiego w Świeciu (dł. około 270 m) oraz od drogi wojewódzkiej Nr 214 do miejscowości Osie (19,232 km) - wsparcie finansowe</t>
  </si>
  <si>
    <t>Budowa ścieżki pieszo-rowerowej wzdłuż drogi wojewódzkiej Nr 534 od miejscowości Ostrowite do skrzyżowania z ul. Kościuszki w Rypinie-opracowanie dokumentacji technicznej</t>
  </si>
  <si>
    <t>60013</t>
  </si>
  <si>
    <t xml:space="preserve">Zarząd Dróg Wojewódzkich w Bydgoszczy </t>
  </si>
  <si>
    <t>Opracowanie dokumentacji projektowej dla rozbudowy drogi wojewódzkiej nr 244 Kamieniec-Strzelce Dolne m. Żołędowo ul. Jastrzębia od km 30+068 do km 33+342, dł. 3,274 km</t>
  </si>
  <si>
    <t>Budowa ronda przy ul. Piłsudskiego, Sokołowskiej i Szosy Rypińskiej w mieście Golub-Dobrzyń - opracowanie dokumentacji technicznej</t>
  </si>
  <si>
    <t xml:space="preserve">Wykonanie aktualizacji dokumentacji technicznej dla zadania pn. "Budowa obwodnicy miasta Brodnicy" </t>
  </si>
  <si>
    <t>2019-2026</t>
  </si>
  <si>
    <t>Budowa obwodnicy Więcborka wraz z opracowaniem Studium Techniczno-Ekonomiczno-Środowiskowego</t>
  </si>
  <si>
    <t>2022-2027</t>
  </si>
  <si>
    <t>Budowa obwodnicy Tucholi</t>
  </si>
  <si>
    <t>2022-2025</t>
  </si>
  <si>
    <t>Budowa II etapu obwodnicy Mogilna</t>
  </si>
  <si>
    <t>zmiana nazwy
z: Budowa obwodnicy miejscowości Trląg
na: Budowa obwodnicy miejscowości Trląg wraz z dokumentacją projektową</t>
  </si>
  <si>
    <t>2021-2027</t>
  </si>
  <si>
    <t>Budowa obwodnicy miasta Rypina, w tym opracowanie Studium Techniczno-Ekonomiczno-Środowiskowego wraz z uzyskaniem decyzji o środowiskowych uwarunkowaniach zgody na realizację przedsięwzięcia</t>
  </si>
  <si>
    <t>2022-2028</t>
  </si>
  <si>
    <t>Budowa obwodnicy miasta Golubia-Dobrzynia, w tym opracowanie Studium Techniczno-Ekonomiczno-Środowiskowego wraz z dokumentacją projektową</t>
  </si>
  <si>
    <t>Prace projektowe związane z Nową Perspektywą Finansową 2021-2027</t>
  </si>
  <si>
    <t>Aktualizacja bazy danych ewidencji sieci dróg wojewódzkich województwa kujawsko-pomorskiego z przeglądem 5-letnim stanu technicznego dróg oraz obiektów inżynierskich</t>
  </si>
  <si>
    <t>Odnowa nawierzchni drogi wojewódzkiej Nr 551 Strzyżawa-Wąbrzeźno odc. Pluskowęsy-Dźwierzno od km 37+960 do km 44+360 dł. 6,400 km</t>
  </si>
  <si>
    <t>Odnowa nawierzchni drogi wojewódzkiej Nr 243 Mrocza-Koronowo (DK25) odc. Mrocza-Prosperowo od km 0+120 do km 4+320 dł. 4,200 km</t>
  </si>
  <si>
    <t>2022-2029</t>
  </si>
  <si>
    <t>Modernizacja dróg wojewódzkich w zakresie wyeliminowania miejsc niebezpiecznych</t>
  </si>
  <si>
    <t>Roboty dodatkowe i uzupełniające oraz waloryzacja kosztów inwestycyjnych - ścieżki rowerowe</t>
  </si>
  <si>
    <t>Przebudowa wraz z rozbudową drogi wojewódzkiej Nr 563 Rypin-Żuromin-Mława od km 2+475 do km 16+656. Etap II - Przebudowa drogi wojewódzkiej Nr 563 na odcinku Stępowo-granica województwa od km 10+100 do km 16+656</t>
  </si>
  <si>
    <t>Rozbudowa drogi wojewódzkiej Nr 551 Strzyżawa-Unisław-Wąbrzeźno poprzez budowę drogi rowerowej na odcinku Kończewice-Warszewice-Bogusławki</t>
  </si>
  <si>
    <t>Rozbudowa drogi wojewódzkiej Nr 244 Kamieniec-Strzelce Dolne, m. Żołędowo, ul. Jastrzębia od km 30+068 do km 33+342, dł. 3,274 km</t>
  </si>
  <si>
    <t>Przebudowa drogi wojewódzkiej nr 544 polegająca na odnowie nawierzchni od km 2+100 do km 20+436 z wyłączeniem odcinków: od km 3+395 do km 3+527, dł. 0,132 km; od km 10+337 do km 10+357, dł. 0,020 km; od km 18+730 do km 19+100, dł. 0,370 km; od km 19+535 do km 19+570, dł. 0,035 km wraz z przebudową przepustu w ciągu drogi wojewódzkiej nr 544 w km 10+342 w m. Łaszewo</t>
  </si>
  <si>
    <t>Rozbudowa drogi wojewódzkiej Nr 272 od skrzyżowania z drogą wojewódzką nr 239, drogą powiatową nr 1046C do ul. Szkolnej w Laskowicach na odcinku ok. 990 mb</t>
  </si>
  <si>
    <t>Roboty dodatkowe i uzupełniające związane z realizacją inwestycji drogowych w ramach grupy I RPO</t>
  </si>
  <si>
    <t>Przebudowa wiaduktu w ciągu drogi wojewódzkiej Nr 240 Chojnice-Świecie w km 64+533 w miejscowości Terespol Pomorski</t>
  </si>
  <si>
    <t>zmiana nazwy
z: Przebudowa z rozbudową drogi wojewódzkiej Nr 269 Szczerkowo-Kowal od km 12+170 do km 28+898 oraz od km 33+622 do km 59+194. Rozbudowa drogi wojewódzkiej Nr 269 na odcinku od km 39+500 do km 45+480
na: Odnowa nawierzchni DW 269 odcinek Wola Adamowa-Choceń od km 45+540 do km 48+448, dł. 2,908 km</t>
  </si>
  <si>
    <t>Przebudowa wraz z rozbudową drogi wojewódzkiej Nr 563 Rypin-Żuromin-Mława od km 2+475 do km 16+656. Etap I - Przebudowa drogi wojewódzkiej Nr 563 na odcinku Rypin-Stępowo od km 2+475 do km 10+100</t>
  </si>
  <si>
    <t>2019-2024</t>
  </si>
  <si>
    <t>Przebudowa drogi wojewódzkiej Nr 251 od km 45+145 do km 46+800 odc. Młodocin-Pturek wraz z przebudową przepustu w km 46+216</t>
  </si>
  <si>
    <t>2020-2025</t>
  </si>
  <si>
    <t>Przygotowanie i realizacja zadań w ramach Rządowego Funduszu Rozwoju Dróg</t>
  </si>
  <si>
    <t>Przygotowanie dokumentacji projektowych do realizacji zadań w ramach Programu modernizacji dróg wojewódzkich z grupy I i III Kujawsko-pomorskiego planu spójności komunikacji drogowej i kolejowej 2014-2020</t>
  </si>
  <si>
    <t>Inwestycje wieloletnie</t>
  </si>
  <si>
    <t>II</t>
  </si>
  <si>
    <t>Mała architektura i budowa infrastruktury sportowej przy obiektach edukacyjnych - wsparcie finansowe</t>
  </si>
  <si>
    <t>92605</t>
  </si>
  <si>
    <t>Zakup samochodu terenowego</t>
  </si>
  <si>
    <t>Krajeński Park Krajobrazowy</t>
  </si>
  <si>
    <t>Modernizacja wież widokowych na terenie KPK</t>
  </si>
  <si>
    <t>Gostynińsko-Włocławski Park Krajobrazowy</t>
  </si>
  <si>
    <t>Zakup i montaż pieca centralnego ogrzewania w Pracowni dydaktycznej GWPK</t>
  </si>
  <si>
    <t>Zmiana pokrycia dachu na budynku pracowni dydaktycznej GWPK</t>
  </si>
  <si>
    <t>Wojewódzki Ośrodek Animacji Kultury w Toruniu</t>
  </si>
  <si>
    <r>
      <t xml:space="preserve">Zadania w zakresie kultury - wkłady własne
</t>
    </r>
    <r>
      <rPr>
        <i/>
        <sz val="10"/>
        <rFont val="Calibri"/>
        <family val="2"/>
        <charset val="238"/>
      </rPr>
      <t xml:space="preserve">Mobilny WOAK - zakup wyposażenia do prowadzenia działalności kulturalnej </t>
    </r>
  </si>
  <si>
    <t>92195</t>
  </si>
  <si>
    <t>Wojewódzka Biblioteka Publiczna -Książnica Kopernikańska w Toruniu</t>
  </si>
  <si>
    <r>
      <t xml:space="preserve">Zadania w zakresie kultury - wkłady własne
</t>
    </r>
    <r>
      <rPr>
        <i/>
        <sz val="10"/>
        <rFont val="Calibri"/>
        <family val="2"/>
        <charset val="238"/>
      </rPr>
      <t>Utworzenie stanowiska badawczego w pracowni konserwatorskiej w Książnicy Kopernikańskiej</t>
    </r>
  </si>
  <si>
    <t>Multimedialna ławeczka Edwarda Stachury w m. Łazieniec - pomoc finansowa</t>
  </si>
  <si>
    <t>Muzeum Archeologiczne w Biskupinie</t>
  </si>
  <si>
    <t>Zakupy inwestycyjne</t>
  </si>
  <si>
    <t>Zakup nieruchomości przy ul. Turystycznej 128 w Toruniu z przeznaczeniem na rozbudowę Parku Etnograficznego w Kaszczorku</t>
  </si>
  <si>
    <t>Wojewódzka i Miejska Biblioteka Publiczna w Bydgoszczy</t>
  </si>
  <si>
    <t>Droga do Nowoczesności - aktualizacja dokumentacji projektowej</t>
  </si>
  <si>
    <t>Wykonanie systemu oddymiania klatki schodowej w budynku Wojewódzkiej i Miejskiej Biblioteki Publicznej w Bydgoszczy przy ul. Stary Rynek 22</t>
  </si>
  <si>
    <t>Strefa Aktywnego Umysłu w bibliotece na os. Kapuściska (Program BBO)</t>
  </si>
  <si>
    <t>Zakup wyposażenia na potrzeby Mediateki "Młyn Kultury"</t>
  </si>
  <si>
    <t>Zakup aparatu fotograficznego dla digitalizacji zbiorów bibliotecznych</t>
  </si>
  <si>
    <t>Pałac Lubostroń w Lubostroniu</t>
  </si>
  <si>
    <t>Wykonanie instalacji sygnalizacji pożaru dla dwóch budynków Pałacu Lubostroń w Lubostroniu</t>
  </si>
  <si>
    <t>Ośrodek Chopinowski w Szafarni</t>
  </si>
  <si>
    <t>Budowa przydomowej oczyszczalni ścieków na potrzeby Ośrodka Chopinowskiego w Szafarni - przygotowanie dokumentacji projektowej</t>
  </si>
  <si>
    <t>Zakup traktorka ogrodowego z wyposażeniem</t>
  </si>
  <si>
    <t>Modernizacja energetyczna zabytkowego budynku zwanego oficyną pałacową</t>
  </si>
  <si>
    <t>Modernizacja budynku Oficyny Pałacowej - przygotowanie dokumentacji projektowej</t>
  </si>
  <si>
    <t>Modernizacja studni głębinowej</t>
  </si>
  <si>
    <t>Zakup i wdrożenie serwera</t>
  </si>
  <si>
    <t>Przebudowa Pałacu Dąmbskich</t>
  </si>
  <si>
    <t xml:space="preserve">Teatr im. W. Horzycy w Toruniu </t>
  </si>
  <si>
    <t>Modernizacja dwóch pomieszczeń na sale prób/sale edukacyjne</t>
  </si>
  <si>
    <t>Zakup systemu nagłośnienia i oświetlenia oraz urządzenia do wytwarzania dymu na potrzeby Sceny na Zapleczu</t>
  </si>
  <si>
    <t>Zakup instrumentów oraz akcesoriów dla muzyków</t>
  </si>
  <si>
    <t>Instalacja systemu Strażnika Mocy</t>
  </si>
  <si>
    <t>Modernizacja bazy harcerskiej ZHP</t>
  </si>
  <si>
    <t>85495</t>
  </si>
  <si>
    <t>Zakup sprzętu dla organizacji harcerskich</t>
  </si>
  <si>
    <t>Kujawsko-Pomorskie Centrum Kształcenia Zawodowego w Bydgoszczy</t>
  </si>
  <si>
    <t>Rozbudowa i modernizacja internatu K-PCKZ w Bydgoszczy - opracowanie dokumentacji</t>
  </si>
  <si>
    <t>85410</t>
  </si>
  <si>
    <t xml:space="preserve">Kujawsko-Pomorski Specjalny Ośrodek Szkolno-Wychowawczy im. J. Korczaka w Toruniu </t>
  </si>
  <si>
    <t>Rozbudowa i modernizacja budynku K-PSOSW im. J. Korczaka w Toruniu - roboty dodatkowe</t>
  </si>
  <si>
    <t>Kujawsko-Pomorski Specjalny Ośrodek Szkolno-Wychowawczy nr 2 dla Dzieci i Młodzieży Słabo Słyszącej i Niesłyszącej im. gen. Stanisława Maczka w Bydgoszczy</t>
  </si>
  <si>
    <t>Zakup robota wielofunkcyjnego</t>
  </si>
  <si>
    <t>Zakup maszyn do czyszczenia podłóg</t>
  </si>
  <si>
    <t>Kujawsko-Pomorski Specjalny Ośrodek Szkolno-Wychowawczy nr 1 dla Dzieci i Młodzieży Słabo Widzącej i Niewidomej im. Louisa Braille'a w Bydgoszczy</t>
  </si>
  <si>
    <t>Zakup samochodu osobowego</t>
  </si>
  <si>
    <t>Regionalny Ośrodek Polityki Społecznej w Toruniu</t>
  </si>
  <si>
    <t>Przygotowanie dokumentacji na potrzeby realizacji projektów w ramach RPO WKP</t>
  </si>
  <si>
    <t>85395</t>
  </si>
  <si>
    <t>Zakup wyposażenia na potrzeby Zakładu Aktywności Zawodowej w Drzonowie - pomoc finansowa</t>
  </si>
  <si>
    <t>Wojewódzki Urząd Pracy w Toruniu</t>
  </si>
  <si>
    <t>Wykonanie klimatyzacji w pomieszczeniach biurowych</t>
  </si>
  <si>
    <t>85332</t>
  </si>
  <si>
    <t>Wydatki inwestycyjne</t>
  </si>
  <si>
    <t>85217</t>
  </si>
  <si>
    <t>Przebudowa obiektu przy ul. M. Skłodowskiej-Curie 27/29 w Toruniu</t>
  </si>
  <si>
    <t>85195</t>
  </si>
  <si>
    <t>Wojewódzki Ośrodek Terapii Uzależnień i Współuzależnienia w Toruniu</t>
  </si>
  <si>
    <t>Opracowanie dokumentacji inwestycyjnej</t>
  </si>
  <si>
    <t>85154</t>
  </si>
  <si>
    <t>Podniesienie funkcjonalności WOTUiW w Toruniu</t>
  </si>
  <si>
    <t>Wojewódzka Stacja Pogotowia Ratunkowego w Bydgoszczy</t>
  </si>
  <si>
    <t>Montaż klimatyzacji w miejscu stacjonowania ZRM ul. Grunwaldzka 138</t>
  </si>
  <si>
    <t>85141</t>
  </si>
  <si>
    <t>Wojewódzki Szpital dla Nerwowo i Psychicznie chorych w Świeciu</t>
  </si>
  <si>
    <t>Izolacja przeciwwilgociowa ścian piwnic oraz modernizacja tarasu ze schodami w budynku nr 30 oddział XIII</t>
  </si>
  <si>
    <t>85120</t>
  </si>
  <si>
    <t>Podniesienie jakości usług zdrowotnych oraz zwiększenie dostępu do usług medycznych w Wojewódzkim Szpitalu Specjalistycznym we Włocławku - zakup sprzętu i aparatury medycznej</t>
  </si>
  <si>
    <t>Opracowanie dokumentacji projektowej dla strategicznych zadań w szpitalach wojewódzkich</t>
  </si>
  <si>
    <t>Kujawsko-Pomorski Specjalny Ośrodek Szkolno-Wychowawczy im. Janusza Korczaka w Toruniu</t>
  </si>
  <si>
    <t>Instalacja klimatyzacji</t>
  </si>
  <si>
    <t>80149</t>
  </si>
  <si>
    <t>Biblioteka Pedagogiczna w Toruniu</t>
  </si>
  <si>
    <t>Zakup zapory sieciowej UTM</t>
  </si>
  <si>
    <t>80147</t>
  </si>
  <si>
    <t>Kujawsko-Pomorskie Centrum Edukacji Nauczycieli we Włocławku</t>
  </si>
  <si>
    <t>Zakup  centrali telefonicznej</t>
  </si>
  <si>
    <t>80140</t>
  </si>
  <si>
    <t>Przygotowanie projektu instalacji nawiewno-wywiewnej w pomieszczeniach Ośrodka</t>
  </si>
  <si>
    <t>80102</t>
  </si>
  <si>
    <t>Wsparcie dla Policji - Wydatki inwestycyjne</t>
  </si>
  <si>
    <t>75495</t>
  </si>
  <si>
    <t>Promocja Województwa - Wydatki inwestycyjne</t>
  </si>
  <si>
    <t>75075</t>
  </si>
  <si>
    <t>Dostępna przestrzeń publiczna - dostosowanie siedziby przedstawicielstwa Urzędu Marszałkowskiego przy ul. Jagiellońskiej 9 w Bydgoszczy do potrzeb osób z niepełnosprawnościami</t>
  </si>
  <si>
    <t>Zarząd Dróg Wojewódzkich w Bydgoszczy</t>
  </si>
  <si>
    <t xml:space="preserve">Modernizacja budynków </t>
  </si>
  <si>
    <t>Modernizacja toalet wraz z węzłem sanitarnym na siedmiu kondygnacjach w budynku administracyjno-biurowym przy ul. Targowej 13-15 w Toruniu</t>
  </si>
  <si>
    <t>Przygotowanie dokumentacji na potrzeby realizacji projektów informatycznych</t>
  </si>
  <si>
    <t>Kujawsko-Pomorskie Biuro Planowania Przestrzennego i Regionalnego we Włocławku</t>
  </si>
  <si>
    <t>Zakup infrastruktury IT</t>
  </si>
  <si>
    <t>71003</t>
  </si>
  <si>
    <t>Budowa komunalnego budynku mieszkalnego w miejscowości Nawra - pomoc finansowa</t>
  </si>
  <si>
    <t>70007</t>
  </si>
  <si>
    <t>Nabycie nieruchomości położonej w Tucholi przy ul. Podgórnej</t>
  </si>
  <si>
    <t xml:space="preserve">Nabycie nieruchomości położonej w Kowalu przy ul. Kołłątaja i Dobiegniewskiej </t>
  </si>
  <si>
    <t>Przebudowa sieci elektroenergetycznej na potrzeby realizacji projektu pn. "Młyn Energii w Grudziądzu"</t>
  </si>
  <si>
    <t xml:space="preserve">Nabycie nieruchomości położonych w Bydgoszczy przy ul. Stanisława Staszica i Ks. Hugona Kołłątaja </t>
  </si>
  <si>
    <t>Przebudowa nawierzchni chodników drogi gminnej, ul. Sikorskiego w Aleksandrowie Kujawskim - pomoc finansowa</t>
  </si>
  <si>
    <t>Przebudowa drogi gminnej nr 060424C na odcinku od Raciniewa do leśniczówki - wsparcie finansowe</t>
  </si>
  <si>
    <t>Modernizacja dróg powiatowych na terenie Gmin Gostycyn, Kęsowo, Śliwice i Tuchola - pomoc finansowa</t>
  </si>
  <si>
    <t>Rozbudowa drogi powiatowej 1507C Włóki-Jarużyn-Bydgoszcz na odcinku Włóki-Gądecz - pomoc finansowa</t>
  </si>
  <si>
    <t>Odnowa nawierzchni DW 269 odcinek Chodecz-Wola Adamowa od km 40+042 do km 45+540 dł. 5,498 km</t>
  </si>
  <si>
    <t>Rozbiórka budynku magazynowo-garażowego oraz budowa hali magazynowo-garażowej w bazie Rumiankowo</t>
  </si>
  <si>
    <t xml:space="preserve">Program rewitalizacji i ochrony zadrzewień alejowych przy drogach wojewódzkich </t>
  </si>
  <si>
    <t>Modernizacja dróg wojewódzkich, grupa III - Kujawsko-pomorskiego planu spójności komunikacji drogowej i kolejowej 2014-2020</t>
  </si>
  <si>
    <t>Modernizacja dróg wojewódzkich, grupa I - Kujawsko-pomorskiego planu spójności komunikacji drogowej i kolejowej 2014-2020</t>
  </si>
  <si>
    <t>Drogowa Inicjatywa Samorządowa</t>
  </si>
  <si>
    <t>Wykup gruntu</t>
  </si>
  <si>
    <t>Modernizacja dróg</t>
  </si>
  <si>
    <t>Budowa wiaduktów i przystanków kolejowych w bydgosko-toruńskim obszarze metropolitalnym - uzyskanie certyfikatów zgodności dla podsystemów i składników interoperacyjności WE w kolejnictwie</t>
  </si>
  <si>
    <t>60002</t>
  </si>
  <si>
    <t>Zakup, modernizacja oraz naprawa pojazdów kolejowych</t>
  </si>
  <si>
    <t>60001</t>
  </si>
  <si>
    <t>Zakup elektrycznych zespołów trakcyjnych do wykonywania kolejowych połączeń regionalnych na terenie województwa kujawsko-pomorskiego</t>
  </si>
  <si>
    <t>Budowa i modernizacja dróg dojazdowych do gruntów rolnych, rekultywacja i poprawa jakości gruntów rolnych oraz odtworzenie możliwości retencjonowania wody</t>
  </si>
  <si>
    <t>01042</t>
  </si>
  <si>
    <t>Inwestycje jednoroczne</t>
  </si>
  <si>
    <t>I</t>
  </si>
  <si>
    <t>dotacje/środki</t>
  </si>
  <si>
    <t>środki własne Województwa</t>
  </si>
  <si>
    <t>z tego źródła finansowania:</t>
  </si>
  <si>
    <t>na rok budżetowy 2023</t>
  </si>
  <si>
    <t>Jednostka organizacyjna realizująca zadanie lub koordynująca wykonanie zadania</t>
  </si>
  <si>
    <t>Planowane wydatki</t>
  </si>
  <si>
    <t>Przewidywane nakłady poniesione do końca 2022 r.</t>
  </si>
  <si>
    <t>Ogólny koszt zadania</t>
  </si>
  <si>
    <t>Okres realizacji</t>
  </si>
  <si>
    <t>Nazwa zadania inwestycyjnego</t>
  </si>
  <si>
    <t>Lp</t>
  </si>
  <si>
    <r>
      <t xml:space="preserve">W załączniku </t>
    </r>
    <r>
      <rPr>
        <b/>
        <sz val="10"/>
        <rFont val="Calibri"/>
        <family val="2"/>
        <charset val="238"/>
      </rPr>
      <t>nr 9 "Wydatki na zadania inwestycyjne. Plan na 2023 rok"</t>
    </r>
    <r>
      <rPr>
        <sz val="10"/>
        <rFont val="Calibri"/>
        <family val="2"/>
        <charset val="238"/>
      </rPr>
      <t xml:space="preserve"> do uchwały Nr LII/701/22 Sejmiku Województwa Kujawsko-Pomorskiego z dnia 19 grudnia 2022 roku w sprawie budżetu województwa na rok 2023 (z późn.zm.), wprowadza się następujące zmiany:</t>
    </r>
  </si>
  <si>
    <t>Załącznik nr 3 do uchwały</t>
  </si>
  <si>
    <r>
      <t xml:space="preserve">W załączniku </t>
    </r>
    <r>
      <rPr>
        <b/>
        <sz val="10"/>
        <rFont val="Calibri"/>
        <family val="2"/>
        <charset val="238"/>
      </rPr>
      <t>nr 3 "Wydatki budżetu Województwa Kujawsko-Pomorskiego wg grup wydatków. Plan na 2023 rok"</t>
    </r>
    <r>
      <rPr>
        <sz val="10"/>
        <rFont val="Calibri"/>
        <family val="2"/>
        <charset val="238"/>
      </rPr>
      <t xml:space="preserve"> do uchwały Nr LII/701/22 Sejmiku Województwa Kujawsko-Pomorskiego z dnia 19 grudnia 2022 roku w sprawie budżetu województwa na rok 2023 (z późn. zm.), wprowadza się następujące zmiany:</t>
    </r>
  </si>
  <si>
    <t>Dział                   Rozdział</t>
  </si>
  <si>
    <t>z tego:</t>
  </si>
  <si>
    <t>Wydatki bieżące</t>
  </si>
  <si>
    <t>w tym:</t>
  </si>
  <si>
    <t>Wydatki majątkowe</t>
  </si>
  <si>
    <t>Wydatki jednostek budżetowych</t>
  </si>
  <si>
    <t>Dotacje</t>
  </si>
  <si>
    <t>Świadczenia na rzecz osób fizycznych</t>
  </si>
  <si>
    <t>Zadania z udziałem środków UE i innych źródeł zagranicznych</t>
  </si>
  <si>
    <t>Obsługa długu, poręczenia i gwarancje</t>
  </si>
  <si>
    <t>Inwestycje i zakupy inwestycyjne                   (w tym dotacje)</t>
  </si>
  <si>
    <t>Zakup i objęcie akcji i udziałów</t>
  </si>
  <si>
    <t>Wynagrodzenia z pochodnymi</t>
  </si>
  <si>
    <t>Zadania statutowe</t>
  </si>
  <si>
    <t>01009</t>
  </si>
  <si>
    <t>Spółki wodne</t>
  </si>
  <si>
    <t>01041</t>
  </si>
  <si>
    <t xml:space="preserve">Program Rozwoju Obszarów Wiejskich                                             </t>
  </si>
  <si>
    <t>Wyłączenie z produkcji gruntów rolnych</t>
  </si>
  <si>
    <t>05011</t>
  </si>
  <si>
    <t>Program Operacyjny Zrównoważony rozwój sektora rybołówstwa i nadbrzeżnych obszarów rybackich 2007-2013 oraz Program Operacyjny Rybactwo i Morze 2014-2020</t>
  </si>
  <si>
    <t>05095</t>
  </si>
  <si>
    <t>Rozwój przedsiębiorczości</t>
  </si>
  <si>
    <t>15013</t>
  </si>
  <si>
    <t>Rozwój kadr nowoczesnej gospodarki i przedsiębiorczości</t>
  </si>
  <si>
    <t>15095</t>
  </si>
  <si>
    <t>50005</t>
  </si>
  <si>
    <t>Promocja eksportu</t>
  </si>
  <si>
    <t>Krajowe pasażerskie przewozy kolejowe</t>
  </si>
  <si>
    <t>Infrastruktura kolejowa</t>
  </si>
  <si>
    <t>60003</t>
  </si>
  <si>
    <t>Krajowe pasażerskie przewozy autobusowe</t>
  </si>
  <si>
    <t>Lokalny transport zbiorowy</t>
  </si>
  <si>
    <t>Drogi wewnętrzne</t>
  </si>
  <si>
    <t>Infrastruktura portowa</t>
  </si>
  <si>
    <t>60095</t>
  </si>
  <si>
    <t>63095</t>
  </si>
  <si>
    <t>Gospodarowanie mieszkaniowym zasobem gminy</t>
  </si>
  <si>
    <t>Biura planowania przestrzennego</t>
  </si>
  <si>
    <t>71004</t>
  </si>
  <si>
    <t>Plany zagospodarowania przestrzennego</t>
  </si>
  <si>
    <t>71005</t>
  </si>
  <si>
    <t>Prace geologiczne (nieinwestycyjne)</t>
  </si>
  <si>
    <t>71012</t>
  </si>
  <si>
    <t>Zadania z zakresu geodezji i kartografii</t>
  </si>
  <si>
    <t>73014</t>
  </si>
  <si>
    <t>Działalność dydaktyczna i badawcza</t>
  </si>
  <si>
    <t>75017</t>
  </si>
  <si>
    <t>Samorządowe sejmiki województw</t>
  </si>
  <si>
    <t>75058</t>
  </si>
  <si>
    <t>Działalność informacyjna i kulturalna prowadzona za granicą</t>
  </si>
  <si>
    <t>75084</t>
  </si>
  <si>
    <t>Funkcjonowanie wojewódzkich rad dialogu społecznego</t>
  </si>
  <si>
    <t>75095</t>
  </si>
  <si>
    <t>75212</t>
  </si>
  <si>
    <t>Pozostałe wydatki obronne</t>
  </si>
  <si>
    <t>Ochotnicze straże pożarne</t>
  </si>
  <si>
    <t>75702</t>
  </si>
  <si>
    <t>Obsługa papierów wartościowych, kredytów i pożyczek oraz innych zobowiązań jednostek samorządu terytorialnego zaliczanych do tytułu dłużnego - kredyty i pożyczki</t>
  </si>
  <si>
    <t>75704</t>
  </si>
  <si>
    <t>75818</t>
  </si>
  <si>
    <t>Przedszkola</t>
  </si>
  <si>
    <t>80105</t>
  </si>
  <si>
    <t>Przedszkola specjalne</t>
  </si>
  <si>
    <t>80113</t>
  </si>
  <si>
    <t>Dowożenie uczniów do szkół</t>
  </si>
  <si>
    <t>Technika</t>
  </si>
  <si>
    <t>80116</t>
  </si>
  <si>
    <t>80121</t>
  </si>
  <si>
    <t>80134</t>
  </si>
  <si>
    <t>Szkoły zawodowe specjalne</t>
  </si>
  <si>
    <t>Biblioteki pedagogiczne</t>
  </si>
  <si>
    <t>Realizacja zadań wymagających stosowania specjalnej organizacji nauki i metod pracy dla dzieci w przedszkolach, oddziałach przedszkolnych w szkołach podstawowych i innych formach wychowania przedszkolnego</t>
  </si>
  <si>
    <t>80153</t>
  </si>
  <si>
    <t>Zapewnienie uczniom prawa do bezpłatnego dostępu do podręczników, materiałów edukacyjnych lub materiałów ćwiczeniowych</t>
  </si>
  <si>
    <t>80195</t>
  </si>
  <si>
    <t>85117</t>
  </si>
  <si>
    <t>Zakłady opiekuńczo-lecznicze i pielęgnacyjno-opiekuńcze</t>
  </si>
  <si>
    <t>Ratownictwo medyczne</t>
  </si>
  <si>
    <t>Programy polityki zdrowotnej</t>
  </si>
  <si>
    <t>Zwalczanie narkomanii</t>
  </si>
  <si>
    <t>Przeciwdziałanie alkoholizmowi</t>
  </si>
  <si>
    <t>Staże i specjalizacje medyczne</t>
  </si>
  <si>
    <t>Ośrodki wsparcia</t>
  </si>
  <si>
    <t>Zadania w zakresie przeciwdziałania przemocy w rodzinie</t>
  </si>
  <si>
    <t>Regionalne ośrodki polityki społecznej</t>
  </si>
  <si>
    <t>Usługi opiekuńcze i specjalistyczne usługi opiekuńcze</t>
  </si>
  <si>
    <t>Rehabilitacja zawodowa i społeczna osób niepełnosprawnych</t>
  </si>
  <si>
    <t>Państwowy Fundusz Rehabilitacji Osób Niepełnosprawnych</t>
  </si>
  <si>
    <t xml:space="preserve">EDUKACYJNA OPIEKA WYCHOWAWCZA </t>
  </si>
  <si>
    <t>Wczesne wspomaganie rozwoju dziecka</t>
  </si>
  <si>
    <t>Pomoc materialna dla uczniów o charakterze socjalnym</t>
  </si>
  <si>
    <t>Działalność ośrodków adopcyjnych</t>
  </si>
  <si>
    <t>Gospodarka ściekowa i ochrona wód</t>
  </si>
  <si>
    <t>Gospodarka odpadami komunalnymi</t>
  </si>
  <si>
    <t>Ochrona powietrza atmosferycznego i klimatu</t>
  </si>
  <si>
    <t>Oświetlenie ulic, placów i dróg</t>
  </si>
  <si>
    <t>Wpływy i wydatki związane z gromadzeniem środków z opłat i kar za korzystanie ze środowiska</t>
  </si>
  <si>
    <t>Wpływy i wydatki związane z wprowadzaniem do obrotu baterii i akumulatorów</t>
  </si>
  <si>
    <t>Pozostałe zadania w zakresie kultury</t>
  </si>
  <si>
    <t>Teatry</t>
  </si>
  <si>
    <t>Filharmonie, orkiestry, chóry i kapele</t>
  </si>
  <si>
    <t>Centra kultury i sztuki</t>
  </si>
  <si>
    <t>Muzea</t>
  </si>
  <si>
    <t xml:space="preserve">KULTURA FIZYCZNA </t>
  </si>
  <si>
    <t>Nr    /      /23 Sejmiku Województwa</t>
  </si>
  <si>
    <t xml:space="preserve">z dnia    .06.2023 r.   </t>
  </si>
  <si>
    <t>Nr   /     /23 Sejmiku Województwa</t>
  </si>
  <si>
    <t>z dnia    .06.2023 r.</t>
  </si>
  <si>
    <t xml:space="preserve">Załącznik nr 5 do uchwały </t>
  </si>
  <si>
    <t>z dnia        .06.2023 r.</t>
  </si>
  <si>
    <r>
      <t xml:space="preserve">W załączniku nr 5 </t>
    </r>
    <r>
      <rPr>
        <b/>
        <sz val="10"/>
        <rFont val="Calibri"/>
        <family val="2"/>
        <charset val="238"/>
        <scheme val="minor"/>
      </rPr>
      <t xml:space="preserve">"Wynik budżetowy i finansowy. Plan na 2023 rok" </t>
    </r>
    <r>
      <rPr>
        <sz val="10"/>
        <rFont val="Calibri"/>
        <family val="2"/>
        <charset val="238"/>
        <scheme val="minor"/>
      </rPr>
      <t>do uchwały Nr LII/701/22 Sejmiku Województwa Kujawsko-Pomorskiego z dnia 19 grudnia 2022 r. w sprawie budżetu województwa na rok 2023 (z późn.zm.), wprowadza się następujące zmiany:</t>
    </r>
  </si>
  <si>
    <t>Lp.</t>
  </si>
  <si>
    <t>Wyszczególnienie</t>
  </si>
  <si>
    <t>Zmiana</t>
  </si>
  <si>
    <t>Dochody</t>
  </si>
  <si>
    <t>1.1</t>
  </si>
  <si>
    <t>dochody bieżące</t>
  </si>
  <si>
    <t>1.2</t>
  </si>
  <si>
    <t>dochody majątkowe</t>
  </si>
  <si>
    <t>Przychody</t>
  </si>
  <si>
    <t>2.1</t>
  </si>
  <si>
    <t>Niewykorzystane środki pieniężne, o których mowa w art. 217 ust. 2 pkt 8 ustawy o finansach publicznych</t>
  </si>
  <si>
    <t>2.1.1</t>
  </si>
  <si>
    <t>wynikające z rozliczenia dochodów i wydatków nimi finansowanych związanych ze szczególnymi zasadami wykonywania budżetu określonymi w odrębnych ustawach</t>
  </si>
  <si>
    <t>2.1.2</t>
  </si>
  <si>
    <t>wynikające z rozliczenia środków określonych w art.5 ust. 1 pkt 2 ustawy i dotacji na realizację programu, projektu lub zadania finansowanego z udziałem tych środków</t>
  </si>
  <si>
    <t>2.2.</t>
  </si>
  <si>
    <t>Kredyt krajowy</t>
  </si>
  <si>
    <t>2.2.1</t>
  </si>
  <si>
    <t>Kredyt na spłatę zaciągniętych kredytów</t>
  </si>
  <si>
    <t>2.2.2</t>
  </si>
  <si>
    <t>Kredyt na sfinansowanie planowanego deficytu budżetowego</t>
  </si>
  <si>
    <t>2.3</t>
  </si>
  <si>
    <t>Wolne środki, o których mowa w art. 217 ust. 2 pkt 6 ustawy o finansach publicznych</t>
  </si>
  <si>
    <t>2.3.1</t>
  </si>
  <si>
    <t>Wolne środki na spłatę zaciągniętych kredytów</t>
  </si>
  <si>
    <t>2.3.2</t>
  </si>
  <si>
    <t>Wolne środki na sfinansowanie planowanego deficytu budżetowego</t>
  </si>
  <si>
    <t>OGÓŁEM   (w.1 + w.2)</t>
  </si>
  <si>
    <t>Wydatki</t>
  </si>
  <si>
    <t>4.1</t>
  </si>
  <si>
    <t>wydatki bieżące, w tym:</t>
  </si>
  <si>
    <t>4.1.1</t>
  </si>
  <si>
    <t>wydatki bieżące (bez obsługi długu, gwarancji i poręczeń)</t>
  </si>
  <si>
    <t>4.1.2</t>
  </si>
  <si>
    <t>wydatki na obsługę długu, gwarancje i poręczenia</t>
  </si>
  <si>
    <t>4.2</t>
  </si>
  <si>
    <t>wydatki majątkowe</t>
  </si>
  <si>
    <t>Rozchody</t>
  </si>
  <si>
    <t>5.1</t>
  </si>
  <si>
    <t>Spłata otrzymanych kredytów</t>
  </si>
  <si>
    <t>OGÓŁEM   (w.4 + w.5)</t>
  </si>
  <si>
    <t>WYNIK FINANSOWY (w.3 - w. 6)</t>
  </si>
  <si>
    <t>Deficyt (-) Nadwyżka (+) (w.1 - w. 4)</t>
  </si>
  <si>
    <t>Pokrycie deficytu budżetowego</t>
  </si>
  <si>
    <t>9.1</t>
  </si>
  <si>
    <t>9.1.1</t>
  </si>
  <si>
    <t>9.1.2</t>
  </si>
  <si>
    <t>wynikające z rozliczenia środków określonych w art. 5 ust. 1 pkt 2 ustawy i dotacji na realizację programu, projektu lub zadania finansowanego z udziałem tych środków</t>
  </si>
  <si>
    <t>9.2</t>
  </si>
  <si>
    <t>Kredyty bankowe</t>
  </si>
  <si>
    <t>9.3</t>
  </si>
  <si>
    <t>Wolne środki z lat ubiegłych</t>
  </si>
  <si>
    <t>Informacje dodatkowe</t>
  </si>
  <si>
    <t>dochody bieżące (poz. 1.1)</t>
  </si>
  <si>
    <t>wydatki bieżące (poz. 4.1)</t>
  </si>
  <si>
    <t>Nadwyżka bieżąca (poz. 1.1 - poz. 4.1)</t>
  </si>
  <si>
    <t>Dochody ogółem</t>
  </si>
  <si>
    <t xml:space="preserve"> - wydatki bieżące (bez obsługi długu)</t>
  </si>
  <si>
    <t xml:space="preserve"> + nadwyżka z lat ubiegłych+wolne środki+niewykorzystane środki</t>
  </si>
  <si>
    <t>Środki do dyspozycji na obsługę długu, gwarancje i poręczenia oraz wydatki majątkowe</t>
  </si>
  <si>
    <t xml:space="preserve"> - spłata i obsługa długu (raty + odsetki) 
oraz gwarancje i poręczenia</t>
  </si>
  <si>
    <t>Środki do dyspozycji na wydatki majątkowe</t>
  </si>
  <si>
    <t xml:space="preserve"> - wydatki majątkowe</t>
  </si>
  <si>
    <t xml:space="preserve">  Wynik</t>
  </si>
  <si>
    <t xml:space="preserve"> + kredyty zaciągnięte</t>
  </si>
  <si>
    <t xml:space="preserve"> - udzielone pożyczki</t>
  </si>
  <si>
    <t xml:space="preserve"> + spłacone pożyczki</t>
  </si>
  <si>
    <t>Wynik finansowy budżetu</t>
  </si>
  <si>
    <t xml:space="preserve">Nr   /       /23 Sejmiku Województwa </t>
  </si>
  <si>
    <t xml:space="preserve">Załącznik nr 6 do uchwały </t>
  </si>
  <si>
    <t>Nr     /     /23 Sejmiku Województwa</t>
  </si>
  <si>
    <r>
      <rPr>
        <sz val="16"/>
        <rFont val="Calibri"/>
        <family val="2"/>
        <charset val="238"/>
        <scheme val="minor"/>
      </rPr>
      <t>W załączniku nr 6 pn</t>
    </r>
    <r>
      <rPr>
        <b/>
        <sz val="16"/>
        <rFont val="Calibri"/>
        <family val="2"/>
        <charset val="238"/>
        <scheme val="minor"/>
      </rPr>
      <t xml:space="preserve">. "Projekty i działania realizowane w ramach Regionalnego Programu Operacyjnego Województwa Kujawsko-Pomorskiego 2014-2020.  Plan na 2023 rok" </t>
    </r>
    <r>
      <rPr>
        <sz val="16"/>
        <rFont val="Calibri"/>
        <family val="2"/>
        <charset val="238"/>
        <scheme val="minor"/>
      </rPr>
      <t xml:space="preserve">do uchwały Nr LII/701/22 Sejmiku Województwa Kujawsko-Pomorskiego z dnia 19 grudnia 2022 r. w sprawie budżetu województwa na rok 2023 (ze zm.) wprowadza się następujące zmiany: </t>
    </r>
  </si>
  <si>
    <t>L.p.</t>
  </si>
  <si>
    <t>Działanie</t>
  </si>
  <si>
    <t>Kategoria interwencji</t>
  </si>
  <si>
    <t>Nazwa Projektu/Działania</t>
  </si>
  <si>
    <t>Realizator/
instytucja wdrażająca</t>
  </si>
  <si>
    <t>Klasyfikacja budżetowa
Dział
Rozdział</t>
  </si>
  <si>
    <t>Wydatki całkowite
na lata 2014-2023 w tym:</t>
  </si>
  <si>
    <t>Przewidywane wykonanie do końca 2022 r.</t>
  </si>
  <si>
    <t>Wydatki 2023</t>
  </si>
  <si>
    <t>UE</t>
  </si>
  <si>
    <t>Wydatki
ogółem</t>
  </si>
  <si>
    <t>Unia Europejska</t>
  </si>
  <si>
    <t xml:space="preserve">Ogółem </t>
  </si>
  <si>
    <t>Wkład krajowy</t>
  </si>
  <si>
    <t>BP</t>
  </si>
  <si>
    <t>Budżet państwa</t>
  </si>
  <si>
    <t>Budżet Województwa</t>
  </si>
  <si>
    <t xml:space="preserve">Inne </t>
  </si>
  <si>
    <t>Środki własne</t>
  </si>
  <si>
    <t xml:space="preserve">Bieżące </t>
  </si>
  <si>
    <t>Inwestycyjne</t>
  </si>
  <si>
    <t>Bieżące</t>
  </si>
  <si>
    <t>Ogólem</t>
  </si>
  <si>
    <t>8a</t>
  </si>
  <si>
    <t>8b</t>
  </si>
  <si>
    <t>9=10+13</t>
  </si>
  <si>
    <t>10=11+12</t>
  </si>
  <si>
    <t>13=14+17+20</t>
  </si>
  <si>
    <t>14=15+16</t>
  </si>
  <si>
    <t>17=18+19</t>
  </si>
  <si>
    <t>20=21+22</t>
  </si>
  <si>
    <t xml:space="preserve">Wydatki realizowane i nadzorowane przez wojewódzkie jednostki organizacyjne </t>
  </si>
  <si>
    <t>1.5.2</t>
  </si>
  <si>
    <t>066</t>
  </si>
  <si>
    <t>Invest in BiT CITY 2. Promocja potencjału gospodarczego oraz promocja atrakcyjności inwestycyjnej miast prezydenckich województwa kujawsko-pomorskiego</t>
  </si>
  <si>
    <t xml:space="preserve">Urząd Marszałkowski w Toruniu </t>
  </si>
  <si>
    <t>750
75075</t>
  </si>
  <si>
    <t>2016 - 2023</t>
  </si>
  <si>
    <t>Expressway - promocja terenów inwestycyjnych</t>
  </si>
  <si>
    <t>Wsparcie umiędzynarodowienia kujawsko-pomorskich MŚP oraz promocja potencjału gospodarczego regionu</t>
  </si>
  <si>
    <t>2018 - 2023</t>
  </si>
  <si>
    <t>Przygotowanie i rozwój pakietu usług doradczych/informacyjnych w zakresie umiędzynarodowienia działalności przedsiębiorstw z sektora MŚP oraz pozyskania działalności inwestycyjnej przez Kujawsko-Pomorskie Centrum Obsługi Inwestorów i Eksporterów</t>
  </si>
  <si>
    <t>500
50005</t>
  </si>
  <si>
    <t>2019 - 2023</t>
  </si>
  <si>
    <t>Kujawy + Pomorze - promocja potencjału gospodarczego regionu - edycja II</t>
  </si>
  <si>
    <t>2021 - 2023</t>
  </si>
  <si>
    <t>078, 101</t>
  </si>
  <si>
    <t>Infostrada Kujaw i Pomorza 2.0</t>
  </si>
  <si>
    <t>720
72095</t>
  </si>
  <si>
    <t>081</t>
  </si>
  <si>
    <t>Budowa kujawsko-pomorskiego systemu udostępniania elektronicznej dokumentacji medycznej - I etap</t>
  </si>
  <si>
    <t>Budowa kujawsko-pomorskiego systemu udostępniania elektronicznej dokumentacji medycznej - II etap</t>
  </si>
  <si>
    <t>2.2</t>
  </si>
  <si>
    <t>079, 101</t>
  </si>
  <si>
    <t>Kultura w zasięgu 2.0</t>
  </si>
  <si>
    <t>3.3</t>
  </si>
  <si>
    <t>013</t>
  </si>
  <si>
    <t>Termomodernizacja budynku administracyjno-biurowego przy ul. Targowej 13-15 w Toruniu</t>
  </si>
  <si>
    <t>750
75018</t>
  </si>
  <si>
    <t>3.4</t>
  </si>
  <si>
    <t>090</t>
  </si>
  <si>
    <t>Ograniczenie emisji spalin poprzez rozbudowę sieci dróg rowerowych, znajdujących się w koncepcji rozwoju systemu transportu Bydgosko-Toruńskiego Obszaru Funkcjonalnego dla: Części nr 2 - Złotoria - Nowa Wieś - Lubicz Górny w ciągu drogi wojewódzkiej nr 657</t>
  </si>
  <si>
    <t>ZDW 
w Bydgoszczy</t>
  </si>
  <si>
    <t>600
60013</t>
  </si>
  <si>
    <t>Ograniczenie emisji spalin poprzez rozbudowę sieci dróg rowerowych, znajdujących się w koncepcji rozwoju systemu transportu Bydgosko-Toruńskiego Obszaru Funkcjonalnego dla: Części nr 3 - Toruń - Mała Nieszawka - Wielka Nieszawka - Cierpice w ciągu drogi wojewódzkiej nr 273</t>
  </si>
  <si>
    <t>3.5.2</t>
  </si>
  <si>
    <t>Ograniczenie emisji spalin poprzez rozbudowę sieci dróg rowerowych, znajdujących się w koncepcji rozwoju systemu transportu Bydgosko-Toruńskiego Obszaru Funkcjonalnego dla: Części nr 1 - Nawra - Kończewice - Chełmża - Zalesie - Kiełbasin - Mlewo - Mlewiec - Srebrniki - Sierakowo w ciągu dróg wojewódzkich nr: 551, 649, 554</t>
  </si>
  <si>
    <t>Poprawa bezpieczeństwa i komfortu życia mieszkańców oraz wsparcie niskoemisyjnego transportu drogowego poprzez wybudowanie dróg dla rowerów na terenie powiatu bydgoskiego (lider:  gmina Solec Kujawski, powiat bydgoski)</t>
  </si>
  <si>
    <t>2017 - 2023</t>
  </si>
  <si>
    <t>017</t>
  </si>
  <si>
    <t>Punkty selektywnego zbierania odpadów komunalnych w województwie kujawsko-pomorskim</t>
  </si>
  <si>
    <t>900
90026</t>
  </si>
  <si>
    <t>4.4</t>
  </si>
  <si>
    <t>095</t>
  </si>
  <si>
    <t>Kujawsko-Pomorskie - rozwój poprzez kulturę 2019</t>
  </si>
  <si>
    <t>921
92195</t>
  </si>
  <si>
    <t>Kujawsko-Pomorskie - rozwój poprzez kulturę 2020</t>
  </si>
  <si>
    <t>2020 - 2023</t>
  </si>
  <si>
    <t>Kujawsko-Pomorskie - rozwój poprzez kulturę 2021</t>
  </si>
  <si>
    <t>Wsparcie opieki nad zabytkami województwa kujawsko-pomorskiego w 2022 roku</t>
  </si>
  <si>
    <t>921
92120</t>
  </si>
  <si>
    <t>2022 - 2023</t>
  </si>
  <si>
    <t>Wsparcie opieki nad zabytkami województwa kujawsko-pomorskiego w 2023 roku</t>
  </si>
  <si>
    <t>4.5</t>
  </si>
  <si>
    <t>085</t>
  </si>
  <si>
    <t>Modernizacja zagrody wiejskiej w Dusocinie na potrzeby ośrodka edukacji ekologicznej na terenie Parku Krajobrazowego "Góry Łosiowe" wraz z czynną ochroną przyrody na obszarze Natura 2000</t>
  </si>
  <si>
    <t>ZPKnDW</t>
  </si>
  <si>
    <t>925
92502</t>
  </si>
  <si>
    <t>Budowa stacji terenowo-badawczej "Podmoście"</t>
  </si>
  <si>
    <t>Przedsięwzięcia zwiększające potencjał przyrodniczy parków krajobrazowych województwa kujawsko-pomorskiego poprzez działania bezpośrednio związane z zakupem wyposażenia, materiałów i usług edukacyjno-przyrodniczych</t>
  </si>
  <si>
    <t>BPK</t>
  </si>
  <si>
    <t>034</t>
  </si>
  <si>
    <t>Rozbudowa drogi wojewódzkiej Nr 548 Stolno-Wąbrzeźno od km 0+005 do km 29+619 z wyłączeniem węzła autostradowego w m. Lisewo od km 14+144 do km 15+146</t>
  </si>
  <si>
    <t>600                 60013</t>
  </si>
  <si>
    <t>Przebudowa wraz z rozbudową drogi wojewódzkiej Nr 254 Brzoza-Łabiszyn-Barcin-Mogilno-Wylatowo (odcinek Brzoza-Barcin). Odcinek I od km 0+069 do km 13+280</t>
  </si>
  <si>
    <t>Przebudowa wraz z rozbudową drogi wojewódzkiej Nr 254 Brzoza-Łabiszyn-Barcin-Mogilno-Wylatowo (odcinek Brzoza-Barcin). Odcinek II od km 13+280 do km 22+400</t>
  </si>
  <si>
    <t>Rozbudowa drogi wojewódzkiej Nr 270 Brześć Kujawski-Izbica Kujawska-Koło od km 0+000 do km 29+023 - Budowa obwodnicy m. Lubraniec</t>
  </si>
  <si>
    <t>2017 - 2024</t>
  </si>
  <si>
    <t>Przebudowa z rozbudową drogi wojewódzkiej Nr 270 Brześć Kujawski-Izbica Kujawska-Koło od km 0+000 do km 29+023. Etap I od km 1+100 do km 7+762</t>
  </si>
  <si>
    <t>Przebudowa drogi wojewódzkiej Nr 249 wraz z uruchomieniem przeprawy promowej przez Wisłę na wysokości Solca Kujawskiego i Czarnowa</t>
  </si>
  <si>
    <t>Przebudowa drogi wojewódzkiej Nr 265 Brześć Kujawski - Kowal - Gostynin na odcinku Kowal - granica województwa od km 19+117 do km 34+025</t>
  </si>
  <si>
    <t>5.3</t>
  </si>
  <si>
    <t>027</t>
  </si>
  <si>
    <t>Zakup elektrycznego taboru kolejowego do obsługi transportu pasażerskiego na terenie województwa kujawsko-pomorskiego</t>
  </si>
  <si>
    <t>600                 60001</t>
  </si>
  <si>
    <t>6.1.1</t>
  </si>
  <si>
    <t>053</t>
  </si>
  <si>
    <t>Doposażenie szpitali w województwie kujawsko-pomorskim związane z zapobieganiem, przeciwdzialaniem i zwalczaniem COVID-19</t>
  </si>
  <si>
    <t>851                 85195</t>
  </si>
  <si>
    <t>Doposażenie szpitali w województwie kujawsko-pomorskim w związku z zapobieganiem, przeciwdzialaniem i zwalczaniem COVID-19 - etap II</t>
  </si>
  <si>
    <t xml:space="preserve">ROPS                  w Toruniu </t>
  </si>
  <si>
    <t>6.3.1</t>
  </si>
  <si>
    <t>052</t>
  </si>
  <si>
    <t>"Dostrzec to co niewidoczne" - zwiększenie dostępności do edukacji przedszkolnej w ośrodku Braille'a w Bydgoszczy</t>
  </si>
  <si>
    <t>854                 85403</t>
  </si>
  <si>
    <t>6.3.2</t>
  </si>
  <si>
    <t>Artyści w zawodzie - modernizacja warsztatów kształcenia zawodowego w KPSOSW im. J. Korczaka w Toruniu</t>
  </si>
  <si>
    <t>"Usłyszeć potrzeby" - wzmocnienie pozycji uczniów słabosłyszących i niesłyszących w ramach rozbudowy warsztatów zawodowych Kujawsko-Pomorskiego Specjalnego Ośrodka Szkolno-Wychowawczego nr 2 w Bydgoszczy w kontekscie zwiększenia szans na rynku pracy</t>
  </si>
  <si>
    <t>Kwalifikacyjne Kursy Zawodowe twoją zawodową szansą - nowe formy praktycznej nauki zawodu w Kujawsko-Pomorskim Centrum Kształcenia Zawodowego w Bydgoszczy</t>
  </si>
  <si>
    <t>801                 80140</t>
  </si>
  <si>
    <t>8.6.1</t>
  </si>
  <si>
    <t>107</t>
  </si>
  <si>
    <t>Zdrowi i aktywni w pracy 2</t>
  </si>
  <si>
    <t>9.2.2</t>
  </si>
  <si>
    <t>109</t>
  </si>
  <si>
    <t>Trampolina 3</t>
  </si>
  <si>
    <t>ROPS 
w Toruniu</t>
  </si>
  <si>
    <t>852
85295</t>
  </si>
  <si>
    <t>9.3.1</t>
  </si>
  <si>
    <t>112</t>
  </si>
  <si>
    <t>Realizacja działań z zakresu edukacji i bezpieczeństwa publicznego ukierunkowanych na kształtowanie własciwych postaw funkcjonowania społecznego w sytuacji występowania zagrożeń epidemiologicznych</t>
  </si>
  <si>
    <t>851
85195</t>
  </si>
  <si>
    <t>Organizacja ośrodków regeneracji w celu ograniczania negatywnych skutków Covid-19</t>
  </si>
  <si>
    <t>9.3.2</t>
  </si>
  <si>
    <t>Rodzina w Centrum 3</t>
  </si>
  <si>
    <t>855
85595</t>
  </si>
  <si>
    <t>Kujawsko-Pomorska Teleopieka</t>
  </si>
  <si>
    <t>Inicjatywy w zakresie usług społecznych realizowanych przez NGO</t>
  </si>
  <si>
    <t>853
85395</t>
  </si>
  <si>
    <t>Wsparcie osób starszych i kadry świadczącej usługi społeczne w zakresie przeciwdziałania rozprzestrzenianiu się COVID-19, łagodzenia jego skutków na terenie województwa kujawsko-pomorskiego</t>
  </si>
  <si>
    <t>9.4.2</t>
  </si>
  <si>
    <t>113</t>
  </si>
  <si>
    <t>Koordynacja rozwoju ekonomii społecznej w województwie kujawsko-pomorskim (II)</t>
  </si>
  <si>
    <t>10.2.1</t>
  </si>
  <si>
    <t>115</t>
  </si>
  <si>
    <t>Przedszkolaki - debeściaki - edukacja przedszkolna i terapia dla dzieci z niepełnosprawnościami</t>
  </si>
  <si>
    <t xml:space="preserve">Urząd Marszałkowski w Toruniu/ KPSOSW w Toruniu </t>
  </si>
  <si>
    <t>801
80105</t>
  </si>
  <si>
    <t>10.2.2</t>
  </si>
  <si>
    <t>Region Nauk Ścisłych II - edukacja przyszłości</t>
  </si>
  <si>
    <t>801
80195</t>
  </si>
  <si>
    <t>Niebo nad Astrobazami - rozwijamy kompetencje kluczowe uczniów</t>
  </si>
  <si>
    <t>10.2.3</t>
  </si>
  <si>
    <t>118</t>
  </si>
  <si>
    <t>Zdobądź z nami doświadczenie - to cos więcej niż uczenie</t>
  </si>
  <si>
    <t xml:space="preserve">Urząd Marszałkowski w Toruniu/ KPSOSW nr 2 
w Bydgoszczy </t>
  </si>
  <si>
    <t>801
80134</t>
  </si>
  <si>
    <t>Eksperci w swej branży</t>
  </si>
  <si>
    <t>10.3.1</t>
  </si>
  <si>
    <t>Prymus Pomorza i Kujaw</t>
  </si>
  <si>
    <t>854
85416</t>
  </si>
  <si>
    <t>Humaniści na start</t>
  </si>
  <si>
    <t>10.3.2</t>
  </si>
  <si>
    <t>Prymusi Zawodu Kujaw i Pomorza II</t>
  </si>
  <si>
    <t>10.4.1</t>
  </si>
  <si>
    <t>117</t>
  </si>
  <si>
    <t>W Kujawsko-Pomorskiem - Mówisz - masz - certyfikowane szkolenia językowe</t>
  </si>
  <si>
    <t>150
15013</t>
  </si>
  <si>
    <t>13.2</t>
  </si>
  <si>
    <t>13.3</t>
  </si>
  <si>
    <t>Wykonanie instalacji fotowoltaicznej na budynku Urzędu Marszałkowskiego Województwa Kujawsko-Pomorskiego przy Pl. Teatralnym 2 w Toruniu</t>
  </si>
  <si>
    <t>Wydatki realizowane i nadzorowane przez wojewódzkie jednostki organizacyjne</t>
  </si>
  <si>
    <t>Wydatki realizowane w ramach pomocy technicznej</t>
  </si>
  <si>
    <t>12.1</t>
  </si>
  <si>
    <t>121, 122</t>
  </si>
  <si>
    <t>WPD PT Sprawne zarządzanie i wdrażanie RPO WK-P 
w latach 2018-2022</t>
  </si>
  <si>
    <t>WUP 
w Toruniu</t>
  </si>
  <si>
    <t>853
85332</t>
  </si>
  <si>
    <t>Opracowanie dokumentacji projektowej dla strategicznych zadań w szpitalach wojewódzkich dla nowego okresu programowania 2021-2027</t>
  </si>
  <si>
    <t>851
85111</t>
  </si>
  <si>
    <t>Pomoc Techniczna RPO WK-P 2014-2020 Działanie 12.1 (pula do wykorzystania)</t>
  </si>
  <si>
    <t>Wsparcie procesu zarządzania i wdrażania RPO</t>
  </si>
  <si>
    <t>750
75095</t>
  </si>
  <si>
    <t>12.2</t>
  </si>
  <si>
    <t>Skuteczna informacja i promocja, w tym wzmocnienie potencjału beneficjentów Programu</t>
  </si>
  <si>
    <t xml:space="preserve">Wydatki realizowane w ramach pomocy technicznej </t>
  </si>
  <si>
    <t xml:space="preserve">Działania i projekty realizowane przez beneficjentów zewnętrznych, którym samorząd województwa przekazuje dotacje na współfinansowanie krajowe </t>
  </si>
  <si>
    <t>013, 014</t>
  </si>
  <si>
    <t xml:space="preserve">Efektywność energetyczna w sektorze publicznym i mieszkaniowym </t>
  </si>
  <si>
    <t>900
90095</t>
  </si>
  <si>
    <t>X</t>
  </si>
  <si>
    <t>043, 044, 090</t>
  </si>
  <si>
    <t>Zrównoważona mobilność miejska i promowanie strategii niskoemisyjnych</t>
  </si>
  <si>
    <t>900
90015</t>
  </si>
  <si>
    <t>3.5.1</t>
  </si>
  <si>
    <t>Efektywność energetyczna w sektorze publicznym i mieszkaniowym w ramach ZIT</t>
  </si>
  <si>
    <t>088</t>
  </si>
  <si>
    <t>Wzmocnienie systemów ratownictwa chemiczno-ekologicznego i służb ratowniczych</t>
  </si>
  <si>
    <t>754
75412</t>
  </si>
  <si>
    <t>4.3</t>
  </si>
  <si>
    <t>020, 021, 022, 023</t>
  </si>
  <si>
    <t>Rozwój infrastruktury wodno-ściekowej</t>
  </si>
  <si>
    <t>900
90001</t>
  </si>
  <si>
    <t>Inwestycje w infrastrukturę zdrowotną</t>
  </si>
  <si>
    <t>851
85111
85117</t>
  </si>
  <si>
    <t>6.1.2</t>
  </si>
  <si>
    <t>053, 054, 055, 101</t>
  </si>
  <si>
    <t>Inwestycje w infrastrukturę społeczną</t>
  </si>
  <si>
    <t>6.2</t>
  </si>
  <si>
    <t>034, 054, 055, 101</t>
  </si>
  <si>
    <t>Rewitalizacja obszarów miejskich i ich obszarów funkcjonalnych</t>
  </si>
  <si>
    <t>052, 080, 101</t>
  </si>
  <si>
    <t>Inwestycje w infrastrukturę przedszkolną</t>
  </si>
  <si>
    <t>801
80104</t>
  </si>
  <si>
    <t>049, 050, 080, 101</t>
  </si>
  <si>
    <t>Inwestycje w infrastrukturę kształcenia zawodowego</t>
  </si>
  <si>
    <t>801
80115</t>
  </si>
  <si>
    <t>6.4.1</t>
  </si>
  <si>
    <t>Rewitalizacja obszarów miejskich i ich obszarów funkcjonalnych w ramach ZIT</t>
  </si>
  <si>
    <t>7.1</t>
  </si>
  <si>
    <t>034, 097</t>
  </si>
  <si>
    <t>Rozwój lokalny kierowany przez społeczność</t>
  </si>
  <si>
    <t>8.2.2</t>
  </si>
  <si>
    <t>102</t>
  </si>
  <si>
    <t>Wsparcie osób pracujących znajdujących się w niekorzystnej sytuacji na rynku pracy</t>
  </si>
  <si>
    <t>8.3</t>
  </si>
  <si>
    <t>104</t>
  </si>
  <si>
    <t>Wsparcie przedsiębiorczości i samozatrudnienia w regionie</t>
  </si>
  <si>
    <t>8.5.2</t>
  </si>
  <si>
    <t>106</t>
  </si>
  <si>
    <t>Wsparcie outplacementowe</t>
  </si>
  <si>
    <t>Wsparcie na rzecz wydłużania aktywności zawodowej mieszkańców</t>
  </si>
  <si>
    <t>851            85195</t>
  </si>
  <si>
    <t>8.6.2</t>
  </si>
  <si>
    <t xml:space="preserve">Regionalne programy polityki zdrowotnej i profilaktyczne </t>
  </si>
  <si>
    <t>851            85149</t>
  </si>
  <si>
    <t>Rozwój usług opiekuńczych w ramach ZIT</t>
  </si>
  <si>
    <t>852            85228</t>
  </si>
  <si>
    <t>9.2.1</t>
  </si>
  <si>
    <t>Aktywne włączenie społeczne</t>
  </si>
  <si>
    <t>852            85295</t>
  </si>
  <si>
    <t>Rozwój usług zdrowotnych</t>
  </si>
  <si>
    <t>Rozwój usług społecznych</t>
  </si>
  <si>
    <t>9.4.1</t>
  </si>
  <si>
    <t>Rozwój podmiotów sektora ekonomii społecznej</t>
  </si>
  <si>
    <t>852            85203</t>
  </si>
  <si>
    <t>10.1.2</t>
  </si>
  <si>
    <t>Kształcenie ogólne w ramach ZIT</t>
  </si>
  <si>
    <t>801 
80195</t>
  </si>
  <si>
    <t>10.1.3</t>
  </si>
  <si>
    <t>Kształcenie zawodowe w ramach ZIT</t>
  </si>
  <si>
    <t>Kształcenie ogólne</t>
  </si>
  <si>
    <t>Kształcenie zawodowe</t>
  </si>
  <si>
    <t>Edukacja dorosłych w zakresie kompetencji cyfrowych i języków obcych</t>
  </si>
  <si>
    <t>150 
15013</t>
  </si>
  <si>
    <t>10.4.2</t>
  </si>
  <si>
    <t>Edukacja dorosłych na rzecz rynku pracy</t>
  </si>
  <si>
    <t>Działania i projekty realizowane przez beneficjentów zewnętrznych, którym samorząd województwa przekazuje dotacje na współfinansowanie krajowe</t>
  </si>
  <si>
    <t>Plan przed zmianą</t>
  </si>
  <si>
    <t>Plan po zmianie</t>
  </si>
  <si>
    <t>z dnia      .06.2023 r.</t>
  </si>
  <si>
    <r>
      <t xml:space="preserve">W załączniku nr 8 pn. </t>
    </r>
    <r>
      <rPr>
        <b/>
        <sz val="16"/>
        <rFont val="Calibri"/>
        <family val="2"/>
        <charset val="238"/>
        <scheme val="minor"/>
      </rPr>
      <t xml:space="preserve">"Pozostałe projekty i działania realizowane ze środków zagranicznych. Plan na 2023 rok" </t>
    </r>
    <r>
      <rPr>
        <sz val="16"/>
        <rFont val="Calibri"/>
        <family val="2"/>
        <charset val="238"/>
        <scheme val="minor"/>
      </rPr>
      <t xml:space="preserve">do uchwały LII/701/22 Sejmiku Województwa Kujawsko-Pomorskiego z dnia 19 grudnia 2022 r. w sprawie budżetu województwa na rok 2023 (z późn. zm.) wprowadza się następujące zmiany: </t>
    </r>
  </si>
  <si>
    <t xml:space="preserve">Program/ Działanie </t>
  </si>
  <si>
    <t>Nazwa Projektu</t>
  </si>
  <si>
    <t>Wydatki całkowite
 w tym:</t>
  </si>
  <si>
    <t>Przewidywane wykonanie do końca 2022 r. w tym:</t>
  </si>
  <si>
    <t>Krajowy wkład publiczny</t>
  </si>
  <si>
    <t>Inne publiczne</t>
  </si>
  <si>
    <t xml:space="preserve">Wydatki realizowane przez wojewódzkie jednostki organizacyjne </t>
  </si>
  <si>
    <t>PO PT</t>
  </si>
  <si>
    <t>Punkty Informacyjne Funduszy Europejskich WK-P</t>
  </si>
  <si>
    <t>2014 - 2023</t>
  </si>
  <si>
    <t>PPTFE</t>
  </si>
  <si>
    <t>2023 - 2025</t>
  </si>
  <si>
    <t>PO WER
Działanie 1.2</t>
  </si>
  <si>
    <t>Wsparcie osób młodych na regionalnym rynku pracy - projekty konkursowe</t>
  </si>
  <si>
    <t>WUP
w Toruniu</t>
  </si>
  <si>
    <t>PO WER
Działanie 2.5</t>
  </si>
  <si>
    <t>Kooperacja - efektywna i skuteczna</t>
  </si>
  <si>
    <t>ROPS
w Toruniu</t>
  </si>
  <si>
    <t>PO WER
Działanie 2.18</t>
  </si>
  <si>
    <t>Zwiększenie dostępności Urzędu Marszałkowskiego Województwa Kujawsko-Pomorskiego dla osób ze szczególnymi potrzebami</t>
  </si>
  <si>
    <t>PO WER
Działanie 4.3</t>
  </si>
  <si>
    <t>Przyroda bez barier - aktywni niepełnosprawni</t>
  </si>
  <si>
    <t>Wdecki Park Krajobrazowy - park zmysłów</t>
  </si>
  <si>
    <t>Wdecki Park Krajobrazowy</t>
  </si>
  <si>
    <t>PO WER 
Pomoc Techniczna</t>
  </si>
  <si>
    <t>Pomoc Techniczna Programu Operacyjnego Wiedza Edukacja Rozwój</t>
  </si>
  <si>
    <t>2015 - 2023</t>
  </si>
  <si>
    <t xml:space="preserve">PROW
Pomoc Techniczna </t>
  </si>
  <si>
    <t>Schemat I - Wzmocnienie systemu wdrażania Programu</t>
  </si>
  <si>
    <t>010
01041</t>
  </si>
  <si>
    <t>2015 - 2025</t>
  </si>
  <si>
    <t>Schemat II - Wsparcie systemu funkcjonowania krajowej sieci obszarów wiejskich oraz realizacja działań informacyjno-promocyjnych PROW 2014-2020 (działania informacyjno-promocyjne)</t>
  </si>
  <si>
    <t>Schemat II - Wsparcie systemu funkcjonowania krajowej sieci obszarów wiejskich oraz realizacja działań informacyjno-promocyjnych PROW 2014-2020  (krajowa sieć obszarów wiejskich)</t>
  </si>
  <si>
    <t>Rybactwo i Morze 2014-2020 
Pomoc Techniczna</t>
  </si>
  <si>
    <t>Pomoc Techniczna Programu Operacyjnego Rybactwo i Morze 2014-2020</t>
  </si>
  <si>
    <t>050
05011</t>
  </si>
  <si>
    <t>PO IŚ
Działanie 8.1</t>
  </si>
  <si>
    <t>Młyn Kultury - Przebudowa, rozbudowa i zmiana sposobu użytkowania budynku magazynowego przy ul. Kościuszki 77 w Toruniu - na budynek o funkcji użyteczności publicznej</t>
  </si>
  <si>
    <t>INTERREG (Europa)</t>
  </si>
  <si>
    <t>Digitourism</t>
  </si>
  <si>
    <t>150
15095</t>
  </si>
  <si>
    <t>CARES</t>
  </si>
  <si>
    <t>2023 - 2027</t>
  </si>
  <si>
    <t>INTERREG (Europa Środkowa)</t>
  </si>
  <si>
    <t>TeBiCE</t>
  </si>
  <si>
    <t>2023 - 2026</t>
  </si>
  <si>
    <t>ERASMUS+</t>
  </si>
  <si>
    <t>Podróż ku niezależności (A journey to independence)</t>
  </si>
  <si>
    <t>KPSOSW Nr 1 w Bydgoszczy</t>
  </si>
  <si>
    <t>Załącznik nr 8 do uchwały</t>
  </si>
  <si>
    <r>
      <t xml:space="preserve">W załączniku nr 7 pn. </t>
    </r>
    <r>
      <rPr>
        <b/>
        <sz val="14"/>
        <rFont val="Calibri"/>
        <family val="2"/>
        <charset val="238"/>
        <scheme val="minor"/>
      </rPr>
      <t>"Projekty i działania realizowane w ramach Programu Fundusze Europejskie dla Kujaw i Pomorza 2021-2027. Plan na 2023 rok"</t>
    </r>
    <r>
      <rPr>
        <sz val="14"/>
        <rFont val="Calibri"/>
        <family val="2"/>
        <charset val="238"/>
        <scheme val="minor"/>
      </rPr>
      <t xml:space="preserve"> do uchwały LII/701/22 Sejmiku Województwa Kujawsko-Pomorskiego z dnia 19 grudnia 2022 r. w sprawie budżetu województwa na rok 2023 (ze zm.) wprowadza się następujące zmiany: </t>
    </r>
  </si>
  <si>
    <t>8.18</t>
  </si>
  <si>
    <t>Zawodowe Talenty Kujaw i Pomorza</t>
  </si>
  <si>
    <t>Prymus Pomorza i Kujaw II</t>
  </si>
  <si>
    <t>FEdKP
Priorytet 10</t>
  </si>
  <si>
    <t>Pomoc Techniczna Programu Fundusze Europejskie dla Kujaw i Pomorza 2021 - 2027</t>
  </si>
  <si>
    <t>FEdKP</t>
  </si>
  <si>
    <t xml:space="preserve">FEdKP - współfinansowanie do EFRR </t>
  </si>
  <si>
    <t>FEdKP - współfinansowanie do EFS+</t>
  </si>
  <si>
    <t>Załącznik nr 7 do uchwały</t>
  </si>
  <si>
    <t>Załącznik nr 9 do uchwały</t>
  </si>
  <si>
    <t>Nr   /      /23 Sejmiku Województwa</t>
  </si>
  <si>
    <t xml:space="preserve">                                                                                                                             </t>
  </si>
  <si>
    <t xml:space="preserve">Sejmiku Województwa z dnia    .06.2023 r.     </t>
  </si>
  <si>
    <r>
      <t>W załączniku nr 10</t>
    </r>
    <r>
      <rPr>
        <b/>
        <sz val="10"/>
        <rFont val="Calibri"/>
        <family val="2"/>
        <charset val="238"/>
        <scheme val="minor"/>
      </rPr>
      <t xml:space="preserve"> "Dotacje udzielane z budżetu Województwa Kujawsko - Pomorskiego. Plan na 2023 rok"</t>
    </r>
    <r>
      <rPr>
        <sz val="10"/>
        <rFont val="Calibri"/>
        <family val="2"/>
        <charset val="238"/>
        <scheme val="minor"/>
      </rPr>
      <t xml:space="preserve"> do uchwały Nr LII/701/22 Sejmiku Województwa Kujawsko-Pomorskiego z dnia 19 grudnia 2022 r. w sprawie budżetu województwa na rok 2023 (z poźn. zm.), wprowadza się następujące zmiany:</t>
    </r>
  </si>
  <si>
    <t xml:space="preserve">Dział </t>
  </si>
  <si>
    <t>Nazwa zadania / Podmiot dotowany</t>
  </si>
  <si>
    <t>Dotacje dla jednostek sektora finansów publicznych</t>
  </si>
  <si>
    <t>Dotacje dla jednostek spoza sektora finansów publicznych</t>
  </si>
  <si>
    <t>Razem</t>
  </si>
  <si>
    <t>inwestycje</t>
  </si>
  <si>
    <t>bieżące</t>
  </si>
  <si>
    <t xml:space="preserve"> I DOTACJE PRZEDMIOTOWE</t>
  </si>
  <si>
    <t>Dotowanie kolejowych przewozów pasażerskich</t>
  </si>
  <si>
    <t>Dotowanie kolejowych przewozów pasażerskich 2022-2030 - Zadanie I (Pakiet A)</t>
  </si>
  <si>
    <t>Dotowanie kolejowych przewozów pasażerskich 2022-2030 - Zadanie II (Pakiet B1+B2)</t>
  </si>
  <si>
    <t>Dotowanie kolejowych przewozów pasażerskich 2022-2030 - Zadanie III (Pakiet C+D+H)</t>
  </si>
  <si>
    <t>Dotowanie kolejowych przewozów pasażerskich 2022-2030 - Zadanie IV (Pakiet E+F+G)</t>
  </si>
  <si>
    <t>Dotowanie kolejowych przewozów pasażerskich 2022-2030 - Dostęp do infrastruktury i opłaty dworcowe</t>
  </si>
  <si>
    <t xml:space="preserve"> II DOTACJE PODMIOTOWE</t>
  </si>
  <si>
    <t>Dotacje dla instytucji kultury</t>
  </si>
  <si>
    <t>Teatr im. W. Horzycy w Toruniu</t>
  </si>
  <si>
    <t xml:space="preserve">Działalność statutowa  </t>
  </si>
  <si>
    <t>Filharmonia Pomorska w Bydgoszczy</t>
  </si>
  <si>
    <t>Kujawsko-Pomorskie Centrum Edukacji i Innowacji w Toruniu - działalność statutowa</t>
  </si>
  <si>
    <t xml:space="preserve">Działalność statutowa w tym:  </t>
  </si>
  <si>
    <t xml:space="preserve"> - ze środków własnych Województwa</t>
  </si>
  <si>
    <t xml:space="preserve"> - ze środków Gminy Radomin</t>
  </si>
  <si>
    <t>Galeria Sztuki "Wozownia" w Toruniu</t>
  </si>
  <si>
    <t>92110</t>
  </si>
  <si>
    <t>Galeria i Ośrodek Plastycznej Twórczości Dziecka w Torunia</t>
  </si>
  <si>
    <t>Centrum Sztuki Współczesnej "Znaki Czasu"</t>
  </si>
  <si>
    <t>92113</t>
  </si>
  <si>
    <t xml:space="preserve"> - ze środków Miasta Bydgoszczy</t>
  </si>
  <si>
    <t>Wojewódzka Biblioteka Publiczna - Książnica Kopernikańska w Toruniu</t>
  </si>
  <si>
    <t xml:space="preserve"> - ze środków Miasta Torunia</t>
  </si>
  <si>
    <t xml:space="preserve"> III DOTACJE CELOWE</t>
  </si>
  <si>
    <t xml:space="preserve"> Na zadania realizowane w ramach regionalnego programu Fundusze Europejskie dla Kujaw i Pomorza 2021-2027</t>
  </si>
  <si>
    <t>85295</t>
  </si>
  <si>
    <t>FEdKP -współfinansowanie do EFS+</t>
  </si>
  <si>
    <t>90095</t>
  </si>
  <si>
    <t>FEdKP -współfinansowanie do EFRR</t>
  </si>
  <si>
    <t xml:space="preserve"> Na zadania realizowane w ramach Regionalnego Programu Operacyjnego WK-P 2014-2020</t>
  </si>
  <si>
    <t>W Kujawsko-Pomorskiem Mówisz-masz - certyfikowane szkolenia językowe</t>
  </si>
  <si>
    <t>Poprawa bezpieczeństwa i komfortu życia mieszkańców oraz wsparcie niskoemisyjnego transportu drogowego poprzez wybudowanie dróg dla rowerów na terenie powiatu bydgoskiego (lider: gmina Solec Kujawski, powiat bydgoski)</t>
  </si>
  <si>
    <t>75412</t>
  </si>
  <si>
    <t>80104</t>
  </si>
  <si>
    <t>80115</t>
  </si>
  <si>
    <t>85149</t>
  </si>
  <si>
    <t>Regionalne programy polityki zdrowotnej i profilaktyczne</t>
  </si>
  <si>
    <t xml:space="preserve">Doposażenie szpitali w województwie kujawsko-pomorskim związane z zapobieganiem, przeciwdziałaniem i zwalczaniem COVID-19 </t>
  </si>
  <si>
    <t>Doposażenie szpitali w województwie kujawsko-pomorskim w związku z zapobieganiem, przeciwdziałaniem i zwalczaniem COVID-19 - etap II</t>
  </si>
  <si>
    <t>Wsparcie na rzecz wydłużenia aktywności zawodowej mieszkańców</t>
  </si>
  <si>
    <t>85203</t>
  </si>
  <si>
    <t>85228</t>
  </si>
  <si>
    <t>Inicjatywy w zakresie usług społecznych realizowane przez NGO</t>
  </si>
  <si>
    <t>85595</t>
  </si>
  <si>
    <t>90001</t>
  </si>
  <si>
    <t>90015</t>
  </si>
  <si>
    <t>90026</t>
  </si>
  <si>
    <t>92120</t>
  </si>
  <si>
    <t xml:space="preserve"> Na zadania realizowane w ramach Programu Operacyjnego Wiedza Edukacja i Rozwój</t>
  </si>
  <si>
    <t>2.5</t>
  </si>
  <si>
    <t>Wsparcie osób młodych na regionalnym rynku pracy</t>
  </si>
  <si>
    <t xml:space="preserve"> Na zadania realizowane w ramach Programu Rozwoju Obszarów Wiejskich 2014-2020</t>
  </si>
  <si>
    <t>PT PROW 2014-2020 - Schemat II - Wsparcie funkcjonowania krajowej sieci obszarów wiejskich oraz realizacja działań informacyjno-promocyjnych PROW 2014-2020 (krajowa sieć obszarów wiejskich)</t>
  </si>
  <si>
    <t>Na pozostałe zadania</t>
  </si>
  <si>
    <r>
      <t xml:space="preserve">Spółki wodne - </t>
    </r>
    <r>
      <rPr>
        <b/>
        <i/>
        <sz val="10"/>
        <color indexed="8"/>
        <rFont val="Calibri"/>
        <family val="2"/>
        <charset val="238"/>
        <scheme val="minor"/>
      </rPr>
      <t>pomoc finansowa dla gmin</t>
    </r>
  </si>
  <si>
    <t>Realizacja ustawy o ochronie gruntów rolnych i leśnych</t>
  </si>
  <si>
    <t>Organizacja dożynek</t>
  </si>
  <si>
    <r>
      <t>Promocja pszczelarstwa szansą na rozwój rolnictwa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</si>
  <si>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Fundusz Pomocy (dotacja dla przewoźników kolejowych za utracone przychody)</t>
  </si>
  <si>
    <t>Dopłaty do ustawowych ulg przejazdowych w krajowych autobusowych przewozach pasażerskich</t>
  </si>
  <si>
    <t>60004</t>
  </si>
  <si>
    <t>Zapewnienie funkcjonowania publicznego transportu zbiorowego w zakresie przewozów autobusowych o charakterze użyteczności publicznej</t>
  </si>
  <si>
    <r>
      <t>Budowa ścieżki pieszo-rowerowej wzdłuż drogi wojewódzkiej Nr 534 od miejscowości Ostrowite do skrzyżowania z ul. Kościuszki w Rypinie - opracowanie dokumentacji technicznej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</si>
  <si>
    <r>
      <rPr>
        <b/>
        <sz val="10"/>
        <color indexed="8"/>
        <rFont val="Calibri"/>
        <family val="2"/>
        <charset val="238"/>
        <scheme val="minor"/>
      </rPr>
      <t>zmiana nazwy zadania z:</t>
    </r>
    <r>
      <rPr>
        <sz val="10"/>
        <color indexed="8"/>
        <rFont val="Calibri"/>
        <family val="2"/>
        <charset val="238"/>
        <scheme val="minor"/>
      </rPr>
      <t xml:space="preserve">
Przebudowa dróg powiatowych w powiecie świeckim na odcinku od skrzyżowania z drogą wojewódzką Nr 240 do miejscowości Laskowice (dł. 25,725 km) od ul. Miodowej do ul. Wojska Polskiego w Świeciu (dł. około 270 m) oraz od drogi wojewódzkiej Nr 214 do miejscowości Osie (19,232 km) a także odcinek drogi powiatowej nr 1281C w miejscowości Gruczno (dł. 0,830 km) - </t>
    </r>
    <r>
      <rPr>
        <b/>
        <i/>
        <sz val="10"/>
        <color indexed="8"/>
        <rFont val="Calibri"/>
        <family val="2"/>
        <charset val="238"/>
        <scheme val="minor"/>
      </rPr>
      <t xml:space="preserve">wsparcie finansowe (IW)
</t>
    </r>
    <r>
      <rPr>
        <b/>
        <sz val="10"/>
        <color indexed="8"/>
        <rFont val="Calibri"/>
        <family val="2"/>
        <charset val="238"/>
        <scheme val="minor"/>
      </rPr>
      <t xml:space="preserve">na:
</t>
    </r>
    <r>
      <rPr>
        <sz val="10"/>
        <color indexed="8"/>
        <rFont val="Calibri"/>
        <family val="2"/>
        <charset val="238"/>
        <scheme val="minor"/>
      </rPr>
      <t>Przebudowa dróg powiatowych w powiecie świeckim na odcinku od skrzyżowania z drogą wojewódzką Nr 240 do miejscowości Laskowice (dł. 25,725 km) od ul. Miodowej do ul. Wojska Polskiego w Świeciu (dł. około 270 m) oraz od drogi wojewódzkiej Nr 214 do miejscowości Osie (19,232 km)</t>
    </r>
    <r>
      <rPr>
        <b/>
        <sz val="10"/>
        <color indexed="8"/>
        <rFont val="Calibri"/>
        <family val="2"/>
        <charset val="238"/>
        <scheme val="minor"/>
      </rPr>
      <t xml:space="preserve"> - </t>
    </r>
    <r>
      <rPr>
        <b/>
        <i/>
        <sz val="10"/>
        <color indexed="8"/>
        <rFont val="Calibri"/>
        <family val="2"/>
        <charset val="238"/>
        <scheme val="minor"/>
      </rPr>
      <t>wsparcie finansowe (IW)</t>
    </r>
  </si>
  <si>
    <r>
      <t xml:space="preserve">Przebudowa dróg powiatowych w powiecie wąbrzeskim o długości 23,000 km - </t>
    </r>
    <r>
      <rPr>
        <b/>
        <i/>
        <sz val="10"/>
        <color indexed="8"/>
        <rFont val="Calibri"/>
        <family val="2"/>
        <charset val="238"/>
        <scheme val="minor"/>
      </rPr>
      <t>wsparcie finansowe (IW)</t>
    </r>
  </si>
  <si>
    <r>
      <t xml:space="preserve">Przebudowa dróg powiatowych w powiecie chełmińskim o długości 10,600 km - </t>
    </r>
    <r>
      <rPr>
        <b/>
        <i/>
        <sz val="10"/>
        <color indexed="8"/>
        <rFont val="Calibri"/>
        <family val="2"/>
        <charset val="238"/>
        <scheme val="minor"/>
      </rPr>
      <t>wsparcie finansowe (IW)</t>
    </r>
  </si>
  <si>
    <r>
      <t xml:space="preserve">Rozbudowa drogi powiatowej 1507C Włóki-Jarużyn-Bydgoszcz na odcinku Włóki-Gądecz - </t>
    </r>
    <r>
      <rPr>
        <b/>
        <i/>
        <sz val="10"/>
        <color indexed="8"/>
        <rFont val="Calibri"/>
        <family val="2"/>
        <charset val="238"/>
        <scheme val="minor"/>
      </rPr>
      <t>pomoc finansowa (IW)</t>
    </r>
  </si>
  <si>
    <r>
      <t xml:space="preserve">Modernizacja dróg powiatowych na terenie Gmin Gostycyn, Kęsowo, Śliwice i Tuchola - </t>
    </r>
    <r>
      <rPr>
        <b/>
        <i/>
        <sz val="10"/>
        <color indexed="8"/>
        <rFont val="Calibri"/>
        <family val="2"/>
        <charset val="238"/>
        <scheme val="minor"/>
      </rPr>
      <t>pomoc finansowa</t>
    </r>
  </si>
  <si>
    <r>
      <t xml:space="preserve">Opracowanie dokumentacji Studium Techniczno-Ekonomiczno-Środowiskowego dla połączenia Miasta Bydgoszczy z węzłem drogowym na trasie szybkiego ruchu S5 i S10 w miejscowości Białe Błota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  <r>
      <rPr>
        <sz val="10"/>
        <color indexed="8"/>
        <rFont val="Calibri"/>
        <family val="2"/>
        <charset val="238"/>
        <scheme val="minor"/>
      </rPr>
      <t xml:space="preserve">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</si>
  <si>
    <r>
      <t xml:space="preserve">Przebudowa drogi gminnej nr 060424C na odcinku od Raciniewa do leśniczówki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</si>
  <si>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r>
      <t>Przebudowa nawierzchni chodników drogi gminnej, ul. Sikorskiego w Aleksandrowie Kujawski -</t>
    </r>
    <r>
      <rPr>
        <b/>
        <i/>
        <sz val="10"/>
        <color indexed="8"/>
        <rFont val="Calibri"/>
        <family val="2"/>
        <charset val="238"/>
        <scheme val="minor"/>
      </rPr>
      <t xml:space="preserve"> pomoc finansowa</t>
    </r>
  </si>
  <si>
    <r>
      <t xml:space="preserve">Budowa parkingu przy Operze Nova w Bydgoszczy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</si>
  <si>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t>Rewitalizacja międzynarodowych dróg wodnych (E40 i E70) na terenie województwa kujawsko-pomorskiego</t>
  </si>
  <si>
    <r>
      <t>Zadania w zakresie turystyki i krajoznawstwa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</si>
  <si>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 xml:space="preserve">Budowa komunalnego budynku mieszkalnego w miejscowości Nawra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</si>
  <si>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t>Laboratorium myśli św. Jana Pawła II</t>
  </si>
  <si>
    <t>Centrum Badania Historii "Solidarności" i Oporu Społecznego w PRL</t>
  </si>
  <si>
    <t>Współpraca z UMK w Toruniu w zakresie badań i dydaktyki</t>
  </si>
  <si>
    <r>
      <t>Działalność na rzecz organizacji pozarządowych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</si>
  <si>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 xml:space="preserve">Wyposażenie klasopracowni fizycznej oraz miejsca pamięci A. A. Michelsona w SP w Strzelnie - </t>
    </r>
    <r>
      <rPr>
        <b/>
        <i/>
        <sz val="10"/>
        <color indexed="8"/>
        <rFont val="Calibri"/>
        <family val="2"/>
        <charset val="238"/>
        <scheme val="minor"/>
      </rPr>
      <t>pomoc finansowa</t>
    </r>
  </si>
  <si>
    <t>ERASMUS+Podróż ku niezależności (A journey to independence)</t>
  </si>
  <si>
    <r>
      <t xml:space="preserve">Przebudowa i nadbudowa budynku B Wojewódzkiego Szpitala Obesrwacyjno-Zakaźnego przy ul. Floriana 12 w Bydgoszczy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Wojewódzki Szpital Obserwacyjno-Zakaźny im. T. Browicza  w Bydgoszczy</t>
    </r>
  </si>
  <si>
    <r>
      <t xml:space="preserve">Podniesienie jakości usług zdrowotnych oraz zwiększenie dostępu do usług medycznych w Wojewódzkim Szpitalu Specjalistycznym we Włocławku - zakup sprzętu i wyposażenia jako wsparcie systemu ochrony zdrowia w warunkach epidemiologicznych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 xml:space="preserve">Wojewódzki Szpital Specjalistyczny im. błogosławionego księdza Jerzego Popiełuszki we Włocławku </t>
    </r>
  </si>
  <si>
    <r>
      <t xml:space="preserve">Podniesienie jakości usług zdrowotnych oraz zwiększenie dostępu do usług medycznych w Wojewódzkim Szpitalu Specjalistycznym we Włocławku - zakup sprzętu i aparatury medycznej
</t>
    </r>
    <r>
      <rPr>
        <i/>
        <sz val="10"/>
        <color indexed="8"/>
        <rFont val="Calibri"/>
        <family val="2"/>
        <charset val="238"/>
        <scheme val="minor"/>
      </rPr>
      <t xml:space="preserve">Wojewódzki Szpital Specjalistyczny im. błogosławionego księdza Jerzego Popiełuszki we Włocławku </t>
    </r>
  </si>
  <si>
    <r>
      <t xml:space="preserve">Izolacja przeciwwilgociowa ścian piwnic oraz modernizacja tarasu ze schodami w budynku nr 30 oddział XIII
</t>
    </r>
    <r>
      <rPr>
        <i/>
        <sz val="10"/>
        <color indexed="8"/>
        <rFont val="Calibri"/>
        <family val="2"/>
        <charset val="238"/>
        <scheme val="minor"/>
      </rPr>
      <t xml:space="preserve">Wojewódzki Szpital dla Nerwowo i Psychicznie Chorych im. dr. J. Bednarza w Świeciu </t>
    </r>
  </si>
  <si>
    <r>
      <t xml:space="preserve">Montaż klimatyzacji w miejscu stacjonowania ZRM ul. Grunwaldzka 138
</t>
    </r>
    <r>
      <rPr>
        <i/>
        <sz val="10"/>
        <color indexed="8"/>
        <rFont val="Calibri"/>
        <family val="2"/>
        <charset val="238"/>
        <scheme val="minor"/>
      </rPr>
      <t>Wojewódzka Stacja Pogotowia Ratunkowego w Bydgoszczy</t>
    </r>
  </si>
  <si>
    <t>Województwo Promujące Zdrowie</t>
  </si>
  <si>
    <t>85153</t>
  </si>
  <si>
    <r>
      <t>Przeciwdziałanie narkomanii w województwie kujawsko-pomorskim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</si>
  <si>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Przeciwdziałanie alkoholizmowi i innym uzależnieniom</t>
  </si>
  <si>
    <r>
      <t>Aktywizacja środowisk wiejskich w zakresie rozwiązywania problemów alkoholowych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</si>
  <si>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Rozwiązywanie problemów alkoholowych w województwie kujawsko-pomorskim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</si>
  <si>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 xml:space="preserve">Podniesienie funkcjonalności WOTUiW w Toruniu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</si>
  <si>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 xml:space="preserve">Opracowanie dokumentacji inwestycyjnej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</si>
  <si>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 xml:space="preserve">Programy edukacyjno-profilaktyczne 
</t>
    </r>
    <r>
      <rPr>
        <i/>
        <sz val="10"/>
        <color indexed="8"/>
        <rFont val="Calibri"/>
        <family val="2"/>
        <charset val="238"/>
        <scheme val="minor"/>
      </rPr>
      <t>Wojewódzki Ośrodek Terapii Uzależnień i Współuzależnienia w Toruniu</t>
    </r>
  </si>
  <si>
    <r>
      <t>Ochrona i promocja zdrowia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</si>
  <si>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Pomoc obywatelom Ukrainy</t>
  </si>
  <si>
    <t>85205</t>
  </si>
  <si>
    <t xml:space="preserve">Wojewódzki Program przeciwdziałania przemocy w rodzinie dla województwa kujawsko-pomorskiego do roku 2026 </t>
  </si>
  <si>
    <r>
      <t>Przeciwdziałanie przemocy w rodzinie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</si>
  <si>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85231</t>
  </si>
  <si>
    <t>85311</t>
  </si>
  <si>
    <t xml:space="preserve">Dofinansowanie kosztów działalności Zakładów Aktywności Zawodowej </t>
  </si>
  <si>
    <r>
      <t>Budowanie niezależności i włączenia społecznego osób z niepełnosprawnościami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</si>
  <si>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 xml:space="preserve">Zakup wyposażenia na potrzeby Zakładu Aktywności Zawodowej w Drzonowie - </t>
    </r>
    <r>
      <rPr>
        <b/>
        <i/>
        <sz val="10"/>
        <color indexed="8"/>
        <rFont val="Calibri"/>
        <family val="2"/>
        <charset val="238"/>
        <scheme val="minor"/>
      </rPr>
      <t>pomoc finansowa</t>
    </r>
  </si>
  <si>
    <t>85415</t>
  </si>
  <si>
    <t xml:space="preserve">Stypendia dla uczniów </t>
  </si>
  <si>
    <t>85509</t>
  </si>
  <si>
    <r>
      <t>Wspieranie działań z zakresu opieki adopcyjno-wychowawczej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</si>
  <si>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aktywizacji i integracji społecznej seniorów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</si>
  <si>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Wsparcie działań z zakresu opieki nad osobami przewlekle chorymi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</si>
  <si>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rodzin w wypełnianiu funkcji rodzicielskich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</si>
  <si>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zajęć rozwojowych dla dzieci i młodzieży zagrożonych wykluczeniem społecznym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</si>
  <si>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Wspieranie prac wychowawczych z dziećmi i młodzieżą, realizowanych przez organizacje młodzieżowe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</si>
  <si>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92105</t>
  </si>
  <si>
    <r>
      <rPr>
        <sz val="10"/>
        <color indexed="8"/>
        <rFont val="Calibri"/>
        <family val="2"/>
        <charset val="238"/>
        <scheme val="minor"/>
      </rPr>
      <t>Bydgoski Festiwal Operowy</t>
    </r>
    <r>
      <rPr>
        <i/>
        <sz val="10"/>
        <color indexed="8"/>
        <rFont val="Calibri"/>
        <family val="2"/>
        <charset val="238"/>
        <scheme val="minor"/>
      </rPr>
      <t xml:space="preserve">
Opera NOVA w Bydgoszczy</t>
    </r>
  </si>
  <si>
    <r>
      <t xml:space="preserve">Bydgoski Festiwal Muzyczny
</t>
    </r>
    <r>
      <rPr>
        <i/>
        <sz val="10"/>
        <color indexed="8"/>
        <rFont val="Calibri"/>
        <family val="2"/>
        <charset val="238"/>
        <scheme val="minor"/>
      </rPr>
      <t>Filharmonia Pomorska w Bydgoszczy</t>
    </r>
  </si>
  <si>
    <r>
      <t xml:space="preserve">Festiwal Książki Obrazkowej dla dzieci "LiterObrazki"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</si>
  <si>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rPr>
        <sz val="10"/>
        <color indexed="8"/>
        <rFont val="Calibri"/>
        <family val="2"/>
        <charset val="238"/>
        <scheme val="minor"/>
      </rPr>
      <t>Zakupy inwestycyjne</t>
    </r>
    <r>
      <rPr>
        <i/>
        <sz val="10"/>
        <color indexed="8"/>
        <rFont val="Calibri"/>
        <family val="2"/>
        <charset val="238"/>
        <scheme val="minor"/>
      </rPr>
      <t xml:space="preserve">
Opera NOVA w Bydgoszczy</t>
    </r>
  </si>
  <si>
    <r>
      <t xml:space="preserve">Rozbudowa Opery Nova w Bydgoszczy o IV krąg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</si>
  <si>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r>
      <t xml:space="preserve">Zakup instrumentów oraz akcesoriów dla muzyków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</si>
  <si>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r>
      <t xml:space="preserve">Zakup systemu nagłośnienia i oświetlenia oraz urządzenia do wytwarzania dymu na potrzeby Sceny na Zapleczu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</si>
  <si>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Modernizacja dwóch pomieszczeń na sale prób/sale edukacyjne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</si>
  <si>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>Nadbudowa i rozbudowa dawnego budynku kinoteatru Grunwald usytuowanego przy ul. Warszawskiej 11 w Toruniu z przeznaczeniem na teatr - Utworzenie "DUŻEJ SCENY" Kujawsko-Pomorskiego Impresaryjnego Teatru Muzycznego w Toruniu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</si>
  <si>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Wykonanie robót budowlanych polegających na remoncie, przebudowie i modernizacji istniejącego Zespołu Pałacowo-Parkowego w miejscowości Wieniec koło Włocławka wraz z infrastrukturą zewnętrzną i zagospodarowaniem terenu Parku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</si>
  <si>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>Rozbudowa Kujawskiego Centrum Muzyki w miejscowości Wieniec koło Włocławka</t>
    </r>
    <r>
      <rPr>
        <b/>
        <i/>
        <sz val="10"/>
        <color indexed="8"/>
        <rFont val="Calibri"/>
        <family val="2"/>
        <charset val="238"/>
        <scheme val="minor"/>
      </rPr>
      <t xml:space="preserve"> 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</si>
  <si>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>Rozszerzenie funkcjonalności teatralno-koncertowej poprzez rozbudowę i doposażenie dawnego budynku kinoteatru Grunwald</t>
    </r>
    <r>
      <rPr>
        <b/>
        <i/>
        <sz val="10"/>
        <color indexed="8"/>
        <rFont val="Calibri"/>
        <family val="2"/>
        <charset val="238"/>
        <scheme val="minor"/>
      </rPr>
      <t xml:space="preserve"> (IW)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</si>
  <si>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rPr>
        <sz val="10"/>
        <color indexed="8"/>
        <rFont val="Calibri"/>
        <family val="2"/>
        <charset val="238"/>
        <scheme val="minor"/>
      </rPr>
      <t>Dofinansowanie działalności klubu jazzowego funkcjonującego przy Teatrze</t>
    </r>
    <r>
      <rPr>
        <b/>
        <i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</si>
  <si>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>Ogólnopolski Przegląd Dyplomów i Egzaminów Muzycznych Wyższych Szkół Artystycznych "PRZYGRYWKA"</t>
    </r>
    <r>
      <rPr>
        <b/>
        <i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</si>
  <si>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>Przebudowa Pałacu Dąmbskich</t>
    </r>
    <r>
      <rPr>
        <b/>
        <i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</si>
  <si>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Kujawsko-Pomorski Teatr Muzyczny w Toruniu - zakupy inwestycyjne
</t>
    </r>
    <r>
      <rPr>
        <i/>
        <sz val="10"/>
        <color indexed="8"/>
        <rFont val="Calibri"/>
        <family val="2"/>
        <charset val="238"/>
        <scheme val="minor"/>
      </rPr>
      <t>Kujawsko-Pomorski Teatr Muzyczny w Toruniu</t>
    </r>
  </si>
  <si>
    <r>
      <t xml:space="preserve">Rozbudowa Filharmonii Pomorskiej w Bydgoszczy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Filharmonia Pomorska w Bydgoszczy</t>
    </r>
  </si>
  <si>
    <r>
      <t xml:space="preserve">Adaptacja pomieszczeń piwnicznych w budynku Kujawsko-Pomorskiego Centrum Kultury w Bydgoszczy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Kujawsko-Pomorskie Centrum Kultury w Bydgoszczy</t>
    </r>
  </si>
  <si>
    <r>
      <t xml:space="preserve">Zakupy inwestycyjne
</t>
    </r>
    <r>
      <rPr>
        <i/>
        <sz val="10"/>
        <color indexed="8"/>
        <rFont val="Calibri"/>
        <family val="2"/>
        <charset val="238"/>
        <scheme val="minor"/>
      </rPr>
      <t>Kujawsko-Pomorskie Centrum Kultury w Bydgoszczy</t>
    </r>
  </si>
  <si>
    <r>
      <t xml:space="preserve">Badanie polskich strat wojennych - "Badania strat wojennych kolekcji prywatnej - pałac w Nawrze"
</t>
    </r>
    <r>
      <rPr>
        <i/>
        <sz val="10"/>
        <color indexed="8"/>
        <rFont val="Calibri"/>
        <family val="2"/>
        <charset val="238"/>
        <scheme val="minor"/>
      </rPr>
      <t>Kujawsko-Pomorskie Centrum Dziedzictwa w Toruniu</t>
    </r>
  </si>
  <si>
    <r>
      <t xml:space="preserve">Wzmocnienie potencjału endogenicznego regionu opartego na zasobach dziedzictwa kulturowego poprzez odbudowę oraz wyposażenie domu Heleny Grossówny w celu utworzenia miejsca popularyzacji wiedzy artystycznej i o artystach regionu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 xml:space="preserve">Kujawsko-Pomorskie Centrum Dziedzictwa w Toruniu
</t>
    </r>
  </si>
  <si>
    <r>
      <t xml:space="preserve">Przygotowanie dokumentacji projektowo-kosztorysowej modernizacji budynku przy ul. Czerwona Droga 8 w Toruniu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 xml:space="preserve">Kujawsko-Pomorskie Centrum Dziedzictwa w Toruniu
</t>
    </r>
  </si>
  <si>
    <r>
      <t xml:space="preserve">Zakupy inwestycyjne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</si>
  <si>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Zadanie remontowe - Prace zabezpieczające budynek XIX-wiecznego pałacu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</si>
  <si>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Zadanie remontowe - Remont elewacji - przygotowanie dokumentacji projektowej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</si>
  <si>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Budowa przydomowej oczyszczalni ścieków na potrzeby Ośrodka Chopinowskiego w Szafrani - przygotowanie dokumentacji projektowej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</si>
  <si>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t>Zakupy inwestycyjne 
Pałac Lubostroń w Lubostroniu</t>
  </si>
  <si>
    <r>
      <t xml:space="preserve">Modernizacja budynku Oficyny Pałacowej - przygotowanie dokumentacji projektowej
</t>
    </r>
    <r>
      <rPr>
        <i/>
        <sz val="10"/>
        <color indexed="8"/>
        <rFont val="Calibri"/>
        <family val="2"/>
        <charset val="238"/>
        <scheme val="minor"/>
      </rPr>
      <t>Pałac Lubostroń w Lubostroniu</t>
    </r>
  </si>
  <si>
    <r>
      <t xml:space="preserve">Modernizacja energetyczna zabytkowego budynku zwanego oficyną pałacową
</t>
    </r>
    <r>
      <rPr>
        <i/>
        <sz val="10"/>
        <color indexed="8"/>
        <rFont val="Calibri"/>
        <family val="2"/>
        <charset val="238"/>
        <scheme val="minor"/>
      </rPr>
      <t>Pałac Lubostroń w Lubostroniu</t>
    </r>
  </si>
  <si>
    <r>
      <t xml:space="preserve">Modernizacja studni głębinowej
</t>
    </r>
    <r>
      <rPr>
        <i/>
        <sz val="10"/>
        <color indexed="8"/>
        <rFont val="Calibri"/>
        <family val="2"/>
        <charset val="238"/>
        <scheme val="minor"/>
      </rPr>
      <t>Pałac Lubostroń w Lubostroniu</t>
    </r>
  </si>
  <si>
    <r>
      <t xml:space="preserve">Wykonanie instalacji sygnalizacji pożaru dla dwóch budynków Pałacu Lubostroń w Lubostroniu
</t>
    </r>
    <r>
      <rPr>
        <i/>
        <sz val="10"/>
        <color indexed="8"/>
        <rFont val="Calibri"/>
        <family val="2"/>
        <charset val="238"/>
        <scheme val="minor"/>
      </rPr>
      <t>Pałac Lubostroń w Lubostroniu</t>
    </r>
  </si>
  <si>
    <r>
      <t xml:space="preserve">Młyn Energii - dostosowanie obiektu Młyna Górnego w Grudziądzu do funkcji kulturalno-edukacyjnych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 xml:space="preserve">Kujawsko-Pomorskie Centrum Edukacji i Innowacji w Toruniu
</t>
    </r>
  </si>
  <si>
    <r>
      <t xml:space="preserve">Zadanie remontowe - remonty
</t>
    </r>
    <r>
      <rPr>
        <i/>
        <sz val="10"/>
        <color indexed="8"/>
        <rFont val="Calibri"/>
        <family val="2"/>
        <charset val="238"/>
        <scheme val="minor"/>
      </rPr>
      <t>Galeria i Ośrodek Plastycznej Twórczości Dziecka w Toruniu</t>
    </r>
  </si>
  <si>
    <r>
      <t xml:space="preserve">Zakup wyposażenia do pomieszczeń Galerii w "Młynie Kultury"
</t>
    </r>
    <r>
      <rPr>
        <i/>
        <sz val="10"/>
        <color indexed="8"/>
        <rFont val="Calibri"/>
        <family val="2"/>
        <charset val="238"/>
        <scheme val="minor"/>
      </rPr>
      <t>Galeria i Ośrodek Plastycznej Twórczości Dziecka w Toruniu</t>
    </r>
  </si>
  <si>
    <r>
      <t xml:space="preserve">Wykonanie systemu oddymiania klatki schodowej w budynku Wojewódzkiej i Miejskiej Biblioteki Publicznej w Bydgoszczy przy ul. Stary Rynek 22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</si>
  <si>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Strefa Aktywnego Umysłu w bibliotece na os. Kapuściska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</si>
  <si>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Bydgoszcz czyta bez końca - druga edycja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</si>
  <si>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Zaczytane Bielawy - miejsce dla każdego na os. Bielawy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</si>
  <si>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Uzupełnienie zbiorów biblioteki miejskiej - Od malucha do seniora - Filia nr 15 ul. Brzęczkowskiego 2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</si>
  <si>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Uzupełnienie zbiorów biblioteki miejskiej - Biblioteka na osiedlu Jachcice (Program BBO)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</si>
  <si>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Droga do Nowoczesności - aktualizacja dokumentacji projektowej
</t>
    </r>
    <r>
      <rPr>
        <i/>
        <sz val="10"/>
        <color indexed="8"/>
        <rFont val="Calibri"/>
        <family val="2"/>
        <charset val="238"/>
        <scheme val="minor"/>
      </rPr>
      <t>Wojewódzka i Miejska Biblioteka Publiczna w Bydgoszczy</t>
    </r>
  </si>
  <si>
    <r>
      <t xml:space="preserve">Rozbudowa i dostosowanie budynku Wojewódzkiej Biblioteki Publicznej - Książnicy Kopernikańskiej w Toruniu do nowych funkcji użytkowych - </t>
    </r>
    <r>
      <rPr>
        <b/>
        <i/>
        <sz val="10"/>
        <color indexed="8"/>
        <rFont val="Calibri"/>
        <family val="2"/>
        <charset val="238"/>
        <scheme val="minor"/>
      </rPr>
      <t>IW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</si>
  <si>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Zakupy inwestycyjne 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</si>
  <si>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Zakup wyposażenia na potrzeby Mediateki "Młyn Kultury"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</si>
  <si>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Kwartalnik Artystyczny, Kujawy i Pomorze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</si>
  <si>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r>
      <t xml:space="preserve">Obchody jubileuszu 100-lecia działalności Wojewódzkiej Biblioteki Publicznej - Książnicy Kopernikańskiej
</t>
    </r>
    <r>
      <rPr>
        <i/>
        <sz val="10"/>
        <color indexed="8"/>
        <rFont val="Calibri"/>
        <family val="2"/>
        <charset val="238"/>
        <scheme val="minor"/>
      </rPr>
      <t>Wojewódzka Biblioteka Publiczna - Książnica Kopernikańska w Toruniu</t>
    </r>
  </si>
  <si>
    <t>Dofinansowanie działalności bieżącej Muzeum Ziemi Pałuckiej w Żninie - wsparcie finansowe</t>
  </si>
  <si>
    <r>
      <t xml:space="preserve">Rekonstrukcja młyna wodnego w Kłóbce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Ziemi Kujawskiej i Dobrzyńskiej we Włocławku</t>
    </r>
  </si>
  <si>
    <r>
      <t xml:space="preserve">Zadanie remontowe - remonty
</t>
    </r>
    <r>
      <rPr>
        <i/>
        <sz val="10"/>
        <color indexed="8"/>
        <rFont val="Calibri"/>
        <family val="2"/>
        <charset val="238"/>
        <scheme val="minor"/>
      </rPr>
      <t>Muzeum Ziemi Kujawskiej i Dobrzyńskiej we Włocławku</t>
    </r>
  </si>
  <si>
    <r>
      <t xml:space="preserve">Zadanie remontowe - Prace remontowe w Kujawsko-Dobrzyńskim Parku Etnograficznym w Kłóbce
</t>
    </r>
    <r>
      <rPr>
        <i/>
        <sz val="10"/>
        <color indexed="8"/>
        <rFont val="Calibri"/>
        <family val="2"/>
        <charset val="238"/>
        <scheme val="minor"/>
      </rPr>
      <t>Muzeum Ziemi Kujawskiej i Dobrzyńskiej we Włocławku</t>
    </r>
  </si>
  <si>
    <r>
      <t xml:space="preserve">Modernizacja budynku przy ul. Odrodzenia 4/6 w Toruniu - przygotowanie dokumentacji projektowej </t>
    </r>
    <r>
      <rPr>
        <b/>
        <i/>
        <sz val="10"/>
        <color indexed="8"/>
        <rFont val="Calibri"/>
        <family val="2"/>
        <charset val="238"/>
        <scheme val="minor"/>
      </rPr>
      <t>(IW)</t>
    </r>
    <r>
      <rPr>
        <b/>
        <sz val="10"/>
        <color indexed="8"/>
        <rFont val="Calibri"/>
        <family val="2"/>
        <charset val="238"/>
        <scheme val="minor"/>
      </rPr>
      <t xml:space="preserve">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</si>
  <si>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 xml:space="preserve">Zadanie remontowe - remonty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</si>
  <si>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 xml:space="preserve">Zadanie remontowe - Remont elewacji oraz wejścia do budynku Arsenału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</si>
  <si>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 xml:space="preserve">Muzeum Etnograficzne w Toruniu - zakupy inwestycyjne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</si>
  <si>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 xml:space="preserve">Zakup nieruchomości przy ul. Turystycznej 128 w Toruniu z przeznaczeniem na rozbudowę Parku Etnograficznego w Kaszczorku
</t>
    </r>
    <r>
      <rPr>
        <i/>
        <sz val="10"/>
        <color indexed="8"/>
        <rFont val="Calibri"/>
        <family val="2"/>
        <charset val="238"/>
        <scheme val="minor"/>
      </rPr>
      <t>Muzeum Etnograficzne w Toruniu</t>
    </r>
  </si>
  <si>
    <r>
      <t xml:space="preserve">Zadanie remontowe - remonty
</t>
    </r>
    <r>
      <rPr>
        <i/>
        <sz val="10"/>
        <color indexed="8"/>
        <rFont val="Calibri"/>
        <family val="2"/>
        <charset val="238"/>
        <scheme val="minor"/>
      </rPr>
      <t>Muzeum Archeologiczne w Biskupinie</t>
    </r>
  </si>
  <si>
    <r>
      <rPr>
        <sz val="10"/>
        <color indexed="8"/>
        <rFont val="Calibri"/>
        <family val="2"/>
        <charset val="238"/>
        <scheme val="minor"/>
      </rPr>
      <t>Muzeum Archeologiczne w Biskupinie - zakupy inwestycyjne</t>
    </r>
    <r>
      <rPr>
        <i/>
        <sz val="10"/>
        <color indexed="8"/>
        <rFont val="Calibri"/>
        <family val="2"/>
        <charset val="238"/>
        <scheme val="minor"/>
      </rPr>
      <t xml:space="preserve">
Muzeum Archeologiczne w Biskupinie</t>
    </r>
  </si>
  <si>
    <t>Ochrona i zachowanie materialnego dziedzictwa kulturowego regionu</t>
  </si>
  <si>
    <r>
      <t>Zadania w zakresie kultury, sztuki, ochrony dóbr kultury i dziedzictwa narodowego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</si>
  <si>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Upowszechnianie kultury</t>
  </si>
  <si>
    <t>Zadania w zakresie kultury - wkłady własne</t>
  </si>
  <si>
    <r>
      <t xml:space="preserve">"Park kulturowy Wietrzychowice" w Wietrzychowicach i Gaju - wsparcie działań gminy Izbica Kujawska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</si>
  <si>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r>
      <t xml:space="preserve">Organizacja Międzynarodowego Festiwalu Teatralnego "KONTAKT"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</si>
  <si>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Międzynarodowy Festiwal Teatralny "KONTAKT"
</t>
    </r>
    <r>
      <rPr>
        <i/>
        <sz val="10"/>
        <color indexed="8"/>
        <rFont val="Calibri"/>
        <family val="2"/>
        <charset val="238"/>
        <scheme val="minor"/>
      </rPr>
      <t>Teatr im. W. Horzycy w Toruniu</t>
    </r>
  </si>
  <si>
    <r>
      <t xml:space="preserve">Bydgoski Festiwal Operowy
</t>
    </r>
    <r>
      <rPr>
        <i/>
        <sz val="10"/>
        <color indexed="8"/>
        <rFont val="Calibri"/>
        <family val="2"/>
        <charset val="238"/>
        <scheme val="minor"/>
      </rPr>
      <t>Opera NOVA w Bydgoszczy</t>
    </r>
  </si>
  <si>
    <r>
      <t xml:space="preserve">Międzynarodowy Konkurs Pianistyczny im. Fryderyka Chopina dla Dzieci i Młodzieży w Szafarni 
</t>
    </r>
    <r>
      <rPr>
        <i/>
        <sz val="10"/>
        <color indexed="8"/>
        <rFont val="Calibri"/>
        <family val="2"/>
        <charset val="238"/>
        <scheme val="minor"/>
      </rPr>
      <t>Ośrodek Chopinowski w Szafarni</t>
    </r>
  </si>
  <si>
    <r>
      <t xml:space="preserve">Multimedialna ławeczka Edwarda Stachury w m. Łazieniec - </t>
    </r>
    <r>
      <rPr>
        <b/>
        <i/>
        <sz val="10"/>
        <color indexed="8"/>
        <rFont val="Calibri"/>
        <family val="2"/>
        <charset val="238"/>
        <scheme val="minor"/>
      </rPr>
      <t>pomoc finansowa</t>
    </r>
  </si>
  <si>
    <r>
      <t>Zadania w zakresie upowszechniania kultury fizycznej i sportu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</si>
  <si>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r>
      <t>Programy Sportu Powszechnego -</t>
    </r>
    <r>
      <rPr>
        <b/>
        <i/>
        <sz val="10"/>
        <color indexed="8"/>
        <rFont val="Calibri"/>
        <family val="2"/>
        <charset val="238"/>
        <scheme val="minor"/>
      </rPr>
      <t xml:space="preserve"> (GRANTY)</t>
    </r>
  </si>
  <si>
    <t>Szkolenie dzieci i młodzieży w klubach sportowych</t>
  </si>
  <si>
    <t>Stypendia sportowe</t>
  </si>
  <si>
    <r>
      <t xml:space="preserve">Mała architektura i budowa infrastruktury sportowej przy obiektach edukacyjnych - </t>
    </r>
    <r>
      <rPr>
        <b/>
        <i/>
        <sz val="10"/>
        <color indexed="8"/>
        <rFont val="Calibri"/>
        <family val="2"/>
        <charset val="238"/>
        <scheme val="minor"/>
      </rPr>
      <t>wsparcie finansowe</t>
    </r>
  </si>
  <si>
    <t>Objaśnienia:</t>
  </si>
  <si>
    <t>IW - Inwestycje wieloletnie</t>
  </si>
  <si>
    <t xml:space="preserve">a </t>
  </si>
  <si>
    <t xml:space="preserve"> -</t>
  </si>
  <si>
    <t>plan przed zmianą</t>
  </si>
  <si>
    <t>zmiana</t>
  </si>
  <si>
    <t>plan po zmianie</t>
  </si>
  <si>
    <t xml:space="preserve">                                                                              Sejmiku Województwa z dnia    .06.2023 r.          </t>
  </si>
  <si>
    <t xml:space="preserve">                                                                                                </t>
  </si>
  <si>
    <r>
      <t xml:space="preserve">W załączniku nr 13 </t>
    </r>
    <r>
      <rPr>
        <b/>
        <sz val="10"/>
        <rFont val="Calibri"/>
        <family val="2"/>
        <charset val="238"/>
        <scheme val="minor"/>
      </rPr>
      <t>"Dochody i wydatki na zadania wykonywane na mocy porozumień z organami administracji rządowej. Plan na 2023 rok"</t>
    </r>
    <r>
      <rPr>
        <sz val="10"/>
        <rFont val="Calibri"/>
        <family val="2"/>
        <charset val="238"/>
        <scheme val="minor"/>
      </rPr>
      <t>do uchwały LII/701/22 Sejmiku Województwa Kujawsko-Pomorskiego z dnia 19 grudnia 2022 r. w sprawie budżetu województwa na rok 2023 (z późn. zm.), wprowadza się następujące zmiany:</t>
    </r>
  </si>
  <si>
    <t xml:space="preserve">Dochody </t>
  </si>
  <si>
    <t>Wydatki ogółem</t>
  </si>
  <si>
    <t>Organ administracji rządowej</t>
  </si>
  <si>
    <t xml:space="preserve"> Rodzaj zadania</t>
  </si>
  <si>
    <t>Wojewoda Kujawsko-Pomorski</t>
  </si>
  <si>
    <t>Pomoc Techniczna PROW 2014-2020 - Schemat I - Wzmocnienie systemu wdrażania Programu</t>
  </si>
  <si>
    <t>Pomoc Techniczna PROW 2014-2020 - Schemat II - Wsparcie funkcjonowania krajowej sieci obszarów wiejskich oraz realizacja działań informacyjno-promocyjnych PROW 2014-2020 (działania informacyjno-promocyjne)</t>
  </si>
  <si>
    <t>Pomoc Techniczna PROW 2014-2020 - Schemat II - Wsparcie funkcjonowania krajowej sieci obszarów wiejskich oraz realizacja działań informacyjno-promocyjnych PROW 2014-2020 (krajowa sieć obszarów wiejskich)</t>
  </si>
  <si>
    <t>Pomoc Techniczna Programu Operacyjnego "Rybactwo i Morze 2014-2020"</t>
  </si>
  <si>
    <t>Minister Funduszy i Polityki Regionalnej</t>
  </si>
  <si>
    <t>Punkty Informacyjne Funduszy Europejskich Województwa Kujawsko-Pomorskiego - Program Operacyjny Pomoc Techniczna</t>
  </si>
  <si>
    <t>Punkty Informacyjne Funduszy Europejskich Województwa Kujawsko-Pomorskiego - Program Pomoc Techniczna dla Funduszy Europejskich 2021-2027</t>
  </si>
  <si>
    <t>Wspieranie doradztwa metodycznego</t>
  </si>
  <si>
    <t>a - plan przed zmianą</t>
  </si>
  <si>
    <t>b - zmiana</t>
  </si>
  <si>
    <t>c - plan po zmianie</t>
  </si>
  <si>
    <t xml:space="preserve">                                                                              </t>
  </si>
  <si>
    <t>Załącznik nr 14 do uchwały Nr     /    /23</t>
  </si>
  <si>
    <t xml:space="preserve">                                                                                 </t>
  </si>
  <si>
    <t xml:space="preserve">Sejmiku Województwa z dnia     .06.2023 r.          </t>
  </si>
  <si>
    <r>
      <t xml:space="preserve">W załączniku nr 14 </t>
    </r>
    <r>
      <rPr>
        <b/>
        <sz val="10"/>
        <rFont val="Calibri"/>
        <family val="2"/>
        <charset val="238"/>
        <scheme val="minor"/>
      </rPr>
      <t>"Dochody i wydatki na zadania realizowane w drodze umów i porozumień między jednostkami samorządu terytorialnego. Plan na 2023 rok"</t>
    </r>
    <r>
      <rPr>
        <sz val="10"/>
        <rFont val="Calibri"/>
        <family val="2"/>
        <charset val="238"/>
        <scheme val="minor"/>
      </rPr>
      <t xml:space="preserve"> do uchwały LII/701/22 Sejmiku Województwa Kujawsko-Pomorskiego z dnia 19 grudnia 2022 r. w sprawie budżetu województwa na rok 2023 (z późn. zm.), wprowadza się następujące zmiany:</t>
    </r>
  </si>
  <si>
    <t>Dochody od JST</t>
  </si>
  <si>
    <t>Jednostka Samorządu Terytorialnego</t>
  </si>
  <si>
    <t>Gmina Jeżewo</t>
  </si>
  <si>
    <t>Rozbudowa drogi wojewódzkiej Nr 272 od skrzyżowania z drogą wojewódzką Nr 239, drogą powiatową Nr 1046C do ul. Szkolnej w Laskowicach na odcinku ok. 990 mb</t>
  </si>
  <si>
    <t>Gmina Osielsko</t>
  </si>
  <si>
    <t>Rozbudowa drogi wojewódzkiej nr 244 Kamieniec-Strzelce Dolne, m. Żołędowo, ul. Jastrzębia od km 30+068 do km 33+342, dł. 3,274 km</t>
  </si>
  <si>
    <t>Powiat Rypiński
Gmina Miasta Rypin
Gmina Rypin</t>
  </si>
  <si>
    <t>Powiat Brodnicki
Gmina Miasto Brodnica
Gmina Brodnica</t>
  </si>
  <si>
    <t>Wykonanie aktualizacji dokumentacji technicznej dla zadania pn. "Budowa obwodnicy miasta Brodnicy"</t>
  </si>
  <si>
    <t>Powiat Golubsko-Dobrzyński
Gmina Miasto Golub-Dobrzyń
Gmina Golub-Dobrzyń</t>
  </si>
  <si>
    <t>Gmina Łabiszyn</t>
  </si>
  <si>
    <t xml:space="preserve">Roboty dodatkowe i uzupełniające związane z realizacją inwestycji drogowych w ramach grupy I </t>
  </si>
  <si>
    <t>Powiat Golubsko-Dobrzyński
Gmina Miasto Golub-Dobrzyń</t>
  </si>
  <si>
    <t>Powiat Toruński
Gmina Lubicz</t>
  </si>
  <si>
    <r>
      <t xml:space="preserve">Ograniczenie emisji spalin poprzez rozbudowę sieci dróg rowerowych znajdujących się w koncepcji rozwoju systemu transportu Bydgosko-Toruńskiego Obszaru Funkcjonalnego dla: Części nr 2 - Złotoria - Nowa Wieś - Lubicz Górny  w ciągu drogi wojewódzkiej nr 657 - </t>
    </r>
    <r>
      <rPr>
        <b/>
        <i/>
        <sz val="10"/>
        <rFont val="Calibri"/>
        <family val="2"/>
        <charset val="238"/>
        <scheme val="minor"/>
      </rPr>
      <t>RPO, Dz.3.4</t>
    </r>
  </si>
  <si>
    <t>Powiat Toruński
Gmina Wielka Nieszawka</t>
  </si>
  <si>
    <r>
      <t xml:space="preserve">Ograniczenie emisji spalin poprzez rozbudowę sieci dróg rowerowych znajdujących się w koncepcji rozwoju systemu transportu Bydgosko-Toruńskiego Obszaru Funkcjonalnego dla: Części nr 3 - Toruń - Mała Nieszawka - Wielka Nieszawka - Cierpice  w ciągu drogi wojewódzkiej nr 273 - </t>
    </r>
    <r>
      <rPr>
        <b/>
        <i/>
        <sz val="10"/>
        <rFont val="Calibri"/>
        <family val="2"/>
        <charset val="238"/>
        <scheme val="minor"/>
      </rPr>
      <t>RPO, Dz.3.4</t>
    </r>
  </si>
  <si>
    <t>Powiat Toruński
Gmina Chełmża
Gmina Kowalewo Pomorskie</t>
  </si>
  <si>
    <r>
      <t xml:space="preserve">Ograniczenie emisji spalin poprzez rozbudowę sieci dróg rowerowych znajdujących się w koncepcji rozwoju systemu transportu Bydgosko-Toruńskiego Obszaru Funkcjonalnego dla: Części nr 1 - Nawra-Kończewice-Chełmża-Zalesie-Kiełbasin-Mlewo-Mlewiec-Srebrniki-Sierakowo w ciągu dróg wojewódzkich nr 551, 649, 554 - </t>
    </r>
    <r>
      <rPr>
        <b/>
        <i/>
        <sz val="10"/>
        <rFont val="Calibri"/>
        <family val="2"/>
        <charset val="238"/>
        <scheme val="minor"/>
      </rPr>
      <t>RPO, Dz.3.5.2</t>
    </r>
  </si>
  <si>
    <t>Powiat Toruński
Powiat Bydgoski
Gmina Zławieś Wielka 
Gmina Solec Kujawski</t>
  </si>
  <si>
    <r>
      <t xml:space="preserve">Przebudowa drogi wojewódzkiej Nr 249 wraz z uruchomieniem przeprawy promowej przez Wisłę na wysokości Solca Kujawskiego i Czarnowa - </t>
    </r>
    <r>
      <rPr>
        <b/>
        <i/>
        <sz val="10"/>
        <rFont val="Calibri"/>
        <family val="2"/>
        <charset val="238"/>
        <scheme val="minor"/>
      </rPr>
      <t>RPO, Dz.5.1</t>
    </r>
  </si>
  <si>
    <t>Gmina Łabiszyn
Gmina Nowa Wieś Wielka</t>
  </si>
  <si>
    <r>
      <t>Przebudowa wraz z rozbudową drogi wojewódzkiej Nr 254 Brzoza-Łabiszyn-Barcin-Mogilno-Wylatowo (odcinek Brzoza-Barcin). Odcinek I od km 0+069 do km 13+280 -</t>
    </r>
    <r>
      <rPr>
        <b/>
        <i/>
        <sz val="10"/>
        <rFont val="Calibri"/>
        <family val="2"/>
        <charset val="238"/>
        <scheme val="minor"/>
      </rPr>
      <t xml:space="preserve"> RPO, Dz.5.1</t>
    </r>
  </si>
  <si>
    <t>Gmina Łabiszyn
Gmina Barcin</t>
  </si>
  <si>
    <r>
      <t>Przebudowa wraz z rozbudową drogi wojewódzkiej Nr 254 Brzoza-Łabiszyn-Barcin-Mogilno-Wylatowo (odcinek Brzoza-Barcin). Odcinek II od km 13+280 do km 22+400 -</t>
    </r>
    <r>
      <rPr>
        <b/>
        <i/>
        <sz val="10"/>
        <rFont val="Calibri"/>
        <family val="2"/>
        <charset val="238"/>
        <scheme val="minor"/>
      </rPr>
      <t xml:space="preserve"> RPO, Dz.5.1</t>
    </r>
  </si>
  <si>
    <t>Gmina Lubraniec</t>
  </si>
  <si>
    <r>
      <t>Rozbudowa drogi wojewódzkiej Nr 270 Brześć Kujawski-Izbica Kujawska-Koło od km 0+000 do km 29+023 - Budowa obwodnicy m. Lubraniec -</t>
    </r>
    <r>
      <rPr>
        <b/>
        <i/>
        <sz val="10"/>
        <rFont val="Calibri"/>
        <family val="2"/>
        <charset val="238"/>
        <scheme val="minor"/>
      </rPr>
      <t xml:space="preserve"> RPO, Dz.5.1</t>
    </r>
  </si>
  <si>
    <t xml:space="preserve">Miasto Wąbrzeźno
Gmina Lisewo
Gmina Płużnica
Gmina Ryńsk
Gmina Stolno
</t>
  </si>
  <si>
    <r>
      <t xml:space="preserve">Rozbudowa drogi wojewódzkiej Nr 548 Stolno-Wąbrzeźno od km 0+005 do km 29+619 z wyłączeniem węzła autostradowego w m. Lisewo od km 14+144 do km 15+146 - </t>
    </r>
    <r>
      <rPr>
        <b/>
        <i/>
        <sz val="10"/>
        <rFont val="Calibri"/>
        <family val="2"/>
        <charset val="238"/>
        <scheme val="minor"/>
      </rPr>
      <t>RPO, Dz.5.1</t>
    </r>
  </si>
  <si>
    <t>Gmina Baruchowo
Gmina Kowal</t>
  </si>
  <si>
    <r>
      <t>Przebudowa drogi wojewódzkiej nr 265 Brześć Kujawski-Kowal-Gostynin na odcinku Kowal - granica województwa od km 19+117 do km 34+025 -</t>
    </r>
    <r>
      <rPr>
        <b/>
        <i/>
        <sz val="10"/>
        <rFont val="Calibri"/>
        <family val="2"/>
        <charset val="238"/>
        <scheme val="minor"/>
      </rPr>
      <t xml:space="preserve"> RPO, Dz.5.1</t>
    </r>
  </si>
  <si>
    <t>Gminy
Powiaty</t>
  </si>
  <si>
    <r>
      <t xml:space="preserve">Infostrada Kujaw i Pomorza 2.0 - </t>
    </r>
    <r>
      <rPr>
        <b/>
        <i/>
        <sz val="10"/>
        <rFont val="Calibri"/>
        <family val="2"/>
        <charset val="238"/>
        <scheme val="minor"/>
      </rPr>
      <t>RPO, Dz.2.1</t>
    </r>
  </si>
  <si>
    <t>Gminy</t>
  </si>
  <si>
    <r>
      <t xml:space="preserve">Invest in BiT CITY 2. Promocja potencjału gospodarczego oraz promocja atrakcyjności inwestycyjnej miast prezydenckich województwa kujawsko-pomorskiego - </t>
    </r>
    <r>
      <rPr>
        <b/>
        <i/>
        <sz val="10"/>
        <rFont val="Calibri"/>
        <family val="2"/>
        <charset val="238"/>
        <scheme val="minor"/>
      </rPr>
      <t>RPO, Dz.1.5.2</t>
    </r>
  </si>
  <si>
    <r>
      <t xml:space="preserve">Expressway - promocja terenów inwestycyjnych - </t>
    </r>
    <r>
      <rPr>
        <b/>
        <i/>
        <sz val="10"/>
        <rFont val="Calibri"/>
        <family val="2"/>
        <charset val="238"/>
        <scheme val="minor"/>
      </rPr>
      <t>RPO, Dz.1.5.2</t>
    </r>
  </si>
  <si>
    <r>
      <t xml:space="preserve">Dokształcanie uczniów
</t>
    </r>
    <r>
      <rPr>
        <i/>
        <sz val="10"/>
        <rFont val="Calibri"/>
        <family val="2"/>
        <charset val="238"/>
        <scheme val="minor"/>
      </rPr>
      <t>Kujawsko-Pomorskie Centrum Kształcenia Zawodowego w Bydgoszczy</t>
    </r>
  </si>
  <si>
    <t>Miasto Toruń</t>
  </si>
  <si>
    <t>Finansowanie programów edukacyjno-profilaktycznych realizowanych przez Wojewódzki Ośrodek Terapii Uzależnień i Współuzależnienia w Toruniu</t>
  </si>
  <si>
    <t>Wojewódzki program przeciwdziałania przemocy w rodzinie dla województwa kujawsko-pomorskiego do roku 2026</t>
  </si>
  <si>
    <t>92105
92195</t>
  </si>
  <si>
    <t>Miasto Bydgoszcz</t>
  </si>
  <si>
    <t>Bydgoski Festiwal Operowy</t>
  </si>
  <si>
    <t>Bydgoski Festiwal Muzyczny</t>
  </si>
  <si>
    <t>92105
92116</t>
  </si>
  <si>
    <t>Festiwal Książki Obrazkowej dla Dzieci "LiterObrazki"</t>
  </si>
  <si>
    <t>Gmina Radomin</t>
  </si>
  <si>
    <t>Dofinansowanie działalności statutowej Ośrodka Chopinowskiego w Szafarni</t>
  </si>
  <si>
    <t>Dofinansowanie działalności statutowej Wojewódzkiej i Miejskiej Biblioteki Publicznej w Bydgoszczy</t>
  </si>
  <si>
    <t>Bydgoszcz czyta bez końca - druga edycja (Program BBO)</t>
  </si>
  <si>
    <t>Zaczytane Bielawy - miejsce dla każdego na os. Bielawy (Program BBO)</t>
  </si>
  <si>
    <t>Uzupełnienie zbiorów biblioteki miejskiej - Od malucha do seniora - Filia nr 15 ul. Brzęczkowskiego 2 (Program BBO)</t>
  </si>
  <si>
    <t>Uzupełnienie zbiorów biblioteki miejskiej - Biblioteka na osiedlu Jachcice (Program BBO)</t>
  </si>
  <si>
    <t>Wykonanie systemu oddymiana klatki schodowej w budynku Wojewódzkiej i Miejskiej Biblioteki Publicznej w Bydgoszczy przy ul. Stary Rynek 22</t>
  </si>
  <si>
    <t>Dofinansowanie działalności statutowej Wojewódzkiej Biblioteki Publicznej - Książnicy Kopernikańskiej w Toruniu</t>
  </si>
  <si>
    <t>Międzynarodowy Festiwal Teatralny "KONTAKT"
Teatr im. W. Horzycy w Toruniu</t>
  </si>
  <si>
    <t>RPO - Regionalny Program Operacyjny Województwa Kujawsko-Pomorskiego</t>
  </si>
  <si>
    <t>Załącznik nr 10 do uchwały Nr    /      /23</t>
  </si>
  <si>
    <r>
      <t xml:space="preserve">W załączniku nr 11 </t>
    </r>
    <r>
      <rPr>
        <b/>
        <sz val="10"/>
        <rFont val="Calibri"/>
        <family val="2"/>
        <charset val="238"/>
        <scheme val="minor"/>
      </rPr>
      <t>"Dochody i wydatki na zadania związane ze szczególnymi zasadami wykonywania budżetu wynikające z odrębnych ustaw. Plan na 2023 rok"</t>
    </r>
    <r>
      <rPr>
        <sz val="10"/>
        <rFont val="Calibri"/>
        <family val="2"/>
        <charset val="238"/>
        <scheme val="minor"/>
      </rPr>
      <t xml:space="preserve"> do uchwały Nr LII/701/22 Sejmiku Województwa Kujawsko-Pomorskiego z dnia 19 grudnia 2022 r. w sprawie budżetu województwa na rok 2023 (z późn. zm.), wprowadza się następujące zmiany: </t>
    </r>
  </si>
  <si>
    <t>rozdział/
paragraf</t>
  </si>
  <si>
    <t xml:space="preserve">Wyszczególnienie </t>
  </si>
  <si>
    <t xml:space="preserve">Plan  
przed zmianą </t>
  </si>
  <si>
    <t>Zwiększenia</t>
  </si>
  <si>
    <t xml:space="preserve">Zmniejszenia </t>
  </si>
  <si>
    <t>Plan 
po zmianie</t>
  </si>
  <si>
    <t>ustawa z dnia 3 lutego 1995 r. o ochronie gruntów rolnych i leśnych</t>
  </si>
  <si>
    <t>Opłaty związane z wyłączeniem z produkcji gruntów rolnych</t>
  </si>
  <si>
    <t>0690</t>
  </si>
  <si>
    <t>Wpływy z różnych opłat</t>
  </si>
  <si>
    <t>Szkolenia pracowników niebędących członkami korpusu służby cywilnej</t>
  </si>
  <si>
    <t>Dotacja celowa przekazana gminie na inwestycje i zakupy inwestycyjne realizowane na podstawie porozumień (umów) między jednostkami samorządu terytorialnego</t>
  </si>
  <si>
    <t>ustawa z dnia 16 grudnia 2005 r. o Funduszu Kolejowym</t>
  </si>
  <si>
    <t>Środki z Funduszu Kolejowego</t>
  </si>
  <si>
    <t>6260</t>
  </si>
  <si>
    <t>Dotacja otrzymana z państwowego funduszu celowego na finansowanie lub dofinansowanie kosztów realizacji inwestycji i zakupów inwestycyjnych jednostek sektora finansów publicznych</t>
  </si>
  <si>
    <t>6290</t>
  </si>
  <si>
    <t>Środki na dofinansowanie własnych inwestycji gmin, powiatów (związków gmin, związków powiatowo-gminnych, związków powiatów), samorządów województw, pozyskane z innych źródeł</t>
  </si>
  <si>
    <t>ustawa z dnia 23 października 2018 r. o Rządowym Funduszu Rozwoju Dróg</t>
  </si>
  <si>
    <t>Środki z Rządowego Funduszu Rozwoju Dróg</t>
  </si>
  <si>
    <t>Środki otrzymane z państwowych funduszy celowych na finansowanie lub dofinansowanie kosztów realizacji inwestycji i zakupów inwestycyjnych jednostek sektora finansów publicznych</t>
  </si>
  <si>
    <t>Przygotowanie i realizacja zadań w ramach Rządowego Funduszu Rozwoju Dróg (przebudowa dróg wojewódzkich o znaczeniu obronnym)</t>
  </si>
  <si>
    <t xml:space="preserve">ustawa z dnia 26 października 1982 r. o wychowaniu w trzeźwości i przeciwdziałaniu alkoholizmowi </t>
  </si>
  <si>
    <t>Wpływy z opłat za zezwolenia na sprzedaż alkoholu</t>
  </si>
  <si>
    <t>0480</t>
  </si>
  <si>
    <t>Wpływy z opłat za zezwolenia na sprzedaż napojów alkoholowych</t>
  </si>
  <si>
    <t>Przeciwdziałanie narkomanii</t>
  </si>
  <si>
    <t>GRANTY-Przeciwdziałanie narkomanii w woj. kujawsko-pomorskim</t>
  </si>
  <si>
    <t>Dotacja celowa z budżetu jednostki samorządu terytorialnego, udzielone w trybie art. 221 ustawy, na finansowanie lub dofinansowanie zadań zleconych do realizacji organizacjom
prowadzącym działalność pożytku publicznego</t>
  </si>
  <si>
    <t>GRANTY-Aktywizacja środowisk wiejskich w zakresie rozwiazywania problemów alkoholowych, narkomanii i uzależnień</t>
  </si>
  <si>
    <t>GRANTY-Rozwiązywanie problemów alkoholowych w woj. kujawsko-pomorskim</t>
  </si>
  <si>
    <t>WOTUiW w Toruniu - Podniesienie funkcjonalności WOTUiW w Toruniu</t>
  </si>
  <si>
    <t>WOTUiW w Toruniu - Opracowanie dokumentacji inwestycyjnej</t>
  </si>
  <si>
    <t>ustawa z dnia 27 sierpnia 1997 r. o rehabilitacji zawodowej i społecznej oraz zatrudnianiu osób niepełnosprawnych</t>
  </si>
  <si>
    <t>Odpis od środków przyznanych z PFRON</t>
  </si>
  <si>
    <t>Obsługa zadań finansowanych ze środków PFRON</t>
  </si>
  <si>
    <t>ustawa z dnia 27 kwietnia 2001 r. Prawo ochrony środowiska</t>
  </si>
  <si>
    <t>Odpis z tytułu wpłat za korzystanie ze środowiska</t>
  </si>
  <si>
    <t>Obsługa opłat środowiskowych</t>
  </si>
  <si>
    <t xml:space="preserve">ustawa z dnia 13 czerwca 2013 r. o gospodarce opakowaniami i odpadami opakowaniowymi </t>
  </si>
  <si>
    <t>Odpis od opłaty produktowej wynikającej z ustawy o gospodarce opakowaniami i odpadami opakowaniowymi (opłata produktowa za opakowania)</t>
  </si>
  <si>
    <t>0400</t>
  </si>
  <si>
    <t>Wpływy z opłaty produktowej</t>
  </si>
  <si>
    <t>Realizacja ustawy o gospodarce opakowaniami i odpadami opakowaniowymi (opłata produktowa za opakowania)</t>
  </si>
  <si>
    <t>Odpis od opłaty recyklingowej od nabywającego torbę na zakupy z tworzywa sztucznego</t>
  </si>
  <si>
    <t>0240</t>
  </si>
  <si>
    <t>Wpływy z opłaty recyklingowej</t>
  </si>
  <si>
    <t>Obsługa opłaty recyklingowej od nabywającego torbę na zakupy z tworzywa sztucznego</t>
  </si>
  <si>
    <t xml:space="preserve">ustawa z dnia 11 maja 2001 r. o obowiązkach przedsiębiorcy w zakresie gospodarowania niektórymi odpadami oraz o opłacie produktowej </t>
  </si>
  <si>
    <t>Odpis od opłaty produktowej wynikające z ustawy o obowiązkach przedsiębiorców w zakresie gospodarowania niektórymi odpadami oraz o opłacie produktowej (opłata produktowa za oleje i opony)</t>
  </si>
  <si>
    <t>Realizacja ustawy o obowiązkach przedsiębiorców w zakresie gospodarowania niektórymi odpadami oraz o opłacie produktowej (opłata produktowa za oleje i opony)</t>
  </si>
  <si>
    <t xml:space="preserve">ustawa z dnia 24 kwietnia 2009 r. o bateriach i akumulatorach </t>
  </si>
  <si>
    <t>Odpis od dochodów związanych z gromadzeniem środków z tytułu wprowadzania do obrotu baterii i akumulatorów</t>
  </si>
  <si>
    <t>Obsługa opłat związanych z gromadzeniem środków z tytułu wprowadzania do obrotu baterii i akumulatorów</t>
  </si>
  <si>
    <t xml:space="preserve">ustawa z dnia 20 stycznia 2005 r. o recyklingu pojazdów wycofanych z eksploatacji </t>
  </si>
  <si>
    <t>Odpis z tytułu opłat wynikających z ustawy o recyklingu pojazdów wycofanych z eksploatacji</t>
  </si>
  <si>
    <t>Realizacja ustawy o recyklingu pojazdów wycofanych z eksploatacji</t>
  </si>
  <si>
    <t>ustawa z dnia 11 września 2015 r. o zużytym sprzęcie elektrycznym i elektronicznym</t>
  </si>
  <si>
    <t>Odpis z tytułu opłat wynikających z ustawy o zużytym sprzęcie elektrycznym i elektronicznym</t>
  </si>
  <si>
    <t xml:space="preserve">ustawa z dnia 14 grudnia 2012 r. o odpadach 
</t>
  </si>
  <si>
    <t>Odpis od wpływów z opłat rejestrowych i opłat rocznych</t>
  </si>
  <si>
    <t>Obsługa opłaty rejestrowej i opłaty rocznej</t>
  </si>
  <si>
    <t>ustawa z dnia 12 marca 2022 r. o pomocy obywatelom Ukrainy w związku z konfliktem zbrojnym na terytorium tego państwa</t>
  </si>
  <si>
    <t>Środki z Funduszu Pomocy</t>
  </si>
  <si>
    <t>2100</t>
  </si>
  <si>
    <t>Środki z Funduszu Pomocy na finansowanie lub dofinansowanie zadań bieżących w zakresie pomocy obywatelom Ukrainy</t>
  </si>
  <si>
    <t>Fundusz Pomocy (dotacje dla przewoźników kolejowych za utracone przychody)</t>
  </si>
  <si>
    <t xml:space="preserve">Fundusz Pomocy </t>
  </si>
  <si>
    <t xml:space="preserve">Środki z Funduszu Pomocy </t>
  </si>
  <si>
    <t>Wynagrodzenia nauczycieli wypłacane w związku z pomocą obywatelom Ukrainy</t>
  </si>
  <si>
    <t>Składki i inne pochodne od wynagrodzeń pracowników wypłacanych w związku z pomocą obywatelom Ukrainy</t>
  </si>
  <si>
    <t>Ogółem:</t>
  </si>
  <si>
    <t>Załącznik nr 11 do uchwały</t>
  </si>
  <si>
    <t xml:space="preserve">z dnia   .06.2023 r. </t>
  </si>
  <si>
    <t>Nr      /      /23 Sejmiku Województwa</t>
  </si>
  <si>
    <r>
      <t xml:space="preserve">W załączniku </t>
    </r>
    <r>
      <rPr>
        <b/>
        <sz val="10"/>
        <rFont val="Times New Roman"/>
        <family val="1"/>
        <charset val="238"/>
      </rPr>
      <t>nr 12 "Zadania z zakresu administracji rządowej zlecone ustawami Samorządowi Województwa. Plan na 2023 rok"</t>
    </r>
    <r>
      <rPr>
        <sz val="10"/>
        <rFont val="Times New Roman"/>
        <family val="1"/>
        <charset val="238"/>
      </rPr>
      <t xml:space="preserve"> do uchwały Nr LII/701/22 Sejmiku Województwa Kujawsko-Pomorskiego z dnia 19 grudnia 2022 roku w sprawie budżetu województwa na rok 2023 (z późn. zm.), wprowadza się następujące zmiany:</t>
    </r>
  </si>
  <si>
    <t>Część A załącznika</t>
  </si>
  <si>
    <t xml:space="preserve">Dział Rozdział
 </t>
  </si>
  <si>
    <t>Plan dochodów</t>
  </si>
  <si>
    <t>Plan wydatków</t>
  </si>
  <si>
    <t>Dotacje Budżetu Państwa</t>
  </si>
  <si>
    <t>Fundusze celowe</t>
  </si>
  <si>
    <t>4a</t>
  </si>
  <si>
    <t>4b</t>
  </si>
  <si>
    <t>6a</t>
  </si>
  <si>
    <t>6b</t>
  </si>
  <si>
    <t>6c</t>
  </si>
  <si>
    <t>ZADANIE - SZKODY ŁOWIECKIE</t>
  </si>
  <si>
    <t>Dotacje na zadania bieżące</t>
  </si>
  <si>
    <t>Pozostałe wydatki bieżące</t>
  </si>
  <si>
    <t>ZADANIE - RYBACTWO ŚRÓDLĄDOWE</t>
  </si>
  <si>
    <t>ZADANIE - KRAJOWE PASAŻERSKIE PRZEWOZY AUTOBUSOWE</t>
  </si>
  <si>
    <t>Dotacje celowe bieżące</t>
  </si>
  <si>
    <t>ZADANIE - UPRAWNIENIA KOMUNIKACYJNE</t>
  </si>
  <si>
    <t>ZADANIE - USŁUGI TURYSTYCZNE</t>
  </si>
  <si>
    <t>ZADANIE - PRACE GEOLOGICZNE</t>
  </si>
  <si>
    <t>ZADANIE - PRACE GEODEZYJNE I KARTOGRAFICZNE</t>
  </si>
  <si>
    <t>ZADANIE - OBSŁUGA KUJAWSKO-POMORSKIEJ RADY DIALOGU SPOŁECZNEGO</t>
  </si>
  <si>
    <t>ZADANIE - OBRONA NARODOWA</t>
  </si>
  <si>
    <t>ZADANIE - WYPOSAŻENIE SZKÓŁ W PODRĘCZNIKI, MATERIAŁY EDUKACYJNE I MATERIAŁY ĆWICZENIOWE</t>
  </si>
  <si>
    <t>85157</t>
  </si>
  <si>
    <t>ZADANIE - STAŻE PODYPLOMOWE LEKARZY I LEKARZY DENTYSTÓW</t>
  </si>
  <si>
    <t>ZADANIE - OCHRONA ZDROWIA PSYCHICZNEGO</t>
  </si>
  <si>
    <t>ZADANIE - SŁUŻBA ZASTĘPCZA</t>
  </si>
  <si>
    <t>ZADANIE - GRANTY - WSPIERANIE DZIAŁAŃ Z ZAKRESU OPIEKI ADOPCYJNO-OPIEKUŃCZEJ</t>
  </si>
  <si>
    <t>ZADANIE - KUJAWSKO-POMORSKI OŚRODEK ADOPCYJNY W TORUNIU - UTRZYMANIE JEDNOSTKI</t>
  </si>
  <si>
    <t>90002</t>
  </si>
  <si>
    <t>ZADANIE - GOSPODARKA ODPADAMI</t>
  </si>
  <si>
    <t>90005</t>
  </si>
  <si>
    <t>ZADANIE - PROGRAMY OCHRONY POWIETRZA</t>
  </si>
  <si>
    <t>90007</t>
  </si>
  <si>
    <t>ZADANIE - PROGRAMY OCHRONY PRZED HAŁASEM</t>
  </si>
  <si>
    <t>ZADANIE - OPRACOWANIE PROGRAMU OCHRONY ŚRODOWISKA PRZED HAŁASEM DLA WOJEWÓDZTWA KUJAWSKO-POMORSKIEGO ORAZ OGŁOSZENIA PRASOWE</t>
  </si>
  <si>
    <t>ZADANIE - OCHRONA ŚRODOWISKA</t>
  </si>
  <si>
    <t>wynagrodzenia z pochodnymi</t>
  </si>
  <si>
    <t>pozostałe wydatki bieżące</t>
  </si>
  <si>
    <t>dotacje celowe bieżące</t>
  </si>
  <si>
    <t>Załącznik nr 12 do uchwały</t>
  </si>
  <si>
    <t>z dnia   .06.2023 r.</t>
  </si>
  <si>
    <t xml:space="preserve">                                                                              Załącznik nr 13 do uchwały Nr     /     /23</t>
  </si>
  <si>
    <t>85179</t>
  </si>
  <si>
    <t>Pomoc zagraniczna dla społeczności lokalnych i regionalnych na obszarze Ukrainy</t>
  </si>
  <si>
    <t>Wydatki na zakupy inwestycyjne związane z pomocą obywatelom Ukrainy</t>
  </si>
  <si>
    <t>planowanie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</si>
</sst>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z_ł_-;\-* #,##0.00\ _z_ł_-;_-* &quot;-&quot;??\ _z_ł_-;_-@_-"/>
  </numFmts>
  <fonts count="89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zcionka tekstu podstawowego"/>
      <family val="2"/>
      <charset val="238"/>
    </font>
    <font>
      <sz val="10"/>
      <name val="Arial CE"/>
      <charset val="238"/>
    </font>
    <font>
      <sz val="10"/>
      <name val="Arial PL"/>
      <charset val="238"/>
    </font>
    <font>
      <sz val="10"/>
      <name val="Arial"/>
      <family val="2"/>
      <charset val="238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i/>
      <sz val="8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i/>
      <sz val="10"/>
      <color indexed="8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indexed="8"/>
      <name val="Times New Roman"/>
      <family val="1"/>
      <charset val="238"/>
    </font>
    <font>
      <i/>
      <sz val="10"/>
      <name val="Calibri"/>
      <family val="2"/>
      <charset val="238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sz val="10"/>
      <name val="Times New Roman CE"/>
      <family val="1"/>
      <charset val="238"/>
    </font>
    <font>
      <sz val="10"/>
      <color indexed="8"/>
      <name val="Calibri"/>
      <family val="2"/>
      <charset val="238"/>
    </font>
    <font>
      <b/>
      <sz val="10"/>
      <name val="Times New Roman CE"/>
      <charset val="238"/>
    </font>
    <font>
      <b/>
      <sz val="10"/>
      <name val="Times New Roman CE"/>
      <family val="1"/>
      <charset val="238"/>
    </font>
    <font>
      <i/>
      <sz val="10"/>
      <name val="Times New Roman CE"/>
      <charset val="238"/>
    </font>
    <font>
      <b/>
      <sz val="11"/>
      <name val="Times New Roman CE"/>
      <family val="1"/>
      <charset val="238"/>
    </font>
    <font>
      <b/>
      <i/>
      <sz val="11"/>
      <name val="Calibri"/>
      <family val="2"/>
      <charset val="238"/>
      <scheme val="minor"/>
    </font>
    <font>
      <b/>
      <i/>
      <sz val="11"/>
      <name val="Times New Roman CE"/>
      <charset val="238"/>
    </font>
    <font>
      <sz val="10"/>
      <name val="Times New Roman CE"/>
      <charset val="238"/>
    </font>
    <font>
      <b/>
      <i/>
      <sz val="10"/>
      <name val="Times New Roman CE"/>
      <charset val="238"/>
    </font>
    <font>
      <b/>
      <sz val="11"/>
      <name val="Times New Roman CE"/>
      <charset val="238"/>
    </font>
    <font>
      <i/>
      <sz val="11"/>
      <name val="Calibri"/>
      <family val="2"/>
      <charset val="238"/>
      <scheme val="minor"/>
    </font>
    <font>
      <i/>
      <sz val="11"/>
      <name val="Times New Roman CE"/>
      <charset val="238"/>
    </font>
    <font>
      <sz val="11"/>
      <name val="Calibri"/>
      <family val="2"/>
      <charset val="238"/>
      <scheme val="minor"/>
    </font>
    <font>
      <sz val="11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b/>
      <i/>
      <u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  <charset val="238"/>
      <scheme val="minor"/>
    </font>
    <font>
      <i/>
      <sz val="11"/>
      <color indexed="8"/>
      <name val="Calibri"/>
      <family val="2"/>
      <charset val="238"/>
      <scheme val="minor"/>
    </font>
    <font>
      <sz val="9"/>
      <name val="Times New Roman CE"/>
      <family val="1"/>
      <charset val="238"/>
    </font>
    <font>
      <sz val="9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i/>
      <sz val="8"/>
      <name val="Calibri"/>
      <family val="2"/>
      <charset val="238"/>
      <scheme val="minor"/>
    </font>
    <font>
      <b/>
      <sz val="13"/>
      <color theme="1"/>
      <name val="Calibri"/>
      <family val="2"/>
      <charset val="238"/>
      <scheme val="minor"/>
    </font>
    <font>
      <b/>
      <i/>
      <sz val="10"/>
      <color indexed="8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1"/>
      <color indexed="8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i/>
      <sz val="11"/>
      <color theme="1"/>
      <name val="Czcionka tekstu podstawowego"/>
      <family val="2"/>
      <charset val="238"/>
    </font>
    <font>
      <u/>
      <sz val="1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0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4"/>
      <name val="Times New Roman CE"/>
      <family val="1"/>
      <charset val="238"/>
    </font>
    <font>
      <b/>
      <sz val="10"/>
      <color indexed="8"/>
      <name val="Times New Roman"/>
      <family val="1"/>
      <charset val="238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</borders>
  <cellStyleXfs count="40">
    <xf numFmtId="0" fontId="0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4" fillId="0" borderId="0"/>
    <xf numFmtId="0" fontId="13" fillId="0" borderId="0"/>
    <xf numFmtId="0" fontId="13" fillId="0" borderId="0"/>
    <xf numFmtId="0" fontId="16" fillId="0" borderId="0"/>
    <xf numFmtId="0" fontId="32" fillId="0" borderId="0"/>
    <xf numFmtId="0" fontId="14" fillId="0" borderId="0"/>
    <xf numFmtId="0" fontId="15" fillId="0" borderId="0"/>
    <xf numFmtId="0" fontId="12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6" fillId="0" borderId="0"/>
    <xf numFmtId="0" fontId="16" fillId="0" borderId="0"/>
    <xf numFmtId="0" fontId="36" fillId="0" borderId="0"/>
    <xf numFmtId="0" fontId="16" fillId="0" borderId="0"/>
    <xf numFmtId="0" fontId="14" fillId="0" borderId="0"/>
    <xf numFmtId="0" fontId="65" fillId="0" borderId="0"/>
    <xf numFmtId="0" fontId="14" fillId="0" borderId="0"/>
    <xf numFmtId="0" fontId="65" fillId="0" borderId="0"/>
    <xf numFmtId="0" fontId="16" fillId="0" borderId="0"/>
    <xf numFmtId="0" fontId="14" fillId="0" borderId="0"/>
    <xf numFmtId="0" fontId="2" fillId="0" borderId="0"/>
    <xf numFmtId="0" fontId="36" fillId="0" borderId="0"/>
    <xf numFmtId="9" fontId="13" fillId="0" borderId="0" applyFont="0" applyFill="0" applyBorder="0" applyAlignment="0" applyProtection="0"/>
    <xf numFmtId="0" fontId="2" fillId="0" borderId="0"/>
    <xf numFmtId="0" fontId="16" fillId="0" borderId="0"/>
  </cellStyleXfs>
  <cellXfs count="1497">
    <xf numFmtId="0" fontId="0" fillId="0" borderId="0" xfId="0"/>
    <xf numFmtId="49" fontId="19" fillId="0" borderId="0" xfId="10" applyNumberFormat="1" applyFont="1" applyAlignment="1">
      <alignment horizontal="center" vertical="center"/>
    </xf>
    <xf numFmtId="49" fontId="20" fillId="0" borderId="0" xfId="10" applyNumberFormat="1" applyFont="1" applyAlignment="1">
      <alignment horizontal="center" vertical="center" wrapText="1"/>
    </xf>
    <xf numFmtId="0" fontId="19" fillId="0" borderId="0" xfId="10" applyFont="1" applyAlignment="1">
      <alignment vertical="center"/>
    </xf>
    <xf numFmtId="0" fontId="20" fillId="0" borderId="0" xfId="10" applyFont="1" applyAlignment="1">
      <alignment vertical="center"/>
    </xf>
    <xf numFmtId="0" fontId="20" fillId="0" borderId="0" xfId="10" applyFont="1" applyAlignment="1">
      <alignment horizontal="center" vertical="center"/>
    </xf>
    <xf numFmtId="2" fontId="20" fillId="0" borderId="0" xfId="10" applyNumberFormat="1" applyFont="1" applyAlignment="1">
      <alignment horizontal="center" vertical="center"/>
    </xf>
    <xf numFmtId="2" fontId="19" fillId="0" borderId="0" xfId="10" applyNumberFormat="1" applyFont="1" applyAlignment="1">
      <alignment horizontal="center" vertical="center" wrapText="1"/>
    </xf>
    <xf numFmtId="2" fontId="20" fillId="0" borderId="3" xfId="10" applyNumberFormat="1" applyFont="1" applyBorder="1" applyAlignment="1">
      <alignment horizontal="center" vertical="center" wrapText="1"/>
    </xf>
    <xf numFmtId="2" fontId="20" fillId="0" borderId="4" xfId="10" applyNumberFormat="1" applyFont="1" applyBorder="1" applyAlignment="1">
      <alignment horizontal="center" vertical="center" wrapText="1"/>
    </xf>
    <xf numFmtId="49" fontId="22" fillId="0" borderId="5" xfId="10" applyNumberFormat="1" applyFont="1" applyBorder="1" applyAlignment="1">
      <alignment horizontal="center" vertical="center" wrapText="1"/>
    </xf>
    <xf numFmtId="49" fontId="21" fillId="0" borderId="3" xfId="10" applyNumberFormat="1" applyFont="1" applyBorder="1" applyAlignment="1">
      <alignment horizontal="center" vertical="center" wrapText="1"/>
    </xf>
    <xf numFmtId="49" fontId="21" fillId="0" borderId="5" xfId="10" applyNumberFormat="1" applyFont="1" applyBorder="1" applyAlignment="1">
      <alignment horizontal="center" vertical="center" wrapText="1"/>
    </xf>
    <xf numFmtId="49" fontId="21" fillId="0" borderId="4" xfId="10" applyNumberFormat="1" applyFont="1" applyBorder="1" applyAlignment="1">
      <alignment horizontal="center" vertical="center" wrapText="1"/>
    </xf>
    <xf numFmtId="49" fontId="21" fillId="0" borderId="0" xfId="10" applyNumberFormat="1" applyFont="1" applyAlignment="1">
      <alignment horizontal="center" vertical="center" wrapText="1"/>
    </xf>
    <xf numFmtId="49" fontId="23" fillId="0" borderId="6" xfId="10" applyNumberFormat="1" applyFont="1" applyBorder="1" applyAlignment="1">
      <alignment horizontal="center" vertical="center" wrapText="1"/>
    </xf>
    <xf numFmtId="49" fontId="24" fillId="0" borderId="6" xfId="10" applyNumberFormat="1" applyFont="1" applyBorder="1" applyAlignment="1">
      <alignment horizontal="center" vertical="center" wrapText="1"/>
    </xf>
    <xf numFmtId="49" fontId="21" fillId="0" borderId="6" xfId="10" applyNumberFormat="1" applyFont="1" applyBorder="1" applyAlignment="1">
      <alignment horizontal="center" vertical="center" wrapText="1"/>
    </xf>
    <xf numFmtId="49" fontId="21" fillId="0" borderId="7" xfId="10" applyNumberFormat="1" applyFont="1" applyBorder="1" applyAlignment="1">
      <alignment horizontal="center" vertical="center" wrapText="1"/>
    </xf>
    <xf numFmtId="3" fontId="20" fillId="0" borderId="0" xfId="10" applyNumberFormat="1" applyFont="1" applyAlignment="1">
      <alignment horizontal="center" vertical="center" wrapText="1"/>
    </xf>
    <xf numFmtId="4" fontId="20" fillId="0" borderId="0" xfId="10" applyNumberFormat="1" applyFont="1" applyAlignment="1">
      <alignment horizontal="center" vertical="center" wrapText="1"/>
    </xf>
    <xf numFmtId="3" fontId="20" fillId="0" borderId="3" xfId="10" applyNumberFormat="1" applyFont="1" applyBorder="1" applyAlignment="1">
      <alignment horizontal="center" vertical="center" wrapText="1"/>
    </xf>
    <xf numFmtId="3" fontId="20" fillId="0" borderId="0" xfId="10" applyNumberFormat="1" applyFont="1" applyAlignment="1">
      <alignment vertical="center" wrapText="1"/>
    </xf>
    <xf numFmtId="4" fontId="20" fillId="0" borderId="0" xfId="10" applyNumberFormat="1" applyFont="1" applyAlignment="1">
      <alignment vertical="center" wrapText="1"/>
    </xf>
    <xf numFmtId="3" fontId="20" fillId="0" borderId="10" xfId="10" applyNumberFormat="1" applyFont="1" applyBorder="1" applyAlignment="1">
      <alignment horizontal="left" vertical="center" wrapText="1"/>
    </xf>
    <xf numFmtId="3" fontId="20" fillId="0" borderId="6" xfId="10" applyNumberFormat="1" applyFont="1" applyBorder="1" applyAlignment="1">
      <alignment horizontal="left" vertical="center" wrapText="1"/>
    </xf>
    <xf numFmtId="4" fontId="19" fillId="0" borderId="0" xfId="10" applyNumberFormat="1" applyFont="1" applyAlignment="1">
      <alignment vertical="center"/>
    </xf>
    <xf numFmtId="49" fontId="20" fillId="0" borderId="10" xfId="10" applyNumberFormat="1" applyFont="1" applyBorder="1" applyAlignment="1">
      <alignment horizontal="left" vertical="center" wrapText="1"/>
    </xf>
    <xf numFmtId="49" fontId="20" fillId="0" borderId="10" xfId="10" applyNumberFormat="1" applyFont="1" applyBorder="1" applyAlignment="1">
      <alignment vertical="center"/>
    </xf>
    <xf numFmtId="49" fontId="20" fillId="0" borderId="6" xfId="10" applyNumberFormat="1" applyFont="1" applyBorder="1" applyAlignment="1">
      <alignment horizontal="center" vertical="center"/>
    </xf>
    <xf numFmtId="49" fontId="20" fillId="0" borderId="10" xfId="10" applyNumberFormat="1" applyFont="1" applyBorder="1" applyAlignment="1">
      <alignment horizontal="center" vertical="center"/>
    </xf>
    <xf numFmtId="49" fontId="20" fillId="0" borderId="6" xfId="10" applyNumberFormat="1" applyFont="1" applyBorder="1" applyAlignment="1">
      <alignment horizontal="left" vertical="center" wrapText="1"/>
    </xf>
    <xf numFmtId="3" fontId="26" fillId="0" borderId="0" xfId="10" applyNumberFormat="1" applyFont="1" applyAlignment="1">
      <alignment horizontal="center" vertical="center" wrapText="1"/>
    </xf>
    <xf numFmtId="49" fontId="20" fillId="0" borderId="5" xfId="10" applyNumberFormat="1" applyFont="1" applyBorder="1" applyAlignment="1">
      <alignment horizontal="center" vertical="center"/>
    </xf>
    <xf numFmtId="49" fontId="27" fillId="0" borderId="0" xfId="10" applyNumberFormat="1" applyFont="1" applyAlignment="1">
      <alignment horizontal="center" vertical="center"/>
    </xf>
    <xf numFmtId="49" fontId="20" fillId="0" borderId="0" xfId="10" applyNumberFormat="1" applyFont="1" applyAlignment="1">
      <alignment horizontal="right" vertical="center"/>
    </xf>
    <xf numFmtId="49" fontId="20" fillId="0" borderId="0" xfId="10" applyNumberFormat="1" applyFont="1" applyAlignment="1">
      <alignment horizontal="left" vertical="center"/>
    </xf>
    <xf numFmtId="49" fontId="20" fillId="0" borderId="0" xfId="10" applyNumberFormat="1" applyFont="1" applyAlignment="1">
      <alignment horizontal="center" vertical="center"/>
    </xf>
    <xf numFmtId="49" fontId="28" fillId="0" borderId="0" xfId="0" applyNumberFormat="1" applyFont="1" applyAlignment="1">
      <alignment horizontal="center" vertical="center" wrapText="1"/>
    </xf>
    <xf numFmtId="49" fontId="29" fillId="0" borderId="0" xfId="0" applyNumberFormat="1" applyFont="1" applyAlignment="1">
      <alignment horizontal="center" vertical="top" wrapText="1"/>
    </xf>
    <xf numFmtId="0" fontId="29" fillId="0" borderId="0" xfId="0" applyFont="1" applyAlignment="1">
      <alignment wrapText="1"/>
    </xf>
    <xf numFmtId="3" fontId="29" fillId="0" borderId="0" xfId="0" applyNumberFormat="1" applyFont="1" applyAlignment="1">
      <alignment wrapText="1"/>
    </xf>
    <xf numFmtId="3" fontId="29" fillId="0" borderId="0" xfId="0" applyNumberFormat="1" applyFont="1"/>
    <xf numFmtId="49" fontId="28" fillId="0" borderId="3" xfId="0" applyNumberFormat="1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3" fontId="28" fillId="0" borderId="3" xfId="0" applyNumberFormat="1" applyFont="1" applyBorder="1" applyAlignment="1">
      <alignment horizontal="center" vertical="center" wrapText="1"/>
    </xf>
    <xf numFmtId="49" fontId="30" fillId="0" borderId="3" xfId="0" applyNumberFormat="1" applyFont="1" applyBorder="1" applyAlignment="1">
      <alignment horizontal="center" vertical="center" wrapText="1"/>
    </xf>
    <xf numFmtId="49" fontId="30" fillId="0" borderId="3" xfId="0" applyNumberFormat="1" applyFont="1" applyBorder="1" applyAlignment="1">
      <alignment horizontal="center" vertical="top" wrapText="1"/>
    </xf>
    <xf numFmtId="0" fontId="30" fillId="0" borderId="3" xfId="0" applyFont="1" applyBorder="1" applyAlignment="1">
      <alignment horizontal="center" wrapText="1"/>
    </xf>
    <xf numFmtId="49" fontId="28" fillId="0" borderId="3" xfId="0" applyNumberFormat="1" applyFont="1" applyBorder="1" applyAlignment="1">
      <alignment horizontal="center" vertical="top" wrapText="1"/>
    </xf>
    <xf numFmtId="2" fontId="28" fillId="0" borderId="3" xfId="0" applyNumberFormat="1" applyFont="1" applyBorder="1" applyAlignment="1">
      <alignment vertical="center" wrapText="1"/>
    </xf>
    <xf numFmtId="0" fontId="29" fillId="0" borderId="0" xfId="0" applyFont="1" applyAlignment="1">
      <alignment vertical="center" wrapText="1"/>
    </xf>
    <xf numFmtId="0" fontId="29" fillId="0" borderId="0" xfId="0" applyFont="1" applyAlignment="1">
      <alignment horizontal="center" vertical="center" wrapText="1"/>
    </xf>
    <xf numFmtId="0" fontId="28" fillId="0" borderId="0" xfId="0" applyFont="1" applyAlignment="1">
      <alignment vertical="top" wrapText="1"/>
    </xf>
    <xf numFmtId="0" fontId="29" fillId="0" borderId="0" xfId="0" applyFont="1" applyAlignment="1">
      <alignment vertical="top" wrapText="1"/>
    </xf>
    <xf numFmtId="49" fontId="21" fillId="0" borderId="14" xfId="10" applyNumberFormat="1" applyFont="1" applyBorder="1" applyAlignment="1">
      <alignment horizontal="center" vertical="center" wrapText="1"/>
    </xf>
    <xf numFmtId="49" fontId="20" fillId="0" borderId="5" xfId="10" applyNumberFormat="1" applyFont="1" applyBorder="1" applyAlignment="1">
      <alignment horizontal="center" vertical="center" wrapText="1"/>
    </xf>
    <xf numFmtId="49" fontId="20" fillId="0" borderId="14" xfId="10" applyNumberFormat="1" applyFont="1" applyBorder="1" applyAlignment="1">
      <alignment horizontal="center" vertical="center" wrapText="1"/>
    </xf>
    <xf numFmtId="49" fontId="20" fillId="0" borderId="5" xfId="10" applyNumberFormat="1" applyFont="1" applyBorder="1" applyAlignment="1">
      <alignment vertical="center"/>
    </xf>
    <xf numFmtId="49" fontId="20" fillId="0" borderId="14" xfId="10" applyNumberFormat="1" applyFont="1" applyBorder="1" applyAlignment="1">
      <alignment horizontal="center" vertical="center"/>
    </xf>
    <xf numFmtId="49" fontId="19" fillId="0" borderId="1" xfId="10" applyNumberFormat="1" applyFont="1" applyBorder="1" applyAlignment="1">
      <alignment horizontal="center" vertical="center" wrapText="1"/>
    </xf>
    <xf numFmtId="4" fontId="28" fillId="0" borderId="0" xfId="0" applyNumberFormat="1" applyFont="1" applyAlignment="1">
      <alignment vertical="top" wrapText="1"/>
    </xf>
    <xf numFmtId="49" fontId="27" fillId="0" borderId="0" xfId="10" applyNumberFormat="1" applyFont="1" applyAlignment="1">
      <alignment horizontal="right" vertical="center"/>
    </xf>
    <xf numFmtId="4" fontId="29" fillId="0" borderId="0" xfId="0" applyNumberFormat="1" applyFont="1" applyAlignment="1">
      <alignment wrapText="1"/>
    </xf>
    <xf numFmtId="4" fontId="29" fillId="0" borderId="0" xfId="0" applyNumberFormat="1" applyFont="1" applyAlignment="1">
      <alignment vertical="top" wrapText="1"/>
    </xf>
    <xf numFmtId="4" fontId="28" fillId="0" borderId="3" xfId="0" applyNumberFormat="1" applyFont="1" applyBorder="1" applyAlignment="1">
      <alignment vertical="center" wrapText="1"/>
    </xf>
    <xf numFmtId="4" fontId="28" fillId="0" borderId="3" xfId="0" applyNumberFormat="1" applyFont="1" applyBorder="1" applyAlignment="1">
      <alignment horizontal="right" vertical="center" wrapText="1"/>
    </xf>
    <xf numFmtId="4" fontId="28" fillId="0" borderId="0" xfId="0" applyNumberFormat="1" applyFont="1" applyAlignment="1">
      <alignment horizontal="center" wrapText="1"/>
    </xf>
    <xf numFmtId="4" fontId="30" fillId="0" borderId="0" xfId="0" applyNumberFormat="1" applyFont="1" applyAlignment="1">
      <alignment horizontal="center" wrapText="1"/>
    </xf>
    <xf numFmtId="4" fontId="28" fillId="0" borderId="0" xfId="0" applyNumberFormat="1" applyFont="1" applyAlignment="1">
      <alignment vertical="center" wrapText="1"/>
    </xf>
    <xf numFmtId="4" fontId="29" fillId="0" borderId="0" xfId="0" applyNumberFormat="1" applyFont="1" applyAlignment="1">
      <alignment vertical="center" wrapText="1"/>
    </xf>
    <xf numFmtId="4" fontId="19" fillId="0" borderId="0" xfId="10" applyNumberFormat="1" applyFont="1" applyAlignment="1">
      <alignment vertical="center" wrapText="1"/>
    </xf>
    <xf numFmtId="4" fontId="26" fillId="0" borderId="0" xfId="10" applyNumberFormat="1" applyFont="1" applyAlignment="1">
      <alignment vertical="center" wrapText="1"/>
    </xf>
    <xf numFmtId="4" fontId="19" fillId="0" borderId="0" xfId="10" applyNumberFormat="1" applyFont="1" applyAlignment="1">
      <alignment horizontal="right" vertical="center" wrapText="1"/>
    </xf>
    <xf numFmtId="4" fontId="19" fillId="0" borderId="8" xfId="10" applyNumberFormat="1" applyFont="1" applyBorder="1" applyAlignment="1">
      <alignment horizontal="right" vertical="center" wrapText="1"/>
    </xf>
    <xf numFmtId="4" fontId="19" fillId="0" borderId="9" xfId="10" applyNumberFormat="1" applyFont="1" applyBorder="1" applyAlignment="1">
      <alignment horizontal="right" vertical="center" wrapText="1"/>
    </xf>
    <xf numFmtId="4" fontId="20" fillId="0" borderId="3" xfId="10" applyNumberFormat="1" applyFont="1" applyBorder="1" applyAlignment="1">
      <alignment horizontal="right" vertical="center" wrapText="1"/>
    </xf>
    <xf numFmtId="4" fontId="20" fillId="0" borderId="5" xfId="10" applyNumberFormat="1" applyFont="1" applyBorder="1" applyAlignment="1">
      <alignment horizontal="right" vertical="center" wrapText="1"/>
    </xf>
    <xf numFmtId="4" fontId="20" fillId="0" borderId="10" xfId="10" applyNumberFormat="1" applyFont="1" applyBorder="1" applyAlignment="1">
      <alignment horizontal="right" vertical="center" wrapText="1"/>
    </xf>
    <xf numFmtId="4" fontId="20" fillId="0" borderId="4" xfId="10" applyNumberFormat="1" applyFont="1" applyBorder="1" applyAlignment="1">
      <alignment horizontal="right" vertical="center" wrapText="1"/>
    </xf>
    <xf numFmtId="4" fontId="20" fillId="0" borderId="11" xfId="10" applyNumberFormat="1" applyFont="1" applyBorder="1" applyAlignment="1">
      <alignment horizontal="right" vertical="center" wrapText="1"/>
    </xf>
    <xf numFmtId="4" fontId="20" fillId="0" borderId="12" xfId="10" applyNumberFormat="1" applyFont="1" applyBorder="1" applyAlignment="1">
      <alignment horizontal="right" vertical="center" wrapText="1"/>
    </xf>
    <xf numFmtId="4" fontId="20" fillId="0" borderId="13" xfId="10" applyNumberFormat="1" applyFont="1" applyBorder="1" applyAlignment="1">
      <alignment horizontal="right" vertical="center" wrapText="1"/>
    </xf>
    <xf numFmtId="4" fontId="20" fillId="0" borderId="2" xfId="10" applyNumberFormat="1" applyFont="1" applyBorder="1" applyAlignment="1">
      <alignment horizontal="right" vertical="center" wrapText="1"/>
    </xf>
    <xf numFmtId="4" fontId="19" fillId="0" borderId="10" xfId="10" applyNumberFormat="1" applyFont="1" applyBorder="1" applyAlignment="1">
      <alignment horizontal="right" vertical="center" wrapText="1"/>
    </xf>
    <xf numFmtId="4" fontId="20" fillId="0" borderId="3" xfId="10" applyNumberFormat="1" applyFont="1" applyBorder="1" applyAlignment="1">
      <alignment vertical="center"/>
    </xf>
    <xf numFmtId="4" fontId="20" fillId="0" borderId="10" xfId="10" applyNumberFormat="1" applyFont="1" applyBorder="1" applyAlignment="1">
      <alignment vertical="center"/>
    </xf>
    <xf numFmtId="4" fontId="20" fillId="0" borderId="4" xfId="10" applyNumberFormat="1" applyFont="1" applyBorder="1" applyAlignment="1">
      <alignment vertical="center"/>
    </xf>
    <xf numFmtId="4" fontId="20" fillId="0" borderId="10" xfId="10" applyNumberFormat="1" applyFont="1" applyBorder="1" applyAlignment="1">
      <alignment horizontal="center" vertical="center"/>
    </xf>
    <xf numFmtId="4" fontId="20" fillId="0" borderId="5" xfId="10" applyNumberFormat="1" applyFont="1" applyBorder="1" applyAlignment="1">
      <alignment vertical="center"/>
    </xf>
    <xf numFmtId="4" fontId="20" fillId="0" borderId="0" xfId="10" applyNumberFormat="1" applyFont="1" applyAlignment="1">
      <alignment vertical="center"/>
    </xf>
    <xf numFmtId="4" fontId="20" fillId="0" borderId="8" xfId="10" applyNumberFormat="1" applyFont="1" applyBorder="1" applyAlignment="1">
      <alignment vertical="center"/>
    </xf>
    <xf numFmtId="4" fontId="20" fillId="0" borderId="7" xfId="10" applyNumberFormat="1" applyFont="1" applyBorder="1" applyAlignment="1">
      <alignment vertical="center"/>
    </xf>
    <xf numFmtId="4" fontId="20" fillId="0" borderId="14" xfId="10" applyNumberFormat="1" applyFont="1" applyBorder="1" applyAlignment="1">
      <alignment vertical="center"/>
    </xf>
    <xf numFmtId="4" fontId="20" fillId="0" borderId="6" xfId="10" applyNumberFormat="1" applyFont="1" applyBorder="1" applyAlignment="1">
      <alignment vertical="center"/>
    </xf>
    <xf numFmtId="4" fontId="20" fillId="0" borderId="15" xfId="10" applyNumberFormat="1" applyFont="1" applyBorder="1" applyAlignment="1">
      <alignment vertical="center"/>
    </xf>
    <xf numFmtId="4" fontId="19" fillId="0" borderId="6" xfId="10" applyNumberFormat="1" applyFont="1" applyBorder="1" applyAlignment="1">
      <alignment horizontal="right" vertical="center" wrapText="1"/>
    </xf>
    <xf numFmtId="4" fontId="25" fillId="0" borderId="0" xfId="10" applyNumberFormat="1" applyFont="1" applyAlignment="1">
      <alignment vertical="center"/>
    </xf>
    <xf numFmtId="3" fontId="25" fillId="2" borderId="3" xfId="10" applyNumberFormat="1" applyFont="1" applyFill="1" applyBorder="1" applyAlignment="1">
      <alignment horizontal="center" vertical="center" wrapText="1"/>
    </xf>
    <xf numFmtId="4" fontId="19" fillId="2" borderId="15" xfId="10" applyNumberFormat="1" applyFont="1" applyFill="1" applyBorder="1" applyAlignment="1">
      <alignment horizontal="right" vertical="center" wrapText="1"/>
    </xf>
    <xf numFmtId="4" fontId="19" fillId="2" borderId="3" xfId="10" applyNumberFormat="1" applyFont="1" applyFill="1" applyBorder="1" applyAlignment="1">
      <alignment horizontal="right" vertical="center" wrapText="1"/>
    </xf>
    <xf numFmtId="4" fontId="25" fillId="2" borderId="3" xfId="10" applyNumberFormat="1" applyFont="1" applyFill="1" applyBorder="1" applyAlignment="1">
      <alignment vertical="center"/>
    </xf>
    <xf numFmtId="0" fontId="27" fillId="0" borderId="0" xfId="10" applyFont="1" applyAlignment="1">
      <alignment vertical="center"/>
    </xf>
    <xf numFmtId="4" fontId="27" fillId="0" borderId="0" xfId="10" applyNumberFormat="1" applyFont="1" applyAlignment="1">
      <alignment vertical="center"/>
    </xf>
    <xf numFmtId="49" fontId="27" fillId="2" borderId="3" xfId="10" applyNumberFormat="1" applyFont="1" applyFill="1" applyBorder="1" applyAlignment="1">
      <alignment horizontal="center" vertical="center"/>
    </xf>
    <xf numFmtId="4" fontId="25" fillId="2" borderId="5" xfId="10" applyNumberFormat="1" applyFont="1" applyFill="1" applyBorder="1" applyAlignment="1">
      <alignment vertical="center"/>
    </xf>
    <xf numFmtId="3" fontId="25" fillId="2" borderId="4" xfId="10" applyNumberFormat="1" applyFont="1" applyFill="1" applyBorder="1" applyAlignment="1">
      <alignment horizontal="center" vertical="center" wrapText="1"/>
    </xf>
    <xf numFmtId="4" fontId="19" fillId="2" borderId="7" xfId="10" applyNumberFormat="1" applyFont="1" applyFill="1" applyBorder="1" applyAlignment="1">
      <alignment horizontal="right" vertical="center" wrapText="1"/>
    </xf>
    <xf numFmtId="4" fontId="19" fillId="0" borderId="4" xfId="10" applyNumberFormat="1" applyFont="1" applyBorder="1" applyAlignment="1">
      <alignment horizontal="right" vertical="center" wrapText="1"/>
    </xf>
    <xf numFmtId="4" fontId="20" fillId="0" borderId="4" xfId="10" applyNumberFormat="1" applyFont="1" applyBorder="1" applyAlignment="1">
      <alignment horizontal="center" vertical="center"/>
    </xf>
    <xf numFmtId="4" fontId="19" fillId="0" borderId="4" xfId="10" applyNumberFormat="1" applyFont="1" applyBorder="1" applyAlignment="1">
      <alignment vertical="center"/>
    </xf>
    <xf numFmtId="49" fontId="19" fillId="0" borderId="5" xfId="10" applyNumberFormat="1" applyFont="1" applyBorder="1" applyAlignment="1">
      <alignment horizontal="center" vertical="center" wrapText="1"/>
    </xf>
    <xf numFmtId="3" fontId="26" fillId="0" borderId="10" xfId="10" applyNumberFormat="1" applyFont="1" applyBorder="1" applyAlignment="1">
      <alignment horizontal="center" vertical="center" wrapText="1"/>
    </xf>
    <xf numFmtId="4" fontId="19" fillId="0" borderId="10" xfId="10" applyNumberFormat="1" applyFont="1" applyBorder="1" applyAlignment="1">
      <alignment vertical="center" wrapText="1"/>
    </xf>
    <xf numFmtId="4" fontId="26" fillId="0" borderId="10" xfId="10" applyNumberFormat="1" applyFont="1" applyBorder="1" applyAlignment="1">
      <alignment vertical="center" wrapText="1"/>
    </xf>
    <xf numFmtId="0" fontId="29" fillId="0" borderId="0" xfId="0" applyFont="1" applyAlignment="1">
      <alignment horizontal="center" vertical="top" wrapText="1"/>
    </xf>
    <xf numFmtId="49" fontId="34" fillId="0" borderId="3" xfId="23" applyNumberFormat="1" applyFont="1" applyBorder="1" applyAlignment="1">
      <alignment horizontal="center" vertical="top" wrapText="1"/>
    </xf>
    <xf numFmtId="0" fontId="34" fillId="0" borderId="3" xfId="23" applyFont="1" applyBorder="1" applyAlignment="1">
      <alignment vertical="top" wrapText="1"/>
    </xf>
    <xf numFmtId="4" fontId="34" fillId="0" borderId="3" xfId="23" applyNumberFormat="1" applyFont="1" applyBorder="1" applyAlignment="1">
      <alignment vertical="top" wrapText="1"/>
    </xf>
    <xf numFmtId="49" fontId="34" fillId="0" borderId="8" xfId="23" applyNumberFormat="1" applyFont="1" applyBorder="1" applyAlignment="1">
      <alignment horizontal="center" vertical="top" wrapText="1"/>
    </xf>
    <xf numFmtId="0" fontId="34" fillId="0" borderId="8" xfId="23" applyFont="1" applyBorder="1" applyAlignment="1">
      <alignment vertical="top" wrapText="1"/>
    </xf>
    <xf numFmtId="4" fontId="34" fillId="0" borderId="8" xfId="23" applyNumberFormat="1" applyFont="1" applyBorder="1" applyAlignment="1">
      <alignment vertical="top" wrapText="1"/>
    </xf>
    <xf numFmtId="49" fontId="33" fillId="0" borderId="8" xfId="23" applyNumberFormat="1" applyFont="1" applyBorder="1" applyAlignment="1">
      <alignment horizontal="center" vertical="top" wrapText="1"/>
    </xf>
    <xf numFmtId="0" fontId="33" fillId="0" borderId="8" xfId="23" applyFont="1" applyBorder="1" applyAlignment="1">
      <alignment vertical="top" wrapText="1"/>
    </xf>
    <xf numFmtId="4" fontId="33" fillId="0" borderId="8" xfId="23" applyNumberFormat="1" applyFont="1" applyBorder="1" applyAlignment="1">
      <alignment vertical="top" wrapText="1"/>
    </xf>
    <xf numFmtId="49" fontId="33" fillId="0" borderId="11" xfId="23" applyNumberFormat="1" applyFont="1" applyBorder="1" applyAlignment="1">
      <alignment horizontal="center" vertical="top" wrapText="1"/>
    </xf>
    <xf numFmtId="0" fontId="33" fillId="0" borderId="11" xfId="23" applyFont="1" applyBorder="1" applyAlignment="1">
      <alignment vertical="top" wrapText="1"/>
    </xf>
    <xf numFmtId="4" fontId="33" fillId="0" borderId="11" xfId="23" applyNumberFormat="1" applyFont="1" applyBorder="1" applyAlignment="1">
      <alignment vertical="top" wrapText="1"/>
    </xf>
    <xf numFmtId="49" fontId="34" fillId="0" borderId="11" xfId="23" applyNumberFormat="1" applyFont="1" applyBorder="1" applyAlignment="1">
      <alignment horizontal="center" vertical="top" wrapText="1"/>
    </xf>
    <xf numFmtId="0" fontId="34" fillId="0" borderId="11" xfId="23" applyFont="1" applyBorder="1" applyAlignment="1">
      <alignment vertical="top" wrapText="1"/>
    </xf>
    <xf numFmtId="4" fontId="34" fillId="0" borderId="11" xfId="23" applyNumberFormat="1" applyFont="1" applyBorder="1" applyAlignment="1">
      <alignment vertical="top" wrapText="1"/>
    </xf>
    <xf numFmtId="49" fontId="33" fillId="0" borderId="7" xfId="23" applyNumberFormat="1" applyFont="1" applyBorder="1" applyAlignment="1">
      <alignment horizontal="center" vertical="top" wrapText="1"/>
    </xf>
    <xf numFmtId="0" fontId="33" fillId="0" borderId="7" xfId="23" applyFont="1" applyBorder="1" applyAlignment="1">
      <alignment vertical="top" wrapText="1"/>
    </xf>
    <xf numFmtId="4" fontId="33" fillId="0" borderId="7" xfId="23" applyNumberFormat="1" applyFont="1" applyBorder="1" applyAlignment="1">
      <alignment vertical="top" wrapText="1"/>
    </xf>
    <xf numFmtId="0" fontId="29" fillId="0" borderId="0" xfId="0" applyFont="1" applyAlignment="1">
      <alignment horizontal="left" wrapText="1"/>
    </xf>
    <xf numFmtId="3" fontId="29" fillId="0" borderId="0" xfId="0" applyNumberFormat="1" applyFont="1" applyAlignment="1">
      <alignment horizontal="center" wrapText="1"/>
    </xf>
    <xf numFmtId="0" fontId="33" fillId="0" borderId="0" xfId="0" applyFont="1"/>
    <xf numFmtId="4" fontId="33" fillId="0" borderId="0" xfId="0" applyNumberFormat="1" applyFont="1"/>
    <xf numFmtId="4" fontId="33" fillId="0" borderId="11" xfId="24" applyNumberFormat="1" applyFont="1" applyBorder="1" applyAlignment="1">
      <alignment vertical="top"/>
    </xf>
    <xf numFmtId="0" fontId="33" fillId="0" borderId="11" xfId="24" applyFont="1" applyBorder="1" applyAlignment="1">
      <alignment vertical="top" wrapText="1"/>
    </xf>
    <xf numFmtId="0" fontId="33" fillId="0" borderId="11" xfId="24" applyFont="1" applyBorder="1" applyAlignment="1">
      <alignment horizontal="center" vertical="top"/>
    </xf>
    <xf numFmtId="49" fontId="33" fillId="0" borderId="11" xfId="24" applyNumberFormat="1" applyFont="1" applyBorder="1" applyAlignment="1">
      <alignment horizontal="center" vertical="top"/>
    </xf>
    <xf numFmtId="4" fontId="33" fillId="0" borderId="8" xfId="24" applyNumberFormat="1" applyFont="1" applyBorder="1" applyAlignment="1">
      <alignment vertical="top"/>
    </xf>
    <xf numFmtId="0" fontId="33" fillId="0" borderId="8" xfId="24" applyFont="1" applyBorder="1" applyAlignment="1">
      <alignment vertical="top" wrapText="1"/>
    </xf>
    <xf numFmtId="0" fontId="33" fillId="0" borderId="8" xfId="24" applyFont="1" applyBorder="1" applyAlignment="1">
      <alignment horizontal="center" vertical="top"/>
    </xf>
    <xf numFmtId="49" fontId="33" fillId="0" borderId="8" xfId="24" applyNumberFormat="1" applyFont="1" applyBorder="1" applyAlignment="1">
      <alignment horizontal="center" vertical="top"/>
    </xf>
    <xf numFmtId="0" fontId="34" fillId="0" borderId="0" xfId="0" applyFont="1"/>
    <xf numFmtId="4" fontId="34" fillId="0" borderId="0" xfId="0" applyNumberFormat="1" applyFont="1"/>
    <xf numFmtId="4" fontId="34" fillId="0" borderId="8" xfId="24" applyNumberFormat="1" applyFont="1" applyBorder="1" applyAlignment="1">
      <alignment vertical="top"/>
    </xf>
    <xf numFmtId="0" fontId="34" fillId="0" borderId="8" xfId="24" applyFont="1" applyBorder="1" applyAlignment="1">
      <alignment vertical="top" wrapText="1"/>
    </xf>
    <xf numFmtId="0" fontId="34" fillId="0" borderId="8" xfId="24" applyFont="1" applyBorder="1" applyAlignment="1">
      <alignment horizontal="center" vertical="top"/>
    </xf>
    <xf numFmtId="49" fontId="34" fillId="0" borderId="8" xfId="24" applyNumberFormat="1" applyFont="1" applyBorder="1" applyAlignment="1">
      <alignment horizontal="center" vertical="top"/>
    </xf>
    <xf numFmtId="4" fontId="34" fillId="0" borderId="3" xfId="24" applyNumberFormat="1" applyFont="1" applyBorder="1" applyAlignment="1">
      <alignment vertical="top"/>
    </xf>
    <xf numFmtId="0" fontId="34" fillId="0" borderId="3" xfId="24" applyFont="1" applyBorder="1" applyAlignment="1">
      <alignment vertical="top" wrapText="1"/>
    </xf>
    <xf numFmtId="0" fontId="34" fillId="0" borderId="3" xfId="24" applyFont="1" applyBorder="1" applyAlignment="1">
      <alignment horizontal="center" vertical="top"/>
    </xf>
    <xf numFmtId="49" fontId="34" fillId="0" borderId="3" xfId="24" applyNumberFormat="1" applyFont="1" applyBorder="1" applyAlignment="1">
      <alignment horizontal="center" vertical="top"/>
    </xf>
    <xf numFmtId="4" fontId="33" fillId="0" borderId="7" xfId="24" applyNumberFormat="1" applyFont="1" applyBorder="1" applyAlignment="1">
      <alignment vertical="top"/>
    </xf>
    <xf numFmtId="0" fontId="33" fillId="0" borderId="7" xfId="24" applyFont="1" applyBorder="1" applyAlignment="1">
      <alignment vertical="top" wrapText="1"/>
    </xf>
    <xf numFmtId="0" fontId="33" fillId="0" borderId="7" xfId="24" applyFont="1" applyBorder="1" applyAlignment="1">
      <alignment horizontal="center" vertical="top"/>
    </xf>
    <xf numFmtId="49" fontId="33" fillId="0" borderId="7" xfId="24" applyNumberFormat="1" applyFont="1" applyBorder="1" applyAlignment="1">
      <alignment horizontal="center" vertical="top"/>
    </xf>
    <xf numFmtId="4" fontId="34" fillId="0" borderId="7" xfId="24" applyNumberFormat="1" applyFont="1" applyBorder="1" applyAlignment="1">
      <alignment vertical="top"/>
    </xf>
    <xf numFmtId="0" fontId="34" fillId="0" borderId="7" xfId="24" applyFont="1" applyBorder="1" applyAlignment="1">
      <alignment vertical="top" wrapText="1"/>
    </xf>
    <xf numFmtId="0" fontId="34" fillId="0" borderId="7" xfId="24" applyFont="1" applyBorder="1" applyAlignment="1">
      <alignment horizontal="center" vertical="top"/>
    </xf>
    <xf numFmtId="49" fontId="34" fillId="0" borderId="7" xfId="24" applyNumberFormat="1" applyFont="1" applyBorder="1" applyAlignment="1">
      <alignment horizontal="center" vertical="top"/>
    </xf>
    <xf numFmtId="4" fontId="34" fillId="0" borderId="11" xfId="24" applyNumberFormat="1" applyFont="1" applyBorder="1" applyAlignment="1">
      <alignment vertical="top"/>
    </xf>
    <xf numFmtId="0" fontId="34" fillId="0" borderId="11" xfId="24" applyFont="1" applyBorder="1" applyAlignment="1">
      <alignment vertical="top" wrapText="1"/>
    </xf>
    <xf numFmtId="0" fontId="34" fillId="0" borderId="11" xfId="24" applyFont="1" applyBorder="1" applyAlignment="1">
      <alignment horizontal="center" vertical="top"/>
    </xf>
    <xf numFmtId="49" fontId="34" fillId="0" borderId="11" xfId="24" applyNumberFormat="1" applyFont="1" applyBorder="1" applyAlignment="1">
      <alignment horizontal="center" vertical="top"/>
    </xf>
    <xf numFmtId="0" fontId="19" fillId="0" borderId="0" xfId="0" applyFont="1" applyAlignment="1">
      <alignment horizontal="center" vertical="top" wrapText="1"/>
    </xf>
    <xf numFmtId="4" fontId="19" fillId="0" borderId="0" xfId="0" applyNumberFormat="1" applyFont="1" applyAlignment="1">
      <alignment horizontal="center" vertical="top" wrapText="1"/>
    </xf>
    <xf numFmtId="4" fontId="19" fillId="0" borderId="3" xfId="0" applyNumberFormat="1" applyFont="1" applyBorder="1" applyAlignment="1">
      <alignment vertical="top" wrapText="1"/>
    </xf>
    <xf numFmtId="4" fontId="19" fillId="0" borderId="10" xfId="0" applyNumberFormat="1" applyFont="1" applyBorder="1" applyAlignment="1">
      <alignment vertical="top" wrapText="1"/>
    </xf>
    <xf numFmtId="0" fontId="19" fillId="0" borderId="3" xfId="0" applyFont="1" applyBorder="1" applyAlignment="1">
      <alignment vertical="top" wrapText="1"/>
    </xf>
    <xf numFmtId="0" fontId="19" fillId="0" borderId="10" xfId="0" applyFont="1" applyBorder="1" applyAlignment="1">
      <alignment horizontal="center" vertical="top" wrapText="1"/>
    </xf>
    <xf numFmtId="0" fontId="19" fillId="0" borderId="3" xfId="0" applyFont="1" applyBorder="1" applyAlignment="1">
      <alignment horizontal="center" vertical="top" wrapText="1"/>
    </xf>
    <xf numFmtId="0" fontId="23" fillId="0" borderId="0" xfId="0" applyFont="1" applyAlignment="1">
      <alignment horizontal="center"/>
    </xf>
    <xf numFmtId="4" fontId="23" fillId="0" borderId="0" xfId="0" applyNumberFormat="1" applyFont="1" applyAlignment="1">
      <alignment horizontal="center"/>
    </xf>
    <xf numFmtId="0" fontId="23" fillId="0" borderId="3" xfId="0" applyFont="1" applyBorder="1" applyAlignment="1">
      <alignment horizontal="center" vertical="top" wrapText="1"/>
    </xf>
    <xf numFmtId="0" fontId="23" fillId="0" borderId="10" xfId="0" applyFont="1" applyBorder="1" applyAlignment="1">
      <alignment horizontal="center" vertical="top" wrapText="1"/>
    </xf>
    <xf numFmtId="0" fontId="19" fillId="0" borderId="0" xfId="0" applyFont="1" applyAlignment="1">
      <alignment horizontal="center" vertical="center"/>
    </xf>
    <xf numFmtId="4" fontId="19" fillId="0" borderId="0" xfId="0" applyNumberFormat="1" applyFont="1" applyAlignment="1">
      <alignment horizontal="center" vertical="center"/>
    </xf>
    <xf numFmtId="3" fontId="19" fillId="0" borderId="11" xfId="0" applyNumberFormat="1" applyFont="1" applyBorder="1" applyAlignment="1">
      <alignment horizontal="center" vertical="top" wrapText="1"/>
    </xf>
    <xf numFmtId="3" fontId="19" fillId="0" borderId="12" xfId="0" applyNumberFormat="1" applyFont="1" applyBorder="1" applyAlignment="1">
      <alignment horizontal="center" vertical="top" wrapText="1"/>
    </xf>
    <xf numFmtId="0" fontId="19" fillId="0" borderId="11" xfId="0" applyFont="1" applyBorder="1" applyAlignment="1">
      <alignment horizontal="center" vertical="top" wrapText="1"/>
    </xf>
    <xf numFmtId="3" fontId="19" fillId="0" borderId="7" xfId="0" applyNumberFormat="1" applyFont="1" applyBorder="1" applyAlignment="1">
      <alignment horizontal="center" vertical="top" wrapText="1"/>
    </xf>
    <xf numFmtId="3" fontId="19" fillId="0" borderId="6" xfId="0" applyNumberFormat="1" applyFont="1" applyBorder="1" applyAlignment="1">
      <alignment horizontal="center" vertical="top" wrapText="1"/>
    </xf>
    <xf numFmtId="0" fontId="19" fillId="0" borderId="7" xfId="0" applyFont="1" applyBorder="1" applyAlignment="1">
      <alignment horizontal="center" vertical="top" wrapText="1"/>
    </xf>
    <xf numFmtId="0" fontId="20" fillId="0" borderId="0" xfId="0" applyFont="1"/>
    <xf numFmtId="4" fontId="20" fillId="0" borderId="0" xfId="0" applyNumberFormat="1" applyFont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/>
    </xf>
    <xf numFmtId="3" fontId="20" fillId="0" borderId="0" xfId="0" applyNumberFormat="1" applyFont="1"/>
    <xf numFmtId="49" fontId="38" fillId="0" borderId="0" xfId="0" applyNumberFormat="1" applyFont="1" applyAlignment="1">
      <alignment horizontal="left"/>
    </xf>
    <xf numFmtId="3" fontId="27" fillId="0" borderId="3" xfId="0" applyNumberFormat="1" applyFont="1" applyBorder="1" applyAlignment="1">
      <alignment vertical="center"/>
    </xf>
    <xf numFmtId="0" fontId="27" fillId="0" borderId="3" xfId="0" applyFont="1" applyBorder="1" applyAlignment="1">
      <alignment horizontal="center" vertical="center"/>
    </xf>
    <xf numFmtId="3" fontId="19" fillId="0" borderId="3" xfId="0" applyNumberFormat="1" applyFont="1" applyBorder="1" applyAlignment="1">
      <alignment vertical="center"/>
    </xf>
    <xf numFmtId="0" fontId="19" fillId="0" borderId="3" xfId="0" applyFont="1" applyBorder="1" applyAlignment="1">
      <alignment horizontal="center" vertical="center"/>
    </xf>
    <xf numFmtId="3" fontId="27" fillId="0" borderId="3" xfId="0" applyNumberFormat="1" applyFont="1" applyBorder="1" applyAlignment="1">
      <alignment horizontal="right" vertical="center"/>
    </xf>
    <xf numFmtId="0" fontId="20" fillId="0" borderId="3" xfId="0" applyFont="1" applyBorder="1" applyAlignment="1">
      <alignment vertical="center" wrapText="1"/>
    </xf>
    <xf numFmtId="3" fontId="20" fillId="0" borderId="3" xfId="0" applyNumberFormat="1" applyFont="1" applyBorder="1" applyAlignment="1">
      <alignment vertical="center"/>
    </xf>
    <xf numFmtId="3" fontId="20" fillId="0" borderId="3" xfId="0" applyNumberFormat="1" applyFont="1" applyBorder="1" applyAlignment="1">
      <alignment horizontal="right" vertical="center"/>
    </xf>
    <xf numFmtId="0" fontId="20" fillId="0" borderId="3" xfId="0" applyFont="1" applyBorder="1" applyAlignment="1">
      <alignment horizontal="center" vertical="center"/>
    </xf>
    <xf numFmtId="0" fontId="20" fillId="0" borderId="3" xfId="0" applyFont="1" applyBorder="1" applyAlignment="1">
      <alignment horizontal="left" vertical="center" wrapText="1"/>
    </xf>
    <xf numFmtId="49" fontId="20" fillId="0" borderId="3" xfId="0" applyNumberFormat="1" applyFont="1" applyBorder="1" applyAlignment="1">
      <alignment horizontal="center" vertical="center"/>
    </xf>
    <xf numFmtId="3" fontId="19" fillId="0" borderId="3" xfId="0" applyNumberFormat="1" applyFont="1" applyBorder="1" applyAlignment="1">
      <alignment horizontal="right" vertical="center"/>
    </xf>
    <xf numFmtId="4" fontId="19" fillId="0" borderId="0" xfId="0" applyNumberFormat="1" applyFont="1"/>
    <xf numFmtId="3" fontId="20" fillId="0" borderId="3" xfId="0" applyNumberFormat="1" applyFont="1" applyBorder="1" applyAlignment="1">
      <alignment horizontal="center" vertical="center"/>
    </xf>
    <xf numFmtId="0" fontId="20" fillId="0" borderId="0" xfId="0" applyFont="1" applyAlignment="1">
      <alignment vertical="center"/>
    </xf>
    <xf numFmtId="4" fontId="20" fillId="0" borderId="0" xfId="0" applyNumberFormat="1" applyFont="1" applyAlignment="1">
      <alignment vertical="center"/>
    </xf>
    <xf numFmtId="0" fontId="20" fillId="0" borderId="3" xfId="0" applyFont="1" applyBorder="1"/>
    <xf numFmtId="0" fontId="20" fillId="0" borderId="3" xfId="0" applyFont="1" applyBorder="1" applyAlignment="1">
      <alignment horizontal="center"/>
    </xf>
    <xf numFmtId="49" fontId="20" fillId="0" borderId="3" xfId="0" applyNumberFormat="1" applyFont="1" applyBorder="1" applyAlignment="1">
      <alignment horizontal="center"/>
    </xf>
    <xf numFmtId="0" fontId="40" fillId="0" borderId="3" xfId="0" applyFont="1" applyBorder="1" applyAlignment="1">
      <alignment vertical="center"/>
    </xf>
    <xf numFmtId="0" fontId="40" fillId="0" borderId="3" xfId="0" applyFont="1" applyBorder="1"/>
    <xf numFmtId="0" fontId="23" fillId="0" borderId="3" xfId="0" applyFont="1" applyBorder="1" applyAlignment="1">
      <alignment horizontal="center" vertical="center" wrapText="1"/>
    </xf>
    <xf numFmtId="4" fontId="20" fillId="0" borderId="0" xfId="0" applyNumberFormat="1" applyFont="1" applyAlignment="1">
      <alignment wrapText="1"/>
    </xf>
    <xf numFmtId="0" fontId="27" fillId="0" borderId="0" xfId="0" applyFont="1"/>
    <xf numFmtId="4" fontId="27" fillId="0" borderId="0" xfId="0" applyNumberFormat="1" applyFont="1"/>
    <xf numFmtId="0" fontId="31" fillId="0" borderId="0" xfId="0" applyFont="1" applyAlignment="1">
      <alignment horizontal="center"/>
    </xf>
    <xf numFmtId="0" fontId="29" fillId="0" borderId="0" xfId="0" applyFont="1"/>
    <xf numFmtId="0" fontId="29" fillId="0" borderId="0" xfId="0" applyFont="1" applyAlignment="1">
      <alignment horizontal="center"/>
    </xf>
    <xf numFmtId="4" fontId="29" fillId="0" borderId="0" xfId="0" applyNumberFormat="1" applyFont="1"/>
    <xf numFmtId="0" fontId="28" fillId="0" borderId="0" xfId="0" applyFont="1" applyAlignment="1">
      <alignment wrapText="1"/>
    </xf>
    <xf numFmtId="0" fontId="30" fillId="0" borderId="3" xfId="0" applyFont="1" applyBorder="1" applyAlignment="1">
      <alignment horizontal="center"/>
    </xf>
    <xf numFmtId="3" fontId="30" fillId="3" borderId="3" xfId="0" applyNumberFormat="1" applyFont="1" applyFill="1" applyBorder="1" applyAlignment="1">
      <alignment horizontal="center"/>
    </xf>
    <xf numFmtId="3" fontId="30" fillId="0" borderId="3" xfId="0" applyNumberFormat="1" applyFont="1" applyBorder="1" applyAlignment="1">
      <alignment horizontal="center"/>
    </xf>
    <xf numFmtId="0" fontId="30" fillId="0" borderId="0" xfId="0" applyFont="1" applyAlignment="1">
      <alignment horizontal="center"/>
    </xf>
    <xf numFmtId="0" fontId="29" fillId="0" borderId="3" xfId="0" applyFont="1" applyBorder="1" applyAlignment="1">
      <alignment horizontal="center" vertical="top"/>
    </xf>
    <xf numFmtId="0" fontId="29" fillId="0" borderId="3" xfId="0" applyFont="1" applyBorder="1" applyAlignment="1">
      <alignment vertical="top"/>
    </xf>
    <xf numFmtId="3" fontId="29" fillId="3" borderId="3" xfId="0" applyNumberFormat="1" applyFont="1" applyFill="1" applyBorder="1" applyAlignment="1">
      <alignment vertical="top"/>
    </xf>
    <xf numFmtId="3" fontId="29" fillId="0" borderId="3" xfId="0" applyNumberFormat="1" applyFont="1" applyBorder="1" applyAlignment="1">
      <alignment vertical="top"/>
    </xf>
    <xf numFmtId="0" fontId="29" fillId="0" borderId="0" xfId="0" applyFont="1" applyAlignment="1">
      <alignment vertical="top"/>
    </xf>
    <xf numFmtId="4" fontId="41" fillId="3" borderId="3" xfId="0" applyNumberFormat="1" applyFont="1" applyFill="1" applyBorder="1" applyAlignment="1">
      <alignment horizontal="center" vertical="center" wrapText="1"/>
    </xf>
    <xf numFmtId="4" fontId="41" fillId="3" borderId="3" xfId="0" applyNumberFormat="1" applyFont="1" applyFill="1" applyBorder="1" applyAlignment="1">
      <alignment horizontal="right" vertical="center"/>
    </xf>
    <xf numFmtId="4" fontId="41" fillId="0" borderId="0" xfId="0" applyNumberFormat="1" applyFont="1" applyAlignment="1">
      <alignment vertical="center"/>
    </xf>
    <xf numFmtId="0" fontId="41" fillId="0" borderId="0" xfId="0" applyFont="1" applyAlignment="1">
      <alignment vertical="center"/>
    </xf>
    <xf numFmtId="4" fontId="29" fillId="0" borderId="3" xfId="0" applyNumberFormat="1" applyFont="1" applyBorder="1" applyAlignment="1">
      <alignment horizontal="center" vertical="center"/>
    </xf>
    <xf numFmtId="4" fontId="29" fillId="0" borderId="3" xfId="0" applyNumberFormat="1" applyFont="1" applyBorder="1" applyAlignment="1">
      <alignment vertical="center" wrapText="1"/>
    </xf>
    <xf numFmtId="4" fontId="29" fillId="0" borderId="3" xfId="0" applyNumberFormat="1" applyFont="1" applyBorder="1" applyAlignment="1">
      <alignment horizontal="center" vertical="top" wrapText="1"/>
    </xf>
    <xf numFmtId="4" fontId="29" fillId="3" borderId="3" xfId="0" applyNumberFormat="1" applyFont="1" applyFill="1" applyBorder="1" applyAlignment="1">
      <alignment vertical="top"/>
    </xf>
    <xf numFmtId="4" fontId="29" fillId="0" borderId="3" xfId="0" applyNumberFormat="1" applyFont="1" applyBorder="1" applyAlignment="1">
      <alignment vertical="top"/>
    </xf>
    <xf numFmtId="4" fontId="29" fillId="0" borderId="0" xfId="0" applyNumberFormat="1" applyFont="1" applyAlignment="1">
      <alignment vertical="top"/>
    </xf>
    <xf numFmtId="4" fontId="42" fillId="0" borderId="3" xfId="0" applyNumberFormat="1" applyFont="1" applyBorder="1" applyAlignment="1">
      <alignment horizontal="center" vertical="center" wrapText="1"/>
    </xf>
    <xf numFmtId="4" fontId="42" fillId="3" borderId="3" xfId="0" applyNumberFormat="1" applyFont="1" applyFill="1" applyBorder="1" applyAlignment="1">
      <alignment vertical="center"/>
    </xf>
    <xf numFmtId="4" fontId="42" fillId="0" borderId="3" xfId="0" applyNumberFormat="1" applyFont="1" applyBorder="1" applyAlignment="1">
      <alignment vertical="center"/>
    </xf>
    <xf numFmtId="4" fontId="42" fillId="0" borderId="0" xfId="0" applyNumberFormat="1" applyFont="1" applyAlignment="1">
      <alignment vertical="center"/>
    </xf>
    <xf numFmtId="0" fontId="42" fillId="0" borderId="0" xfId="0" applyFont="1" applyAlignment="1">
      <alignment vertical="center"/>
    </xf>
    <xf numFmtId="4" fontId="29" fillId="0" borderId="3" xfId="0" applyNumberFormat="1" applyFont="1" applyBorder="1" applyAlignment="1">
      <alignment horizontal="center" vertical="center" wrapText="1"/>
    </xf>
    <xf numFmtId="4" fontId="29" fillId="3" borderId="3" xfId="0" applyNumberFormat="1" applyFont="1" applyFill="1" applyBorder="1" applyAlignment="1">
      <alignment vertical="center"/>
    </xf>
    <xf numFmtId="4" fontId="29" fillId="0" borderId="3" xfId="0" applyNumberFormat="1" applyFont="1" applyBorder="1" applyAlignment="1">
      <alignment vertical="center"/>
    </xf>
    <xf numFmtId="4" fontId="29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4" fontId="42" fillId="3" borderId="3" xfId="0" applyNumberFormat="1" applyFont="1" applyFill="1" applyBorder="1" applyAlignment="1">
      <alignment horizontal="right" vertical="center"/>
    </xf>
    <xf numFmtId="4" fontId="42" fillId="0" borderId="3" xfId="0" applyNumberFormat="1" applyFont="1" applyBorder="1" applyAlignment="1">
      <alignment horizontal="right" vertical="center"/>
    </xf>
    <xf numFmtId="4" fontId="28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4" fontId="42" fillId="4" borderId="3" xfId="0" applyNumberFormat="1" applyFont="1" applyFill="1" applyBorder="1" applyAlignment="1">
      <alignment vertical="center"/>
    </xf>
    <xf numFmtId="4" fontId="28" fillId="0" borderId="0" xfId="0" applyNumberFormat="1" applyFont="1" applyAlignment="1">
      <alignment vertical="center"/>
    </xf>
    <xf numFmtId="0" fontId="28" fillId="0" borderId="0" xfId="0" applyFont="1" applyAlignment="1">
      <alignment vertical="center"/>
    </xf>
    <xf numFmtId="4" fontId="42" fillId="0" borderId="3" xfId="0" applyNumberFormat="1" applyFont="1" applyBorder="1" applyAlignment="1">
      <alignment horizontal="center" vertical="top" wrapText="1"/>
    </xf>
    <xf numFmtId="4" fontId="42" fillId="4" borderId="3" xfId="0" applyNumberFormat="1" applyFont="1" applyFill="1" applyBorder="1" applyAlignment="1">
      <alignment vertical="top"/>
    </xf>
    <xf numFmtId="4" fontId="42" fillId="0" borderId="3" xfId="0" applyNumberFormat="1" applyFont="1" applyBorder="1" applyAlignment="1">
      <alignment vertical="top"/>
    </xf>
    <xf numFmtId="4" fontId="28" fillId="0" borderId="0" xfId="0" applyNumberFormat="1" applyFont="1" applyAlignment="1">
      <alignment vertical="top"/>
    </xf>
    <xf numFmtId="0" fontId="28" fillId="0" borderId="0" xfId="0" applyFont="1" applyAlignment="1">
      <alignment vertical="top"/>
    </xf>
    <xf numFmtId="4" fontId="42" fillId="3" borderId="3" xfId="0" applyNumberFormat="1" applyFont="1" applyFill="1" applyBorder="1" applyAlignment="1">
      <alignment vertical="top"/>
    </xf>
    <xf numFmtId="1" fontId="29" fillId="0" borderId="3" xfId="0" applyNumberFormat="1" applyFont="1" applyBorder="1" applyAlignment="1">
      <alignment horizontal="center" vertical="top"/>
    </xf>
    <xf numFmtId="4" fontId="29" fillId="0" borderId="3" xfId="0" applyNumberFormat="1" applyFont="1" applyBorder="1" applyAlignment="1">
      <alignment vertical="top" wrapText="1"/>
    </xf>
    <xf numFmtId="4" fontId="41" fillId="3" borderId="3" xfId="0" applyNumberFormat="1" applyFont="1" applyFill="1" applyBorder="1" applyAlignment="1">
      <alignment horizontal="center" vertical="center"/>
    </xf>
    <xf numFmtId="4" fontId="41" fillId="3" borderId="3" xfId="0" applyNumberFormat="1" applyFont="1" applyFill="1" applyBorder="1" applyAlignment="1">
      <alignment vertical="center"/>
    </xf>
    <xf numFmtId="1" fontId="29" fillId="0" borderId="0" xfId="0" applyNumberFormat="1" applyFont="1" applyAlignment="1">
      <alignment horizontal="center"/>
    </xf>
    <xf numFmtId="4" fontId="29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center" wrapText="1"/>
    </xf>
    <xf numFmtId="0" fontId="20" fillId="0" borderId="0" xfId="0" applyFont="1" applyAlignment="1">
      <alignment horizontal="justify" vertical="center" wrapText="1"/>
    </xf>
    <xf numFmtId="0" fontId="20" fillId="0" borderId="0" xfId="25" applyFont="1" applyAlignment="1">
      <alignment wrapText="1"/>
    </xf>
    <xf numFmtId="0" fontId="20" fillId="0" borderId="0" xfId="25" applyFont="1" applyAlignment="1">
      <alignment horizontal="left" wrapText="1"/>
    </xf>
    <xf numFmtId="0" fontId="18" fillId="0" borderId="0" xfId="10" applyFont="1" applyAlignment="1">
      <alignment vertical="center"/>
    </xf>
    <xf numFmtId="0" fontId="43" fillId="0" borderId="0" xfId="25" applyFont="1" applyAlignment="1">
      <alignment wrapText="1"/>
    </xf>
    <xf numFmtId="0" fontId="20" fillId="0" borderId="0" xfId="26" applyFont="1" applyAlignment="1">
      <alignment horizontal="left" vertical="center" wrapText="1"/>
    </xf>
    <xf numFmtId="0" fontId="31" fillId="0" borderId="0" xfId="25" applyFont="1" applyAlignment="1">
      <alignment horizontal="center" wrapText="1"/>
    </xf>
    <xf numFmtId="3" fontId="44" fillId="0" borderId="0" xfId="27" applyNumberFormat="1" applyFont="1"/>
    <xf numFmtId="0" fontId="13" fillId="0" borderId="0" xfId="6"/>
    <xf numFmtId="0" fontId="20" fillId="0" borderId="0" xfId="26" applyFont="1" applyAlignment="1">
      <alignment horizontal="center" wrapText="1"/>
    </xf>
    <xf numFmtId="0" fontId="43" fillId="0" borderId="0" xfId="26" applyFont="1" applyAlignment="1">
      <alignment wrapText="1"/>
    </xf>
    <xf numFmtId="0" fontId="45" fillId="0" borderId="0" xfId="25" applyFont="1" applyAlignment="1">
      <alignment wrapText="1"/>
    </xf>
    <xf numFmtId="0" fontId="46" fillId="0" borderId="0" xfId="25" applyFont="1" applyAlignment="1">
      <alignment horizontal="center" vertical="center" wrapText="1"/>
    </xf>
    <xf numFmtId="0" fontId="23" fillId="0" borderId="3" xfId="25" applyFont="1" applyBorder="1" applyAlignment="1">
      <alignment horizontal="center" vertical="center" wrapText="1"/>
    </xf>
    <xf numFmtId="0" fontId="23" fillId="0" borderId="5" xfId="25" applyFont="1" applyBorder="1" applyAlignment="1">
      <alignment horizontal="center" vertical="center" wrapText="1"/>
    </xf>
    <xf numFmtId="0" fontId="47" fillId="0" borderId="0" xfId="25" applyFont="1" applyAlignment="1">
      <alignment wrapText="1"/>
    </xf>
    <xf numFmtId="0" fontId="23" fillId="0" borderId="1" xfId="25" applyFont="1" applyBorder="1" applyAlignment="1">
      <alignment wrapText="1"/>
    </xf>
    <xf numFmtId="0" fontId="23" fillId="0" borderId="0" xfId="25" applyFont="1" applyAlignment="1">
      <alignment wrapText="1"/>
    </xf>
    <xf numFmtId="0" fontId="23" fillId="0" borderId="8" xfId="25" applyFont="1" applyBorder="1" applyAlignment="1">
      <alignment wrapText="1"/>
    </xf>
    <xf numFmtId="0" fontId="25" fillId="0" borderId="3" xfId="25" applyFont="1" applyBorder="1" applyAlignment="1">
      <alignment horizontal="center" vertical="center" wrapText="1"/>
    </xf>
    <xf numFmtId="0" fontId="25" fillId="0" borderId="3" xfId="25" applyFont="1" applyBorder="1" applyAlignment="1">
      <alignment vertical="center" wrapText="1"/>
    </xf>
    <xf numFmtId="4" fontId="25" fillId="0" borderId="3" xfId="25" applyNumberFormat="1" applyFont="1" applyBorder="1" applyAlignment="1">
      <alignment vertical="center" wrapText="1"/>
    </xf>
    <xf numFmtId="0" fontId="48" fillId="0" borderId="0" xfId="25" applyFont="1" applyAlignment="1">
      <alignment wrapText="1"/>
    </xf>
    <xf numFmtId="0" fontId="49" fillId="0" borderId="3" xfId="25" applyFont="1" applyBorder="1" applyAlignment="1">
      <alignment horizontal="center" vertical="center" wrapText="1"/>
    </xf>
    <xf numFmtId="0" fontId="49" fillId="0" borderId="3" xfId="25" applyFont="1" applyBorder="1" applyAlignment="1">
      <alignment vertical="center" wrapText="1"/>
    </xf>
    <xf numFmtId="4" fontId="49" fillId="0" borderId="3" xfId="25" applyNumberFormat="1" applyFont="1" applyBorder="1" applyAlignment="1">
      <alignment vertical="center" wrapText="1"/>
    </xf>
    <xf numFmtId="0" fontId="50" fillId="0" borderId="0" xfId="25" applyFont="1" applyAlignment="1">
      <alignment wrapText="1"/>
    </xf>
    <xf numFmtId="49" fontId="20" fillId="0" borderId="7" xfId="25" applyNumberFormat="1" applyFont="1" applyBorder="1" applyAlignment="1">
      <alignment horizontal="center" vertical="center" wrapText="1"/>
    </xf>
    <xf numFmtId="0" fontId="20" fillId="0" borderId="15" xfId="25" applyFont="1" applyBorder="1" applyAlignment="1">
      <alignment horizontal="center" vertical="center" wrapText="1"/>
    </xf>
    <xf numFmtId="0" fontId="20" fillId="0" borderId="14" xfId="25" applyFont="1" applyBorder="1" applyAlignment="1">
      <alignment vertical="center" wrapText="1"/>
    </xf>
    <xf numFmtId="4" fontId="20" fillId="0" borderId="3" xfId="25" applyNumberFormat="1" applyFont="1" applyBorder="1" applyAlignment="1">
      <alignment vertical="center" wrapText="1"/>
    </xf>
    <xf numFmtId="0" fontId="51" fillId="0" borderId="0" xfId="25" applyFont="1" applyAlignment="1">
      <alignment vertical="top" wrapText="1"/>
    </xf>
    <xf numFmtId="49" fontId="23" fillId="0" borderId="7" xfId="25" applyNumberFormat="1" applyFont="1" applyBorder="1" applyAlignment="1">
      <alignment horizontal="center" vertical="center" wrapText="1"/>
    </xf>
    <xf numFmtId="0" fontId="23" fillId="0" borderId="15" xfId="25" applyFont="1" applyBorder="1" applyAlignment="1">
      <alignment horizontal="center" vertical="center" wrapText="1"/>
    </xf>
    <xf numFmtId="0" fontId="23" fillId="0" borderId="14" xfId="25" applyFont="1" applyBorder="1" applyAlignment="1">
      <alignment vertical="center" wrapText="1"/>
    </xf>
    <xf numFmtId="4" fontId="23" fillId="0" borderId="3" xfId="25" applyNumberFormat="1" applyFont="1" applyBorder="1" applyAlignment="1">
      <alignment vertical="center" wrapText="1"/>
    </xf>
    <xf numFmtId="0" fontId="47" fillId="0" borderId="0" xfId="25" applyFont="1" applyAlignment="1">
      <alignment vertical="top" wrapText="1"/>
    </xf>
    <xf numFmtId="49" fontId="23" fillId="0" borderId="3" xfId="25" applyNumberFormat="1" applyFont="1" applyBorder="1" applyAlignment="1">
      <alignment horizontal="center" vertical="center" wrapText="1"/>
    </xf>
    <xf numFmtId="49" fontId="20" fillId="0" borderId="3" xfId="25" applyNumberFormat="1" applyFont="1" applyBorder="1" applyAlignment="1">
      <alignment horizontal="center" vertical="center" wrapText="1"/>
    </xf>
    <xf numFmtId="0" fontId="20" fillId="0" borderId="3" xfId="25" applyFont="1" applyBorder="1" applyAlignment="1">
      <alignment horizontal="center" vertical="center" wrapText="1"/>
    </xf>
    <xf numFmtId="0" fontId="20" fillId="0" borderId="3" xfId="25" applyFont="1" applyBorder="1" applyAlignment="1">
      <alignment vertical="center" wrapText="1"/>
    </xf>
    <xf numFmtId="0" fontId="23" fillId="0" borderId="3" xfId="25" applyFont="1" applyBorder="1" applyAlignment="1">
      <alignment vertical="center" wrapText="1"/>
    </xf>
    <xf numFmtId="0" fontId="26" fillId="0" borderId="3" xfId="25" applyFont="1" applyBorder="1" applyAlignment="1">
      <alignment horizontal="center" vertical="center" wrapText="1"/>
    </xf>
    <xf numFmtId="0" fontId="26" fillId="0" borderId="3" xfId="25" applyFont="1" applyBorder="1" applyAlignment="1">
      <alignment vertical="center" wrapText="1"/>
    </xf>
    <xf numFmtId="0" fontId="52" fillId="0" borderId="0" xfId="25" applyFont="1" applyAlignment="1">
      <alignment wrapText="1"/>
    </xf>
    <xf numFmtId="0" fontId="20" fillId="0" borderId="1" xfId="25" applyFont="1" applyBorder="1" applyAlignment="1">
      <alignment horizontal="center" vertical="center" wrapText="1"/>
    </xf>
    <xf numFmtId="0" fontId="20" fillId="0" borderId="0" xfId="25" applyFont="1" applyAlignment="1">
      <alignment horizontal="center" vertical="center" wrapText="1"/>
    </xf>
    <xf numFmtId="0" fontId="20" fillId="0" borderId="0" xfId="25" applyFont="1" applyAlignment="1">
      <alignment vertical="center" wrapText="1"/>
    </xf>
    <xf numFmtId="4" fontId="23" fillId="0" borderId="8" xfId="25" applyNumberFormat="1" applyFont="1" applyBorder="1" applyAlignment="1">
      <alignment vertical="center" wrapText="1"/>
    </xf>
    <xf numFmtId="0" fontId="53" fillId="0" borderId="0" xfId="25" applyFont="1" applyAlignment="1">
      <alignment wrapText="1"/>
    </xf>
    <xf numFmtId="0" fontId="54" fillId="0" borderId="3" xfId="25" applyFont="1" applyBorder="1" applyAlignment="1">
      <alignment horizontal="center" vertical="center" wrapText="1"/>
    </xf>
    <xf numFmtId="0" fontId="54" fillId="0" borderId="3" xfId="25" applyFont="1" applyBorder="1" applyAlignment="1">
      <alignment vertical="center" wrapText="1"/>
    </xf>
    <xf numFmtId="4" fontId="54" fillId="0" borderId="3" xfId="25" applyNumberFormat="1" applyFont="1" applyBorder="1" applyAlignment="1">
      <alignment vertical="center" wrapText="1"/>
    </xf>
    <xf numFmtId="0" fontId="55" fillId="0" borderId="0" xfId="25" applyFont="1" applyAlignment="1">
      <alignment wrapText="1"/>
    </xf>
    <xf numFmtId="0" fontId="26" fillId="0" borderId="1" xfId="25" applyFont="1" applyBorder="1" applyAlignment="1">
      <alignment horizontal="center" vertical="center" wrapText="1"/>
    </xf>
    <xf numFmtId="0" fontId="26" fillId="0" borderId="0" xfId="25" applyFont="1" applyAlignment="1">
      <alignment horizontal="center" vertical="center" wrapText="1"/>
    </xf>
    <xf numFmtId="0" fontId="26" fillId="0" borderId="0" xfId="25" applyFont="1" applyAlignment="1">
      <alignment vertical="center" wrapText="1"/>
    </xf>
    <xf numFmtId="4" fontId="25" fillId="0" borderId="8" xfId="25" applyNumberFormat="1" applyFont="1" applyBorder="1" applyAlignment="1">
      <alignment vertical="center" wrapText="1"/>
    </xf>
    <xf numFmtId="0" fontId="25" fillId="0" borderId="1" xfId="25" applyFont="1" applyBorder="1" applyAlignment="1">
      <alignment horizontal="center" vertical="center" wrapText="1"/>
    </xf>
    <xf numFmtId="0" fontId="25" fillId="0" borderId="0" xfId="25" applyFont="1" applyAlignment="1">
      <alignment horizontal="center" vertical="center" wrapText="1"/>
    </xf>
    <xf numFmtId="0" fontId="25" fillId="0" borderId="0" xfId="25" applyFont="1" applyAlignment="1">
      <alignment vertical="center" wrapText="1"/>
    </xf>
    <xf numFmtId="0" fontId="25" fillId="0" borderId="7" xfId="25" applyFont="1" applyBorder="1" applyAlignment="1">
      <alignment horizontal="center" vertical="center" wrapText="1"/>
    </xf>
    <xf numFmtId="0" fontId="25" fillId="0" borderId="7" xfId="25" applyFont="1" applyBorder="1" applyAlignment="1">
      <alignment vertical="center" wrapText="1"/>
    </xf>
    <xf numFmtId="4" fontId="25" fillId="0" borderId="7" xfId="25" applyNumberFormat="1" applyFont="1" applyBorder="1" applyAlignment="1">
      <alignment vertical="center" wrapText="1"/>
    </xf>
    <xf numFmtId="4" fontId="56" fillId="0" borderId="7" xfId="25" applyNumberFormat="1" applyFont="1" applyBorder="1" applyAlignment="1">
      <alignment vertical="center" wrapText="1"/>
    </xf>
    <xf numFmtId="0" fontId="57" fillId="0" borderId="0" xfId="25" applyFont="1" applyAlignment="1">
      <alignment wrapText="1"/>
    </xf>
    <xf numFmtId="4" fontId="54" fillId="0" borderId="7" xfId="25" applyNumberFormat="1" applyFont="1" applyBorder="1" applyAlignment="1">
      <alignment vertical="center" wrapText="1"/>
    </xf>
    <xf numFmtId="0" fontId="58" fillId="0" borderId="0" xfId="25" applyFont="1" applyAlignment="1">
      <alignment wrapText="1"/>
    </xf>
    <xf numFmtId="49" fontId="20" fillId="0" borderId="8" xfId="25" applyNumberFormat="1" applyFont="1" applyBorder="1" applyAlignment="1">
      <alignment horizontal="center" vertical="center" wrapText="1"/>
    </xf>
    <xf numFmtId="0" fontId="20" fillId="0" borderId="8" xfId="25" applyFont="1" applyBorder="1" applyAlignment="1">
      <alignment horizontal="center" vertical="center" wrapText="1"/>
    </xf>
    <xf numFmtId="0" fontId="20" fillId="0" borderId="1" xfId="25" applyFont="1" applyBorder="1" applyAlignment="1">
      <alignment vertical="center" wrapText="1"/>
    </xf>
    <xf numFmtId="0" fontId="20" fillId="0" borderId="14" xfId="25" applyFont="1" applyBorder="1" applyAlignment="1">
      <alignment wrapText="1"/>
    </xf>
    <xf numFmtId="0" fontId="20" fillId="0" borderId="6" xfId="25" applyFont="1" applyBorder="1" applyAlignment="1">
      <alignment wrapText="1"/>
    </xf>
    <xf numFmtId="0" fontId="20" fillId="0" borderId="15" xfId="25" applyFont="1" applyBorder="1" applyAlignment="1">
      <alignment wrapText="1"/>
    </xf>
    <xf numFmtId="4" fontId="20" fillId="0" borderId="7" xfId="25" applyNumberFormat="1" applyFont="1" applyBorder="1" applyAlignment="1">
      <alignment wrapText="1"/>
    </xf>
    <xf numFmtId="4" fontId="26" fillId="0" borderId="8" xfId="25" applyNumberFormat="1" applyFont="1" applyBorder="1" applyAlignment="1">
      <alignment wrapText="1"/>
    </xf>
    <xf numFmtId="4" fontId="20" fillId="0" borderId="8" xfId="25" applyNumberFormat="1" applyFont="1" applyBorder="1" applyAlignment="1">
      <alignment wrapText="1"/>
    </xf>
    <xf numFmtId="0" fontId="19" fillId="0" borderId="14" xfId="25" applyFont="1" applyBorder="1" applyAlignment="1">
      <alignment wrapText="1"/>
    </xf>
    <xf numFmtId="0" fontId="19" fillId="0" borderId="6" xfId="25" applyFont="1" applyBorder="1" applyAlignment="1">
      <alignment wrapText="1"/>
    </xf>
    <xf numFmtId="0" fontId="19" fillId="0" borderId="15" xfId="25" applyFont="1" applyBorder="1" applyAlignment="1">
      <alignment wrapText="1"/>
    </xf>
    <xf numFmtId="4" fontId="19" fillId="0" borderId="7" xfId="25" applyNumberFormat="1" applyFont="1" applyBorder="1" applyAlignment="1">
      <alignment wrapText="1"/>
    </xf>
    <xf numFmtId="4" fontId="19" fillId="0" borderId="8" xfId="25" applyNumberFormat="1" applyFont="1" applyBorder="1" applyAlignment="1">
      <alignment wrapText="1"/>
    </xf>
    <xf numFmtId="4" fontId="20" fillId="0" borderId="11" xfId="25" applyNumberFormat="1" applyFont="1" applyBorder="1" applyAlignment="1">
      <alignment wrapText="1"/>
    </xf>
    <xf numFmtId="0" fontId="43" fillId="0" borderId="16" xfId="25" applyFont="1" applyBorder="1" applyAlignment="1">
      <alignment wrapText="1"/>
    </xf>
    <xf numFmtId="0" fontId="43" fillId="0" borderId="17" xfId="25" applyFont="1" applyBorder="1" applyAlignment="1">
      <alignment wrapText="1"/>
    </xf>
    <xf numFmtId="0" fontId="43" fillId="0" borderId="18" xfId="25" applyFont="1" applyBorder="1" applyAlignment="1">
      <alignment wrapText="1"/>
    </xf>
    <xf numFmtId="0" fontId="43" fillId="0" borderId="19" xfId="25" applyFont="1" applyBorder="1" applyAlignment="1">
      <alignment wrapText="1"/>
    </xf>
    <xf numFmtId="0" fontId="20" fillId="0" borderId="0" xfId="29" applyFont="1" applyAlignment="1">
      <alignment horizontal="center" vertical="center"/>
    </xf>
    <xf numFmtId="0" fontId="20" fillId="0" borderId="0" xfId="29" applyFont="1" applyAlignment="1">
      <alignment vertical="center"/>
    </xf>
    <xf numFmtId="0" fontId="60" fillId="0" borderId="0" xfId="29" applyFont="1"/>
    <xf numFmtId="0" fontId="20" fillId="0" borderId="0" xfId="29" applyFont="1" applyAlignment="1">
      <alignment horizontal="center"/>
    </xf>
    <xf numFmtId="0" fontId="20" fillId="0" borderId="0" xfId="29" applyFont="1"/>
    <xf numFmtId="0" fontId="19" fillId="0" borderId="0" xfId="29" applyFont="1" applyAlignment="1">
      <alignment horizontal="center" vertical="center"/>
    </xf>
    <xf numFmtId="0" fontId="19" fillId="0" borderId="3" xfId="29" applyFont="1" applyBorder="1" applyAlignment="1">
      <alignment horizontal="center" vertical="center" wrapText="1"/>
    </xf>
    <xf numFmtId="0" fontId="24" fillId="0" borderId="3" xfId="29" applyFont="1" applyBorder="1" applyAlignment="1">
      <alignment horizontal="center"/>
    </xf>
    <xf numFmtId="0" fontId="24" fillId="0" borderId="0" xfId="29" applyFont="1" applyAlignment="1">
      <alignment horizontal="center"/>
    </xf>
    <xf numFmtId="0" fontId="31" fillId="0" borderId="0" xfId="29" applyFont="1"/>
    <xf numFmtId="0" fontId="31" fillId="0" borderId="0" xfId="29" applyFont="1" applyAlignment="1">
      <alignment horizontal="center"/>
    </xf>
    <xf numFmtId="3" fontId="20" fillId="0" borderId="3" xfId="29" applyNumberFormat="1" applyFont="1" applyBorder="1" applyAlignment="1">
      <alignment horizontal="center" vertical="center" wrapText="1"/>
    </xf>
    <xf numFmtId="0" fontId="66" fillId="0" borderId="0" xfId="30" applyFont="1" applyAlignment="1">
      <alignment vertical="center"/>
    </xf>
    <xf numFmtId="3" fontId="66" fillId="2" borderId="3" xfId="30" applyNumberFormat="1" applyFont="1" applyFill="1" applyBorder="1" applyAlignment="1">
      <alignment vertical="center"/>
    </xf>
    <xf numFmtId="3" fontId="67" fillId="0" borderId="3" xfId="30" applyNumberFormat="1" applyFont="1" applyBorder="1" applyAlignment="1">
      <alignment vertical="center"/>
    </xf>
    <xf numFmtId="3" fontId="43" fillId="0" borderId="3" xfId="29" applyNumberFormat="1" applyFont="1" applyBorder="1" applyAlignment="1">
      <alignment horizontal="center" vertical="center" wrapText="1"/>
    </xf>
    <xf numFmtId="3" fontId="19" fillId="0" borderId="3" xfId="29" applyNumberFormat="1" applyFont="1" applyBorder="1" applyAlignment="1">
      <alignment horizontal="center" vertical="center"/>
    </xf>
    <xf numFmtId="0" fontId="42" fillId="0" borderId="0" xfId="30" applyFont="1" applyAlignment="1">
      <alignment vertical="center"/>
    </xf>
    <xf numFmtId="3" fontId="19" fillId="0" borderId="3" xfId="29" applyNumberFormat="1" applyFont="1" applyBorder="1" applyAlignment="1">
      <alignment horizontal="center" vertical="center" wrapText="1"/>
    </xf>
    <xf numFmtId="3" fontId="42" fillId="2" borderId="3" xfId="30" applyNumberFormat="1" applyFont="1" applyFill="1" applyBorder="1" applyAlignment="1">
      <alignment vertical="center"/>
    </xf>
    <xf numFmtId="0" fontId="66" fillId="0" borderId="5" xfId="30" applyFont="1" applyBorder="1" applyAlignment="1">
      <alignment horizontal="center"/>
    </xf>
    <xf numFmtId="0" fontId="66" fillId="0" borderId="10" xfId="30" applyFont="1" applyBorder="1" applyAlignment="1">
      <alignment horizontal="center"/>
    </xf>
    <xf numFmtId="0" fontId="66" fillId="0" borderId="4" xfId="30" applyFont="1" applyBorder="1" applyAlignment="1">
      <alignment horizontal="center"/>
    </xf>
    <xf numFmtId="0" fontId="66" fillId="0" borderId="0" xfId="30" applyFont="1"/>
    <xf numFmtId="3" fontId="42" fillId="0" borderId="3" xfId="30" applyNumberFormat="1" applyFont="1" applyBorder="1" applyAlignment="1">
      <alignment horizontal="right" vertical="center"/>
    </xf>
    <xf numFmtId="0" fontId="19" fillId="0" borderId="0" xfId="29" applyFont="1" applyAlignment="1">
      <alignment horizontal="right" vertical="center"/>
    </xf>
    <xf numFmtId="0" fontId="20" fillId="0" borderId="0" xfId="29" applyFont="1" applyAlignment="1">
      <alignment horizontal="right"/>
    </xf>
    <xf numFmtId="3" fontId="27" fillId="0" borderId="3" xfId="29" applyNumberFormat="1" applyFont="1" applyBorder="1" applyAlignment="1">
      <alignment horizontal="center" vertical="center" wrapText="1"/>
    </xf>
    <xf numFmtId="0" fontId="27" fillId="0" borderId="0" xfId="29" applyFont="1" applyAlignment="1">
      <alignment horizontal="right" vertical="center"/>
    </xf>
    <xf numFmtId="0" fontId="27" fillId="0" borderId="0" xfId="29" applyFont="1" applyAlignment="1">
      <alignment horizontal="right"/>
    </xf>
    <xf numFmtId="3" fontId="42" fillId="0" borderId="3" xfId="30" applyNumberFormat="1" applyFont="1" applyBorder="1" applyAlignment="1">
      <alignment vertical="center"/>
    </xf>
    <xf numFmtId="0" fontId="65" fillId="0" borderId="0" xfId="30" applyAlignment="1">
      <alignment horizontal="center"/>
    </xf>
    <xf numFmtId="0" fontId="65" fillId="0" borderId="0" xfId="30"/>
    <xf numFmtId="3" fontId="56" fillId="0" borderId="0" xfId="29" applyNumberFormat="1" applyFont="1" applyAlignment="1">
      <alignment horizontal="center" vertical="center" wrapText="1"/>
    </xf>
    <xf numFmtId="0" fontId="60" fillId="0" borderId="0" xfId="29" applyFont="1" applyAlignment="1">
      <alignment vertical="center"/>
    </xf>
    <xf numFmtId="0" fontId="31" fillId="0" borderId="0" xfId="29" applyFont="1" applyAlignment="1">
      <alignment horizontal="center" vertical="center"/>
    </xf>
    <xf numFmtId="3" fontId="20" fillId="0" borderId="3" xfId="29" applyNumberFormat="1" applyFont="1" applyBorder="1" applyAlignment="1">
      <alignment horizontal="right" vertical="center" wrapText="1"/>
    </xf>
    <xf numFmtId="0" fontId="66" fillId="0" borderId="0" xfId="32" applyFont="1" applyAlignment="1">
      <alignment vertical="center"/>
    </xf>
    <xf numFmtId="3" fontId="66" fillId="6" borderId="3" xfId="32" applyNumberFormat="1" applyFont="1" applyFill="1" applyBorder="1" applyAlignment="1">
      <alignment vertical="center"/>
    </xf>
    <xf numFmtId="3" fontId="67" fillId="0" borderId="3" xfId="32" applyNumberFormat="1" applyFont="1" applyBorder="1" applyAlignment="1">
      <alignment vertical="center"/>
    </xf>
    <xf numFmtId="3" fontId="19" fillId="0" borderId="3" xfId="29" applyNumberFormat="1" applyFont="1" applyBorder="1" applyAlignment="1">
      <alignment horizontal="right" vertical="center"/>
    </xf>
    <xf numFmtId="0" fontId="42" fillId="0" borderId="0" xfId="32" applyFont="1" applyAlignment="1">
      <alignment vertical="center"/>
    </xf>
    <xf numFmtId="3" fontId="42" fillId="6" borderId="3" xfId="32" applyNumberFormat="1" applyFont="1" applyFill="1" applyBorder="1" applyAlignment="1">
      <alignment vertical="center"/>
    </xf>
    <xf numFmtId="0" fontId="66" fillId="0" borderId="0" xfId="32" applyFont="1"/>
    <xf numFmtId="3" fontId="20" fillId="0" borderId="0" xfId="0" applyNumberFormat="1" applyFont="1" applyAlignment="1">
      <alignment vertical="center"/>
    </xf>
    <xf numFmtId="0" fontId="31" fillId="0" borderId="0" xfId="0" applyFont="1" applyAlignment="1">
      <alignment horizontal="center"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0" fontId="20" fillId="0" borderId="0" xfId="33" applyFont="1" applyAlignment="1">
      <alignment vertical="center"/>
    </xf>
    <xf numFmtId="3" fontId="20" fillId="0" borderId="0" xfId="33" applyNumberFormat="1" applyFont="1" applyAlignment="1">
      <alignment horizontal="center" vertical="center" wrapText="1"/>
    </xf>
    <xf numFmtId="3" fontId="20" fillId="0" borderId="0" xfId="33" applyNumberFormat="1" applyFont="1" applyAlignment="1">
      <alignment horizontal="center" vertical="center"/>
    </xf>
    <xf numFmtId="3" fontId="20" fillId="0" borderId="0" xfId="33" applyNumberFormat="1" applyFont="1" applyAlignment="1">
      <alignment horizontal="left" vertical="center"/>
    </xf>
    <xf numFmtId="3" fontId="56" fillId="0" borderId="0" xfId="33" applyNumberFormat="1" applyFont="1" applyAlignment="1">
      <alignment horizontal="left" vertical="center"/>
    </xf>
    <xf numFmtId="3" fontId="20" fillId="0" borderId="0" xfId="33" applyNumberFormat="1" applyFont="1" applyAlignment="1">
      <alignment horizontal="left" vertical="center" wrapText="1"/>
    </xf>
    <xf numFmtId="0" fontId="20" fillId="0" borderId="0" xfId="33" applyFont="1" applyAlignment="1">
      <alignment vertical="center" wrapText="1"/>
    </xf>
    <xf numFmtId="0" fontId="20" fillId="0" borderId="0" xfId="33" applyFont="1" applyAlignment="1">
      <alignment horizontal="center" vertical="center"/>
    </xf>
    <xf numFmtId="0" fontId="20" fillId="0" borderId="0" xfId="33" applyFont="1" applyAlignment="1">
      <alignment horizontal="center" vertical="center" wrapText="1"/>
    </xf>
    <xf numFmtId="0" fontId="56" fillId="0" borderId="0" xfId="33" applyFont="1" applyAlignment="1">
      <alignment vertical="center" wrapText="1"/>
    </xf>
    <xf numFmtId="0" fontId="19" fillId="0" borderId="0" xfId="33" applyFont="1" applyAlignment="1">
      <alignment vertical="center"/>
    </xf>
    <xf numFmtId="3" fontId="25" fillId="0" borderId="10" xfId="33" applyNumberFormat="1" applyFont="1" applyBorder="1" applyAlignment="1">
      <alignment horizontal="center" vertical="top" wrapText="1"/>
    </xf>
    <xf numFmtId="3" fontId="25" fillId="0" borderId="4" xfId="33" applyNumberFormat="1" applyFont="1" applyBorder="1" applyAlignment="1">
      <alignment horizontal="center" vertical="top" wrapText="1"/>
    </xf>
    <xf numFmtId="0" fontId="25" fillId="0" borderId="7" xfId="33" applyFont="1" applyBorder="1" applyAlignment="1">
      <alignment horizontal="center" vertical="top" wrapText="1"/>
    </xf>
    <xf numFmtId="0" fontId="25" fillId="0" borderId="11" xfId="33" applyFont="1" applyBorder="1" applyAlignment="1">
      <alignment horizontal="center" vertical="top" wrapText="1"/>
    </xf>
    <xf numFmtId="3" fontId="25" fillId="0" borderId="3" xfId="33" applyNumberFormat="1" applyFont="1" applyBorder="1" applyAlignment="1">
      <alignment horizontal="center" vertical="top" wrapText="1"/>
    </xf>
    <xf numFmtId="0" fontId="21" fillId="0" borderId="3" xfId="33" applyFont="1" applyBorder="1" applyAlignment="1">
      <alignment horizontal="center" vertical="center" wrapText="1"/>
    </xf>
    <xf numFmtId="3" fontId="21" fillId="0" borderId="3" xfId="33" applyNumberFormat="1" applyFont="1" applyBorder="1" applyAlignment="1">
      <alignment horizontal="center" vertical="center" wrapText="1"/>
    </xf>
    <xf numFmtId="0" fontId="21" fillId="0" borderId="0" xfId="33" applyFont="1" applyAlignment="1">
      <alignment horizontal="center" vertical="center"/>
    </xf>
    <xf numFmtId="0" fontId="72" fillId="0" borderId="1" xfId="33" applyFont="1" applyBorder="1" applyAlignment="1">
      <alignment horizontal="center" vertical="center"/>
    </xf>
    <xf numFmtId="0" fontId="72" fillId="0" borderId="6" xfId="33" applyFont="1" applyBorder="1" applyAlignment="1">
      <alignment horizontal="center" vertical="center"/>
    </xf>
    <xf numFmtId="0" fontId="72" fillId="0" borderId="6" xfId="33" applyFont="1" applyBorder="1" applyAlignment="1">
      <alignment horizontal="center" vertical="center" wrapText="1"/>
    </xf>
    <xf numFmtId="0" fontId="49" fillId="0" borderId="6" xfId="33" applyFont="1" applyBorder="1" applyAlignment="1">
      <alignment horizontal="center" vertical="center" wrapText="1"/>
    </xf>
    <xf numFmtId="3" fontId="72" fillId="0" borderId="6" xfId="33" applyNumberFormat="1" applyFont="1" applyBorder="1" applyAlignment="1">
      <alignment horizontal="center" vertical="center" wrapText="1"/>
    </xf>
    <xf numFmtId="3" fontId="72" fillId="0" borderId="15" xfId="33" applyNumberFormat="1" applyFont="1" applyBorder="1" applyAlignment="1">
      <alignment horizontal="center" vertical="center" wrapText="1"/>
    </xf>
    <xf numFmtId="0" fontId="72" fillId="0" borderId="0" xfId="33" applyFont="1" applyAlignment="1">
      <alignment horizontal="center" vertical="center"/>
    </xf>
    <xf numFmtId="0" fontId="40" fillId="0" borderId="3" xfId="33" applyFont="1" applyBorder="1" applyAlignment="1">
      <alignment horizontal="center" vertical="center" wrapText="1"/>
    </xf>
    <xf numFmtId="4" fontId="40" fillId="0" borderId="4" xfId="33" applyNumberFormat="1" applyFont="1" applyBorder="1" applyAlignment="1">
      <alignment horizontal="right" vertical="center" wrapText="1"/>
    </xf>
    <xf numFmtId="4" fontId="40" fillId="0" borderId="3" xfId="33" applyNumberFormat="1" applyFont="1" applyBorder="1" applyAlignment="1">
      <alignment horizontal="right" vertical="center" wrapText="1"/>
    </xf>
    <xf numFmtId="0" fontId="40" fillId="0" borderId="0" xfId="33" applyFont="1" applyAlignment="1">
      <alignment horizontal="center" vertical="center"/>
    </xf>
    <xf numFmtId="0" fontId="72" fillId="0" borderId="1" xfId="33" applyFont="1" applyBorder="1" applyAlignment="1">
      <alignment horizontal="center"/>
    </xf>
    <xf numFmtId="0" fontId="72" fillId="0" borderId="0" xfId="33" applyFont="1" applyAlignment="1">
      <alignment horizontal="center"/>
    </xf>
    <xf numFmtId="0" fontId="72" fillId="0" borderId="0" xfId="33" applyFont="1" applyAlignment="1">
      <alignment horizontal="center" wrapText="1"/>
    </xf>
    <xf numFmtId="0" fontId="72" fillId="0" borderId="0" xfId="33" applyFont="1" applyAlignment="1">
      <alignment horizontal="left" wrapText="1"/>
    </xf>
    <xf numFmtId="0" fontId="72" fillId="0" borderId="0" xfId="33" applyFont="1" applyAlignment="1">
      <alignment horizontal="center" vertical="center" wrapText="1"/>
    </xf>
    <xf numFmtId="4" fontId="49" fillId="0" borderId="0" xfId="33" applyNumberFormat="1" applyFont="1" applyAlignment="1">
      <alignment horizontal="center" vertical="center" wrapText="1"/>
    </xf>
    <xf numFmtId="4" fontId="72" fillId="0" borderId="0" xfId="33" applyNumberFormat="1" applyFont="1" applyAlignment="1">
      <alignment horizontal="center" vertical="center" wrapText="1"/>
    </xf>
    <xf numFmtId="4" fontId="72" fillId="0" borderId="9" xfId="33" applyNumberFormat="1" applyFont="1" applyBorder="1" applyAlignment="1">
      <alignment horizontal="center" vertical="center" wrapText="1"/>
    </xf>
    <xf numFmtId="0" fontId="40" fillId="0" borderId="3" xfId="33" applyFont="1" applyBorder="1" applyAlignment="1">
      <alignment horizontal="center" vertical="center"/>
    </xf>
    <xf numFmtId="4" fontId="40" fillId="0" borderId="3" xfId="33" applyNumberFormat="1" applyFont="1" applyBorder="1" applyAlignment="1">
      <alignment horizontal="right" vertical="center"/>
    </xf>
    <xf numFmtId="0" fontId="40" fillId="0" borderId="0" xfId="33" applyFont="1" applyAlignment="1">
      <alignment vertical="center"/>
    </xf>
    <xf numFmtId="0" fontId="72" fillId="0" borderId="2" xfId="33" applyFont="1" applyBorder="1" applyAlignment="1">
      <alignment horizontal="center"/>
    </xf>
    <xf numFmtId="0" fontId="72" fillId="0" borderId="12" xfId="33" applyFont="1" applyBorder="1" applyAlignment="1">
      <alignment horizontal="center"/>
    </xf>
    <xf numFmtId="0" fontId="72" fillId="0" borderId="12" xfId="33" applyFont="1" applyBorder="1" applyAlignment="1">
      <alignment horizontal="center" wrapText="1"/>
    </xf>
    <xf numFmtId="0" fontId="72" fillId="0" borderId="12" xfId="33" applyFont="1" applyBorder="1" applyAlignment="1">
      <alignment horizontal="center" vertical="center" wrapText="1"/>
    </xf>
    <xf numFmtId="4" fontId="49" fillId="0" borderId="12" xfId="33" applyNumberFormat="1" applyFont="1" applyBorder="1" applyAlignment="1">
      <alignment horizontal="center" vertical="center" wrapText="1"/>
    </xf>
    <xf numFmtId="4" fontId="72" fillId="0" borderId="12" xfId="33" applyNumberFormat="1" applyFont="1" applyBorder="1" applyAlignment="1">
      <alignment horizontal="center" vertical="center" wrapText="1"/>
    </xf>
    <xf numFmtId="4" fontId="72" fillId="0" borderId="13" xfId="33" applyNumberFormat="1" applyFont="1" applyBorder="1" applyAlignment="1">
      <alignment horizontal="center" vertical="center" wrapText="1"/>
    </xf>
    <xf numFmtId="0" fontId="29" fillId="0" borderId="3" xfId="33" applyFont="1" applyBorder="1" applyAlignment="1">
      <alignment horizontal="center" vertical="center" wrapText="1"/>
    </xf>
    <xf numFmtId="4" fontId="29" fillId="0" borderId="3" xfId="33" applyNumberFormat="1" applyFont="1" applyBorder="1" applyAlignment="1">
      <alignment vertical="center" wrapText="1"/>
    </xf>
    <xf numFmtId="0" fontId="25" fillId="0" borderId="0" xfId="33" applyFont="1" applyAlignment="1">
      <alignment vertical="top"/>
    </xf>
    <xf numFmtId="0" fontId="33" fillId="0" borderId="3" xfId="0" applyFont="1" applyBorder="1" applyAlignment="1">
      <alignment horizontal="center" vertical="center" wrapText="1"/>
    </xf>
    <xf numFmtId="0" fontId="72" fillId="0" borderId="14" xfId="33" applyFont="1" applyBorder="1" applyAlignment="1">
      <alignment horizontal="center"/>
    </xf>
    <xf numFmtId="0" fontId="72" fillId="0" borderId="6" xfId="33" applyFont="1" applyBorder="1" applyAlignment="1">
      <alignment horizontal="center"/>
    </xf>
    <xf numFmtId="0" fontId="72" fillId="0" borderId="6" xfId="33" applyFont="1" applyBorder="1" applyAlignment="1">
      <alignment horizontal="center" wrapText="1"/>
    </xf>
    <xf numFmtId="0" fontId="72" fillId="0" borderId="6" xfId="33" applyFont="1" applyBorder="1" applyAlignment="1">
      <alignment horizontal="left" wrapText="1"/>
    </xf>
    <xf numFmtId="4" fontId="49" fillId="0" borderId="6" xfId="33" applyNumberFormat="1" applyFont="1" applyBorder="1" applyAlignment="1">
      <alignment horizontal="center" vertical="center" wrapText="1"/>
    </xf>
    <xf numFmtId="4" fontId="72" fillId="0" borderId="6" xfId="33" applyNumberFormat="1" applyFont="1" applyBorder="1" applyAlignment="1">
      <alignment horizontal="center" vertical="center" wrapText="1"/>
    </xf>
    <xf numFmtId="4" fontId="72" fillId="0" borderId="15" xfId="33" applyNumberFormat="1" applyFont="1" applyBorder="1" applyAlignment="1">
      <alignment horizontal="center" vertical="center" wrapText="1"/>
    </xf>
    <xf numFmtId="4" fontId="40" fillId="0" borderId="3" xfId="33" applyNumberFormat="1" applyFont="1" applyBorder="1" applyAlignment="1">
      <alignment vertical="center"/>
    </xf>
    <xf numFmtId="0" fontId="73" fillId="0" borderId="3" xfId="0" applyFont="1" applyBorder="1" applyAlignment="1">
      <alignment horizontal="center" vertical="center"/>
    </xf>
    <xf numFmtId="49" fontId="74" fillId="0" borderId="3" xfId="33" applyNumberFormat="1" applyFont="1" applyBorder="1" applyAlignment="1">
      <alignment horizontal="center" vertical="center"/>
    </xf>
    <xf numFmtId="4" fontId="74" fillId="0" borderId="3" xfId="33" applyNumberFormat="1" applyFont="1" applyBorder="1" applyAlignment="1">
      <alignment vertical="center" wrapText="1"/>
    </xf>
    <xf numFmtId="0" fontId="26" fillId="0" borderId="0" xfId="33" applyFont="1" applyAlignment="1">
      <alignment vertical="center"/>
    </xf>
    <xf numFmtId="0" fontId="75" fillId="0" borderId="3" xfId="0" applyFont="1" applyBorder="1" applyAlignment="1">
      <alignment horizontal="center" vertical="center"/>
    </xf>
    <xf numFmtId="49" fontId="28" fillId="0" borderId="5" xfId="33" applyNumberFormat="1" applyFont="1" applyBorder="1" applyAlignment="1">
      <alignment horizontal="left" vertical="center"/>
    </xf>
    <xf numFmtId="49" fontId="28" fillId="0" borderId="10" xfId="33" applyNumberFormat="1" applyFont="1" applyBorder="1" applyAlignment="1">
      <alignment horizontal="left" vertical="center"/>
    </xf>
    <xf numFmtId="49" fontId="28" fillId="0" borderId="10" xfId="33" applyNumberFormat="1" applyFont="1" applyBorder="1" applyAlignment="1">
      <alignment horizontal="center" vertical="center"/>
    </xf>
    <xf numFmtId="4" fontId="66" fillId="0" borderId="10" xfId="33" applyNumberFormat="1" applyFont="1" applyBorder="1" applyAlignment="1">
      <alignment vertical="center" wrapText="1"/>
    </xf>
    <xf numFmtId="4" fontId="29" fillId="0" borderId="10" xfId="33" applyNumberFormat="1" applyFont="1" applyBorder="1" applyAlignment="1">
      <alignment vertical="center" wrapText="1"/>
    </xf>
    <xf numFmtId="4" fontId="29" fillId="0" borderId="4" xfId="33" applyNumberFormat="1" applyFont="1" applyBorder="1" applyAlignment="1">
      <alignment vertical="center" wrapText="1"/>
    </xf>
    <xf numFmtId="0" fontId="25" fillId="0" borderId="0" xfId="33" applyFont="1" applyAlignment="1">
      <alignment vertical="center"/>
    </xf>
    <xf numFmtId="0" fontId="34" fillId="0" borderId="3" xfId="0" applyFont="1" applyBorder="1" applyAlignment="1">
      <alignment horizontal="center" vertical="center"/>
    </xf>
    <xf numFmtId="4" fontId="28" fillId="0" borderId="3" xfId="33" applyNumberFormat="1" applyFont="1" applyBorder="1" applyAlignment="1">
      <alignment vertical="center" wrapText="1"/>
    </xf>
    <xf numFmtId="4" fontId="29" fillId="0" borderId="7" xfId="33" applyNumberFormat="1" applyFont="1" applyBorder="1" applyAlignment="1">
      <alignment vertical="center" wrapText="1"/>
    </xf>
    <xf numFmtId="0" fontId="30" fillId="0" borderId="3" xfId="33" applyFont="1" applyBorder="1" applyAlignment="1">
      <alignment horizontal="center" vertical="center" wrapText="1"/>
    </xf>
    <xf numFmtId="4" fontId="30" fillId="0" borderId="7" xfId="33" applyNumberFormat="1" applyFont="1" applyBorder="1" applyAlignment="1">
      <alignment vertical="center" wrapText="1"/>
    </xf>
    <xf numFmtId="4" fontId="30" fillId="0" borderId="3" xfId="33" applyNumberFormat="1" applyFont="1" applyBorder="1" applyAlignment="1">
      <alignment vertical="center" wrapText="1"/>
    </xf>
    <xf numFmtId="0" fontId="23" fillId="0" borderId="0" xfId="33" applyFont="1" applyAlignment="1">
      <alignment vertical="center"/>
    </xf>
    <xf numFmtId="0" fontId="76" fillId="0" borderId="3" xfId="0" applyFont="1" applyBorder="1" applyAlignment="1">
      <alignment horizontal="center" vertical="center" wrapText="1"/>
    </xf>
    <xf numFmtId="0" fontId="76" fillId="0" borderId="7" xfId="0" applyFont="1" applyBorder="1" applyAlignment="1">
      <alignment horizontal="center" vertical="center" wrapText="1"/>
    </xf>
    <xf numFmtId="0" fontId="72" fillId="0" borderId="5" xfId="33" applyFont="1" applyBorder="1" applyAlignment="1">
      <alignment horizontal="center"/>
    </xf>
    <xf numFmtId="0" fontId="72" fillId="0" borderId="10" xfId="33" applyFont="1" applyBorder="1" applyAlignment="1">
      <alignment horizontal="center"/>
    </xf>
    <xf numFmtId="0" fontId="72" fillId="0" borderId="10" xfId="33" applyFont="1" applyBorder="1" applyAlignment="1">
      <alignment horizontal="center" wrapText="1"/>
    </xf>
    <xf numFmtId="0" fontId="72" fillId="0" borderId="10" xfId="33" applyFont="1" applyBorder="1" applyAlignment="1">
      <alignment horizontal="center" vertical="center" wrapText="1"/>
    </xf>
    <xf numFmtId="4" fontId="49" fillId="0" borderId="10" xfId="33" applyNumberFormat="1" applyFont="1" applyBorder="1" applyAlignment="1">
      <alignment horizontal="center" vertical="center" wrapText="1"/>
    </xf>
    <xf numFmtId="4" fontId="72" fillId="0" borderId="10" xfId="33" applyNumberFormat="1" applyFont="1" applyBorder="1" applyAlignment="1">
      <alignment horizontal="center" vertical="center" wrapText="1"/>
    </xf>
    <xf numFmtId="4" fontId="72" fillId="0" borderId="4" xfId="33" applyNumberFormat="1" applyFont="1" applyBorder="1" applyAlignment="1">
      <alignment horizontal="center" vertical="center" wrapText="1"/>
    </xf>
    <xf numFmtId="49" fontId="77" fillId="0" borderId="3" xfId="33" applyNumberFormat="1" applyFont="1" applyBorder="1" applyAlignment="1">
      <alignment horizontal="center" vertical="center" wrapText="1"/>
    </xf>
    <xf numFmtId="4" fontId="77" fillId="0" borderId="3" xfId="33" applyNumberFormat="1" applyFont="1" applyBorder="1" applyAlignment="1">
      <alignment vertical="center" wrapText="1"/>
    </xf>
    <xf numFmtId="0" fontId="49" fillId="0" borderId="0" xfId="33" applyFont="1" applyAlignment="1">
      <alignment vertical="center"/>
    </xf>
    <xf numFmtId="0" fontId="78" fillId="0" borderId="3" xfId="0" applyFont="1" applyBorder="1" applyAlignment="1">
      <alignment horizontal="center" vertical="center" wrapText="1"/>
    </xf>
    <xf numFmtId="49" fontId="77" fillId="0" borderId="3" xfId="33" applyNumberFormat="1" applyFont="1" applyBorder="1" applyAlignment="1">
      <alignment horizontal="center" vertical="center"/>
    </xf>
    <xf numFmtId="0" fontId="78" fillId="0" borderId="3" xfId="0" applyFont="1" applyBorder="1" applyAlignment="1">
      <alignment horizontal="center" vertical="center"/>
    </xf>
    <xf numFmtId="49" fontId="28" fillId="0" borderId="14" xfId="33" applyNumberFormat="1" applyFont="1" applyBorder="1" applyAlignment="1">
      <alignment horizontal="left" vertical="center"/>
    </xf>
    <xf numFmtId="49" fontId="28" fillId="0" borderId="6" xfId="33" applyNumberFormat="1" applyFont="1" applyBorder="1" applyAlignment="1">
      <alignment horizontal="left" vertical="center"/>
    </xf>
    <xf numFmtId="0" fontId="29" fillId="0" borderId="7" xfId="33" applyFont="1" applyBorder="1" applyAlignment="1">
      <alignment horizontal="center" vertical="center" wrapText="1"/>
    </xf>
    <xf numFmtId="0" fontId="29" fillId="0" borderId="8" xfId="33" applyFont="1" applyBorder="1" applyAlignment="1">
      <alignment horizontal="center" vertical="center" wrapText="1"/>
    </xf>
    <xf numFmtId="0" fontId="29" fillId="0" borderId="7" xfId="33" applyFont="1" applyBorder="1" applyAlignment="1">
      <alignment horizontal="center" vertical="top" wrapText="1"/>
    </xf>
    <xf numFmtId="0" fontId="20" fillId="0" borderId="0" xfId="33" applyFont="1" applyAlignment="1">
      <alignment vertical="top"/>
    </xf>
    <xf numFmtId="0" fontId="29" fillId="0" borderId="8" xfId="33" applyFont="1" applyBorder="1" applyAlignment="1">
      <alignment horizontal="center" vertical="top" wrapText="1"/>
    </xf>
    <xf numFmtId="0" fontId="29" fillId="0" borderId="11" xfId="33" applyFont="1" applyBorder="1" applyAlignment="1">
      <alignment horizontal="center" vertical="top" wrapText="1"/>
    </xf>
    <xf numFmtId="0" fontId="29" fillId="0" borderId="11" xfId="33" applyFont="1" applyBorder="1" applyAlignment="1">
      <alignment horizontal="center" vertical="center" wrapText="1"/>
    </xf>
    <xf numFmtId="4" fontId="29" fillId="0" borderId="8" xfId="33" applyNumberFormat="1" applyFont="1" applyBorder="1" applyAlignment="1">
      <alignment vertical="center" wrapText="1"/>
    </xf>
    <xf numFmtId="0" fontId="33" fillId="0" borderId="7" xfId="0" applyFont="1" applyBorder="1" applyAlignment="1">
      <alignment horizontal="center" vertical="center" wrapText="1"/>
    </xf>
    <xf numFmtId="0" fontId="29" fillId="0" borderId="9" xfId="33" applyFont="1" applyBorder="1" applyAlignment="1">
      <alignment horizontal="center" vertical="center" wrapText="1"/>
    </xf>
    <xf numFmtId="0" fontId="29" fillId="0" borderId="12" xfId="33" applyFont="1" applyBorder="1" applyAlignment="1">
      <alignment horizontal="center" vertical="center" wrapText="1"/>
    </xf>
    <xf numFmtId="4" fontId="29" fillId="0" borderId="11" xfId="33" applyNumberFormat="1" applyFont="1" applyBorder="1" applyAlignment="1">
      <alignment vertical="center" wrapText="1"/>
    </xf>
    <xf numFmtId="3" fontId="29" fillId="0" borderId="7" xfId="33" applyNumberFormat="1" applyFont="1" applyBorder="1" applyAlignment="1">
      <alignment vertical="center" wrapText="1"/>
    </xf>
    <xf numFmtId="3" fontId="29" fillId="0" borderId="3" xfId="33" applyNumberFormat="1" applyFont="1" applyBorder="1" applyAlignment="1">
      <alignment vertical="center" wrapText="1"/>
    </xf>
    <xf numFmtId="0" fontId="29" fillId="0" borderId="4" xfId="33" applyFont="1" applyBorder="1" applyAlignment="1">
      <alignment horizontal="center" vertical="center" wrapText="1"/>
    </xf>
    <xf numFmtId="3" fontId="29" fillId="0" borderId="3" xfId="33" applyNumberFormat="1" applyFont="1" applyBorder="1" applyAlignment="1">
      <alignment horizontal="center" vertical="center" wrapText="1"/>
    </xf>
    <xf numFmtId="49" fontId="28" fillId="0" borderId="6" xfId="33" applyNumberFormat="1" applyFont="1" applyBorder="1" applyAlignment="1">
      <alignment horizontal="center" vertical="center"/>
    </xf>
    <xf numFmtId="4" fontId="66" fillId="0" borderId="6" xfId="33" applyNumberFormat="1" applyFont="1" applyBorder="1" applyAlignment="1">
      <alignment vertical="center" wrapText="1"/>
    </xf>
    <xf numFmtId="4" fontId="29" fillId="0" borderId="6" xfId="33" applyNumberFormat="1" applyFont="1" applyBorder="1" applyAlignment="1">
      <alignment vertical="center" wrapText="1"/>
    </xf>
    <xf numFmtId="4" fontId="29" fillId="0" borderId="15" xfId="33" applyNumberFormat="1" applyFont="1" applyBorder="1" applyAlignment="1">
      <alignment vertical="center" wrapText="1"/>
    </xf>
    <xf numFmtId="0" fontId="73" fillId="0" borderId="3" xfId="0" applyFont="1" applyBorder="1" applyAlignment="1">
      <alignment horizontal="center" vertical="center" wrapText="1"/>
    </xf>
    <xf numFmtId="3" fontId="20" fillId="0" borderId="0" xfId="33" applyNumberFormat="1" applyFont="1" applyAlignment="1">
      <alignment vertical="center" wrapText="1"/>
    </xf>
    <xf numFmtId="0" fontId="80" fillId="0" borderId="0" xfId="33" applyFont="1" applyAlignment="1">
      <alignment horizontal="left"/>
    </xf>
    <xf numFmtId="0" fontId="80" fillId="0" borderId="0" xfId="33" applyFont="1" applyAlignment="1">
      <alignment horizontal="center"/>
    </xf>
    <xf numFmtId="0" fontId="56" fillId="0" borderId="0" xfId="33" applyFont="1" applyAlignment="1">
      <alignment wrapText="1"/>
    </xf>
    <xf numFmtId="0" fontId="20" fillId="0" borderId="0" xfId="33" applyFont="1" applyAlignment="1">
      <alignment wrapText="1"/>
    </xf>
    <xf numFmtId="0" fontId="20" fillId="0" borderId="0" xfId="33" applyFont="1" applyAlignment="1">
      <alignment horizontal="center" wrapText="1"/>
    </xf>
    <xf numFmtId="3" fontId="20" fillId="0" borderId="0" xfId="33" applyNumberFormat="1" applyFont="1" applyAlignment="1">
      <alignment wrapText="1"/>
    </xf>
    <xf numFmtId="0" fontId="20" fillId="0" borderId="0" xfId="33" applyFont="1"/>
    <xf numFmtId="0" fontId="56" fillId="0" borderId="0" xfId="33" applyFont="1" applyAlignment="1">
      <alignment horizontal="left" vertical="center"/>
    </xf>
    <xf numFmtId="0" fontId="56" fillId="0" borderId="0" xfId="33" applyFont="1" applyAlignment="1">
      <alignment horizontal="center" vertical="center"/>
    </xf>
    <xf numFmtId="0" fontId="20" fillId="0" borderId="0" xfId="33" applyFont="1" applyAlignment="1">
      <alignment horizontal="center"/>
    </xf>
    <xf numFmtId="0" fontId="20" fillId="0" borderId="0" xfId="33" applyFont="1" applyAlignment="1">
      <alignment horizontal="left"/>
    </xf>
    <xf numFmtId="3" fontId="20" fillId="0" borderId="0" xfId="33" applyNumberFormat="1" applyFont="1" applyAlignment="1">
      <alignment horizontal="left" wrapText="1"/>
    </xf>
    <xf numFmtId="0" fontId="19" fillId="0" borderId="0" xfId="33" applyFont="1" applyAlignment="1">
      <alignment vertical="center" wrapText="1"/>
    </xf>
    <xf numFmtId="0" fontId="19" fillId="0" borderId="7" xfId="33" applyFont="1" applyBorder="1" applyAlignment="1">
      <alignment horizontal="center" vertical="top" wrapText="1"/>
    </xf>
    <xf numFmtId="0" fontId="72" fillId="0" borderId="3" xfId="33" applyFont="1" applyBorder="1" applyAlignment="1">
      <alignment horizontal="center"/>
    </xf>
    <xf numFmtId="0" fontId="72" fillId="0" borderId="3" xfId="33" applyFont="1" applyBorder="1" applyAlignment="1">
      <alignment horizontal="center" wrapText="1"/>
    </xf>
    <xf numFmtId="3" fontId="72" fillId="0" borderId="3" xfId="33" applyNumberFormat="1" applyFont="1" applyBorder="1" applyAlignment="1">
      <alignment horizontal="center" wrapText="1"/>
    </xf>
    <xf numFmtId="0" fontId="27" fillId="0" borderId="3" xfId="33" applyFont="1" applyBorder="1" applyAlignment="1">
      <alignment horizontal="center" vertical="center" wrapText="1"/>
    </xf>
    <xf numFmtId="3" fontId="27" fillId="0" borderId="3" xfId="33" applyNumberFormat="1" applyFont="1" applyBorder="1" applyAlignment="1">
      <alignment horizontal="right" vertical="center" wrapText="1"/>
    </xf>
    <xf numFmtId="0" fontId="27" fillId="0" borderId="0" xfId="33" applyFont="1" applyAlignment="1">
      <alignment horizontal="center" vertical="center"/>
    </xf>
    <xf numFmtId="0" fontId="81" fillId="0" borderId="3" xfId="36" applyFont="1" applyBorder="1" applyAlignment="1">
      <alignment horizontal="center" vertical="center" wrapText="1"/>
    </xf>
    <xf numFmtId="49" fontId="20" fillId="0" borderId="7" xfId="33" applyNumberFormat="1" applyFont="1" applyBorder="1" applyAlignment="1">
      <alignment horizontal="center" vertical="top"/>
    </xf>
    <xf numFmtId="0" fontId="20" fillId="0" borderId="3" xfId="33" applyFont="1" applyBorder="1" applyAlignment="1">
      <alignment horizontal="center" vertical="center" wrapText="1"/>
    </xf>
    <xf numFmtId="3" fontId="20" fillId="0" borderId="3" xfId="33" applyNumberFormat="1" applyFont="1" applyBorder="1" applyAlignment="1">
      <alignment horizontal="right" vertical="center"/>
    </xf>
    <xf numFmtId="3" fontId="20" fillId="0" borderId="3" xfId="33" applyNumberFormat="1" applyFont="1" applyBorder="1" applyAlignment="1">
      <alignment vertical="center" wrapText="1"/>
    </xf>
    <xf numFmtId="0" fontId="20" fillId="0" borderId="0" xfId="33" applyFont="1" applyAlignment="1">
      <alignment vertical="top" wrapText="1"/>
    </xf>
    <xf numFmtId="49" fontId="20" fillId="0" borderId="8" xfId="33" applyNumberFormat="1" applyFont="1" applyBorder="1" applyAlignment="1">
      <alignment horizontal="center" vertical="top"/>
    </xf>
    <xf numFmtId="0" fontId="33" fillId="0" borderId="3" xfId="36" applyFont="1" applyBorder="1" applyAlignment="1">
      <alignment horizontal="center" vertical="center" wrapText="1"/>
    </xf>
    <xf numFmtId="49" fontId="20" fillId="0" borderId="11" xfId="33" applyNumberFormat="1" applyFont="1" applyBorder="1" applyAlignment="1">
      <alignment horizontal="center" vertical="top"/>
    </xf>
    <xf numFmtId="0" fontId="20" fillId="0" borderId="7" xfId="33" applyFont="1" applyBorder="1" applyAlignment="1">
      <alignment horizontal="center" vertical="center" wrapText="1"/>
    </xf>
    <xf numFmtId="0" fontId="20" fillId="0" borderId="11" xfId="33" applyFont="1" applyBorder="1" applyAlignment="1">
      <alignment horizontal="center" vertical="center" wrapText="1"/>
    </xf>
    <xf numFmtId="49" fontId="20" fillId="0" borderId="14" xfId="33" applyNumberFormat="1" applyFont="1" applyBorder="1" applyAlignment="1">
      <alignment horizontal="center" vertical="top"/>
    </xf>
    <xf numFmtId="49" fontId="20" fillId="0" borderId="1" xfId="33" applyNumberFormat="1" applyFont="1" applyBorder="1" applyAlignment="1">
      <alignment horizontal="center" vertical="top"/>
    </xf>
    <xf numFmtId="49" fontId="20" fillId="0" borderId="2" xfId="33" applyNumberFormat="1" applyFont="1" applyBorder="1" applyAlignment="1">
      <alignment horizontal="center" vertical="top"/>
    </xf>
    <xf numFmtId="0" fontId="56" fillId="0" borderId="0" xfId="33" applyFont="1" applyAlignment="1">
      <alignment vertical="center"/>
    </xf>
    <xf numFmtId="0" fontId="20" fillId="0" borderId="0" xfId="33" applyFont="1" applyAlignment="1">
      <alignment horizontal="left" wrapText="1"/>
    </xf>
    <xf numFmtId="0" fontId="20" fillId="0" borderId="0" xfId="33" applyFont="1" applyAlignment="1">
      <alignment horizontal="left" vertical="center" wrapText="1"/>
    </xf>
    <xf numFmtId="0" fontId="56" fillId="0" borderId="0" xfId="33" applyFont="1" applyAlignment="1">
      <alignment horizontal="left" wrapText="1"/>
    </xf>
    <xf numFmtId="0" fontId="56" fillId="0" borderId="0" xfId="33" applyFont="1" applyAlignment="1">
      <alignment horizontal="left"/>
    </xf>
    <xf numFmtId="0" fontId="56" fillId="0" borderId="0" xfId="33" applyFont="1"/>
    <xf numFmtId="0" fontId="56" fillId="0" borderId="0" xfId="33" applyFont="1" applyAlignment="1">
      <alignment horizontal="center" vertical="center" wrapText="1"/>
    </xf>
    <xf numFmtId="0" fontId="25" fillId="0" borderId="0" xfId="33" applyFont="1"/>
    <xf numFmtId="0" fontId="19" fillId="0" borderId="0" xfId="33" applyFont="1"/>
    <xf numFmtId="3" fontId="20" fillId="0" borderId="0" xfId="33" applyNumberFormat="1" applyFont="1"/>
    <xf numFmtId="0" fontId="72" fillId="0" borderId="3" xfId="33" applyFont="1" applyBorder="1" applyAlignment="1">
      <alignment horizontal="center" vertical="center" wrapText="1"/>
    </xf>
    <xf numFmtId="0" fontId="27" fillId="0" borderId="15" xfId="33" applyFont="1" applyBorder="1" applyAlignment="1">
      <alignment horizontal="center" vertical="center" wrapText="1"/>
    </xf>
    <xf numFmtId="0" fontId="81" fillId="0" borderId="3" xfId="0" applyFont="1" applyBorder="1" applyAlignment="1">
      <alignment horizontal="center" vertical="center" wrapText="1"/>
    </xf>
    <xf numFmtId="0" fontId="81" fillId="0" borderId="13" xfId="0" applyFont="1" applyBorder="1" applyAlignment="1">
      <alignment horizontal="center" vertical="center" wrapText="1"/>
    </xf>
    <xf numFmtId="0" fontId="20" fillId="0" borderId="8" xfId="37" applyNumberFormat="1" applyFont="1" applyFill="1" applyBorder="1" applyAlignment="1">
      <alignment horizontal="center" vertical="top"/>
    </xf>
    <xf numFmtId="1" fontId="20" fillId="0" borderId="8" xfId="37" applyNumberFormat="1" applyFont="1" applyFill="1" applyBorder="1" applyAlignment="1">
      <alignment horizontal="center" vertical="top"/>
    </xf>
    <xf numFmtId="9" fontId="20" fillId="0" borderId="7" xfId="37" applyFont="1" applyFill="1" applyBorder="1" applyAlignment="1">
      <alignment horizontal="center" vertical="center" wrapText="1"/>
    </xf>
    <xf numFmtId="3" fontId="20" fillId="0" borderId="3" xfId="37" applyNumberFormat="1" applyFont="1" applyFill="1" applyBorder="1" applyAlignment="1">
      <alignment horizontal="right" vertical="center"/>
    </xf>
    <xf numFmtId="3" fontId="20" fillId="0" borderId="3" xfId="37" applyNumberFormat="1" applyFont="1" applyFill="1" applyBorder="1" applyAlignment="1">
      <alignment vertical="center" wrapText="1"/>
    </xf>
    <xf numFmtId="9" fontId="20" fillId="0" borderId="0" xfId="37" applyFont="1" applyFill="1" applyAlignment="1">
      <alignment vertical="top" wrapText="1"/>
    </xf>
    <xf numFmtId="9" fontId="20" fillId="0" borderId="0" xfId="37" applyFont="1" applyFill="1" applyAlignment="1">
      <alignment vertical="top"/>
    </xf>
    <xf numFmtId="9" fontId="20" fillId="0" borderId="8" xfId="37" applyFont="1" applyFill="1" applyBorder="1" applyAlignment="1">
      <alignment horizontal="center" vertical="top"/>
    </xf>
    <xf numFmtId="9" fontId="20" fillId="0" borderId="3" xfId="37" applyFont="1" applyFill="1" applyBorder="1" applyAlignment="1">
      <alignment horizontal="center" vertical="center" wrapText="1"/>
    </xf>
    <xf numFmtId="9" fontId="20" fillId="0" borderId="11" xfId="37" applyFont="1" applyFill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80" fillId="0" borderId="0" xfId="33" applyFont="1" applyAlignment="1">
      <alignment horizontal="center" vertical="center"/>
    </xf>
    <xf numFmtId="0" fontId="43" fillId="0" borderId="0" xfId="0" applyFont="1" applyAlignment="1">
      <alignment horizontal="center"/>
    </xf>
    <xf numFmtId="0" fontId="43" fillId="0" borderId="0" xfId="0" applyFont="1"/>
    <xf numFmtId="3" fontId="85" fillId="0" borderId="0" xfId="0" applyNumberFormat="1" applyFont="1"/>
    <xf numFmtId="0" fontId="85" fillId="0" borderId="0" xfId="0" applyFont="1" applyAlignment="1">
      <alignment wrapText="1"/>
    </xf>
    <xf numFmtId="0" fontId="85" fillId="0" borderId="0" xfId="0" applyFont="1"/>
    <xf numFmtId="0" fontId="87" fillId="0" borderId="0" xfId="0" applyFont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88" fillId="0" borderId="0" xfId="0" applyFont="1" applyAlignment="1">
      <alignment horizontal="center" vertical="center"/>
    </xf>
    <xf numFmtId="0" fontId="38" fillId="0" borderId="0" xfId="0" applyFont="1" applyAlignment="1">
      <alignment vertical="center"/>
    </xf>
    <xf numFmtId="0" fontId="38" fillId="0" borderId="0" xfId="0" applyFont="1" applyAlignment="1">
      <alignment horizontal="center" vertical="center"/>
    </xf>
    <xf numFmtId="3" fontId="38" fillId="0" borderId="0" xfId="0" applyNumberFormat="1" applyFont="1" applyAlignment="1">
      <alignment horizontal="center" vertical="center"/>
    </xf>
    <xf numFmtId="3" fontId="29" fillId="0" borderId="0" xfId="0" applyNumberFormat="1" applyFont="1" applyAlignment="1">
      <alignment horizontal="center" vertical="center"/>
    </xf>
    <xf numFmtId="0" fontId="38" fillId="0" borderId="0" xfId="0" applyFont="1"/>
    <xf numFmtId="0" fontId="28" fillId="0" borderId="0" xfId="0" applyFont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3" fontId="30" fillId="0" borderId="5" xfId="0" applyNumberFormat="1" applyFont="1" applyBorder="1" applyAlignment="1">
      <alignment horizontal="center"/>
    </xf>
    <xf numFmtId="0" fontId="28" fillId="0" borderId="11" xfId="0" applyFont="1" applyBorder="1" applyAlignment="1">
      <alignment vertical="center" wrapText="1"/>
    </xf>
    <xf numFmtId="0" fontId="30" fillId="0" borderId="4" xfId="0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0" fontId="29" fillId="0" borderId="8" xfId="0" applyFont="1" applyBorder="1" applyAlignment="1">
      <alignment horizontal="center"/>
    </xf>
    <xf numFmtId="0" fontId="29" fillId="0" borderId="8" xfId="0" applyFont="1" applyBorder="1" applyAlignment="1">
      <alignment wrapText="1"/>
    </xf>
    <xf numFmtId="0" fontId="29" fillId="0" borderId="8" xfId="0" applyFont="1" applyBorder="1" applyAlignment="1">
      <alignment horizontal="center" wrapText="1"/>
    </xf>
    <xf numFmtId="3" fontId="29" fillId="0" borderId="8" xfId="0" applyNumberFormat="1" applyFont="1" applyBorder="1"/>
    <xf numFmtId="3" fontId="29" fillId="0" borderId="1" xfId="0" applyNumberFormat="1" applyFont="1" applyBorder="1"/>
    <xf numFmtId="0" fontId="28" fillId="0" borderId="8" xfId="0" applyFont="1" applyBorder="1" applyAlignment="1">
      <alignment vertical="center" wrapText="1"/>
    </xf>
    <xf numFmtId="0" fontId="29" fillId="0" borderId="9" xfId="0" applyFont="1" applyBorder="1" applyAlignment="1">
      <alignment wrapText="1"/>
    </xf>
    <xf numFmtId="0" fontId="29" fillId="0" borderId="9" xfId="0" applyFont="1" applyBorder="1" applyAlignment="1">
      <alignment horizontal="center" wrapText="1"/>
    </xf>
    <xf numFmtId="0" fontId="41" fillId="0" borderId="3" xfId="0" applyFont="1" applyBorder="1" applyAlignment="1">
      <alignment horizontal="center" vertical="center" wrapText="1"/>
    </xf>
    <xf numFmtId="4" fontId="41" fillId="0" borderId="3" xfId="0" applyNumberFormat="1" applyFont="1" applyBorder="1" applyAlignment="1">
      <alignment vertical="center"/>
    </xf>
    <xf numFmtId="4" fontId="28" fillId="0" borderId="7" xfId="0" applyNumberFormat="1" applyFont="1" applyBorder="1" applyAlignment="1">
      <alignment vertical="center" wrapText="1"/>
    </xf>
    <xf numFmtId="4" fontId="41" fillId="0" borderId="3" xfId="0" applyNumberFormat="1" applyFont="1" applyBorder="1" applyAlignment="1">
      <alignment horizontal="center" vertical="center" wrapText="1"/>
    </xf>
    <xf numFmtId="4" fontId="28" fillId="0" borderId="8" xfId="0" applyNumberFormat="1" applyFont="1" applyBorder="1" applyAlignment="1">
      <alignment vertical="center" wrapText="1"/>
    </xf>
    <xf numFmtId="4" fontId="28" fillId="0" borderId="11" xfId="0" applyNumberFormat="1" applyFont="1" applyBorder="1" applyAlignment="1">
      <alignment vertical="center" wrapText="1"/>
    </xf>
    <xf numFmtId="49" fontId="29" fillId="0" borderId="8" xfId="0" applyNumberFormat="1" applyFont="1" applyBorder="1" applyAlignment="1">
      <alignment horizontal="center"/>
    </xf>
    <xf numFmtId="4" fontId="29" fillId="0" borderId="8" xfId="0" applyNumberFormat="1" applyFont="1" applyBorder="1"/>
    <xf numFmtId="4" fontId="29" fillId="0" borderId="1" xfId="0" applyNumberFormat="1" applyFont="1" applyBorder="1"/>
    <xf numFmtId="4" fontId="29" fillId="0" borderId="9" xfId="0" applyNumberFormat="1" applyFont="1" applyBorder="1" applyAlignment="1">
      <alignment wrapText="1"/>
    </xf>
    <xf numFmtId="4" fontId="29" fillId="0" borderId="9" xfId="0" applyNumberFormat="1" applyFont="1" applyBorder="1" applyAlignment="1">
      <alignment horizontal="center" wrapText="1"/>
    </xf>
    <xf numFmtId="0" fontId="28" fillId="0" borderId="0" xfId="0" applyFont="1"/>
    <xf numFmtId="0" fontId="42" fillId="0" borderId="3" xfId="0" applyFont="1" applyBorder="1" applyAlignment="1">
      <alignment horizontal="center" vertical="center" wrapText="1"/>
    </xf>
    <xf numFmtId="4" fontId="42" fillId="0" borderId="5" xfId="0" applyNumberFormat="1" applyFont="1" applyBorder="1" applyAlignment="1">
      <alignment vertical="center"/>
    </xf>
    <xf numFmtId="4" fontId="42" fillId="0" borderId="4" xfId="0" applyNumberFormat="1" applyFont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4" fontId="42" fillId="0" borderId="13" xfId="0" applyNumberFormat="1" applyFont="1" applyBorder="1" applyAlignment="1">
      <alignment horizontal="center" vertical="center" wrapText="1"/>
    </xf>
    <xf numFmtId="4" fontId="42" fillId="0" borderId="11" xfId="0" applyNumberFormat="1" applyFont="1" applyBorder="1" applyAlignment="1">
      <alignment vertical="center"/>
    </xf>
    <xf numFmtId="49" fontId="29" fillId="0" borderId="11" xfId="0" applyNumberFormat="1" applyFont="1" applyBorder="1" applyAlignment="1">
      <alignment horizontal="center"/>
    </xf>
    <xf numFmtId="0" fontId="29" fillId="0" borderId="11" xfId="0" applyFont="1" applyBorder="1" applyAlignment="1">
      <alignment wrapText="1"/>
    </xf>
    <xf numFmtId="0" fontId="29" fillId="0" borderId="11" xfId="0" applyFont="1" applyBorder="1" applyAlignment="1">
      <alignment horizontal="center" wrapText="1"/>
    </xf>
    <xf numFmtId="4" fontId="29" fillId="0" borderId="11" xfId="0" applyNumberFormat="1" applyFont="1" applyBorder="1"/>
    <xf numFmtId="4" fontId="29" fillId="0" borderId="2" xfId="0" applyNumberFormat="1" applyFont="1" applyBorder="1"/>
    <xf numFmtId="4" fontId="29" fillId="0" borderId="13" xfId="0" applyNumberFormat="1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4" fontId="28" fillId="0" borderId="3" xfId="0" applyNumberFormat="1" applyFont="1" applyBorder="1"/>
    <xf numFmtId="4" fontId="28" fillId="0" borderId="5" xfId="0" applyNumberFormat="1" applyFont="1" applyBorder="1"/>
    <xf numFmtId="0" fontId="28" fillId="0" borderId="4" xfId="0" applyFont="1" applyBorder="1" applyAlignment="1">
      <alignment horizontal="center" wrapText="1"/>
    </xf>
    <xf numFmtId="0" fontId="29" fillId="0" borderId="3" xfId="0" applyFont="1" applyBorder="1" applyAlignment="1">
      <alignment horizontal="center"/>
    </xf>
    <xf numFmtId="49" fontId="29" fillId="0" borderId="3" xfId="0" applyNumberFormat="1" applyFont="1" applyBorder="1" applyAlignment="1">
      <alignment horizontal="center"/>
    </xf>
    <xf numFmtId="0" fontId="29" fillId="0" borderId="3" xfId="0" applyFont="1" applyBorder="1" applyAlignment="1">
      <alignment wrapText="1"/>
    </xf>
    <xf numFmtId="0" fontId="29" fillId="0" borderId="3" xfId="0" applyFont="1" applyBorder="1" applyAlignment="1">
      <alignment horizontal="center" wrapText="1"/>
    </xf>
    <xf numFmtId="4" fontId="29" fillId="0" borderId="3" xfId="0" applyNumberFormat="1" applyFont="1" applyBorder="1"/>
    <xf numFmtId="4" fontId="29" fillId="0" borderId="5" xfId="0" applyNumberFormat="1" applyFont="1" applyBorder="1"/>
    <xf numFmtId="4" fontId="29" fillId="0" borderId="4" xfId="0" applyNumberFormat="1" applyFont="1" applyBorder="1" applyAlignment="1">
      <alignment wrapText="1"/>
    </xf>
    <xf numFmtId="4" fontId="29" fillId="0" borderId="4" xfId="0" applyNumberFormat="1" applyFont="1" applyBorder="1" applyAlignment="1">
      <alignment horizontal="center" wrapText="1"/>
    </xf>
    <xf numFmtId="0" fontId="74" fillId="0" borderId="0" xfId="0" applyFont="1" applyAlignment="1">
      <alignment vertical="center"/>
    </xf>
    <xf numFmtId="0" fontId="77" fillId="0" borderId="3" xfId="0" applyFont="1" applyBorder="1" applyAlignment="1">
      <alignment horizontal="center" vertical="center" wrapText="1"/>
    </xf>
    <xf numFmtId="4" fontId="74" fillId="0" borderId="3" xfId="0" applyNumberFormat="1" applyFont="1" applyBorder="1" applyAlignment="1">
      <alignment vertical="center"/>
    </xf>
    <xf numFmtId="4" fontId="74" fillId="0" borderId="5" xfId="0" applyNumberFormat="1" applyFont="1" applyBorder="1" applyAlignment="1">
      <alignment vertical="center"/>
    </xf>
    <xf numFmtId="4" fontId="74" fillId="0" borderId="4" xfId="0" applyNumberFormat="1" applyFont="1" applyBorder="1" applyAlignment="1">
      <alignment horizontal="center" vertical="center" wrapText="1"/>
    </xf>
    <xf numFmtId="0" fontId="77" fillId="0" borderId="11" xfId="0" applyFont="1" applyBorder="1" applyAlignment="1">
      <alignment horizontal="center" vertical="center" wrapText="1"/>
    </xf>
    <xf numFmtId="0" fontId="74" fillId="0" borderId="3" xfId="0" applyFont="1" applyBorder="1" applyAlignment="1">
      <alignment horizontal="center"/>
    </xf>
    <xf numFmtId="49" fontId="74" fillId="0" borderId="3" xfId="0" applyNumberFormat="1" applyFont="1" applyBorder="1" applyAlignment="1">
      <alignment horizontal="left" wrapText="1"/>
    </xf>
    <xf numFmtId="49" fontId="74" fillId="0" borderId="3" xfId="0" applyNumberFormat="1" applyFont="1" applyBorder="1" applyAlignment="1">
      <alignment horizontal="center" wrapText="1"/>
    </xf>
    <xf numFmtId="4" fontId="74" fillId="0" borderId="3" xfId="0" applyNumberFormat="1" applyFont="1" applyBorder="1"/>
    <xf numFmtId="4" fontId="74" fillId="0" borderId="5" xfId="0" applyNumberFormat="1" applyFont="1" applyBorder="1"/>
    <xf numFmtId="4" fontId="74" fillId="0" borderId="4" xfId="0" applyNumberFormat="1" applyFont="1" applyBorder="1" applyAlignment="1">
      <alignment horizontal="left" wrapText="1"/>
    </xf>
    <xf numFmtId="4" fontId="74" fillId="0" borderId="4" xfId="0" applyNumberFormat="1" applyFont="1" applyBorder="1" applyAlignment="1">
      <alignment horizontal="center" wrapText="1"/>
    </xf>
    <xf numFmtId="0" fontId="74" fillId="0" borderId="0" xfId="0" applyFont="1"/>
    <xf numFmtId="0" fontId="29" fillId="0" borderId="7" xfId="0" applyFont="1" applyBorder="1" applyAlignment="1">
      <alignment horizontal="center" wrapText="1"/>
    </xf>
    <xf numFmtId="4" fontId="29" fillId="0" borderId="7" xfId="0" applyNumberFormat="1" applyFont="1" applyBorder="1"/>
    <xf numFmtId="4" fontId="29" fillId="0" borderId="15" xfId="0" applyNumberFormat="1" applyFont="1" applyBorder="1" applyAlignment="1">
      <alignment horizontal="center" wrapText="1"/>
    </xf>
    <xf numFmtId="4" fontId="29" fillId="0" borderId="13" xfId="0" applyNumberFormat="1" applyFont="1" applyBorder="1" applyAlignment="1">
      <alignment wrapText="1"/>
    </xf>
    <xf numFmtId="0" fontId="28" fillId="0" borderId="3" xfId="0" applyFont="1" applyBorder="1" applyAlignment="1">
      <alignment horizontal="center" wrapText="1"/>
    </xf>
    <xf numFmtId="49" fontId="74" fillId="0" borderId="3" xfId="0" applyNumberFormat="1" applyFont="1" applyBorder="1" applyAlignment="1">
      <alignment horizontal="center" vertical="center" wrapText="1"/>
    </xf>
    <xf numFmtId="4" fontId="29" fillId="0" borderId="14" xfId="0" applyNumberFormat="1" applyFont="1" applyBorder="1"/>
    <xf numFmtId="0" fontId="29" fillId="0" borderId="7" xfId="0" applyFont="1" applyBorder="1" applyAlignment="1">
      <alignment horizontal="center"/>
    </xf>
    <xf numFmtId="0" fontId="29" fillId="0" borderId="7" xfId="0" applyFont="1" applyBorder="1" applyAlignment="1">
      <alignment horizontal="left" wrapText="1"/>
    </xf>
    <xf numFmtId="4" fontId="29" fillId="0" borderId="15" xfId="0" applyNumberFormat="1" applyFont="1" applyBorder="1" applyAlignment="1">
      <alignment horizontal="left" wrapText="1"/>
    </xf>
    <xf numFmtId="4" fontId="29" fillId="0" borderId="11" xfId="0" applyNumberFormat="1" applyFont="1" applyBorder="1" applyAlignment="1">
      <alignment horizontal="center"/>
    </xf>
    <xf numFmtId="4" fontId="29" fillId="0" borderId="2" xfId="0" applyNumberFormat="1" applyFont="1" applyBorder="1" applyAlignment="1">
      <alignment horizontal="center"/>
    </xf>
    <xf numFmtId="4" fontId="28" fillId="0" borderId="4" xfId="0" applyNumberFormat="1" applyFont="1" applyBorder="1" applyAlignment="1">
      <alignment horizontal="center" wrapText="1"/>
    </xf>
    <xf numFmtId="4" fontId="29" fillId="0" borderId="3" xfId="0" applyNumberFormat="1" applyFont="1" applyBorder="1" applyAlignment="1">
      <alignment horizontal="center"/>
    </xf>
    <xf numFmtId="4" fontId="29" fillId="0" borderId="5" xfId="0" applyNumberFormat="1" applyFont="1" applyBorder="1" applyAlignment="1">
      <alignment horizontal="center"/>
    </xf>
    <xf numFmtId="0" fontId="28" fillId="0" borderId="3" xfId="0" applyFont="1" applyBorder="1" applyAlignment="1">
      <alignment horizontal="center"/>
    </xf>
    <xf numFmtId="49" fontId="28" fillId="0" borderId="3" xfId="0" applyNumberFormat="1" applyFont="1" applyBorder="1" applyAlignment="1">
      <alignment horizontal="center"/>
    </xf>
    <xf numFmtId="0" fontId="28" fillId="0" borderId="3" xfId="0" applyFont="1" applyBorder="1" applyAlignment="1">
      <alignment wrapText="1"/>
    </xf>
    <xf numFmtId="4" fontId="28" fillId="0" borderId="4" xfId="0" applyNumberFormat="1" applyFont="1" applyBorder="1" applyAlignment="1">
      <alignment wrapText="1"/>
    </xf>
    <xf numFmtId="4" fontId="28" fillId="0" borderId="3" xfId="0" applyNumberFormat="1" applyFont="1" applyBorder="1" applyAlignment="1">
      <alignment horizontal="center"/>
    </xf>
    <xf numFmtId="49" fontId="74" fillId="0" borderId="3" xfId="0" applyNumberFormat="1" applyFont="1" applyBorder="1" applyAlignment="1">
      <alignment wrapText="1"/>
    </xf>
    <xf numFmtId="4" fontId="29" fillId="0" borderId="4" xfId="0" applyNumberFormat="1" applyFont="1" applyBorder="1" applyAlignment="1">
      <alignment horizontal="left" wrapText="1"/>
    </xf>
    <xf numFmtId="49" fontId="29" fillId="0" borderId="7" xfId="0" applyNumberFormat="1" applyFont="1" applyBorder="1" applyAlignment="1">
      <alignment horizontal="center"/>
    </xf>
    <xf numFmtId="0" fontId="29" fillId="0" borderId="7" xfId="0" applyFont="1" applyBorder="1" applyAlignment="1">
      <alignment wrapText="1"/>
    </xf>
    <xf numFmtId="4" fontId="29" fillId="0" borderId="7" xfId="0" applyNumberFormat="1" applyFont="1" applyBorder="1" applyAlignment="1">
      <alignment horizontal="center"/>
    </xf>
    <xf numFmtId="4" fontId="29" fillId="0" borderId="14" xfId="0" applyNumberFormat="1" applyFont="1" applyBorder="1" applyAlignment="1">
      <alignment horizontal="center"/>
    </xf>
    <xf numFmtId="4" fontId="29" fillId="0" borderId="15" xfId="0" applyNumberFormat="1" applyFont="1" applyBorder="1" applyAlignment="1">
      <alignment wrapText="1"/>
    </xf>
    <xf numFmtId="0" fontId="29" fillId="0" borderId="3" xfId="0" applyFont="1" applyBorder="1" applyAlignment="1">
      <alignment horizontal="left" wrapText="1"/>
    </xf>
    <xf numFmtId="0" fontId="28" fillId="0" borderId="11" xfId="0" applyFont="1" applyBorder="1" applyAlignment="1">
      <alignment horizontal="center"/>
    </xf>
    <xf numFmtId="3" fontId="29" fillId="0" borderId="11" xfId="0" applyNumberFormat="1" applyFont="1" applyBorder="1" applyAlignment="1">
      <alignment horizontal="center"/>
    </xf>
    <xf numFmtId="4" fontId="29" fillId="0" borderId="3" xfId="0" applyNumberFormat="1" applyFont="1" applyBorder="1" applyAlignment="1">
      <alignment horizontal="center" wrapText="1"/>
    </xf>
    <xf numFmtId="4" fontId="42" fillId="0" borderId="2" xfId="0" applyNumberFormat="1" applyFont="1" applyBorder="1" applyAlignment="1">
      <alignment vertical="center"/>
    </xf>
    <xf numFmtId="4" fontId="28" fillId="0" borderId="3" xfId="0" applyNumberFormat="1" applyFont="1" applyBorder="1" applyAlignment="1">
      <alignment horizontal="center" wrapText="1"/>
    </xf>
    <xf numFmtId="49" fontId="74" fillId="0" borderId="13" xfId="0" applyNumberFormat="1" applyFont="1" applyBorder="1" applyAlignment="1">
      <alignment horizontal="center" vertical="center" wrapText="1"/>
    </xf>
    <xf numFmtId="4" fontId="74" fillId="0" borderId="2" xfId="0" applyNumberFormat="1" applyFont="1" applyBorder="1" applyAlignment="1">
      <alignment vertical="center"/>
    </xf>
    <xf numFmtId="4" fontId="74" fillId="0" borderId="11" xfId="0" applyNumberFormat="1" applyFont="1" applyBorder="1" applyAlignment="1">
      <alignment horizontal="center" vertical="center" wrapText="1"/>
    </xf>
    <xf numFmtId="4" fontId="74" fillId="0" borderId="11" xfId="0" applyNumberFormat="1" applyFont="1" applyBorder="1" applyAlignment="1">
      <alignment vertical="center"/>
    </xf>
    <xf numFmtId="49" fontId="74" fillId="0" borderId="4" xfId="0" applyNumberFormat="1" applyFont="1" applyBorder="1" applyAlignment="1">
      <alignment horizontal="center" vertical="center" wrapText="1"/>
    </xf>
    <xf numFmtId="4" fontId="74" fillId="0" borderId="3" xfId="0" applyNumberFormat="1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/>
    </xf>
    <xf numFmtId="3" fontId="29" fillId="0" borderId="7" xfId="0" applyNumberFormat="1" applyFont="1" applyBorder="1" applyAlignment="1">
      <alignment horizontal="center"/>
    </xf>
    <xf numFmtId="0" fontId="38" fillId="4" borderId="0" xfId="0" applyFont="1" applyFill="1"/>
    <xf numFmtId="0" fontId="42" fillId="0" borderId="11" xfId="0" applyFont="1" applyBorder="1" applyAlignment="1">
      <alignment horizontal="center" vertical="center"/>
    </xf>
    <xf numFmtId="49" fontId="42" fillId="0" borderId="11" xfId="0" applyNumberFormat="1" applyFont="1" applyBorder="1" applyAlignment="1">
      <alignment horizontal="center" vertical="center"/>
    </xf>
    <xf numFmtId="0" fontId="42" fillId="0" borderId="11" xfId="0" applyFont="1" applyBorder="1" applyAlignment="1">
      <alignment horizontal="left" vertical="center" wrapText="1"/>
    </xf>
    <xf numFmtId="4" fontId="42" fillId="0" borderId="13" xfId="0" applyNumberFormat="1" applyFont="1" applyBorder="1" applyAlignment="1">
      <alignment horizontal="left" vertical="center" wrapText="1"/>
    </xf>
    <xf numFmtId="49" fontId="28" fillId="0" borderId="3" xfId="0" applyNumberFormat="1" applyFont="1" applyBorder="1"/>
    <xf numFmtId="0" fontId="42" fillId="0" borderId="3" xfId="0" applyFont="1" applyBorder="1" applyAlignment="1">
      <alignment horizontal="center" vertical="center"/>
    </xf>
    <xf numFmtId="49" fontId="42" fillId="0" borderId="3" xfId="0" applyNumberFormat="1" applyFont="1" applyBorder="1" applyAlignment="1">
      <alignment horizontal="center" vertical="center"/>
    </xf>
    <xf numFmtId="0" fontId="42" fillId="0" borderId="3" xfId="0" applyFont="1" applyBorder="1" applyAlignment="1">
      <alignment horizontal="left" vertical="center" wrapText="1"/>
    </xf>
    <xf numFmtId="4" fontId="42" fillId="0" borderId="4" xfId="0" applyNumberFormat="1" applyFont="1" applyBorder="1" applyAlignment="1">
      <alignment horizontal="left" vertical="center" wrapText="1"/>
    </xf>
    <xf numFmtId="0" fontId="74" fillId="0" borderId="11" xfId="0" applyFont="1" applyBorder="1" applyAlignment="1">
      <alignment horizontal="center" vertical="center"/>
    </xf>
    <xf numFmtId="49" fontId="74" fillId="0" borderId="2" xfId="0" applyNumberFormat="1" applyFont="1" applyBorder="1" applyAlignment="1">
      <alignment horizontal="left" vertical="center" wrapText="1"/>
    </xf>
    <xf numFmtId="49" fontId="74" fillId="0" borderId="13" xfId="0" applyNumberFormat="1" applyFont="1" applyBorder="1" applyAlignment="1">
      <alignment horizontal="left" vertical="center" wrapText="1"/>
    </xf>
    <xf numFmtId="4" fontId="74" fillId="0" borderId="13" xfId="0" applyNumberFormat="1" applyFont="1" applyBorder="1" applyAlignment="1">
      <alignment horizontal="left" vertical="center" wrapText="1"/>
    </xf>
    <xf numFmtId="4" fontId="28" fillId="0" borderId="6" xfId="0" applyNumberFormat="1" applyFont="1" applyBorder="1" applyAlignment="1">
      <alignment horizontal="center" vertical="center" wrapText="1"/>
    </xf>
    <xf numFmtId="4" fontId="41" fillId="0" borderId="4" xfId="0" applyNumberFormat="1" applyFont="1" applyBorder="1" applyAlignment="1">
      <alignment horizontal="center" vertical="center" wrapText="1"/>
    </xf>
    <xf numFmtId="4" fontId="28" fillId="0" borderId="0" xfId="0" applyNumberFormat="1" applyFont="1" applyAlignment="1">
      <alignment horizontal="center" vertical="center" wrapText="1"/>
    </xf>
    <xf numFmtId="4" fontId="28" fillId="0" borderId="12" xfId="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4" fontId="29" fillId="0" borderId="3" xfId="0" applyNumberFormat="1" applyFont="1" applyBorder="1" applyAlignment="1">
      <alignment wrapText="1"/>
    </xf>
    <xf numFmtId="3" fontId="29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3" fontId="38" fillId="0" borderId="0" xfId="0" applyNumberFormat="1" applyFont="1"/>
    <xf numFmtId="4" fontId="38" fillId="0" borderId="0" xfId="0" applyNumberFormat="1" applyFont="1"/>
    <xf numFmtId="49" fontId="33" fillId="0" borderId="3" xfId="24" applyNumberFormat="1" applyFont="1" applyBorder="1" applyAlignment="1">
      <alignment horizontal="center" vertical="top"/>
    </xf>
    <xf numFmtId="0" fontId="33" fillId="0" borderId="3" xfId="24" applyFont="1" applyBorder="1" applyAlignment="1">
      <alignment horizontal="center" vertical="top"/>
    </xf>
    <xf numFmtId="0" fontId="33" fillId="0" borderId="3" xfId="24" applyFont="1" applyBorder="1" applyAlignment="1">
      <alignment vertical="top" wrapText="1"/>
    </xf>
    <xf numFmtId="4" fontId="33" fillId="0" borderId="3" xfId="24" applyNumberFormat="1" applyFont="1" applyBorder="1" applyAlignment="1">
      <alignment vertical="top"/>
    </xf>
    <xf numFmtId="0" fontId="20" fillId="0" borderId="0" xfId="10" applyFont="1" applyAlignment="1">
      <alignment horizontal="left" vertical="center" wrapText="1"/>
    </xf>
    <xf numFmtId="49" fontId="20" fillId="0" borderId="7" xfId="10" applyNumberFormat="1" applyFont="1" applyBorder="1" applyAlignment="1">
      <alignment horizontal="center" vertical="center"/>
    </xf>
    <xf numFmtId="49" fontId="20" fillId="0" borderId="8" xfId="10" applyNumberFormat="1" applyFont="1" applyBorder="1" applyAlignment="1">
      <alignment horizontal="center" vertical="center"/>
    </xf>
    <xf numFmtId="49" fontId="20" fillId="0" borderId="11" xfId="10" applyNumberFormat="1" applyFont="1" applyBorder="1" applyAlignment="1">
      <alignment horizontal="center" vertical="center"/>
    </xf>
    <xf numFmtId="49" fontId="20" fillId="0" borderId="7" xfId="10" applyNumberFormat="1" applyFont="1" applyBorder="1" applyAlignment="1">
      <alignment horizontal="left" vertical="center" wrapText="1"/>
    </xf>
    <xf numFmtId="49" fontId="20" fillId="0" borderId="8" xfId="10" applyNumberFormat="1" applyFont="1" applyBorder="1" applyAlignment="1">
      <alignment horizontal="left" vertical="center" wrapText="1"/>
    </xf>
    <xf numFmtId="49" fontId="20" fillId="0" borderId="11" xfId="10" applyNumberFormat="1" applyFont="1" applyBorder="1" applyAlignment="1">
      <alignment horizontal="left" vertical="center" wrapText="1"/>
    </xf>
    <xf numFmtId="49" fontId="20" fillId="0" borderId="7" xfId="10" applyNumberFormat="1" applyFont="1" applyBorder="1" applyAlignment="1">
      <alignment horizontal="center" vertical="center" wrapText="1"/>
    </xf>
    <xf numFmtId="49" fontId="20" fillId="0" borderId="8" xfId="10" applyNumberFormat="1" applyFont="1" applyBorder="1" applyAlignment="1">
      <alignment horizontal="center" vertical="center" wrapText="1"/>
    </xf>
    <xf numFmtId="49" fontId="20" fillId="0" borderId="11" xfId="10" applyNumberFormat="1" applyFont="1" applyBorder="1" applyAlignment="1">
      <alignment horizontal="center" vertical="center" wrapText="1"/>
    </xf>
    <xf numFmtId="49" fontId="20" fillId="0" borderId="3" xfId="10" applyNumberFormat="1" applyFont="1" applyBorder="1" applyAlignment="1">
      <alignment horizontal="center" vertical="center" wrapText="1"/>
    </xf>
    <xf numFmtId="49" fontId="19" fillId="2" borderId="14" xfId="10" applyNumberFormat="1" applyFont="1" applyFill="1" applyBorder="1" applyAlignment="1">
      <alignment horizontal="center" vertical="center" wrapText="1"/>
    </xf>
    <xf numFmtId="49" fontId="19" fillId="2" borderId="1" xfId="10" applyNumberFormat="1" applyFont="1" applyFill="1" applyBorder="1" applyAlignment="1">
      <alignment horizontal="center" vertical="center" wrapText="1"/>
    </xf>
    <xf numFmtId="49" fontId="19" fillId="2" borderId="2" xfId="10" applyNumberFormat="1" applyFont="1" applyFill="1" applyBorder="1" applyAlignment="1">
      <alignment horizontal="center" vertical="center" wrapText="1"/>
    </xf>
    <xf numFmtId="3" fontId="25" fillId="2" borderId="15" xfId="10" applyNumberFormat="1" applyFont="1" applyFill="1" applyBorder="1" applyAlignment="1">
      <alignment horizontal="left" vertical="center" wrapText="1"/>
    </xf>
    <xf numFmtId="3" fontId="25" fillId="2" borderId="9" xfId="10" applyNumberFormat="1" applyFont="1" applyFill="1" applyBorder="1" applyAlignment="1">
      <alignment horizontal="left" vertical="center" wrapText="1"/>
    </xf>
    <xf numFmtId="3" fontId="25" fillId="2" borderId="13" xfId="10" applyNumberFormat="1" applyFont="1" applyFill="1" applyBorder="1" applyAlignment="1">
      <alignment horizontal="left" vertical="center" wrapText="1"/>
    </xf>
    <xf numFmtId="3" fontId="20" fillId="0" borderId="3" xfId="10" applyNumberFormat="1" applyFont="1" applyBorder="1" applyAlignment="1">
      <alignment horizontal="left" vertical="center" wrapText="1"/>
    </xf>
    <xf numFmtId="49" fontId="27" fillId="2" borderId="14" xfId="10" applyNumberFormat="1" applyFont="1" applyFill="1" applyBorder="1" applyAlignment="1">
      <alignment horizontal="center" vertical="center"/>
    </xf>
    <xf numFmtId="49" fontId="27" fillId="2" borderId="15" xfId="10" applyNumberFormat="1" applyFont="1" applyFill="1" applyBorder="1" applyAlignment="1">
      <alignment horizontal="center" vertical="center"/>
    </xf>
    <xf numFmtId="49" fontId="27" fillId="2" borderId="1" xfId="10" applyNumberFormat="1" applyFont="1" applyFill="1" applyBorder="1" applyAlignment="1">
      <alignment horizontal="center" vertical="center"/>
    </xf>
    <xf numFmtId="49" fontId="27" fillId="2" borderId="9" xfId="10" applyNumberFormat="1" applyFont="1" applyFill="1" applyBorder="1" applyAlignment="1">
      <alignment horizontal="center" vertical="center"/>
    </xf>
    <xf numFmtId="49" fontId="27" fillId="2" borderId="2" xfId="10" applyNumberFormat="1" applyFont="1" applyFill="1" applyBorder="1" applyAlignment="1">
      <alignment horizontal="center" vertical="center"/>
    </xf>
    <xf numFmtId="49" fontId="27" fillId="2" borderId="13" xfId="10" applyNumberFormat="1" applyFont="1" applyFill="1" applyBorder="1" applyAlignment="1">
      <alignment horizontal="center" vertical="center"/>
    </xf>
    <xf numFmtId="3" fontId="20" fillId="0" borderId="7" xfId="10" applyNumberFormat="1" applyFont="1" applyBorder="1" applyAlignment="1">
      <alignment horizontal="left" vertical="center" wrapText="1"/>
    </xf>
    <xf numFmtId="3" fontId="20" fillId="0" borderId="8" xfId="10" applyNumberFormat="1" applyFont="1" applyBorder="1" applyAlignment="1">
      <alignment horizontal="left" vertical="center" wrapText="1"/>
    </xf>
    <xf numFmtId="3" fontId="20" fillId="0" borderId="11" xfId="10" applyNumberFormat="1" applyFont="1" applyBorder="1" applyAlignment="1">
      <alignment horizontal="left" vertical="center" wrapText="1"/>
    </xf>
    <xf numFmtId="2" fontId="19" fillId="0" borderId="7" xfId="10" applyNumberFormat="1" applyFont="1" applyBorder="1" applyAlignment="1">
      <alignment horizontal="center" vertical="center" wrapText="1"/>
    </xf>
    <xf numFmtId="2" fontId="19" fillId="0" borderId="11" xfId="10" applyNumberFormat="1" applyFont="1" applyBorder="1" applyAlignment="1">
      <alignment horizontal="center" vertical="center" wrapText="1"/>
    </xf>
    <xf numFmtId="3" fontId="25" fillId="2" borderId="14" xfId="10" applyNumberFormat="1" applyFont="1" applyFill="1" applyBorder="1" applyAlignment="1">
      <alignment horizontal="center" vertical="center" wrapText="1"/>
    </xf>
    <xf numFmtId="3" fontId="25" fillId="2" borderId="1" xfId="10" applyNumberFormat="1" applyFont="1" applyFill="1" applyBorder="1" applyAlignment="1">
      <alignment horizontal="center" vertical="center" wrapText="1"/>
    </xf>
    <xf numFmtId="3" fontId="25" fillId="2" borderId="2" xfId="10" applyNumberFormat="1" applyFont="1" applyFill="1" applyBorder="1" applyAlignment="1">
      <alignment horizontal="center" vertical="center" wrapText="1"/>
    </xf>
    <xf numFmtId="49" fontId="19" fillId="2" borderId="7" xfId="10" applyNumberFormat="1" applyFont="1" applyFill="1" applyBorder="1" applyAlignment="1">
      <alignment horizontal="center" vertical="center" wrapText="1"/>
    </xf>
    <xf numFmtId="49" fontId="19" fillId="2" borderId="8" xfId="10" applyNumberFormat="1" applyFont="1" applyFill="1" applyBorder="1" applyAlignment="1">
      <alignment horizontal="center" vertical="center" wrapText="1"/>
    </xf>
    <xf numFmtId="49" fontId="19" fillId="2" borderId="11" xfId="10" applyNumberFormat="1" applyFont="1" applyFill="1" applyBorder="1" applyAlignment="1">
      <alignment horizontal="center" vertical="center" wrapText="1"/>
    </xf>
    <xf numFmtId="2" fontId="19" fillId="0" borderId="14" xfId="10" applyNumberFormat="1" applyFont="1" applyBorder="1" applyAlignment="1">
      <alignment horizontal="center" vertical="center" wrapText="1"/>
    </xf>
    <xf numFmtId="2" fontId="19" fillId="0" borderId="2" xfId="10" applyNumberFormat="1" applyFont="1" applyBorder="1" applyAlignment="1">
      <alignment horizontal="center" vertical="center" wrapText="1"/>
    </xf>
    <xf numFmtId="49" fontId="19" fillId="0" borderId="7" xfId="10" applyNumberFormat="1" applyFont="1" applyBorder="1" applyAlignment="1">
      <alignment horizontal="center" vertical="center" wrapText="1"/>
    </xf>
    <xf numFmtId="49" fontId="19" fillId="0" borderId="8" xfId="10" applyNumberFormat="1" applyFont="1" applyBorder="1" applyAlignment="1">
      <alignment horizontal="center" vertical="center" wrapText="1"/>
    </xf>
    <xf numFmtId="49" fontId="19" fillId="0" borderId="11" xfId="10" applyNumberFormat="1" applyFont="1" applyBorder="1" applyAlignment="1">
      <alignment horizontal="center" vertical="center" wrapText="1"/>
    </xf>
    <xf numFmtId="2" fontId="19" fillId="0" borderId="5" xfId="10" applyNumberFormat="1" applyFont="1" applyBorder="1" applyAlignment="1">
      <alignment horizontal="center" vertical="center" wrapText="1"/>
    </xf>
    <xf numFmtId="2" fontId="19" fillId="0" borderId="10" xfId="10" applyNumberFormat="1" applyFont="1" applyBorder="1" applyAlignment="1">
      <alignment horizontal="center" vertical="center" wrapText="1"/>
    </xf>
    <xf numFmtId="2" fontId="19" fillId="0" borderId="4" xfId="10" applyNumberFormat="1" applyFont="1" applyBorder="1" applyAlignment="1">
      <alignment horizontal="center" vertical="center" wrapText="1"/>
    </xf>
    <xf numFmtId="2" fontId="19" fillId="0" borderId="15" xfId="10" applyNumberFormat="1" applyFont="1" applyBorder="1" applyAlignment="1">
      <alignment horizontal="center" vertical="center" wrapText="1"/>
    </xf>
    <xf numFmtId="49" fontId="31" fillId="0" borderId="0" xfId="10" applyNumberFormat="1" applyFont="1" applyAlignment="1">
      <alignment horizontal="center" vertical="center"/>
    </xf>
    <xf numFmtId="49" fontId="19" fillId="0" borderId="14" xfId="10" applyNumberFormat="1" applyFont="1" applyBorder="1" applyAlignment="1">
      <alignment horizontal="center" vertical="center" wrapText="1"/>
    </xf>
    <xf numFmtId="49" fontId="19" fillId="0" borderId="1" xfId="10" applyNumberFormat="1" applyFont="1" applyBorder="1" applyAlignment="1">
      <alignment horizontal="center" vertical="center" wrapText="1"/>
    </xf>
    <xf numFmtId="49" fontId="19" fillId="0" borderId="2" xfId="10" applyNumberFormat="1" applyFont="1" applyBorder="1" applyAlignment="1">
      <alignment horizontal="center" vertical="center" wrapText="1"/>
    </xf>
    <xf numFmtId="2" fontId="19" fillId="0" borderId="8" xfId="10" applyNumberFormat="1" applyFont="1" applyBorder="1" applyAlignment="1">
      <alignment horizontal="center" vertical="center" wrapText="1"/>
    </xf>
    <xf numFmtId="2" fontId="19" fillId="0" borderId="1" xfId="10" applyNumberFormat="1" applyFont="1" applyBorder="1" applyAlignment="1">
      <alignment horizontal="center" vertical="center" wrapText="1"/>
    </xf>
    <xf numFmtId="2" fontId="19" fillId="0" borderId="6" xfId="10" applyNumberFormat="1" applyFont="1" applyBorder="1" applyAlignment="1">
      <alignment horizontal="center" vertical="center" wrapText="1"/>
    </xf>
    <xf numFmtId="0" fontId="29" fillId="0" borderId="0" xfId="0" applyFont="1" applyAlignment="1">
      <alignment horizontal="left" wrapText="1"/>
    </xf>
    <xf numFmtId="0" fontId="20" fillId="0" borderId="0" xfId="0" applyFont="1" applyAlignment="1">
      <alignment horizontal="justify" wrapText="1"/>
    </xf>
    <xf numFmtId="0" fontId="28" fillId="0" borderId="3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3" fontId="28" fillId="3" borderId="3" xfId="0" applyNumberFormat="1" applyFont="1" applyFill="1" applyBorder="1" applyAlignment="1">
      <alignment horizontal="center" vertical="center" wrapText="1"/>
    </xf>
    <xf numFmtId="3" fontId="28" fillId="0" borderId="3" xfId="0" applyNumberFormat="1" applyFont="1" applyBorder="1" applyAlignment="1">
      <alignment horizontal="center" wrapText="1"/>
    </xf>
    <xf numFmtId="3" fontId="28" fillId="0" borderId="3" xfId="0" applyNumberFormat="1" applyFont="1" applyBorder="1" applyAlignment="1">
      <alignment horizontal="center" vertical="center" wrapText="1"/>
    </xf>
    <xf numFmtId="3" fontId="28" fillId="0" borderId="3" xfId="0" applyNumberFormat="1" applyFont="1" applyBorder="1" applyAlignment="1">
      <alignment horizontal="left" wrapText="1"/>
    </xf>
    <xf numFmtId="4" fontId="29" fillId="0" borderId="7" xfId="0" applyNumberFormat="1" applyFont="1" applyBorder="1" applyAlignment="1">
      <alignment horizontal="center" vertical="center"/>
    </xf>
    <xf numFmtId="4" fontId="29" fillId="0" borderId="8" xfId="0" applyNumberFormat="1" applyFont="1" applyBorder="1" applyAlignment="1">
      <alignment horizontal="center" vertical="center"/>
    </xf>
    <xf numFmtId="4" fontId="29" fillId="0" borderId="11" xfId="0" applyNumberFormat="1" applyFont="1" applyBorder="1" applyAlignment="1">
      <alignment horizontal="center" vertical="center"/>
    </xf>
    <xf numFmtId="4" fontId="29" fillId="0" borderId="7" xfId="0" applyNumberFormat="1" applyFont="1" applyBorder="1" applyAlignment="1">
      <alignment horizontal="left" vertical="center" wrapText="1"/>
    </xf>
    <xf numFmtId="4" fontId="29" fillId="0" borderId="8" xfId="0" applyNumberFormat="1" applyFont="1" applyBorder="1" applyAlignment="1">
      <alignment horizontal="left" vertical="center" wrapText="1"/>
    </xf>
    <xf numFmtId="4" fontId="29" fillId="0" borderId="11" xfId="0" applyNumberFormat="1" applyFont="1" applyBorder="1" applyAlignment="1">
      <alignment horizontal="left" vertical="center" wrapText="1"/>
    </xf>
    <xf numFmtId="4" fontId="41" fillId="3" borderId="7" xfId="0" applyNumberFormat="1" applyFont="1" applyFill="1" applyBorder="1" applyAlignment="1">
      <alignment horizontal="center" vertical="center"/>
    </xf>
    <xf numFmtId="4" fontId="41" fillId="3" borderId="8" xfId="0" applyNumberFormat="1" applyFont="1" applyFill="1" applyBorder="1" applyAlignment="1">
      <alignment horizontal="center" vertical="center"/>
    </xf>
    <xf numFmtId="4" fontId="41" fillId="3" borderId="11" xfId="0" applyNumberFormat="1" applyFont="1" applyFill="1" applyBorder="1" applyAlignment="1">
      <alignment horizontal="center" vertical="center"/>
    </xf>
    <xf numFmtId="4" fontId="41" fillId="3" borderId="7" xfId="0" applyNumberFormat="1" applyFont="1" applyFill="1" applyBorder="1" applyAlignment="1">
      <alignment horizontal="center" vertical="center" wrapText="1"/>
    </xf>
    <xf numFmtId="4" fontId="41" fillId="3" borderId="8" xfId="0" applyNumberFormat="1" applyFont="1" applyFill="1" applyBorder="1" applyAlignment="1">
      <alignment horizontal="center" vertical="center" wrapText="1"/>
    </xf>
    <xf numFmtId="4" fontId="41" fillId="3" borderId="11" xfId="0" applyNumberFormat="1" applyFont="1" applyFill="1" applyBorder="1" applyAlignment="1">
      <alignment horizontal="center" vertical="center" wrapText="1"/>
    </xf>
    <xf numFmtId="4" fontId="42" fillId="0" borderId="7" xfId="0" applyNumberFormat="1" applyFont="1" applyBorder="1" applyAlignment="1">
      <alignment horizontal="center" vertical="center"/>
    </xf>
    <xf numFmtId="4" fontId="42" fillId="0" borderId="8" xfId="0" applyNumberFormat="1" applyFont="1" applyBorder="1" applyAlignment="1">
      <alignment horizontal="center" vertical="center"/>
    </xf>
    <xf numFmtId="4" fontId="42" fillId="0" borderId="11" xfId="0" applyNumberFormat="1" applyFont="1" applyBorder="1" applyAlignment="1">
      <alignment horizontal="center" vertical="center"/>
    </xf>
    <xf numFmtId="4" fontId="42" fillId="0" borderId="7" xfId="0" applyNumberFormat="1" applyFont="1" applyBorder="1" applyAlignment="1">
      <alignment horizontal="left" vertical="center" wrapText="1"/>
    </xf>
    <xf numFmtId="4" fontId="42" fillId="0" borderId="8" xfId="0" applyNumberFormat="1" applyFont="1" applyBorder="1" applyAlignment="1">
      <alignment horizontal="left" vertical="center" wrapText="1"/>
    </xf>
    <xf numFmtId="4" fontId="42" fillId="0" borderId="11" xfId="0" applyNumberFormat="1" applyFont="1" applyBorder="1" applyAlignment="1">
      <alignment horizontal="left" vertical="center" wrapText="1"/>
    </xf>
    <xf numFmtId="49" fontId="29" fillId="0" borderId="7" xfId="0" applyNumberFormat="1" applyFont="1" applyBorder="1" applyAlignment="1">
      <alignment horizontal="center" vertical="center"/>
    </xf>
    <xf numFmtId="49" fontId="29" fillId="0" borderId="8" xfId="0" applyNumberFormat="1" applyFont="1" applyBorder="1" applyAlignment="1">
      <alignment horizontal="center" vertical="center"/>
    </xf>
    <xf numFmtId="49" fontId="29" fillId="0" borderId="11" xfId="0" applyNumberFormat="1" applyFont="1" applyBorder="1" applyAlignment="1">
      <alignment horizontal="center" vertical="center"/>
    </xf>
    <xf numFmtId="4" fontId="42" fillId="0" borderId="7" xfId="0" applyNumberFormat="1" applyFont="1" applyBorder="1" applyAlignment="1">
      <alignment vertical="center" wrapText="1"/>
    </xf>
    <xf numFmtId="4" fontId="42" fillId="0" borderId="8" xfId="0" applyNumberFormat="1" applyFont="1" applyBorder="1" applyAlignment="1">
      <alignment vertical="center" wrapText="1"/>
    </xf>
    <xf numFmtId="4" fontId="42" fillId="0" borderId="11" xfId="0" applyNumberFormat="1" applyFont="1" applyBorder="1" applyAlignment="1">
      <alignment vertical="center" wrapText="1"/>
    </xf>
    <xf numFmtId="1" fontId="42" fillId="0" borderId="7" xfId="0" applyNumberFormat="1" applyFont="1" applyBorder="1" applyAlignment="1">
      <alignment horizontal="center" vertical="center"/>
    </xf>
    <xf numFmtId="1" fontId="42" fillId="0" borderId="8" xfId="0" applyNumberFormat="1" applyFont="1" applyBorder="1" applyAlignment="1">
      <alignment horizontal="center" vertical="center"/>
    </xf>
    <xf numFmtId="1" fontId="42" fillId="0" borderId="11" xfId="0" applyNumberFormat="1" applyFont="1" applyBorder="1" applyAlignment="1">
      <alignment horizontal="center" vertical="center"/>
    </xf>
    <xf numFmtId="1" fontId="29" fillId="0" borderId="7" xfId="0" applyNumberFormat="1" applyFont="1" applyBorder="1" applyAlignment="1">
      <alignment horizontal="center" vertical="center"/>
    </xf>
    <xf numFmtId="1" fontId="29" fillId="0" borderId="8" xfId="0" applyNumberFormat="1" applyFont="1" applyBorder="1" applyAlignment="1">
      <alignment horizontal="center" vertical="center"/>
    </xf>
    <xf numFmtId="1" fontId="29" fillId="0" borderId="11" xfId="0" applyNumberFormat="1" applyFont="1" applyBorder="1" applyAlignment="1">
      <alignment horizontal="center" vertical="center"/>
    </xf>
    <xf numFmtId="4" fontId="29" fillId="0" borderId="7" xfId="0" applyNumberFormat="1" applyFont="1" applyBorder="1" applyAlignment="1">
      <alignment vertical="center" wrapText="1"/>
    </xf>
    <xf numFmtId="4" fontId="29" fillId="0" borderId="8" xfId="0" applyNumberFormat="1" applyFont="1" applyBorder="1" applyAlignment="1">
      <alignment vertical="center" wrapText="1"/>
    </xf>
    <xf numFmtId="4" fontId="29" fillId="0" borderId="11" xfId="0" applyNumberFormat="1" applyFont="1" applyBorder="1" applyAlignment="1">
      <alignment vertical="center" wrapText="1"/>
    </xf>
    <xf numFmtId="1" fontId="41" fillId="3" borderId="7" xfId="0" applyNumberFormat="1" applyFont="1" applyFill="1" applyBorder="1" applyAlignment="1">
      <alignment horizontal="center" vertical="center"/>
    </xf>
    <xf numFmtId="1" fontId="41" fillId="3" borderId="8" xfId="0" applyNumberFormat="1" applyFont="1" applyFill="1" applyBorder="1" applyAlignment="1">
      <alignment horizontal="center" vertical="center"/>
    </xf>
    <xf numFmtId="1" fontId="41" fillId="3" borderId="11" xfId="0" applyNumberFormat="1" applyFont="1" applyFill="1" applyBorder="1" applyAlignment="1">
      <alignment horizontal="center" vertical="center"/>
    </xf>
    <xf numFmtId="0" fontId="19" fillId="0" borderId="10" xfId="0" applyFont="1" applyBorder="1" applyAlignment="1">
      <alignment horizontal="center" vertical="top" wrapText="1"/>
    </xf>
    <xf numFmtId="0" fontId="19" fillId="0" borderId="7" xfId="0" applyFont="1" applyBorder="1" applyAlignment="1">
      <alignment horizontal="center" vertical="top" wrapText="1"/>
    </xf>
    <xf numFmtId="0" fontId="19" fillId="0" borderId="11" xfId="0" applyFont="1" applyBorder="1" applyAlignment="1">
      <alignment horizontal="center" vertical="top" wrapText="1"/>
    </xf>
    <xf numFmtId="3" fontId="19" fillId="0" borderId="7" xfId="0" applyNumberFormat="1" applyFont="1" applyBorder="1" applyAlignment="1">
      <alignment horizontal="center" vertical="top" wrapText="1"/>
    </xf>
    <xf numFmtId="3" fontId="19" fillId="0" borderId="11" xfId="0" applyNumberFormat="1" applyFont="1" applyBorder="1" applyAlignment="1">
      <alignment horizontal="center" vertical="top" wrapText="1"/>
    </xf>
    <xf numFmtId="3" fontId="19" fillId="0" borderId="6" xfId="0" applyNumberFormat="1" applyFont="1" applyBorder="1" applyAlignment="1">
      <alignment horizontal="center" vertical="top" wrapText="1"/>
    </xf>
    <xf numFmtId="3" fontId="19" fillId="0" borderId="12" xfId="0" applyNumberFormat="1" applyFont="1" applyBorder="1" applyAlignment="1">
      <alignment horizontal="center" vertical="top" wrapText="1"/>
    </xf>
    <xf numFmtId="0" fontId="20" fillId="0" borderId="8" xfId="25" applyFont="1" applyBorder="1" applyAlignment="1">
      <alignment horizontal="center" wrapText="1"/>
    </xf>
    <xf numFmtId="0" fontId="20" fillId="0" borderId="0" xfId="28" applyFont="1" applyAlignment="1">
      <alignment horizontal="left" vertical="center" wrapText="1"/>
    </xf>
    <xf numFmtId="0" fontId="20" fillId="0" borderId="0" xfId="26" applyFont="1" applyAlignment="1">
      <alignment horizontal="left" wrapText="1"/>
    </xf>
    <xf numFmtId="0" fontId="19" fillId="0" borderId="3" xfId="25" applyFont="1" applyBorder="1" applyAlignment="1">
      <alignment horizontal="center" vertical="center" wrapText="1"/>
    </xf>
    <xf numFmtId="0" fontId="19" fillId="0" borderId="5" xfId="25" applyFont="1" applyBorder="1" applyAlignment="1">
      <alignment horizontal="center" vertical="center" wrapText="1"/>
    </xf>
    <xf numFmtId="0" fontId="59" fillId="0" borderId="8" xfId="25" applyFont="1" applyBorder="1" applyAlignment="1">
      <alignment horizontal="left" wrapText="1"/>
    </xf>
    <xf numFmtId="0" fontId="26" fillId="0" borderId="8" xfId="25" applyFont="1" applyBorder="1" applyAlignment="1">
      <alignment horizontal="center" wrapText="1"/>
    </xf>
    <xf numFmtId="0" fontId="19" fillId="0" borderId="8" xfId="25" applyFont="1" applyBorder="1" applyAlignment="1">
      <alignment horizontal="center" wrapText="1"/>
    </xf>
    <xf numFmtId="0" fontId="19" fillId="0" borderId="11" xfId="25" applyFont="1" applyBorder="1" applyAlignment="1">
      <alignment horizontal="center" wrapText="1"/>
    </xf>
    <xf numFmtId="0" fontId="27" fillId="0" borderId="3" xfId="29" applyFont="1" applyBorder="1" applyAlignment="1">
      <alignment horizontal="center" vertical="center" wrapText="1"/>
    </xf>
    <xf numFmtId="0" fontId="19" fillId="0" borderId="7" xfId="29" applyFont="1" applyBorder="1" applyAlignment="1">
      <alignment horizontal="center" vertical="center" wrapText="1"/>
    </xf>
    <xf numFmtId="0" fontId="19" fillId="0" borderId="11" xfId="29" applyFont="1" applyBorder="1" applyAlignment="1">
      <alignment horizontal="center" vertical="center" wrapText="1"/>
    </xf>
    <xf numFmtId="0" fontId="27" fillId="0" borderId="3" xfId="29" applyFont="1" applyBorder="1" applyAlignment="1">
      <alignment horizontal="center" vertical="center"/>
    </xf>
    <xf numFmtId="0" fontId="19" fillId="0" borderId="3" xfId="29" applyFont="1" applyBorder="1" applyAlignment="1">
      <alignment horizontal="center" vertical="center" wrapText="1"/>
    </xf>
    <xf numFmtId="0" fontId="19" fillId="0" borderId="3" xfId="29" applyFont="1" applyBorder="1" applyAlignment="1">
      <alignment horizontal="center" vertical="center"/>
    </xf>
    <xf numFmtId="0" fontId="61" fillId="0" borderId="0" xfId="29" applyFont="1" applyAlignment="1">
      <alignment horizontal="left" vertical="center" wrapText="1"/>
    </xf>
    <xf numFmtId="0" fontId="19" fillId="0" borderId="7" xfId="29" applyFont="1" applyBorder="1" applyAlignment="1">
      <alignment horizontal="center" vertical="center"/>
    </xf>
    <xf numFmtId="0" fontId="19" fillId="0" borderId="8" xfId="29" applyFont="1" applyBorder="1" applyAlignment="1">
      <alignment horizontal="center" vertical="center"/>
    </xf>
    <xf numFmtId="0" fontId="19" fillId="0" borderId="11" xfId="29" applyFont="1" applyBorder="1" applyAlignment="1">
      <alignment horizontal="center" vertical="center"/>
    </xf>
    <xf numFmtId="0" fontId="63" fillId="0" borderId="7" xfId="29" applyFont="1" applyBorder="1" applyAlignment="1">
      <alignment horizontal="center" vertical="center" wrapText="1"/>
    </xf>
    <xf numFmtId="0" fontId="63" fillId="0" borderId="8" xfId="29" applyFont="1" applyBorder="1" applyAlignment="1">
      <alignment horizontal="center" vertical="center" wrapText="1"/>
    </xf>
    <xf numFmtId="0" fontId="63" fillId="0" borderId="11" xfId="29" applyFont="1" applyBorder="1" applyAlignment="1">
      <alignment horizontal="center" vertical="center" wrapText="1"/>
    </xf>
    <xf numFmtId="0" fontId="64" fillId="0" borderId="7" xfId="29" applyFont="1" applyBorder="1" applyAlignment="1">
      <alignment horizontal="center" vertical="center" wrapText="1"/>
    </xf>
    <xf numFmtId="0" fontId="64" fillId="0" borderId="8" xfId="29" applyFont="1" applyBorder="1" applyAlignment="1">
      <alignment horizontal="center" vertical="center" wrapText="1"/>
    </xf>
    <xf numFmtId="0" fontId="64" fillId="0" borderId="11" xfId="29" applyFont="1" applyBorder="1" applyAlignment="1">
      <alignment horizontal="center" vertical="center" wrapText="1"/>
    </xf>
    <xf numFmtId="0" fontId="64" fillId="0" borderId="3" xfId="29" applyFont="1" applyBorder="1" applyAlignment="1">
      <alignment horizontal="center" vertical="center" wrapText="1"/>
    </xf>
    <xf numFmtId="0" fontId="63" fillId="0" borderId="3" xfId="29" applyFont="1" applyBorder="1" applyAlignment="1">
      <alignment horizontal="center" vertical="center" wrapText="1"/>
    </xf>
    <xf numFmtId="0" fontId="24" fillId="0" borderId="3" xfId="29" applyFont="1" applyBorder="1" applyAlignment="1">
      <alignment horizontal="center"/>
    </xf>
    <xf numFmtId="0" fontId="31" fillId="5" borderId="3" xfId="29" applyFont="1" applyFill="1" applyBorder="1" applyAlignment="1">
      <alignment horizontal="center"/>
    </xf>
    <xf numFmtId="0" fontId="31" fillId="0" borderId="3" xfId="29" applyFont="1" applyBorder="1" applyAlignment="1">
      <alignment horizontal="center"/>
    </xf>
    <xf numFmtId="0" fontId="20" fillId="0" borderId="3" xfId="29" applyFont="1" applyBorder="1" applyAlignment="1">
      <alignment horizontal="center" vertical="center" wrapText="1"/>
    </xf>
    <xf numFmtId="0" fontId="20" fillId="0" borderId="3" xfId="29" applyFont="1" applyBorder="1" applyAlignment="1">
      <alignment horizontal="center" vertical="center"/>
    </xf>
    <xf numFmtId="49" fontId="20" fillId="0" borderId="3" xfId="29" applyNumberFormat="1" applyFont="1" applyBorder="1" applyAlignment="1">
      <alignment horizontal="center" vertical="center"/>
    </xf>
    <xf numFmtId="0" fontId="20" fillId="0" borderId="3" xfId="29" applyFont="1" applyBorder="1" applyAlignment="1">
      <alignment horizontal="left" vertical="center" wrapText="1"/>
    </xf>
    <xf numFmtId="0" fontId="64" fillId="0" borderId="3" xfId="29" applyFont="1" applyBorder="1" applyAlignment="1">
      <alignment horizontal="center" vertical="center"/>
    </xf>
    <xf numFmtId="3" fontId="66" fillId="2" borderId="7" xfId="30" applyNumberFormat="1" applyFont="1" applyFill="1" applyBorder="1" applyAlignment="1">
      <alignment horizontal="right" vertical="center"/>
    </xf>
    <xf numFmtId="3" fontId="66" fillId="2" borderId="11" xfId="30" applyNumberFormat="1" applyFont="1" applyFill="1" applyBorder="1" applyAlignment="1">
      <alignment horizontal="right" vertical="center"/>
    </xf>
    <xf numFmtId="3" fontId="66" fillId="0" borderId="7" xfId="30" applyNumberFormat="1" applyFont="1" applyBorder="1" applyAlignment="1">
      <alignment horizontal="right" vertical="center"/>
    </xf>
    <xf numFmtId="3" fontId="66" fillId="0" borderId="11" xfId="30" applyNumberFormat="1" applyFont="1" applyBorder="1" applyAlignment="1">
      <alignment horizontal="right" vertical="center"/>
    </xf>
    <xf numFmtId="3" fontId="20" fillId="0" borderId="7" xfId="29" applyNumberFormat="1" applyFont="1" applyBorder="1" applyAlignment="1">
      <alignment horizontal="center" vertical="center" wrapText="1"/>
    </xf>
    <xf numFmtId="3" fontId="20" fillId="0" borderId="11" xfId="29" applyNumberFormat="1" applyFont="1" applyBorder="1" applyAlignment="1">
      <alignment horizontal="center" vertical="center" wrapText="1"/>
    </xf>
    <xf numFmtId="0" fontId="20" fillId="0" borderId="7" xfId="29" applyFont="1" applyBorder="1" applyAlignment="1">
      <alignment horizontal="center" vertical="center"/>
    </xf>
    <xf numFmtId="0" fontId="20" fillId="0" borderId="8" xfId="29" applyFont="1" applyBorder="1" applyAlignment="1">
      <alignment horizontal="center" vertical="center"/>
    </xf>
    <xf numFmtId="0" fontId="20" fillId="0" borderId="11" xfId="29" applyFont="1" applyBorder="1" applyAlignment="1">
      <alignment horizontal="center" vertical="center"/>
    </xf>
    <xf numFmtId="49" fontId="20" fillId="0" borderId="7" xfId="29" applyNumberFormat="1" applyFont="1" applyBorder="1" applyAlignment="1">
      <alignment horizontal="center" vertical="center" wrapText="1"/>
    </xf>
    <xf numFmtId="49" fontId="20" fillId="0" borderId="8" xfId="29" applyNumberFormat="1" applyFont="1" applyBorder="1" applyAlignment="1">
      <alignment horizontal="center" vertical="center"/>
    </xf>
    <xf numFmtId="49" fontId="20" fillId="0" borderId="11" xfId="29" applyNumberFormat="1" applyFont="1" applyBorder="1" applyAlignment="1">
      <alignment horizontal="center" vertical="center"/>
    </xf>
    <xf numFmtId="0" fontId="20" fillId="0" borderId="7" xfId="29" applyFont="1" applyBorder="1" applyAlignment="1">
      <alignment horizontal="left" vertical="center" wrapText="1"/>
    </xf>
    <xf numFmtId="0" fontId="20" fillId="0" borderId="8" xfId="29" applyFont="1" applyBorder="1" applyAlignment="1">
      <alignment horizontal="left" vertical="center" wrapText="1"/>
    </xf>
    <xf numFmtId="0" fontId="20" fillId="0" borderId="11" xfId="29" applyFont="1" applyBorder="1" applyAlignment="1">
      <alignment horizontal="left" vertical="center" wrapText="1"/>
    </xf>
    <xf numFmtId="0" fontId="20" fillId="0" borderId="7" xfId="29" applyFont="1" applyBorder="1" applyAlignment="1">
      <alignment horizontal="center" vertical="center" wrapText="1"/>
    </xf>
    <xf numFmtId="0" fontId="20" fillId="0" borderId="8" xfId="29" applyFont="1" applyBorder="1" applyAlignment="1">
      <alignment horizontal="center" vertical="center" wrapText="1"/>
    </xf>
    <xf numFmtId="0" fontId="20" fillId="0" borderId="11" xfId="29" applyFont="1" applyBorder="1" applyAlignment="1">
      <alignment horizontal="center" vertical="center" wrapText="1"/>
    </xf>
    <xf numFmtId="49" fontId="20" fillId="0" borderId="7" xfId="29" applyNumberFormat="1" applyFont="1" applyBorder="1" applyAlignment="1">
      <alignment horizontal="center" vertical="center"/>
    </xf>
    <xf numFmtId="0" fontId="43" fillId="0" borderId="3" xfId="29" applyFont="1" applyBorder="1" applyAlignment="1">
      <alignment horizontal="center" vertical="center"/>
    </xf>
    <xf numFmtId="49" fontId="43" fillId="0" borderId="3" xfId="29" applyNumberFormat="1" applyFont="1" applyBorder="1" applyAlignment="1">
      <alignment horizontal="center" vertical="center"/>
    </xf>
    <xf numFmtId="0" fontId="43" fillId="0" borderId="3" xfId="29" applyFont="1" applyBorder="1" applyAlignment="1">
      <alignment horizontal="left" vertical="center" wrapText="1"/>
    </xf>
    <xf numFmtId="0" fontId="68" fillId="0" borderId="3" xfId="29" applyFont="1" applyBorder="1" applyAlignment="1">
      <alignment horizontal="center" vertical="center" wrapText="1"/>
    </xf>
    <xf numFmtId="0" fontId="43" fillId="0" borderId="3" xfId="29" applyFont="1" applyBorder="1" applyAlignment="1">
      <alignment horizontal="center" vertical="center" wrapText="1"/>
    </xf>
    <xf numFmtId="0" fontId="69" fillId="0" borderId="3" xfId="29" applyFont="1" applyBorder="1" applyAlignment="1">
      <alignment horizontal="center" vertical="center"/>
    </xf>
    <xf numFmtId="0" fontId="69" fillId="0" borderId="3" xfId="29" applyFont="1" applyBorder="1" applyAlignment="1">
      <alignment horizontal="left" vertical="center" wrapText="1"/>
    </xf>
    <xf numFmtId="0" fontId="43" fillId="0" borderId="7" xfId="29" applyFont="1" applyBorder="1" applyAlignment="1">
      <alignment horizontal="left" vertical="center" wrapText="1"/>
    </xf>
    <xf numFmtId="0" fontId="43" fillId="0" borderId="8" xfId="29" applyFont="1" applyBorder="1" applyAlignment="1">
      <alignment horizontal="left" vertical="center" wrapText="1"/>
    </xf>
    <xf numFmtId="0" fontId="43" fillId="0" borderId="11" xfId="29" applyFont="1" applyBorder="1" applyAlignment="1">
      <alignment horizontal="left" vertical="center" wrapText="1"/>
    </xf>
    <xf numFmtId="0" fontId="43" fillId="0" borderId="7" xfId="29" applyFont="1" applyBorder="1" applyAlignment="1">
      <alignment horizontal="center" vertical="center" wrapText="1"/>
    </xf>
    <xf numFmtId="0" fontId="43" fillId="0" borderId="8" xfId="29" applyFont="1" applyBorder="1" applyAlignment="1">
      <alignment horizontal="center" vertical="center" wrapText="1"/>
    </xf>
    <xf numFmtId="0" fontId="43" fillId="0" borderId="11" xfId="29" applyFont="1" applyBorder="1" applyAlignment="1">
      <alignment horizontal="center" vertical="center" wrapText="1"/>
    </xf>
    <xf numFmtId="3" fontId="42" fillId="2" borderId="7" xfId="30" applyNumberFormat="1" applyFont="1" applyFill="1" applyBorder="1" applyAlignment="1">
      <alignment horizontal="right" vertical="center"/>
    </xf>
    <xf numFmtId="3" fontId="42" fillId="2" borderId="11" xfId="30" applyNumberFormat="1" applyFont="1" applyFill="1" applyBorder="1" applyAlignment="1">
      <alignment horizontal="right" vertical="center"/>
    </xf>
    <xf numFmtId="3" fontId="19" fillId="0" borderId="7" xfId="29" applyNumberFormat="1" applyFont="1" applyBorder="1" applyAlignment="1">
      <alignment horizontal="center" vertical="center" wrapText="1"/>
    </xf>
    <xf numFmtId="3" fontId="19" fillId="0" borderId="11" xfId="29" applyNumberFormat="1" applyFont="1" applyBorder="1" applyAlignment="1">
      <alignment horizontal="center" vertical="center" wrapText="1"/>
    </xf>
    <xf numFmtId="0" fontId="31" fillId="2" borderId="5" xfId="29" applyFont="1" applyFill="1" applyBorder="1" applyAlignment="1">
      <alignment horizontal="center" vertical="center"/>
    </xf>
    <xf numFmtId="0" fontId="31" fillId="2" borderId="10" xfId="29" applyFont="1" applyFill="1" applyBorder="1" applyAlignment="1">
      <alignment horizontal="center" vertical="center"/>
    </xf>
    <xf numFmtId="0" fontId="31" fillId="2" borderId="4" xfId="29" applyFont="1" applyFill="1" applyBorder="1" applyAlignment="1">
      <alignment horizontal="center" vertical="center"/>
    </xf>
    <xf numFmtId="0" fontId="66" fillId="0" borderId="3" xfId="30" applyFont="1" applyBorder="1" applyAlignment="1">
      <alignment horizontal="center"/>
    </xf>
    <xf numFmtId="0" fontId="69" fillId="0" borderId="7" xfId="29" applyFont="1" applyBorder="1" applyAlignment="1">
      <alignment horizontal="center" vertical="center"/>
    </xf>
    <xf numFmtId="0" fontId="69" fillId="0" borderId="8" xfId="29" applyFont="1" applyBorder="1" applyAlignment="1">
      <alignment horizontal="center" vertical="center"/>
    </xf>
    <xf numFmtId="0" fontId="69" fillId="0" borderId="11" xfId="29" applyFont="1" applyBorder="1" applyAlignment="1">
      <alignment horizontal="center" vertical="center"/>
    </xf>
    <xf numFmtId="0" fontId="69" fillId="0" borderId="7" xfId="29" applyFont="1" applyBorder="1" applyAlignment="1">
      <alignment horizontal="left" vertical="center" wrapText="1"/>
    </xf>
    <xf numFmtId="0" fontId="69" fillId="0" borderId="8" xfId="29" applyFont="1" applyBorder="1" applyAlignment="1">
      <alignment horizontal="left" vertical="center" wrapText="1"/>
    </xf>
    <xf numFmtId="0" fontId="69" fillId="0" borderId="11" xfId="29" applyFont="1" applyBorder="1" applyAlignment="1">
      <alignment horizontal="left" vertical="center" wrapText="1"/>
    </xf>
    <xf numFmtId="49" fontId="69" fillId="0" borderId="3" xfId="29" applyNumberFormat="1" applyFont="1" applyBorder="1" applyAlignment="1">
      <alignment horizontal="center" vertical="center"/>
    </xf>
    <xf numFmtId="49" fontId="20" fillId="0" borderId="8" xfId="29" applyNumberFormat="1" applyFont="1" applyBorder="1" applyAlignment="1">
      <alignment horizontal="center" vertical="center" wrapText="1"/>
    </xf>
    <xf numFmtId="49" fontId="20" fillId="0" borderId="11" xfId="29" applyNumberFormat="1" applyFont="1" applyBorder="1" applyAlignment="1">
      <alignment horizontal="center" vertical="center" wrapText="1"/>
    </xf>
    <xf numFmtId="0" fontId="70" fillId="0" borderId="3" xfId="29" applyFont="1" applyBorder="1" applyAlignment="1">
      <alignment horizontal="center" vertical="center" wrapText="1"/>
    </xf>
    <xf numFmtId="3" fontId="42" fillId="0" borderId="7" xfId="30" applyNumberFormat="1" applyFont="1" applyBorder="1" applyAlignment="1">
      <alignment horizontal="right" vertical="center"/>
    </xf>
    <xf numFmtId="3" fontId="42" fillId="0" borderId="11" xfId="30" applyNumberFormat="1" applyFont="1" applyBorder="1" applyAlignment="1">
      <alignment horizontal="right" vertical="center"/>
    </xf>
    <xf numFmtId="0" fontId="60" fillId="0" borderId="0" xfId="29" applyFont="1" applyAlignment="1">
      <alignment horizontal="left"/>
    </xf>
    <xf numFmtId="0" fontId="71" fillId="0" borderId="0" xfId="29" applyFont="1" applyAlignment="1">
      <alignment horizontal="left" vertical="center" wrapText="1"/>
    </xf>
    <xf numFmtId="49" fontId="20" fillId="0" borderId="3" xfId="29" applyNumberFormat="1" applyFont="1" applyBorder="1" applyAlignment="1">
      <alignment horizontal="center" vertical="center" wrapText="1"/>
    </xf>
    <xf numFmtId="0" fontId="20" fillId="0" borderId="7" xfId="31" applyFont="1" applyBorder="1" applyAlignment="1">
      <alignment horizontal="left" vertical="center" wrapText="1"/>
    </xf>
    <xf numFmtId="0" fontId="20" fillId="0" borderId="8" xfId="31" applyFont="1" applyBorder="1" applyAlignment="1">
      <alignment horizontal="left" vertical="center" wrapText="1"/>
    </xf>
    <xf numFmtId="0" fontId="20" fillId="0" borderId="11" xfId="31" applyFont="1" applyBorder="1" applyAlignment="1">
      <alignment horizontal="left" vertical="center" wrapText="1"/>
    </xf>
    <xf numFmtId="3" fontId="66" fillId="0" borderId="3" xfId="32" applyNumberFormat="1" applyFont="1" applyBorder="1" applyAlignment="1">
      <alignment horizontal="right" vertical="center"/>
    </xf>
    <xf numFmtId="3" fontId="66" fillId="6" borderId="3" xfId="32" applyNumberFormat="1" applyFont="1" applyFill="1" applyBorder="1" applyAlignment="1">
      <alignment horizontal="right" vertical="center"/>
    </xf>
    <xf numFmtId="0" fontId="31" fillId="0" borderId="14" xfId="29" applyFont="1" applyBorder="1" applyAlignment="1">
      <alignment horizontal="center" vertical="center" wrapText="1"/>
    </xf>
    <xf numFmtId="0" fontId="31" fillId="0" borderId="6" xfId="29" applyFont="1" applyBorder="1" applyAlignment="1">
      <alignment horizontal="center" vertical="center" wrapText="1"/>
    </xf>
    <xf numFmtId="0" fontId="31" fillId="0" borderId="15" xfId="29" applyFont="1" applyBorder="1" applyAlignment="1">
      <alignment horizontal="center" vertical="center" wrapText="1"/>
    </xf>
    <xf numFmtId="0" fontId="31" fillId="0" borderId="1" xfId="29" applyFont="1" applyBorder="1" applyAlignment="1">
      <alignment horizontal="center" vertical="center" wrapText="1"/>
    </xf>
    <xf numFmtId="0" fontId="31" fillId="0" borderId="0" xfId="29" applyFont="1" applyAlignment="1">
      <alignment horizontal="center" vertical="center" wrapText="1"/>
    </xf>
    <xf numFmtId="0" fontId="31" fillId="0" borderId="9" xfId="29" applyFont="1" applyBorder="1" applyAlignment="1">
      <alignment horizontal="center" vertical="center" wrapText="1"/>
    </xf>
    <xf numFmtId="0" fontId="31" fillId="0" borderId="2" xfId="29" applyFont="1" applyBorder="1" applyAlignment="1">
      <alignment horizontal="center" vertical="center" wrapText="1"/>
    </xf>
    <xf numFmtId="0" fontId="31" fillId="0" borderId="12" xfId="29" applyFont="1" applyBorder="1" applyAlignment="1">
      <alignment horizontal="center" vertical="center" wrapText="1"/>
    </xf>
    <xf numFmtId="0" fontId="31" fillId="0" borderId="13" xfId="29" applyFont="1" applyBorder="1" applyAlignment="1">
      <alignment horizontal="center" vertical="center" wrapText="1"/>
    </xf>
    <xf numFmtId="3" fontId="42" fillId="6" borderId="3" xfId="32" applyNumberFormat="1" applyFont="1" applyFill="1" applyBorder="1" applyAlignment="1">
      <alignment horizontal="right" vertical="center"/>
    </xf>
    <xf numFmtId="0" fontId="62" fillId="0" borderId="0" xfId="29" applyFont="1" applyAlignment="1">
      <alignment horizontal="left" wrapText="1"/>
    </xf>
    <xf numFmtId="0" fontId="20" fillId="6" borderId="3" xfId="29" applyFont="1" applyFill="1" applyBorder="1" applyAlignment="1">
      <alignment horizontal="center" vertical="center"/>
    </xf>
    <xf numFmtId="0" fontId="20" fillId="7" borderId="3" xfId="29" applyFont="1" applyFill="1" applyBorder="1" applyAlignment="1">
      <alignment horizontal="center" vertical="center"/>
    </xf>
    <xf numFmtId="0" fontId="20" fillId="0" borderId="3" xfId="31" applyFont="1" applyBorder="1" applyAlignment="1">
      <alignment horizontal="left" vertical="center" wrapText="1"/>
    </xf>
    <xf numFmtId="0" fontId="18" fillId="0" borderId="7" xfId="29" applyFont="1" applyBorder="1" applyAlignment="1">
      <alignment horizontal="center" vertical="center" wrapText="1"/>
    </xf>
    <xf numFmtId="0" fontId="18" fillId="0" borderId="8" xfId="29" applyFont="1" applyBorder="1" applyAlignment="1">
      <alignment horizontal="center" vertical="center" wrapText="1"/>
    </xf>
    <xf numFmtId="0" fontId="18" fillId="0" borderId="11" xfId="29" applyFont="1" applyBorder="1" applyAlignment="1">
      <alignment horizontal="center" vertical="center" wrapText="1"/>
    </xf>
    <xf numFmtId="0" fontId="18" fillId="0" borderId="7" xfId="31" applyFont="1" applyBorder="1" applyAlignment="1">
      <alignment horizontal="left" vertical="center" wrapText="1"/>
    </xf>
    <xf numFmtId="0" fontId="18" fillId="0" borderId="8" xfId="31" applyFont="1" applyBorder="1" applyAlignment="1">
      <alignment horizontal="left" vertical="center" wrapText="1"/>
    </xf>
    <xf numFmtId="0" fontId="18" fillId="0" borderId="11" xfId="31" applyFont="1" applyBorder="1" applyAlignment="1">
      <alignment horizontal="left" vertical="center" wrapText="1"/>
    </xf>
    <xf numFmtId="0" fontId="18" fillId="0" borderId="3" xfId="29" applyFont="1" applyBorder="1" applyAlignment="1">
      <alignment horizontal="center" vertical="center" wrapText="1"/>
    </xf>
    <xf numFmtId="49" fontId="18" fillId="0" borderId="3" xfId="29" applyNumberFormat="1" applyFont="1" applyBorder="1" applyAlignment="1">
      <alignment horizontal="center" vertical="center" wrapText="1"/>
    </xf>
    <xf numFmtId="0" fontId="18" fillId="0" borderId="3" xfId="29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8" xfId="0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/>
    </xf>
    <xf numFmtId="3" fontId="20" fillId="0" borderId="7" xfId="0" applyNumberFormat="1" applyFont="1" applyBorder="1" applyAlignment="1">
      <alignment horizontal="center" vertical="center"/>
    </xf>
    <xf numFmtId="3" fontId="20" fillId="0" borderId="8" xfId="0" applyNumberFormat="1" applyFont="1" applyBorder="1" applyAlignment="1">
      <alignment horizontal="center" vertical="center"/>
    </xf>
    <xf numFmtId="3" fontId="20" fillId="0" borderId="11" xfId="0" applyNumberFormat="1" applyFont="1" applyBorder="1" applyAlignment="1">
      <alignment horizontal="center" vertical="center"/>
    </xf>
    <xf numFmtId="0" fontId="20" fillId="0" borderId="7" xfId="0" applyFont="1" applyBorder="1" applyAlignment="1">
      <alignment horizontal="left" vertical="center" wrapText="1"/>
    </xf>
    <xf numFmtId="0" fontId="20" fillId="0" borderId="8" xfId="0" applyFont="1" applyBorder="1" applyAlignment="1">
      <alignment horizontal="left" vertical="center" wrapText="1"/>
    </xf>
    <xf numFmtId="0" fontId="20" fillId="0" borderId="11" xfId="0" applyFont="1" applyBorder="1" applyAlignment="1">
      <alignment horizontal="left" vertical="center" wrapText="1"/>
    </xf>
    <xf numFmtId="49" fontId="20" fillId="0" borderId="7" xfId="0" applyNumberFormat="1" applyFont="1" applyBorder="1" applyAlignment="1">
      <alignment horizontal="center" vertical="center"/>
    </xf>
    <xf numFmtId="49" fontId="20" fillId="0" borderId="8" xfId="0" applyNumberFormat="1" applyFont="1" applyBorder="1" applyAlignment="1">
      <alignment horizontal="center" vertical="center"/>
    </xf>
    <xf numFmtId="49" fontId="20" fillId="0" borderId="11" xfId="0" applyNumberFormat="1" applyFont="1" applyBorder="1" applyAlignment="1">
      <alignment horizontal="center" vertical="center"/>
    </xf>
    <xf numFmtId="3" fontId="19" fillId="0" borderId="7" xfId="0" applyNumberFormat="1" applyFont="1" applyBorder="1" applyAlignment="1">
      <alignment horizontal="center" vertical="center"/>
    </xf>
    <xf numFmtId="3" fontId="19" fillId="0" borderId="8" xfId="0" applyNumberFormat="1" applyFont="1" applyBorder="1" applyAlignment="1">
      <alignment horizontal="center" vertical="center"/>
    </xf>
    <xf numFmtId="3" fontId="19" fillId="0" borderId="11" xfId="0" applyNumberFormat="1" applyFont="1" applyBorder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  <xf numFmtId="0" fontId="19" fillId="0" borderId="3" xfId="0" applyFont="1" applyBorder="1" applyAlignment="1">
      <alignment horizontal="left" vertical="center"/>
    </xf>
    <xf numFmtId="0" fontId="19" fillId="0" borderId="7" xfId="0" applyFont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49" fontId="19" fillId="0" borderId="7" xfId="0" applyNumberFormat="1" applyFont="1" applyBorder="1" applyAlignment="1">
      <alignment horizontal="center" vertical="center"/>
    </xf>
    <xf numFmtId="49" fontId="19" fillId="0" borderId="8" xfId="0" applyNumberFormat="1" applyFont="1" applyBorder="1" applyAlignment="1">
      <alignment horizontal="center" vertical="center"/>
    </xf>
    <xf numFmtId="49" fontId="19" fillId="0" borderId="11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horizontal="left" vertical="center"/>
    </xf>
    <xf numFmtId="0" fontId="19" fillId="0" borderId="8" xfId="0" applyFont="1" applyBorder="1" applyAlignment="1">
      <alignment horizontal="left" vertical="center"/>
    </xf>
    <xf numFmtId="0" fontId="19" fillId="0" borderId="11" xfId="0" applyFont="1" applyBorder="1" applyAlignment="1">
      <alignment horizontal="left" vertical="center"/>
    </xf>
    <xf numFmtId="0" fontId="27" fillId="0" borderId="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7" fillId="0" borderId="11" xfId="0" applyFont="1" applyBorder="1" applyAlignment="1">
      <alignment horizontal="center" vertical="center"/>
    </xf>
    <xf numFmtId="0" fontId="27" fillId="0" borderId="3" xfId="0" applyFont="1" applyBorder="1" applyAlignment="1">
      <alignment horizontal="left" vertical="center"/>
    </xf>
    <xf numFmtId="3" fontId="19" fillId="0" borderId="3" xfId="0" applyNumberFormat="1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9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 wrapText="1"/>
    </xf>
    <xf numFmtId="0" fontId="27" fillId="0" borderId="1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0" fontId="27" fillId="0" borderId="11" xfId="0" applyFont="1" applyBorder="1" applyAlignment="1">
      <alignment horizontal="center" vertical="center" wrapText="1"/>
    </xf>
    <xf numFmtId="0" fontId="20" fillId="0" borderId="7" xfId="0" applyFont="1" applyBorder="1" applyAlignment="1">
      <alignment horizontal="center" vertical="center" wrapText="1"/>
    </xf>
    <xf numFmtId="0" fontId="20" fillId="0" borderId="8" xfId="0" applyFont="1" applyBorder="1" applyAlignment="1">
      <alignment horizontal="center" vertical="center" wrapText="1"/>
    </xf>
    <xf numFmtId="0" fontId="20" fillId="0" borderId="11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left" vertical="center" wrapText="1"/>
    </xf>
    <xf numFmtId="0" fontId="19" fillId="0" borderId="8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left" vertical="center" wrapText="1"/>
    </xf>
    <xf numFmtId="49" fontId="20" fillId="0" borderId="7" xfId="0" applyNumberFormat="1" applyFont="1" applyBorder="1" applyAlignment="1">
      <alignment horizontal="center" vertical="center" wrapText="1"/>
    </xf>
    <xf numFmtId="49" fontId="20" fillId="0" borderId="8" xfId="0" applyNumberFormat="1" applyFont="1" applyBorder="1" applyAlignment="1">
      <alignment horizontal="center" vertical="center" wrapText="1"/>
    </xf>
    <xf numFmtId="49" fontId="20" fillId="0" borderId="11" xfId="0" applyNumberFormat="1" applyFont="1" applyBorder="1" applyAlignment="1">
      <alignment horizontal="center" vertical="center" wrapText="1"/>
    </xf>
    <xf numFmtId="3" fontId="27" fillId="0" borderId="7" xfId="0" applyNumberFormat="1" applyFont="1" applyBorder="1" applyAlignment="1">
      <alignment horizontal="center" vertical="center"/>
    </xf>
    <xf numFmtId="3" fontId="27" fillId="0" borderId="8" xfId="0" applyNumberFormat="1" applyFont="1" applyBorder="1" applyAlignment="1">
      <alignment horizontal="center" vertical="center"/>
    </xf>
    <xf numFmtId="3" fontId="27" fillId="0" borderId="11" xfId="0" applyNumberFormat="1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3" fontId="20" fillId="0" borderId="3" xfId="0" applyNumberFormat="1" applyFont="1" applyBorder="1" applyAlignment="1">
      <alignment horizontal="center" vertical="center"/>
    </xf>
    <xf numFmtId="0" fontId="19" fillId="0" borderId="3" xfId="0" applyFont="1" applyBorder="1" applyAlignment="1">
      <alignment vertical="center"/>
    </xf>
    <xf numFmtId="3" fontId="20" fillId="0" borderId="0" xfId="33" applyNumberFormat="1" applyFont="1" applyAlignment="1">
      <alignment horizontal="left" vertical="center"/>
    </xf>
    <xf numFmtId="0" fontId="20" fillId="0" borderId="0" xfId="33" applyFont="1" applyAlignment="1">
      <alignment horizontal="left" vertical="center" wrapText="1"/>
    </xf>
    <xf numFmtId="0" fontId="19" fillId="0" borderId="0" xfId="33" applyFont="1" applyAlignment="1">
      <alignment horizontal="left" vertical="center" wrapText="1"/>
    </xf>
    <xf numFmtId="0" fontId="25" fillId="0" borderId="14" xfId="33" applyFont="1" applyBorder="1" applyAlignment="1">
      <alignment horizontal="center" vertical="top" wrapText="1"/>
    </xf>
    <xf numFmtId="0" fontId="25" fillId="0" borderId="15" xfId="33" applyFont="1" applyBorder="1" applyAlignment="1">
      <alignment horizontal="center" vertical="top" wrapText="1"/>
    </xf>
    <xf numFmtId="0" fontId="25" fillId="0" borderId="1" xfId="33" applyFont="1" applyBorder="1" applyAlignment="1">
      <alignment horizontal="center" vertical="top" wrapText="1"/>
    </xf>
    <xf numFmtId="0" fontId="25" fillId="0" borderId="9" xfId="33" applyFont="1" applyBorder="1" applyAlignment="1">
      <alignment horizontal="center" vertical="top" wrapText="1"/>
    </xf>
    <xf numFmtId="0" fontId="25" fillId="0" borderId="2" xfId="33" applyFont="1" applyBorder="1" applyAlignment="1">
      <alignment horizontal="center" vertical="top" wrapText="1"/>
    </xf>
    <xf numFmtId="0" fontId="25" fillId="0" borderId="13" xfId="33" applyFont="1" applyBorder="1" applyAlignment="1">
      <alignment horizontal="center" vertical="top" wrapText="1"/>
    </xf>
    <xf numFmtId="0" fontId="20" fillId="0" borderId="15" xfId="34" applyFont="1" applyBorder="1" applyAlignment="1">
      <alignment vertical="top"/>
    </xf>
    <xf numFmtId="0" fontId="20" fillId="0" borderId="1" xfId="34" applyFont="1" applyBorder="1" applyAlignment="1">
      <alignment vertical="top"/>
    </xf>
    <xf numFmtId="0" fontId="20" fillId="0" borderId="9" xfId="34" applyFont="1" applyBorder="1" applyAlignment="1">
      <alignment vertical="top"/>
    </xf>
    <xf numFmtId="0" fontId="20" fillId="0" borderId="7" xfId="34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25" fillId="0" borderId="7" xfId="34" applyFont="1" applyBorder="1" applyAlignment="1">
      <alignment horizontal="center" vertical="top"/>
    </xf>
    <xf numFmtId="0" fontId="25" fillId="0" borderId="8" xfId="34" applyFont="1" applyBorder="1" applyAlignment="1">
      <alignment horizontal="center" vertical="top"/>
    </xf>
    <xf numFmtId="0" fontId="25" fillId="0" borderId="11" xfId="34" applyFont="1" applyBorder="1" applyAlignment="1">
      <alignment horizontal="center" vertical="top"/>
    </xf>
    <xf numFmtId="3" fontId="25" fillId="0" borderId="5" xfId="33" applyNumberFormat="1" applyFont="1" applyBorder="1" applyAlignment="1">
      <alignment horizontal="center" vertical="top" wrapText="1"/>
    </xf>
    <xf numFmtId="3" fontId="25" fillId="0" borderId="10" xfId="33" applyNumberFormat="1" applyFont="1" applyBorder="1" applyAlignment="1">
      <alignment horizontal="center" vertical="top" wrapText="1"/>
    </xf>
    <xf numFmtId="3" fontId="25" fillId="0" borderId="4" xfId="33" applyNumberFormat="1" applyFont="1" applyBorder="1" applyAlignment="1">
      <alignment horizontal="center" vertical="top" wrapText="1"/>
    </xf>
    <xf numFmtId="3" fontId="25" fillId="0" borderId="7" xfId="33" applyNumberFormat="1" applyFont="1" applyBorder="1" applyAlignment="1">
      <alignment horizontal="center" vertical="top" wrapText="1"/>
    </xf>
    <xf numFmtId="3" fontId="25" fillId="0" borderId="11" xfId="33" applyNumberFormat="1" applyFont="1" applyBorder="1" applyAlignment="1">
      <alignment horizontal="center" vertical="top" wrapText="1"/>
    </xf>
    <xf numFmtId="49" fontId="29" fillId="0" borderId="1" xfId="33" applyNumberFormat="1" applyFont="1" applyBorder="1" applyAlignment="1">
      <alignment horizontal="center" vertical="top"/>
    </xf>
    <xf numFmtId="49" fontId="29" fillId="0" borderId="9" xfId="33" applyNumberFormat="1" applyFont="1" applyBorder="1" applyAlignment="1">
      <alignment horizontal="center" vertical="top"/>
    </xf>
    <xf numFmtId="0" fontId="29" fillId="0" borderId="14" xfId="33" applyFont="1" applyBorder="1" applyAlignment="1">
      <alignment horizontal="left" vertical="top" wrapText="1"/>
    </xf>
    <xf numFmtId="0" fontId="29" fillId="0" borderId="15" xfId="33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2" xfId="0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21" fillId="0" borderId="5" xfId="33" applyFont="1" applyBorder="1" applyAlignment="1">
      <alignment horizontal="center" vertical="center"/>
    </xf>
    <xf numFmtId="0" fontId="21" fillId="0" borderId="4" xfId="34" applyFont="1" applyBorder="1" applyAlignment="1">
      <alignment horizontal="center" vertical="center"/>
    </xf>
    <xf numFmtId="0" fontId="40" fillId="0" borderId="14" xfId="33" applyFont="1" applyBorder="1" applyAlignment="1">
      <alignment horizontal="left" vertical="center" wrapText="1"/>
    </xf>
    <xf numFmtId="0" fontId="40" fillId="0" borderId="6" xfId="33" applyFont="1" applyBorder="1" applyAlignment="1">
      <alignment horizontal="left" vertical="center" wrapText="1"/>
    </xf>
    <xf numFmtId="0" fontId="40" fillId="0" borderId="15" xfId="33" applyFont="1" applyBorder="1" applyAlignment="1">
      <alignment horizontal="left" vertical="center" wrapText="1"/>
    </xf>
    <xf numFmtId="0" fontId="40" fillId="0" borderId="1" xfId="33" applyFont="1" applyBorder="1" applyAlignment="1">
      <alignment horizontal="left" vertical="center" wrapText="1"/>
    </xf>
    <xf numFmtId="0" fontId="40" fillId="0" borderId="0" xfId="33" applyFont="1" applyAlignment="1">
      <alignment horizontal="left" vertical="center" wrapText="1"/>
    </xf>
    <xf numFmtId="0" fontId="40" fillId="0" borderId="9" xfId="33" applyFont="1" applyBorder="1" applyAlignment="1">
      <alignment horizontal="left" vertical="center" wrapText="1"/>
    </xf>
    <xf numFmtId="0" fontId="40" fillId="0" borderId="2" xfId="33" applyFont="1" applyBorder="1" applyAlignment="1">
      <alignment horizontal="left" vertical="center" wrapText="1"/>
    </xf>
    <xf numFmtId="0" fontId="40" fillId="0" borderId="12" xfId="33" applyFont="1" applyBorder="1" applyAlignment="1">
      <alignment horizontal="left" vertical="center" wrapText="1"/>
    </xf>
    <xf numFmtId="0" fontId="40" fillId="0" borderId="13" xfId="33" applyFont="1" applyBorder="1" applyAlignment="1">
      <alignment horizontal="left" vertical="center" wrapText="1"/>
    </xf>
    <xf numFmtId="0" fontId="40" fillId="0" borderId="14" xfId="33" applyFont="1" applyBorder="1" applyAlignment="1">
      <alignment horizontal="left" vertical="center"/>
    </xf>
    <xf numFmtId="0" fontId="40" fillId="0" borderId="6" xfId="33" applyFont="1" applyBorder="1" applyAlignment="1">
      <alignment horizontal="left" vertical="center"/>
    </xf>
    <xf numFmtId="0" fontId="40" fillId="0" borderId="15" xfId="33" applyFont="1" applyBorder="1" applyAlignment="1">
      <alignment horizontal="left" vertical="center"/>
    </xf>
    <xf numFmtId="0" fontId="40" fillId="0" borderId="1" xfId="33" applyFont="1" applyBorder="1" applyAlignment="1">
      <alignment horizontal="left" vertical="center"/>
    </xf>
    <xf numFmtId="0" fontId="40" fillId="0" borderId="0" xfId="33" applyFont="1" applyAlignment="1">
      <alignment horizontal="left" vertical="center"/>
    </xf>
    <xf numFmtId="0" fontId="40" fillId="0" borderId="9" xfId="33" applyFont="1" applyBorder="1" applyAlignment="1">
      <alignment horizontal="left" vertical="center"/>
    </xf>
    <xf numFmtId="0" fontId="40" fillId="0" borderId="2" xfId="33" applyFont="1" applyBorder="1" applyAlignment="1">
      <alignment horizontal="left" vertical="center"/>
    </xf>
    <xf numFmtId="0" fontId="40" fillId="0" borderId="12" xfId="33" applyFont="1" applyBorder="1" applyAlignment="1">
      <alignment horizontal="left" vertical="center"/>
    </xf>
    <xf numFmtId="0" fontId="40" fillId="0" borderId="13" xfId="33" applyFont="1" applyBorder="1" applyAlignment="1">
      <alignment horizontal="left" vertical="center"/>
    </xf>
    <xf numFmtId="49" fontId="29" fillId="0" borderId="14" xfId="33" applyNumberFormat="1" applyFont="1" applyBorder="1" applyAlignment="1">
      <alignment horizontal="center" vertical="top"/>
    </xf>
    <xf numFmtId="49" fontId="29" fillId="0" borderId="15" xfId="33" applyNumberFormat="1" applyFont="1" applyBorder="1" applyAlignment="1">
      <alignment horizontal="center" vertical="top"/>
    </xf>
    <xf numFmtId="0" fontId="29" fillId="0" borderId="1" xfId="33" applyFont="1" applyBorder="1" applyAlignment="1">
      <alignment horizontal="left" vertical="top" wrapText="1"/>
    </xf>
    <xf numFmtId="0" fontId="29" fillId="0" borderId="9" xfId="33" applyFont="1" applyBorder="1" applyAlignment="1">
      <alignment horizontal="left" vertical="top" wrapText="1"/>
    </xf>
    <xf numFmtId="0" fontId="29" fillId="0" borderId="2" xfId="33" applyFont="1" applyBorder="1" applyAlignment="1">
      <alignment horizontal="left" vertical="top" wrapText="1"/>
    </xf>
    <xf numFmtId="0" fontId="29" fillId="0" borderId="13" xfId="33" applyFont="1" applyBorder="1" applyAlignment="1">
      <alignment horizontal="left" vertical="top" wrapText="1"/>
    </xf>
    <xf numFmtId="49" fontId="29" fillId="0" borderId="0" xfId="33" applyNumberFormat="1" applyFont="1" applyAlignment="1">
      <alignment horizontal="center" vertical="top"/>
    </xf>
    <xf numFmtId="0" fontId="0" fillId="0" borderId="9" xfId="0" applyBorder="1" applyAlignment="1">
      <alignment horizontal="center"/>
    </xf>
    <xf numFmtId="49" fontId="29" fillId="0" borderId="2" xfId="33" applyNumberFormat="1" applyFont="1" applyBorder="1" applyAlignment="1">
      <alignment horizontal="center" vertical="top"/>
    </xf>
    <xf numFmtId="0" fontId="0" fillId="0" borderId="13" xfId="0" applyBorder="1" applyAlignment="1">
      <alignment horizontal="center"/>
    </xf>
    <xf numFmtId="0" fontId="28" fillId="0" borderId="14" xfId="33" applyFont="1" applyBorder="1" applyAlignment="1">
      <alignment horizontal="left" vertical="center" wrapText="1"/>
    </xf>
    <xf numFmtId="0" fontId="0" fillId="0" borderId="6" xfId="0" applyBorder="1" applyAlignment="1">
      <alignment vertical="center"/>
    </xf>
    <xf numFmtId="0" fontId="0" fillId="0" borderId="15" xfId="0" applyBorder="1" applyAlignment="1">
      <alignment vertical="center"/>
    </xf>
    <xf numFmtId="0" fontId="0" fillId="0" borderId="1" xfId="0" applyBorder="1" applyAlignment="1">
      <alignment vertical="center"/>
    </xf>
    <xf numFmtId="0" fontId="0" fillId="0" borderId="0" xfId="0" applyAlignment="1">
      <alignment vertical="center"/>
    </xf>
    <xf numFmtId="0" fontId="0" fillId="0" borderId="9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49" fontId="29" fillId="0" borderId="14" xfId="33" applyNumberFormat="1" applyFont="1" applyBorder="1" applyAlignment="1">
      <alignment horizontal="center" vertical="center"/>
    </xf>
    <xf numFmtId="49" fontId="29" fillId="0" borderId="15" xfId="33" applyNumberFormat="1" applyFont="1" applyBorder="1" applyAlignment="1">
      <alignment horizontal="center" vertical="center"/>
    </xf>
    <xf numFmtId="49" fontId="29" fillId="0" borderId="1" xfId="33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49" fontId="29" fillId="0" borderId="2" xfId="33" applyNumberFormat="1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49" fontId="74" fillId="0" borderId="14" xfId="33" applyNumberFormat="1" applyFont="1" applyBorder="1" applyAlignment="1">
      <alignment horizontal="left" vertical="center"/>
    </xf>
    <xf numFmtId="49" fontId="74" fillId="0" borderId="6" xfId="33" applyNumberFormat="1" applyFont="1" applyBorder="1" applyAlignment="1">
      <alignment horizontal="left" vertical="center"/>
    </xf>
    <xf numFmtId="49" fontId="74" fillId="0" borderId="15" xfId="33" applyNumberFormat="1" applyFont="1" applyBorder="1" applyAlignment="1">
      <alignment horizontal="left" vertical="center"/>
    </xf>
    <xf numFmtId="49" fontId="30" fillId="0" borderId="1" xfId="33" applyNumberFormat="1" applyFont="1" applyBorder="1" applyAlignment="1">
      <alignment horizontal="center" vertical="center"/>
    </xf>
    <xf numFmtId="49" fontId="30" fillId="0" borderId="9" xfId="33" applyNumberFormat="1" applyFont="1" applyBorder="1" applyAlignment="1">
      <alignment horizontal="center" vertical="center"/>
    </xf>
    <xf numFmtId="0" fontId="30" fillId="0" borderId="14" xfId="33" applyFont="1" applyBorder="1" applyAlignment="1">
      <alignment horizontal="left" vertical="top" wrapText="1"/>
    </xf>
    <xf numFmtId="0" fontId="30" fillId="0" borderId="15" xfId="33" applyFont="1" applyBorder="1" applyAlignment="1">
      <alignment horizontal="left" vertical="top" wrapText="1"/>
    </xf>
    <xf numFmtId="49" fontId="30" fillId="0" borderId="2" xfId="33" applyNumberFormat="1" applyFont="1" applyBorder="1" applyAlignment="1">
      <alignment horizontal="center" vertical="center"/>
    </xf>
    <xf numFmtId="0" fontId="29" fillId="0" borderId="14" xfId="33" applyFont="1" applyBorder="1" applyAlignment="1">
      <alignment vertical="top" wrapText="1"/>
    </xf>
    <xf numFmtId="0" fontId="0" fillId="0" borderId="15" xfId="0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9" xfId="0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13" xfId="0" applyBorder="1" applyAlignment="1">
      <alignment vertical="top" wrapText="1"/>
    </xf>
    <xf numFmtId="49" fontId="77" fillId="0" borderId="14" xfId="33" applyNumberFormat="1" applyFont="1" applyBorder="1" applyAlignment="1">
      <alignment horizontal="left" vertical="center" wrapText="1"/>
    </xf>
    <xf numFmtId="49" fontId="77" fillId="0" borderId="6" xfId="33" applyNumberFormat="1" applyFont="1" applyBorder="1" applyAlignment="1">
      <alignment horizontal="left" vertical="center" wrapText="1"/>
    </xf>
    <xf numFmtId="49" fontId="77" fillId="0" borderId="15" xfId="33" applyNumberFormat="1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2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6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29" fillId="0" borderId="7" xfId="33" applyFont="1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49" fontId="77" fillId="0" borderId="14" xfId="33" applyNumberFormat="1" applyFont="1" applyBorder="1" applyAlignment="1">
      <alignment horizontal="left" vertical="center"/>
    </xf>
    <xf numFmtId="49" fontId="77" fillId="0" borderId="6" xfId="33" applyNumberFormat="1" applyFont="1" applyBorder="1" applyAlignment="1">
      <alignment horizontal="left" vertical="center"/>
    </xf>
    <xf numFmtId="49" fontId="77" fillId="0" borderId="15" xfId="33" applyNumberFormat="1" applyFont="1" applyBorder="1" applyAlignment="1">
      <alignment horizontal="left" vertical="center"/>
    </xf>
    <xf numFmtId="49" fontId="29" fillId="0" borderId="9" xfId="33" applyNumberFormat="1" applyFont="1" applyBorder="1" applyAlignment="1">
      <alignment horizontal="center" vertical="center"/>
    </xf>
    <xf numFmtId="0" fontId="29" fillId="0" borderId="7" xfId="33" applyFont="1" applyBorder="1" applyAlignment="1">
      <alignment horizontal="left" vertical="top" wrapText="1"/>
    </xf>
    <xf numFmtId="0" fontId="29" fillId="0" borderId="8" xfId="33" applyFont="1" applyBorder="1" applyAlignment="1">
      <alignment horizontal="left" vertical="top" wrapText="1"/>
    </xf>
    <xf numFmtId="0" fontId="29" fillId="0" borderId="11" xfId="33" applyFont="1" applyBorder="1" applyAlignment="1">
      <alignment horizontal="left" vertical="top" wrapText="1"/>
    </xf>
    <xf numFmtId="0" fontId="2" fillId="0" borderId="9" xfId="0" applyFont="1" applyBorder="1" applyAlignment="1">
      <alignment horizontal="center" vertical="top"/>
    </xf>
    <xf numFmtId="0" fontId="29" fillId="0" borderId="8" xfId="33" applyFont="1" applyBorder="1" applyAlignment="1">
      <alignment vertical="top" wrapText="1"/>
    </xf>
    <xf numFmtId="0" fontId="0" fillId="0" borderId="8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49" fontId="29" fillId="0" borderId="0" xfId="33" applyNumberFormat="1" applyFont="1" applyAlignment="1">
      <alignment horizontal="center" vertical="center"/>
    </xf>
    <xf numFmtId="0" fontId="79" fillId="0" borderId="1" xfId="0" applyFont="1" applyBorder="1" applyAlignment="1">
      <alignment horizontal="left" vertical="center"/>
    </xf>
    <xf numFmtId="0" fontId="79" fillId="0" borderId="0" xfId="0" applyFont="1" applyAlignment="1">
      <alignment horizontal="left" vertical="center"/>
    </xf>
    <xf numFmtId="0" fontId="79" fillId="0" borderId="9" xfId="0" applyFont="1" applyBorder="1" applyAlignment="1">
      <alignment horizontal="left" vertical="center"/>
    </xf>
    <xf numFmtId="0" fontId="79" fillId="0" borderId="2" xfId="0" applyFont="1" applyBorder="1" applyAlignment="1">
      <alignment horizontal="left" vertical="center"/>
    </xf>
    <xf numFmtId="0" fontId="79" fillId="0" borderId="12" xfId="0" applyFont="1" applyBorder="1" applyAlignment="1">
      <alignment horizontal="left" vertical="center"/>
    </xf>
    <xf numFmtId="0" fontId="79" fillId="0" borderId="13" xfId="0" applyFont="1" applyBorder="1" applyAlignment="1">
      <alignment horizontal="left" vertical="center"/>
    </xf>
    <xf numFmtId="0" fontId="2" fillId="0" borderId="15" xfId="0" applyFont="1" applyBorder="1" applyAlignment="1">
      <alignment horizontal="left" vertical="top" wrapText="1"/>
    </xf>
    <xf numFmtId="49" fontId="29" fillId="0" borderId="13" xfId="33" applyNumberFormat="1" applyFont="1" applyBorder="1" applyAlignment="1">
      <alignment horizontal="center" vertical="top"/>
    </xf>
    <xf numFmtId="0" fontId="0" fillId="0" borderId="9" xfId="0" applyBorder="1" applyAlignment="1">
      <alignment horizontal="center" vertical="top"/>
    </xf>
    <xf numFmtId="0" fontId="0" fillId="0" borderId="13" xfId="0" applyBorder="1" applyAlignment="1">
      <alignment horizontal="center" vertical="top"/>
    </xf>
    <xf numFmtId="0" fontId="2" fillId="0" borderId="9" xfId="0" applyFont="1" applyBorder="1" applyAlignment="1">
      <alignment horizontal="center" vertical="center"/>
    </xf>
    <xf numFmtId="0" fontId="2" fillId="0" borderId="1" xfId="35" applyBorder="1" applyAlignment="1">
      <alignment horizontal="left" vertical="top" wrapText="1"/>
    </xf>
    <xf numFmtId="0" fontId="2" fillId="0" borderId="9" xfId="35" applyBorder="1" applyAlignment="1">
      <alignment horizontal="left" vertical="top" wrapText="1"/>
    </xf>
    <xf numFmtId="0" fontId="2" fillId="0" borderId="2" xfId="35" applyBorder="1" applyAlignment="1">
      <alignment horizontal="left" vertical="top" wrapText="1"/>
    </xf>
    <xf numFmtId="0" fontId="2" fillId="0" borderId="13" xfId="35" applyBorder="1" applyAlignment="1">
      <alignment horizontal="left" vertical="top" wrapText="1"/>
    </xf>
    <xf numFmtId="0" fontId="2" fillId="0" borderId="9" xfId="35" applyBorder="1" applyAlignment="1">
      <alignment horizontal="center"/>
    </xf>
    <xf numFmtId="0" fontId="2" fillId="0" borderId="9" xfId="35" applyBorder="1" applyAlignment="1">
      <alignment horizontal="center" vertical="center"/>
    </xf>
    <xf numFmtId="0" fontId="2" fillId="0" borderId="13" xfId="0" applyFont="1" applyBorder="1" applyAlignment="1">
      <alignment horizontal="center" vertical="top"/>
    </xf>
    <xf numFmtId="0" fontId="29" fillId="0" borderId="6" xfId="33" applyFont="1" applyBorder="1" applyAlignment="1">
      <alignment horizontal="left" vertical="top" wrapText="1"/>
    </xf>
    <xf numFmtId="0" fontId="29" fillId="0" borderId="0" xfId="33" applyFont="1" applyAlignment="1">
      <alignment horizontal="left" vertical="top" wrapText="1"/>
    </xf>
    <xf numFmtId="0" fontId="29" fillId="0" borderId="12" xfId="33" applyFont="1" applyBorder="1" applyAlignment="1">
      <alignment horizontal="left" vertical="top" wrapText="1"/>
    </xf>
    <xf numFmtId="3" fontId="28" fillId="0" borderId="11" xfId="0" applyNumberFormat="1" applyFont="1" applyBorder="1" applyAlignment="1">
      <alignment horizontal="center" vertical="center" wrapText="1"/>
    </xf>
    <xf numFmtId="0" fontId="41" fillId="0" borderId="7" xfId="0" applyFont="1" applyBorder="1" applyAlignment="1">
      <alignment horizontal="center" vertical="center"/>
    </xf>
    <xf numFmtId="0" fontId="41" fillId="0" borderId="8" xfId="0" applyFont="1" applyBorder="1" applyAlignment="1">
      <alignment horizontal="center" vertical="center"/>
    </xf>
    <xf numFmtId="0" fontId="41" fillId="0" borderId="11" xfId="0" applyFont="1" applyBorder="1" applyAlignment="1">
      <alignment horizontal="center" vertical="center"/>
    </xf>
    <xf numFmtId="0" fontId="41" fillId="0" borderId="7" xfId="0" applyFont="1" applyBorder="1" applyAlignment="1">
      <alignment horizontal="left" vertical="center" wrapText="1"/>
    </xf>
    <xf numFmtId="0" fontId="41" fillId="0" borderId="8" xfId="0" applyFont="1" applyBorder="1" applyAlignment="1">
      <alignment horizontal="left" vertical="center" wrapText="1"/>
    </xf>
    <xf numFmtId="0" fontId="41" fillId="0" borderId="11" xfId="0" applyFont="1" applyBorder="1" applyAlignment="1">
      <alignment horizontal="left" vertical="center" wrapText="1"/>
    </xf>
    <xf numFmtId="4" fontId="41" fillId="0" borderId="4" xfId="0" applyNumberFormat="1" applyFont="1" applyBorder="1" applyAlignment="1">
      <alignment horizontal="left" vertical="center" wrapText="1"/>
    </xf>
    <xf numFmtId="0" fontId="85" fillId="0" borderId="0" xfId="0" applyFont="1" applyAlignment="1">
      <alignment horizontal="left" wrapText="1"/>
    </xf>
    <xf numFmtId="0" fontId="88" fillId="0" borderId="12" xfId="0" applyFont="1" applyBorder="1" applyAlignment="1">
      <alignment horizontal="left" vertical="center"/>
    </xf>
    <xf numFmtId="49" fontId="28" fillId="0" borderId="3" xfId="0" applyNumberFormat="1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42" fillId="0" borderId="7" xfId="0" applyFont="1" applyBorder="1" applyAlignment="1">
      <alignment horizontal="center" vertical="center"/>
    </xf>
    <xf numFmtId="0" fontId="42" fillId="0" borderId="8" xfId="0" applyFont="1" applyBorder="1" applyAlignment="1">
      <alignment horizontal="center" vertical="center"/>
    </xf>
    <xf numFmtId="0" fontId="42" fillId="0" borderId="11" xfId="0" applyFont="1" applyBorder="1" applyAlignment="1">
      <alignment horizontal="center" vertical="center"/>
    </xf>
    <xf numFmtId="49" fontId="42" fillId="0" borderId="7" xfId="0" applyNumberFormat="1" applyFont="1" applyBorder="1" applyAlignment="1">
      <alignment horizontal="center" vertical="center"/>
    </xf>
    <xf numFmtId="49" fontId="42" fillId="0" borderId="8" xfId="0" applyNumberFormat="1" applyFont="1" applyBorder="1" applyAlignment="1">
      <alignment horizontal="center" vertical="center"/>
    </xf>
    <xf numFmtId="49" fontId="42" fillId="0" borderId="11" xfId="0" applyNumberFormat="1" applyFont="1" applyBorder="1" applyAlignment="1">
      <alignment horizontal="center" vertical="center"/>
    </xf>
    <xf numFmtId="0" fontId="42" fillId="0" borderId="7" xfId="0" applyFont="1" applyBorder="1" applyAlignment="1">
      <alignment horizontal="left" vertical="center" wrapText="1"/>
    </xf>
    <xf numFmtId="0" fontId="42" fillId="0" borderId="8" xfId="0" applyFont="1" applyBorder="1" applyAlignment="1">
      <alignment horizontal="left" vertical="center" wrapText="1"/>
    </xf>
    <xf numFmtId="0" fontId="42" fillId="0" borderId="11" xfId="0" applyFont="1" applyBorder="1" applyAlignment="1">
      <alignment horizontal="left" vertical="center" wrapText="1"/>
    </xf>
    <xf numFmtId="0" fontId="28" fillId="0" borderId="7" xfId="0" applyFont="1" applyBorder="1" applyAlignment="1">
      <alignment horizontal="center"/>
    </xf>
    <xf numFmtId="0" fontId="28" fillId="0" borderId="8" xfId="0" applyFont="1" applyBorder="1" applyAlignment="1">
      <alignment horizontal="center"/>
    </xf>
    <xf numFmtId="0" fontId="28" fillId="0" borderId="11" xfId="0" applyFont="1" applyBorder="1" applyAlignment="1">
      <alignment horizontal="center"/>
    </xf>
    <xf numFmtId="49" fontId="28" fillId="0" borderId="7" xfId="0" applyNumberFormat="1" applyFont="1" applyBorder="1" applyAlignment="1">
      <alignment horizontal="center"/>
    </xf>
    <xf numFmtId="49" fontId="28" fillId="0" borderId="8" xfId="0" applyNumberFormat="1" applyFont="1" applyBorder="1" applyAlignment="1">
      <alignment horizontal="center"/>
    </xf>
    <xf numFmtId="49" fontId="28" fillId="0" borderId="11" xfId="0" applyNumberFormat="1" applyFont="1" applyBorder="1" applyAlignment="1">
      <alignment horizontal="center"/>
    </xf>
    <xf numFmtId="0" fontId="28" fillId="0" borderId="7" xfId="0" applyFont="1" applyBorder="1" applyAlignment="1">
      <alignment horizontal="left" wrapText="1"/>
    </xf>
    <xf numFmtId="0" fontId="28" fillId="0" borderId="8" xfId="0" applyFont="1" applyBorder="1" applyAlignment="1">
      <alignment horizontal="left" wrapText="1"/>
    </xf>
    <xf numFmtId="0" fontId="28" fillId="0" borderId="11" xfId="0" applyFont="1" applyBorder="1" applyAlignment="1">
      <alignment horizontal="left" wrapText="1"/>
    </xf>
    <xf numFmtId="0" fontId="28" fillId="0" borderId="3" xfId="0" applyFont="1" applyBorder="1" applyAlignment="1">
      <alignment horizontal="left" vertical="center" wrapText="1"/>
    </xf>
    <xf numFmtId="0" fontId="28" fillId="0" borderId="5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74" fillId="0" borderId="7" xfId="0" applyFont="1" applyBorder="1" applyAlignment="1">
      <alignment horizontal="center" vertical="center"/>
    </xf>
    <xf numFmtId="0" fontId="74" fillId="0" borderId="8" xfId="0" applyFont="1" applyBorder="1" applyAlignment="1">
      <alignment horizontal="center" vertical="center"/>
    </xf>
    <xf numFmtId="0" fontId="74" fillId="0" borderId="11" xfId="0" applyFont="1" applyBorder="1" applyAlignment="1">
      <alignment horizontal="center" vertical="center"/>
    </xf>
    <xf numFmtId="49" fontId="74" fillId="0" borderId="14" xfId="0" applyNumberFormat="1" applyFont="1" applyBorder="1" applyAlignment="1">
      <alignment horizontal="left" vertical="center" wrapText="1"/>
    </xf>
    <xf numFmtId="49" fontId="74" fillId="0" borderId="15" xfId="0" applyNumberFormat="1" applyFont="1" applyBorder="1" applyAlignment="1">
      <alignment horizontal="left" vertical="center" wrapText="1"/>
    </xf>
    <xf numFmtId="49" fontId="74" fillId="0" borderId="1" xfId="0" applyNumberFormat="1" applyFont="1" applyBorder="1" applyAlignment="1">
      <alignment horizontal="left" vertical="center" wrapText="1"/>
    </xf>
    <xf numFmtId="49" fontId="74" fillId="0" borderId="9" xfId="0" applyNumberFormat="1" applyFont="1" applyBorder="1" applyAlignment="1">
      <alignment horizontal="left" vertical="center" wrapText="1"/>
    </xf>
    <xf numFmtId="49" fontId="74" fillId="0" borderId="2" xfId="0" applyNumberFormat="1" applyFont="1" applyBorder="1" applyAlignment="1">
      <alignment horizontal="left" vertical="center" wrapText="1"/>
    </xf>
    <xf numFmtId="49" fontId="74" fillId="0" borderId="13" xfId="0" applyNumberFormat="1" applyFont="1" applyBorder="1" applyAlignment="1">
      <alignment horizontal="left" vertical="center" wrapText="1"/>
    </xf>
    <xf numFmtId="4" fontId="74" fillId="0" borderId="7" xfId="0" applyNumberFormat="1" applyFont="1" applyBorder="1" applyAlignment="1">
      <alignment horizontal="left" vertical="center" wrapText="1"/>
    </xf>
    <xf numFmtId="4" fontId="74" fillId="0" borderId="8" xfId="0" applyNumberFormat="1" applyFont="1" applyBorder="1" applyAlignment="1">
      <alignment horizontal="left" vertical="center" wrapText="1"/>
    </xf>
    <xf numFmtId="4" fontId="74" fillId="0" borderId="11" xfId="0" applyNumberFormat="1" applyFont="1" applyBorder="1" applyAlignment="1">
      <alignment horizontal="left" vertical="center" wrapText="1"/>
    </xf>
    <xf numFmtId="0" fontId="29" fillId="0" borderId="7" xfId="0" applyFont="1" applyBorder="1" applyAlignment="1">
      <alignment horizontal="center"/>
    </xf>
    <xf numFmtId="0" fontId="29" fillId="0" borderId="8" xfId="0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0" fontId="29" fillId="0" borderId="7" xfId="0" applyFont="1" applyBorder="1" applyAlignment="1">
      <alignment horizontal="left" wrapText="1"/>
    </xf>
    <xf numFmtId="0" fontId="29" fillId="0" borderId="8" xfId="0" applyFont="1" applyBorder="1" applyAlignment="1">
      <alignment horizontal="left" wrapText="1"/>
    </xf>
    <xf numFmtId="0" fontId="29" fillId="0" borderId="11" xfId="0" applyFont="1" applyBorder="1" applyAlignment="1">
      <alignment horizontal="left" wrapText="1"/>
    </xf>
    <xf numFmtId="4" fontId="29" fillId="0" borderId="7" xfId="0" applyNumberFormat="1" applyFont="1" applyBorder="1" applyAlignment="1">
      <alignment horizontal="left" wrapText="1"/>
    </xf>
    <xf numFmtId="4" fontId="29" fillId="0" borderId="8" xfId="0" applyNumberFormat="1" applyFont="1" applyBorder="1" applyAlignment="1">
      <alignment horizontal="left" wrapText="1"/>
    </xf>
    <xf numFmtId="4" fontId="29" fillId="0" borderId="11" xfId="0" applyNumberFormat="1" applyFont="1" applyBorder="1" applyAlignment="1">
      <alignment horizontal="left" wrapText="1"/>
    </xf>
    <xf numFmtId="4" fontId="28" fillId="0" borderId="7" xfId="0" applyNumberFormat="1" applyFont="1" applyBorder="1" applyAlignment="1">
      <alignment horizontal="left" wrapText="1"/>
    </xf>
    <xf numFmtId="4" fontId="28" fillId="0" borderId="8" xfId="0" applyNumberFormat="1" applyFont="1" applyBorder="1" applyAlignment="1">
      <alignment horizontal="left" wrapText="1"/>
    </xf>
    <xf numFmtId="4" fontId="28" fillId="0" borderId="11" xfId="0" applyNumberFormat="1" applyFont="1" applyBorder="1" applyAlignment="1">
      <alignment horizontal="left" wrapText="1"/>
    </xf>
    <xf numFmtId="0" fontId="29" fillId="0" borderId="7" xfId="0" applyFont="1" applyBorder="1" applyAlignment="1">
      <alignment horizontal="center" wrapText="1"/>
    </xf>
    <xf numFmtId="0" fontId="29" fillId="0" borderId="8" xfId="0" applyFont="1" applyBorder="1" applyAlignment="1">
      <alignment horizontal="center" wrapText="1"/>
    </xf>
    <xf numFmtId="0" fontId="29" fillId="0" borderId="11" xfId="0" applyFont="1" applyBorder="1" applyAlignment="1">
      <alignment horizontal="center" wrapText="1"/>
    </xf>
    <xf numFmtId="4" fontId="29" fillId="0" borderId="7" xfId="0" applyNumberFormat="1" applyFont="1" applyBorder="1" applyAlignment="1">
      <alignment horizontal="center"/>
    </xf>
    <xf numFmtId="4" fontId="29" fillId="0" borderId="8" xfId="0" applyNumberFormat="1" applyFont="1" applyBorder="1" applyAlignment="1">
      <alignment horizontal="center"/>
    </xf>
    <xf numFmtId="4" fontId="29" fillId="0" borderId="11" xfId="0" applyNumberFormat="1" applyFont="1" applyBorder="1" applyAlignment="1">
      <alignment horizontal="center"/>
    </xf>
    <xf numFmtId="0" fontId="28" fillId="0" borderId="7" xfId="0" applyFont="1" applyBorder="1" applyAlignment="1">
      <alignment wrapText="1"/>
    </xf>
    <xf numFmtId="0" fontId="28" fillId="0" borderId="8" xfId="0" applyFont="1" applyBorder="1" applyAlignment="1">
      <alignment wrapText="1"/>
    </xf>
    <xf numFmtId="0" fontId="28" fillId="0" borderId="11" xfId="0" applyFont="1" applyBorder="1" applyAlignment="1">
      <alignment wrapText="1"/>
    </xf>
    <xf numFmtId="3" fontId="29" fillId="0" borderId="7" xfId="0" applyNumberFormat="1" applyFont="1" applyBorder="1" applyAlignment="1">
      <alignment horizontal="center"/>
    </xf>
    <xf numFmtId="3" fontId="29" fillId="0" borderId="8" xfId="0" applyNumberFormat="1" applyFont="1" applyBorder="1" applyAlignment="1">
      <alignment horizontal="center"/>
    </xf>
    <xf numFmtId="3" fontId="29" fillId="0" borderId="11" xfId="0" applyNumberFormat="1" applyFont="1" applyBorder="1" applyAlignment="1">
      <alignment horizontal="center"/>
    </xf>
    <xf numFmtId="4" fontId="74" fillId="0" borderId="9" xfId="0" applyNumberFormat="1" applyFont="1" applyBorder="1" applyAlignment="1">
      <alignment horizontal="left" vertical="center" wrapText="1"/>
    </xf>
    <xf numFmtId="4" fontId="74" fillId="0" borderId="13" xfId="0" applyNumberFormat="1" applyFont="1" applyBorder="1" applyAlignment="1">
      <alignment horizontal="left" vertical="center" wrapText="1"/>
    </xf>
    <xf numFmtId="4" fontId="29" fillId="0" borderId="15" xfId="0" applyNumberFormat="1" applyFont="1" applyBorder="1" applyAlignment="1">
      <alignment horizontal="left" wrapText="1"/>
    </xf>
    <xf numFmtId="4" fontId="29" fillId="0" borderId="9" xfId="0" applyNumberFormat="1" applyFont="1" applyBorder="1" applyAlignment="1">
      <alignment horizontal="left" wrapText="1"/>
    </xf>
    <xf numFmtId="4" fontId="29" fillId="0" borderId="13" xfId="0" applyNumberFormat="1" applyFont="1" applyBorder="1" applyAlignment="1">
      <alignment horizontal="left" wrapText="1"/>
    </xf>
    <xf numFmtId="4" fontId="29" fillId="0" borderId="3" xfId="0" applyNumberFormat="1" applyFont="1" applyBorder="1" applyAlignment="1">
      <alignment horizontal="left" wrapText="1"/>
    </xf>
    <xf numFmtId="0" fontId="41" fillId="0" borderId="3" xfId="0" applyFont="1" applyBorder="1" applyAlignment="1">
      <alignment horizontal="center" vertical="center"/>
    </xf>
    <xf numFmtId="0" fontId="41" fillId="0" borderId="3" xfId="0" applyFont="1" applyBorder="1" applyAlignment="1">
      <alignment horizontal="left" vertical="center" wrapText="1"/>
    </xf>
    <xf numFmtId="4" fontId="41" fillId="0" borderId="3" xfId="0" applyNumberFormat="1" applyFont="1" applyBorder="1" applyAlignment="1">
      <alignment horizontal="left" vertical="center" wrapText="1"/>
    </xf>
    <xf numFmtId="0" fontId="27" fillId="0" borderId="14" xfId="33" applyFont="1" applyBorder="1" applyAlignment="1">
      <alignment horizontal="left" vertical="center" wrapText="1"/>
    </xf>
    <xf numFmtId="0" fontId="27" fillId="0" borderId="6" xfId="33" applyFont="1" applyBorder="1" applyAlignment="1">
      <alignment horizontal="left" vertical="center" wrapText="1"/>
    </xf>
    <xf numFmtId="0" fontId="27" fillId="0" borderId="15" xfId="33" applyFont="1" applyBorder="1" applyAlignment="1">
      <alignment horizontal="left" vertical="center" wrapText="1"/>
    </xf>
    <xf numFmtId="0" fontId="36" fillId="0" borderId="1" xfId="36" applyBorder="1" applyAlignment="1">
      <alignment horizontal="left" vertical="center" wrapText="1"/>
    </xf>
    <xf numFmtId="0" fontId="36" fillId="0" borderId="0" xfId="36" applyAlignment="1">
      <alignment horizontal="left" vertical="center" wrapText="1"/>
    </xf>
    <xf numFmtId="0" fontId="36" fillId="0" borderId="9" xfId="36" applyBorder="1" applyAlignment="1">
      <alignment horizontal="left" vertical="center" wrapText="1"/>
    </xf>
    <xf numFmtId="0" fontId="36" fillId="0" borderId="2" xfId="36" applyBorder="1" applyAlignment="1">
      <alignment horizontal="left" vertical="center" wrapText="1"/>
    </xf>
    <xf numFmtId="0" fontId="36" fillId="0" borderId="12" xfId="36" applyBorder="1" applyAlignment="1">
      <alignment horizontal="left" vertical="center" wrapText="1"/>
    </xf>
    <xf numFmtId="0" fontId="36" fillId="0" borderId="13" xfId="36" applyBorder="1" applyAlignment="1">
      <alignment horizontal="left" vertical="center" wrapText="1"/>
    </xf>
    <xf numFmtId="0" fontId="20" fillId="0" borderId="7" xfId="33" applyFont="1" applyBorder="1" applyAlignment="1">
      <alignment vertical="top" wrapText="1"/>
    </xf>
    <xf numFmtId="0" fontId="36" fillId="0" borderId="8" xfId="36" applyBorder="1" applyAlignment="1">
      <alignment vertical="top" wrapText="1"/>
    </xf>
    <xf numFmtId="0" fontId="36" fillId="0" borderId="11" xfId="36" applyBorder="1" applyAlignment="1">
      <alignment vertical="top" wrapText="1"/>
    </xf>
    <xf numFmtId="0" fontId="20" fillId="0" borderId="7" xfId="33" applyFont="1" applyBorder="1" applyAlignment="1">
      <alignment horizontal="justify" vertical="top" wrapText="1"/>
    </xf>
    <xf numFmtId="0" fontId="36" fillId="0" borderId="8" xfId="36" applyBorder="1" applyAlignment="1">
      <alignment horizontal="justify" vertical="top" wrapText="1"/>
    </xf>
    <xf numFmtId="0" fontId="36" fillId="0" borderId="11" xfId="36" applyBorder="1" applyAlignment="1">
      <alignment horizontal="justify" vertical="top" wrapText="1"/>
    </xf>
    <xf numFmtId="3" fontId="20" fillId="0" borderId="0" xfId="33" applyNumberFormat="1" applyFont="1" applyAlignment="1">
      <alignment horizontal="left"/>
    </xf>
    <xf numFmtId="3" fontId="20" fillId="0" borderId="0" xfId="33" applyNumberFormat="1" applyFont="1" applyAlignment="1">
      <alignment horizontal="left" wrapText="1"/>
    </xf>
    <xf numFmtId="0" fontId="20" fillId="0" borderId="0" xfId="33" applyFont="1" applyAlignment="1">
      <alignment horizontal="justify" wrapText="1"/>
    </xf>
    <xf numFmtId="0" fontId="19" fillId="0" borderId="7" xfId="33" applyFont="1" applyBorder="1" applyAlignment="1">
      <alignment horizontal="center" vertical="top"/>
    </xf>
    <xf numFmtId="0" fontId="19" fillId="0" borderId="11" xfId="33" applyFont="1" applyBorder="1" applyAlignment="1">
      <alignment horizontal="center" vertical="top"/>
    </xf>
    <xf numFmtId="0" fontId="19" fillId="0" borderId="5" xfId="33" applyFont="1" applyBorder="1" applyAlignment="1">
      <alignment horizontal="center" vertical="top" wrapText="1"/>
    </xf>
    <xf numFmtId="0" fontId="19" fillId="0" borderId="4" xfId="33" applyFont="1" applyBorder="1" applyAlignment="1">
      <alignment horizontal="center" vertical="top" wrapText="1"/>
    </xf>
    <xf numFmtId="0" fontId="19" fillId="0" borderId="7" xfId="33" applyFont="1" applyBorder="1" applyAlignment="1">
      <alignment horizontal="center" vertical="top" wrapText="1"/>
    </xf>
    <xf numFmtId="0" fontId="2" fillId="0" borderId="11" xfId="36" applyFont="1" applyBorder="1" applyAlignment="1">
      <alignment horizontal="center" vertical="top" wrapText="1"/>
    </xf>
    <xf numFmtId="3" fontId="19" fillId="0" borderId="7" xfId="33" applyNumberFormat="1" applyFont="1" applyBorder="1" applyAlignment="1">
      <alignment horizontal="center" vertical="top" wrapText="1"/>
    </xf>
    <xf numFmtId="3" fontId="19" fillId="0" borderId="11" xfId="33" applyNumberFormat="1" applyFont="1" applyBorder="1" applyAlignment="1">
      <alignment horizontal="center" vertical="top" wrapText="1"/>
    </xf>
    <xf numFmtId="0" fontId="19" fillId="0" borderId="11" xfId="33" applyFont="1" applyBorder="1" applyAlignment="1">
      <alignment horizontal="center" vertical="top" wrapText="1"/>
    </xf>
    <xf numFmtId="0" fontId="20" fillId="0" borderId="15" xfId="33" applyFont="1" applyBorder="1" applyAlignment="1">
      <alignment vertical="top" wrapText="1"/>
    </xf>
    <xf numFmtId="0" fontId="36" fillId="0" borderId="9" xfId="36" applyBorder="1" applyAlignment="1">
      <alignment vertical="top" wrapText="1"/>
    </xf>
    <xf numFmtId="0" fontId="36" fillId="0" borderId="13" xfId="36" applyBorder="1" applyAlignment="1">
      <alignment vertical="top" wrapText="1"/>
    </xf>
    <xf numFmtId="0" fontId="20" fillId="0" borderId="7" xfId="33" applyFont="1" applyBorder="1" applyAlignment="1">
      <alignment horizontal="left" vertical="top" wrapText="1"/>
    </xf>
    <xf numFmtId="0" fontId="20" fillId="0" borderId="8" xfId="33" applyFont="1" applyBorder="1" applyAlignment="1">
      <alignment horizontal="left" vertical="top" wrapText="1"/>
    </xf>
    <xf numFmtId="0" fontId="20" fillId="0" borderId="11" xfId="33" applyFont="1" applyBorder="1" applyAlignment="1">
      <alignment horizontal="left" vertical="top" wrapText="1"/>
    </xf>
    <xf numFmtId="0" fontId="19" fillId="0" borderId="7" xfId="33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27" fillId="0" borderId="5" xfId="33" applyFont="1" applyBorder="1" applyAlignment="1">
      <alignment horizontal="center" vertical="center" wrapText="1"/>
    </xf>
    <xf numFmtId="0" fontId="27" fillId="0" borderId="10" xfId="33" applyFont="1" applyBorder="1" applyAlignment="1">
      <alignment horizontal="center" vertical="center" wrapText="1"/>
    </xf>
    <xf numFmtId="0" fontId="27" fillId="0" borderId="4" xfId="33" applyFont="1" applyBorder="1" applyAlignment="1">
      <alignment horizontal="center" vertical="center" wrapText="1"/>
    </xf>
    <xf numFmtId="9" fontId="20" fillId="0" borderId="7" xfId="37" applyFont="1" applyFill="1" applyBorder="1" applyAlignment="1">
      <alignment vertical="top" wrapText="1"/>
    </xf>
    <xf numFmtId="9" fontId="20" fillId="0" borderId="7" xfId="37" applyFont="1" applyFill="1" applyBorder="1" applyAlignment="1">
      <alignment horizontal="justify" vertical="top" wrapText="1"/>
    </xf>
    <xf numFmtId="0" fontId="0" fillId="0" borderId="8" xfId="0" applyBorder="1" applyAlignment="1">
      <alignment horizontal="justify" vertical="top" wrapText="1"/>
    </xf>
    <xf numFmtId="0" fontId="0" fillId="0" borderId="11" xfId="0" applyBorder="1" applyAlignment="1">
      <alignment horizontal="justify" vertical="top" wrapText="1"/>
    </xf>
    <xf numFmtId="0" fontId="2" fillId="0" borderId="8" xfId="0" applyFont="1" applyBorder="1" applyAlignment="1">
      <alignment vertical="top" wrapText="1"/>
    </xf>
    <xf numFmtId="0" fontId="2" fillId="0" borderId="11" xfId="0" applyFont="1" applyBorder="1" applyAlignment="1">
      <alignment vertical="top" wrapText="1"/>
    </xf>
    <xf numFmtId="0" fontId="2" fillId="0" borderId="8" xfId="0" applyFont="1" applyBorder="1" applyAlignment="1">
      <alignment horizontal="justify" vertical="top" wrapText="1"/>
    </xf>
    <xf numFmtId="0" fontId="2" fillId="0" borderId="11" xfId="0" applyFont="1" applyBorder="1" applyAlignment="1">
      <alignment horizontal="justify" vertical="top" wrapText="1"/>
    </xf>
    <xf numFmtId="0" fontId="20" fillId="0" borderId="8" xfId="33" applyFont="1" applyBorder="1" applyAlignment="1">
      <alignment horizontal="justify" vertical="top" wrapText="1"/>
    </xf>
    <xf numFmtId="0" fontId="20" fillId="0" borderId="11" xfId="33" applyFont="1" applyBorder="1" applyAlignment="1">
      <alignment horizontal="justify" vertical="top" wrapText="1"/>
    </xf>
    <xf numFmtId="49" fontId="20" fillId="0" borderId="7" xfId="33" applyNumberFormat="1" applyFont="1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20" fillId="0" borderId="8" xfId="33" applyFont="1" applyBorder="1" applyAlignment="1">
      <alignment vertical="top" wrapText="1"/>
    </xf>
    <xf numFmtId="0" fontId="2" fillId="0" borderId="0" xfId="38" applyAlignment="1" applyProtection="1">
      <alignment horizontal="center" vertical="top"/>
    </xf>
    <xf numFmtId="3" fontId="20" fillId="0" borderId="0" xfId="33" applyNumberFormat="1" applyFont="1" applyAlignment="1" applyProtection="1">
      <alignment horizontal="right"/>
    </xf>
    <xf numFmtId="0" fontId="33" fillId="0" borderId="0" xfId="38" applyFont="1" applyAlignment="1" applyProtection="1">
      <alignment horizontal="center" vertical="top"/>
    </xf>
    <xf numFmtId="3" fontId="29" fillId="0" borderId="0" xfId="38" applyNumberFormat="1" applyFont="1" applyProtection="1"/>
    <xf numFmtId="0" fontId="2" fillId="0" borderId="0" xfId="38" applyAlignment="1" applyProtection="1">
      <alignment vertical="top"/>
    </xf>
    <xf numFmtId="0" fontId="20" fillId="0" borderId="0" xfId="33" applyFont="1" applyAlignment="1" applyProtection="1">
      <alignment horizontal="left" vertical="center" wrapText="1"/>
    </xf>
    <xf numFmtId="0" fontId="20" fillId="0" borderId="0" xfId="33" applyFont="1" applyProtection="1"/>
    <xf numFmtId="0" fontId="20" fillId="0" borderId="0" xfId="33" applyFont="1" applyAlignment="1" applyProtection="1">
      <alignment horizontal="left" vertical="center" wrapText="1"/>
    </xf>
    <xf numFmtId="0" fontId="20" fillId="0" borderId="0" xfId="33" applyFont="1" applyAlignment="1" applyProtection="1">
      <alignment horizontal="center" vertical="center" wrapText="1"/>
    </xf>
    <xf numFmtId="0" fontId="20" fillId="0" borderId="0" xfId="33" applyFont="1" applyAlignment="1" applyProtection="1">
      <alignment vertical="center"/>
    </xf>
    <xf numFmtId="0" fontId="37" fillId="0" borderId="7" xfId="38" applyFont="1" applyBorder="1" applyAlignment="1" applyProtection="1">
      <alignment horizontal="center" vertical="center"/>
    </xf>
    <xf numFmtId="0" fontId="37" fillId="0" borderId="7" xfId="38" applyFont="1" applyBorder="1" applyAlignment="1" applyProtection="1">
      <alignment horizontal="center" vertical="center" wrapText="1"/>
    </xf>
    <xf numFmtId="0" fontId="37" fillId="0" borderId="6" xfId="38" applyFont="1" applyBorder="1" applyAlignment="1" applyProtection="1">
      <alignment horizontal="center" vertical="center"/>
    </xf>
    <xf numFmtId="0" fontId="37" fillId="0" borderId="5" xfId="38" applyFont="1" applyBorder="1" applyAlignment="1" applyProtection="1">
      <alignment horizontal="center"/>
    </xf>
    <xf numFmtId="0" fontId="37" fillId="0" borderId="10" xfId="38" applyFont="1" applyBorder="1" applyAlignment="1" applyProtection="1">
      <alignment horizontal="center"/>
    </xf>
    <xf numFmtId="0" fontId="37" fillId="0" borderId="4" xfId="38" applyFont="1" applyBorder="1" applyAlignment="1" applyProtection="1">
      <alignment horizontal="center"/>
    </xf>
    <xf numFmtId="0" fontId="25" fillId="0" borderId="10" xfId="39" applyFont="1" applyBorder="1" applyAlignment="1" applyProtection="1">
      <alignment horizontal="center"/>
    </xf>
    <xf numFmtId="0" fontId="25" fillId="0" borderId="4" xfId="39" applyFont="1" applyBorder="1" applyAlignment="1" applyProtection="1">
      <alignment horizontal="center"/>
    </xf>
    <xf numFmtId="4" fontId="2" fillId="0" borderId="0" xfId="38" applyNumberFormat="1" applyAlignment="1" applyProtection="1">
      <alignment vertical="top"/>
    </xf>
    <xf numFmtId="0" fontId="37" fillId="0" borderId="11" xfId="38" applyFont="1" applyBorder="1" applyAlignment="1" applyProtection="1">
      <alignment horizontal="center" vertical="center"/>
    </xf>
    <xf numFmtId="0" fontId="37" fillId="0" borderId="11" xfId="38" applyFont="1" applyBorder="1" applyAlignment="1" applyProtection="1">
      <alignment horizontal="center" vertical="center" wrapText="1"/>
    </xf>
    <xf numFmtId="0" fontId="37" fillId="0" borderId="12" xfId="38" applyFont="1" applyBorder="1" applyAlignment="1" applyProtection="1">
      <alignment horizontal="center" vertical="center"/>
    </xf>
    <xf numFmtId="0" fontId="37" fillId="0" borderId="8" xfId="38" applyFont="1" applyBorder="1" applyAlignment="1" applyProtection="1">
      <alignment horizontal="center" vertical="center" wrapText="1"/>
    </xf>
    <xf numFmtId="0" fontId="37" fillId="0" borderId="8" xfId="38" applyFont="1" applyBorder="1" applyAlignment="1" applyProtection="1">
      <alignment horizontal="center" vertical="center"/>
    </xf>
    <xf numFmtId="0" fontId="37" fillId="0" borderId="11" xfId="38" applyFont="1" applyBorder="1" applyAlignment="1" applyProtection="1">
      <alignment horizontal="center" vertical="center"/>
    </xf>
    <xf numFmtId="0" fontId="37" fillId="0" borderId="12" xfId="38" applyFont="1" applyBorder="1" applyAlignment="1" applyProtection="1">
      <alignment horizontal="center" vertical="center" wrapText="1"/>
    </xf>
    <xf numFmtId="0" fontId="37" fillId="0" borderId="3" xfId="38" applyFont="1" applyBorder="1" applyAlignment="1" applyProtection="1">
      <alignment horizontal="center" vertical="center" wrapText="1"/>
    </xf>
    <xf numFmtId="0" fontId="37" fillId="0" borderId="7" xfId="38" applyFont="1" applyBorder="1" applyAlignment="1" applyProtection="1">
      <alignment horizontal="center" vertical="center"/>
    </xf>
    <xf numFmtId="0" fontId="37" fillId="0" borderId="3" xfId="38" applyFont="1" applyBorder="1" applyAlignment="1" applyProtection="1">
      <alignment horizontal="center" vertical="center"/>
    </xf>
    <xf numFmtId="4" fontId="37" fillId="0" borderId="0" xfId="38" applyNumberFormat="1" applyFont="1" applyAlignment="1" applyProtection="1">
      <alignment horizontal="center" vertical="center"/>
    </xf>
    <xf numFmtId="0" fontId="37" fillId="0" borderId="0" xfId="38" applyFont="1" applyAlignment="1" applyProtection="1">
      <alignment horizontal="center" vertical="center"/>
    </xf>
    <xf numFmtId="0" fontId="82" fillId="0" borderId="3" xfId="38" applyFont="1" applyBorder="1" applyAlignment="1" applyProtection="1">
      <alignment horizontal="center" vertical="center"/>
    </xf>
    <xf numFmtId="0" fontId="82" fillId="0" borderId="3" xfId="38" applyFont="1" applyBorder="1" applyAlignment="1" applyProtection="1">
      <alignment horizontal="center" vertical="center" wrapText="1"/>
    </xf>
    <xf numFmtId="0" fontId="82" fillId="0" borderId="7" xfId="38" applyFont="1" applyBorder="1" applyAlignment="1" applyProtection="1">
      <alignment horizontal="center" vertical="center" wrapText="1"/>
    </xf>
    <xf numFmtId="0" fontId="82" fillId="0" borderId="8" xfId="38" applyFont="1" applyBorder="1" applyAlignment="1" applyProtection="1">
      <alignment horizontal="center" vertical="center" wrapText="1"/>
    </xf>
    <xf numFmtId="0" fontId="82" fillId="0" borderId="8" xfId="38" applyFont="1" applyBorder="1" applyAlignment="1" applyProtection="1">
      <alignment horizontal="center" vertical="center"/>
    </xf>
    <xf numFmtId="4" fontId="82" fillId="0" borderId="0" xfId="38" applyNumberFormat="1" applyFont="1" applyAlignment="1" applyProtection="1">
      <alignment horizontal="center" vertical="center"/>
    </xf>
    <xf numFmtId="0" fontId="82" fillId="0" borderId="0" xfId="38" applyFont="1" applyAlignment="1" applyProtection="1">
      <alignment horizontal="center" vertical="center"/>
    </xf>
    <xf numFmtId="0" fontId="37" fillId="0" borderId="14" xfId="38" applyFont="1" applyBorder="1" applyAlignment="1" applyProtection="1">
      <alignment horizontal="center" vertical="top"/>
    </xf>
    <xf numFmtId="0" fontId="37" fillId="0" borderId="5" xfId="38" applyFont="1" applyBorder="1" applyAlignment="1" applyProtection="1">
      <alignment horizontal="center" vertical="top" wrapText="1"/>
    </xf>
    <xf numFmtId="0" fontId="37" fillId="0" borderId="6" xfId="38" applyFont="1" applyBorder="1" applyAlignment="1" applyProtection="1">
      <alignment vertical="top" wrapText="1"/>
    </xf>
    <xf numFmtId="3" fontId="37" fillId="0" borderId="7" xfId="38" applyNumberFormat="1" applyFont="1" applyBorder="1" applyAlignment="1" applyProtection="1">
      <alignment vertical="top"/>
    </xf>
    <xf numFmtId="3" fontId="37" fillId="0" borderId="0" xfId="38" applyNumberFormat="1" applyFont="1" applyAlignment="1" applyProtection="1">
      <alignment vertical="top"/>
    </xf>
    <xf numFmtId="0" fontId="37" fillId="0" borderId="0" xfId="38" applyFont="1" applyAlignment="1" applyProtection="1">
      <alignment vertical="top"/>
    </xf>
    <xf numFmtId="0" fontId="2" fillId="0" borderId="1" xfId="38" applyBorder="1" applyAlignment="1" applyProtection="1">
      <alignment horizontal="center" vertical="top"/>
    </xf>
    <xf numFmtId="49" fontId="2" fillId="0" borderId="7" xfId="38" applyNumberFormat="1" applyBorder="1" applyAlignment="1" applyProtection="1">
      <alignment horizontal="center" vertical="top" wrapText="1"/>
    </xf>
    <xf numFmtId="0" fontId="2" fillId="0" borderId="7" xfId="38" applyBorder="1" applyAlignment="1" applyProtection="1">
      <alignment horizontal="left" vertical="top" wrapText="1"/>
    </xf>
    <xf numFmtId="3" fontId="2" fillId="0" borderId="7" xfId="38" applyNumberFormat="1" applyBorder="1" applyAlignment="1" applyProtection="1">
      <alignment vertical="top"/>
    </xf>
    <xf numFmtId="0" fontId="2" fillId="0" borderId="7" xfId="38" applyBorder="1" applyAlignment="1" applyProtection="1">
      <alignment horizontal="center" vertical="top"/>
    </xf>
    <xf numFmtId="0" fontId="2" fillId="0" borderId="0" xfId="38" applyAlignment="1" applyProtection="1">
      <alignment horizontal="center" vertical="center"/>
    </xf>
    <xf numFmtId="49" fontId="83" fillId="0" borderId="20" xfId="38" applyNumberFormat="1" applyFont="1" applyBorder="1" applyAlignment="1" applyProtection="1">
      <alignment horizontal="center" vertical="top" wrapText="1"/>
    </xf>
    <xf numFmtId="0" fontId="83" fillId="0" borderId="21" xfId="38" applyFont="1" applyBorder="1" applyAlignment="1" applyProtection="1">
      <alignment horizontal="left" vertical="top"/>
    </xf>
    <xf numFmtId="3" fontId="83" fillId="0" borderId="20" xfId="38" applyNumberFormat="1" applyFont="1" applyBorder="1" applyAlignment="1" applyProtection="1">
      <alignment vertical="top"/>
    </xf>
    <xf numFmtId="0" fontId="2" fillId="0" borderId="20" xfId="38" applyBorder="1" applyAlignment="1" applyProtection="1">
      <alignment horizontal="center" vertical="top"/>
    </xf>
    <xf numFmtId="49" fontId="83" fillId="0" borderId="22" xfId="38" applyNumberFormat="1" applyFont="1" applyBorder="1" applyAlignment="1" applyProtection="1">
      <alignment horizontal="center" vertical="top" wrapText="1"/>
    </xf>
    <xf numFmtId="0" fontId="83" fillId="0" borderId="23" xfId="38" applyFont="1" applyBorder="1" applyAlignment="1" applyProtection="1">
      <alignment horizontal="left" vertical="top" wrapText="1"/>
    </xf>
    <xf numFmtId="3" fontId="83" fillId="0" borderId="22" xfId="38" applyNumberFormat="1" applyFont="1" applyBorder="1" applyAlignment="1" applyProtection="1">
      <alignment vertical="top"/>
    </xf>
    <xf numFmtId="0" fontId="2" fillId="0" borderId="22" xfId="38" applyBorder="1" applyAlignment="1" applyProtection="1">
      <alignment horizontal="center" vertical="top"/>
    </xf>
    <xf numFmtId="0" fontId="2" fillId="0" borderId="7" xfId="38" applyBorder="1" applyAlignment="1" applyProtection="1">
      <alignment horizontal="left" vertical="top"/>
    </xf>
    <xf numFmtId="3" fontId="2" fillId="0" borderId="7" xfId="38" applyNumberFormat="1" applyBorder="1" applyAlignment="1" applyProtection="1">
      <alignment horizontal="right" vertical="top"/>
    </xf>
    <xf numFmtId="0" fontId="83" fillId="0" borderId="20" xfId="38" applyFont="1" applyBorder="1" applyAlignment="1" applyProtection="1">
      <alignment horizontal="center" vertical="top" wrapText="1"/>
    </xf>
    <xf numFmtId="3" fontId="83" fillId="0" borderId="20" xfId="38" applyNumberFormat="1" applyFont="1" applyBorder="1" applyAlignment="1" applyProtection="1">
      <alignment horizontal="right" vertical="top"/>
    </xf>
    <xf numFmtId="0" fontId="83" fillId="0" borderId="21" xfId="38" applyFont="1" applyBorder="1" applyAlignment="1" applyProtection="1">
      <alignment vertical="top"/>
    </xf>
    <xf numFmtId="0" fontId="83" fillId="0" borderId="21" xfId="38" applyFont="1" applyBorder="1" applyAlignment="1" applyProtection="1">
      <alignment vertical="top" wrapText="1"/>
    </xf>
    <xf numFmtId="0" fontId="83" fillId="0" borderId="1" xfId="38" applyFont="1" applyBorder="1" applyAlignment="1" applyProtection="1">
      <alignment horizontal="center" vertical="top"/>
    </xf>
    <xf numFmtId="0" fontId="83" fillId="0" borderId="20" xfId="38" applyFont="1" applyBorder="1" applyAlignment="1" applyProtection="1">
      <alignment horizontal="center" vertical="top"/>
    </xf>
    <xf numFmtId="0" fontId="83" fillId="0" borderId="20" xfId="38" applyFont="1" applyBorder="1" applyAlignment="1" applyProtection="1">
      <alignment vertical="top" wrapText="1"/>
    </xf>
    <xf numFmtId="3" fontId="83" fillId="0" borderId="0" xfId="38" applyNumberFormat="1" applyFont="1" applyAlignment="1" applyProtection="1">
      <alignment vertical="center"/>
    </xf>
    <xf numFmtId="0" fontId="83" fillId="0" borderId="0" xfId="38" applyFont="1" applyAlignment="1" applyProtection="1">
      <alignment vertical="center"/>
    </xf>
    <xf numFmtId="0" fontId="83" fillId="0" borderId="22" xfId="38" applyFont="1" applyBorder="1" applyAlignment="1" applyProtection="1">
      <alignment horizontal="center" vertical="top"/>
    </xf>
    <xf numFmtId="0" fontId="83" fillId="0" borderId="22" xfId="38" applyFont="1" applyBorder="1" applyAlignment="1" applyProtection="1">
      <alignment vertical="top" wrapText="1"/>
    </xf>
    <xf numFmtId="0" fontId="83" fillId="0" borderId="23" xfId="38" applyFont="1" applyBorder="1" applyAlignment="1" applyProtection="1">
      <alignment vertical="top" wrapText="1"/>
    </xf>
    <xf numFmtId="0" fontId="83" fillId="0" borderId="24" xfId="38" applyFont="1" applyBorder="1" applyAlignment="1" applyProtection="1">
      <alignment horizontal="left" vertical="top" wrapText="1"/>
    </xf>
    <xf numFmtId="0" fontId="2" fillId="0" borderId="25" xfId="38" applyBorder="1" applyAlignment="1" applyProtection="1">
      <alignment horizontal="center" vertical="top"/>
    </xf>
    <xf numFmtId="0" fontId="83" fillId="0" borderId="21" xfId="38" applyFont="1" applyBorder="1" applyAlignment="1" applyProtection="1">
      <alignment horizontal="left" vertical="top" wrapText="1"/>
    </xf>
    <xf numFmtId="0" fontId="37" fillId="0" borderId="5" xfId="38" applyFont="1" applyBorder="1" applyAlignment="1" applyProtection="1">
      <alignment horizontal="center" vertical="top"/>
    </xf>
    <xf numFmtId="0" fontId="37" fillId="0" borderId="10" xfId="38" applyFont="1" applyBorder="1" applyAlignment="1" applyProtection="1">
      <alignment vertical="top" wrapText="1"/>
    </xf>
    <xf numFmtId="0" fontId="2" fillId="0" borderId="26" xfId="38" applyBorder="1" applyAlignment="1" applyProtection="1">
      <alignment horizontal="center" vertical="center"/>
    </xf>
    <xf numFmtId="0" fontId="2" fillId="0" borderId="27" xfId="38" applyBorder="1" applyAlignment="1" applyProtection="1">
      <alignment vertical="center"/>
    </xf>
    <xf numFmtId="3" fontId="83" fillId="0" borderId="22" xfId="38" applyNumberFormat="1" applyFont="1" applyBorder="1" applyAlignment="1" applyProtection="1">
      <alignment horizontal="right" vertical="top"/>
    </xf>
    <xf numFmtId="49" fontId="83" fillId="0" borderId="11" xfId="38" applyNumberFormat="1" applyFont="1" applyBorder="1" applyAlignment="1" applyProtection="1">
      <alignment horizontal="center" vertical="top" wrapText="1"/>
    </xf>
    <xf numFmtId="0" fontId="83" fillId="0" borderId="28" xfId="38" applyFont="1" applyBorder="1" applyAlignment="1" applyProtection="1">
      <alignment horizontal="left" vertical="top" wrapText="1"/>
    </xf>
    <xf numFmtId="3" fontId="83" fillId="0" borderId="29" xfId="38" applyNumberFormat="1" applyFont="1" applyBorder="1" applyAlignment="1" applyProtection="1">
      <alignment vertical="top"/>
    </xf>
    <xf numFmtId="3" fontId="83" fillId="0" borderId="29" xfId="38" applyNumberFormat="1" applyFont="1" applyBorder="1" applyAlignment="1" applyProtection="1">
      <alignment horizontal="right" vertical="top"/>
    </xf>
    <xf numFmtId="0" fontId="2" fillId="0" borderId="26" xfId="38" applyBorder="1" applyAlignment="1" applyProtection="1">
      <alignment horizontal="center" vertical="top"/>
    </xf>
    <xf numFmtId="0" fontId="83" fillId="0" borderId="6" xfId="38" applyFont="1" applyBorder="1" applyAlignment="1" applyProtection="1">
      <alignment horizontal="left" vertical="top" wrapText="1"/>
    </xf>
    <xf numFmtId="3" fontId="2" fillId="0" borderId="26" xfId="38" applyNumberFormat="1" applyBorder="1" applyAlignment="1" applyProtection="1">
      <alignment vertical="top"/>
    </xf>
    <xf numFmtId="3" fontId="2" fillId="0" borderId="26" xfId="38" applyNumberFormat="1" applyBorder="1" applyAlignment="1" applyProtection="1">
      <alignment horizontal="right" vertical="top"/>
    </xf>
    <xf numFmtId="0" fontId="83" fillId="0" borderId="20" xfId="38" applyFont="1" applyBorder="1" applyAlignment="1" applyProtection="1">
      <alignment horizontal="center" vertical="center"/>
    </xf>
    <xf numFmtId="3" fontId="83" fillId="0" borderId="8" xfId="38" applyNumberFormat="1" applyFont="1" applyBorder="1" applyAlignment="1" applyProtection="1">
      <alignment vertical="top"/>
    </xf>
    <xf numFmtId="0" fontId="37" fillId="0" borderId="3" xfId="38" applyFont="1" applyBorder="1" applyAlignment="1" applyProtection="1">
      <alignment horizontal="center" vertical="top" wrapText="1"/>
    </xf>
    <xf numFmtId="4" fontId="37" fillId="0" borderId="7" xfId="38" applyNumberFormat="1" applyFont="1" applyBorder="1" applyAlignment="1" applyProtection="1">
      <alignment vertical="top"/>
    </xf>
    <xf numFmtId="0" fontId="2" fillId="0" borderId="15" xfId="38" applyBorder="1" applyAlignment="1" applyProtection="1">
      <alignment horizontal="left" vertical="top"/>
    </xf>
    <xf numFmtId="4" fontId="2" fillId="0" borderId="7" xfId="38" applyNumberFormat="1" applyBorder="1" applyAlignment="1" applyProtection="1">
      <alignment vertical="top"/>
    </xf>
    <xf numFmtId="4" fontId="2" fillId="0" borderId="7" xfId="38" applyNumberFormat="1" applyBorder="1" applyAlignment="1" applyProtection="1">
      <alignment horizontal="center" vertical="top"/>
    </xf>
    <xf numFmtId="0" fontId="83" fillId="0" borderId="30" xfId="38" applyFont="1" applyBorder="1" applyAlignment="1" applyProtection="1">
      <alignment horizontal="left" vertical="top" wrapText="1"/>
    </xf>
    <xf numFmtId="4" fontId="83" fillId="0" borderId="20" xfId="38" applyNumberFormat="1" applyFont="1" applyBorder="1" applyAlignment="1" applyProtection="1">
      <alignment vertical="top"/>
    </xf>
    <xf numFmtId="4" fontId="83" fillId="0" borderId="20" xfId="38" applyNumberFormat="1" applyFont="1" applyBorder="1" applyAlignment="1" applyProtection="1">
      <alignment horizontal="right" vertical="top"/>
    </xf>
    <xf numFmtId="0" fontId="83" fillId="0" borderId="11" xfId="38" applyFont="1" applyBorder="1" applyAlignment="1" applyProtection="1">
      <alignment horizontal="center" vertical="top" wrapText="1"/>
    </xf>
    <xf numFmtId="0" fontId="83" fillId="0" borderId="12" xfId="38" applyFont="1" applyBorder="1" applyAlignment="1" applyProtection="1">
      <alignment horizontal="left" vertical="top" wrapText="1"/>
    </xf>
    <xf numFmtId="4" fontId="83" fillId="0" borderId="11" xfId="38" applyNumberFormat="1" applyFont="1" applyBorder="1" applyAlignment="1" applyProtection="1">
      <alignment vertical="top"/>
    </xf>
    <xf numFmtId="4" fontId="83" fillId="0" borderId="31" xfId="38" applyNumberFormat="1" applyFont="1" applyBorder="1" applyAlignment="1" applyProtection="1">
      <alignment vertical="top"/>
    </xf>
    <xf numFmtId="4" fontId="83" fillId="0" borderId="11" xfId="38" applyNumberFormat="1" applyFont="1" applyBorder="1" applyAlignment="1" applyProtection="1">
      <alignment horizontal="right" vertical="top"/>
    </xf>
    <xf numFmtId="49" fontId="2" fillId="0" borderId="26" xfId="38" applyNumberFormat="1" applyBorder="1" applyAlignment="1" applyProtection="1">
      <alignment horizontal="center" vertical="top" wrapText="1"/>
    </xf>
    <xf numFmtId="0" fontId="2" fillId="0" borderId="32" xfId="38" applyBorder="1" applyAlignment="1" applyProtection="1">
      <alignment horizontal="left" vertical="top" wrapText="1"/>
    </xf>
    <xf numFmtId="4" fontId="2" fillId="0" borderId="26" xfId="38" applyNumberFormat="1" applyBorder="1" applyAlignment="1" applyProtection="1">
      <alignment vertical="top"/>
    </xf>
    <xf numFmtId="4" fontId="2" fillId="0" borderId="26" xfId="38" applyNumberFormat="1" applyBorder="1" applyAlignment="1" applyProtection="1">
      <alignment horizontal="right" vertical="top"/>
    </xf>
    <xf numFmtId="0" fontId="83" fillId="0" borderId="8" xfId="38" applyFont="1" applyBorder="1" applyAlignment="1" applyProtection="1">
      <alignment horizontal="center" vertical="top" wrapText="1"/>
    </xf>
    <xf numFmtId="0" fontId="83" fillId="0" borderId="0" xfId="38" applyFont="1" applyAlignment="1" applyProtection="1">
      <alignment horizontal="left" vertical="top" wrapText="1"/>
    </xf>
    <xf numFmtId="4" fontId="83" fillId="0" borderId="8" xfId="38" applyNumberFormat="1" applyFont="1" applyBorder="1" applyAlignment="1" applyProtection="1">
      <alignment vertical="top"/>
    </xf>
    <xf numFmtId="4" fontId="83" fillId="0" borderId="22" xfId="38" applyNumberFormat="1" applyFont="1" applyBorder="1" applyAlignment="1" applyProtection="1">
      <alignment vertical="top"/>
    </xf>
    <xf numFmtId="0" fontId="2" fillId="0" borderId="26" xfId="38" applyBorder="1" applyAlignment="1" applyProtection="1">
      <alignment horizontal="left" vertical="top" wrapText="1"/>
    </xf>
    <xf numFmtId="4" fontId="83" fillId="0" borderId="7" xfId="38" applyNumberFormat="1" applyFont="1" applyBorder="1" applyAlignment="1" applyProtection="1">
      <alignment vertical="top"/>
    </xf>
    <xf numFmtId="0" fontId="37" fillId="0" borderId="4" xfId="38" applyFont="1" applyBorder="1" applyAlignment="1" applyProtection="1">
      <alignment vertical="top" wrapText="1"/>
    </xf>
    <xf numFmtId="0" fontId="2" fillId="0" borderId="7" xfId="38" applyBorder="1" applyAlignment="1" applyProtection="1">
      <alignment horizontal="center" vertical="top" wrapText="1"/>
    </xf>
    <xf numFmtId="0" fontId="2" fillId="0" borderId="7" xfId="38" applyBorder="1" applyAlignment="1" applyProtection="1">
      <alignment vertical="top" wrapText="1"/>
    </xf>
    <xf numFmtId="3" fontId="2" fillId="0" borderId="0" xfId="38" applyNumberFormat="1" applyAlignment="1" applyProtection="1">
      <alignment vertical="top"/>
    </xf>
    <xf numFmtId="49" fontId="83" fillId="0" borderId="29" xfId="38" applyNumberFormat="1" applyFont="1" applyBorder="1" applyAlignment="1" applyProtection="1">
      <alignment horizontal="center" vertical="top" wrapText="1"/>
    </xf>
    <xf numFmtId="0" fontId="83" fillId="0" borderId="28" xfId="38" applyFont="1" applyBorder="1" applyAlignment="1" applyProtection="1">
      <alignment vertical="top" wrapText="1"/>
    </xf>
    <xf numFmtId="4" fontId="83" fillId="0" borderId="29" xfId="38" applyNumberFormat="1" applyFont="1" applyBorder="1" applyAlignment="1" applyProtection="1">
      <alignment vertical="top"/>
    </xf>
    <xf numFmtId="4" fontId="83" fillId="0" borderId="29" xfId="38" applyNumberFormat="1" applyFont="1" applyBorder="1" applyAlignment="1" applyProtection="1">
      <alignment horizontal="center" vertical="top"/>
    </xf>
    <xf numFmtId="3" fontId="83" fillId="0" borderId="0" xfId="38" applyNumberFormat="1" applyFont="1" applyAlignment="1" applyProtection="1">
      <alignment vertical="top"/>
    </xf>
    <xf numFmtId="0" fontId="83" fillId="0" borderId="0" xfId="38" applyFont="1" applyAlignment="1" applyProtection="1">
      <alignment vertical="top"/>
    </xf>
    <xf numFmtId="4" fontId="2" fillId="0" borderId="8" xfId="38" applyNumberFormat="1" applyBorder="1" applyAlignment="1" applyProtection="1">
      <alignment vertical="top"/>
    </xf>
    <xf numFmtId="0" fontId="83" fillId="0" borderId="29" xfId="38" applyFont="1" applyBorder="1" applyAlignment="1" applyProtection="1">
      <alignment horizontal="center" vertical="top"/>
    </xf>
    <xf numFmtId="0" fontId="2" fillId="0" borderId="8" xfId="38" applyBorder="1" applyAlignment="1" applyProtection="1">
      <alignment horizontal="center" vertical="top"/>
    </xf>
    <xf numFmtId="4" fontId="2" fillId="0" borderId="29" xfId="38" applyNumberFormat="1" applyBorder="1" applyAlignment="1" applyProtection="1">
      <alignment vertical="top"/>
    </xf>
    <xf numFmtId="0" fontId="2" fillId="0" borderId="2" xfId="38" applyBorder="1" applyAlignment="1" applyProtection="1">
      <alignment horizontal="center" vertical="top"/>
    </xf>
    <xf numFmtId="0" fontId="2" fillId="0" borderId="14" xfId="38" applyBorder="1" applyAlignment="1" applyProtection="1">
      <alignment horizontal="center" vertical="top"/>
    </xf>
    <xf numFmtId="0" fontId="83" fillId="0" borderId="30" xfId="38" applyFont="1" applyBorder="1" applyAlignment="1" applyProtection="1">
      <alignment vertical="top" wrapText="1"/>
    </xf>
    <xf numFmtId="4" fontId="2" fillId="0" borderId="20" xfId="38" applyNumberFormat="1" applyBorder="1" applyAlignment="1" applyProtection="1">
      <alignment vertical="top"/>
    </xf>
    <xf numFmtId="0" fontId="2" fillId="0" borderId="26" xfId="38" applyBorder="1" applyAlignment="1" applyProtection="1">
      <alignment vertical="top" wrapText="1"/>
    </xf>
    <xf numFmtId="0" fontId="83" fillId="0" borderId="8" xfId="38" applyFont="1" applyBorder="1" applyAlignment="1" applyProtection="1">
      <alignment horizontal="center" vertical="top"/>
    </xf>
    <xf numFmtId="0" fontId="83" fillId="0" borderId="1" xfId="38" applyFont="1" applyBorder="1" applyAlignment="1" applyProtection="1">
      <alignment vertical="top" wrapText="1"/>
    </xf>
    <xf numFmtId="3" fontId="37" fillId="0" borderId="5" xfId="38" applyNumberFormat="1" applyFont="1" applyBorder="1" applyAlignment="1" applyProtection="1">
      <alignment horizontal="center" vertical="top"/>
    </xf>
    <xf numFmtId="4" fontId="37" fillId="0" borderId="7" xfId="38" applyNumberFormat="1" applyFont="1" applyBorder="1" applyAlignment="1" applyProtection="1">
      <alignment horizontal="right" vertical="top"/>
    </xf>
    <xf numFmtId="0" fontId="2" fillId="0" borderId="26" xfId="38" applyBorder="1" applyAlignment="1" applyProtection="1">
      <alignment vertical="top"/>
    </xf>
    <xf numFmtId="0" fontId="83" fillId="0" borderId="22" xfId="38" applyFont="1" applyBorder="1" applyAlignment="1" applyProtection="1">
      <alignment vertical="top"/>
    </xf>
    <xf numFmtId="4" fontId="2" fillId="0" borderId="22" xfId="38" applyNumberFormat="1" applyBorder="1" applyAlignment="1" applyProtection="1">
      <alignment vertical="top"/>
    </xf>
    <xf numFmtId="0" fontId="83" fillId="0" borderId="20" xfId="38" applyFont="1" applyBorder="1" applyAlignment="1" applyProtection="1">
      <alignment vertical="top"/>
    </xf>
    <xf numFmtId="0" fontId="83" fillId="0" borderId="29" xfId="38" applyFont="1" applyBorder="1" applyAlignment="1" applyProtection="1">
      <alignment vertical="top" wrapText="1"/>
    </xf>
    <xf numFmtId="3" fontId="37" fillId="0" borderId="14" xfId="38" applyNumberFormat="1" applyFont="1" applyBorder="1" applyAlignment="1" applyProtection="1">
      <alignment horizontal="center" vertical="top"/>
    </xf>
    <xf numFmtId="3" fontId="37" fillId="0" borderId="15" xfId="38" applyNumberFormat="1" applyFont="1" applyBorder="1" applyAlignment="1" applyProtection="1">
      <alignment vertical="top" wrapText="1"/>
    </xf>
    <xf numFmtId="0" fontId="83" fillId="0" borderId="33" xfId="38" applyFont="1" applyBorder="1" applyAlignment="1" applyProtection="1">
      <alignment horizontal="left" vertical="top"/>
    </xf>
    <xf numFmtId="0" fontId="2" fillId="0" borderId="31" xfId="38" applyBorder="1" applyAlignment="1" applyProtection="1">
      <alignment horizontal="center" vertical="top"/>
    </xf>
    <xf numFmtId="0" fontId="2" fillId="0" borderId="31" xfId="38" applyBorder="1" applyAlignment="1" applyProtection="1">
      <alignment vertical="top"/>
    </xf>
    <xf numFmtId="4" fontId="2" fillId="0" borderId="31" xfId="38" applyNumberFormat="1" applyBorder="1" applyAlignment="1" applyProtection="1">
      <alignment vertical="top"/>
    </xf>
    <xf numFmtId="0" fontId="2" fillId="0" borderId="11" xfId="38" applyBorder="1" applyAlignment="1" applyProtection="1">
      <alignment horizontal="center" vertical="top"/>
    </xf>
    <xf numFmtId="4" fontId="37" fillId="0" borderId="3" xfId="38" applyNumberFormat="1" applyFont="1" applyBorder="1" applyAlignment="1" applyProtection="1">
      <alignment vertical="top"/>
    </xf>
    <xf numFmtId="0" fontId="2" fillId="0" borderId="27" xfId="38" applyBorder="1" applyAlignment="1" applyProtection="1">
      <alignment vertical="top" wrapText="1"/>
    </xf>
    <xf numFmtId="0" fontId="2" fillId="0" borderId="25" xfId="38" applyBorder="1" applyAlignment="1" applyProtection="1">
      <alignment vertical="top" wrapText="1"/>
    </xf>
    <xf numFmtId="3" fontId="2" fillId="0" borderId="0" xfId="38" applyNumberFormat="1" applyAlignment="1" applyProtection="1">
      <alignment vertical="center"/>
    </xf>
    <xf numFmtId="0" fontId="2" fillId="0" borderId="0" xfId="38" applyAlignment="1" applyProtection="1">
      <alignment vertical="center"/>
    </xf>
    <xf numFmtId="0" fontId="83" fillId="0" borderId="31" xfId="38" applyFont="1" applyBorder="1" applyAlignment="1" applyProtection="1">
      <alignment vertical="top"/>
    </xf>
    <xf numFmtId="0" fontId="37" fillId="0" borderId="15" xfId="38" applyFont="1" applyBorder="1" applyAlignment="1" applyProtection="1">
      <alignment vertical="top" wrapText="1"/>
    </xf>
    <xf numFmtId="0" fontId="2" fillId="0" borderId="31" xfId="38" applyBorder="1" applyAlignment="1" applyProtection="1">
      <alignment vertical="top" wrapText="1"/>
    </xf>
    <xf numFmtId="4" fontId="37" fillId="0" borderId="3" xfId="38" applyNumberFormat="1" applyFont="1" applyBorder="1" applyAlignment="1" applyProtection="1">
      <alignment horizontal="right" vertical="top"/>
    </xf>
    <xf numFmtId="0" fontId="1" fillId="0" borderId="25" xfId="38" applyFont="1" applyBorder="1" applyAlignment="1" applyProtection="1">
      <alignment vertical="top" wrapText="1"/>
    </xf>
    <xf numFmtId="3" fontId="37" fillId="0" borderId="0" xfId="38" applyNumberFormat="1" applyFont="1" applyAlignment="1" applyProtection="1">
      <alignment vertical="center"/>
    </xf>
    <xf numFmtId="0" fontId="37" fillId="0" borderId="0" xfId="38" applyFont="1" applyAlignment="1" applyProtection="1">
      <alignment vertical="center"/>
    </xf>
    <xf numFmtId="0" fontId="2" fillId="0" borderId="27" xfId="38" applyBorder="1" applyAlignment="1" applyProtection="1">
      <alignment vertical="top"/>
    </xf>
    <xf numFmtId="4" fontId="2" fillId="0" borderId="11" xfId="38" applyNumberFormat="1" applyBorder="1" applyAlignment="1" applyProtection="1">
      <alignment vertical="top"/>
    </xf>
    <xf numFmtId="0" fontId="83" fillId="0" borderId="31" xfId="38" applyFont="1" applyBorder="1" applyAlignment="1" applyProtection="1">
      <alignment horizontal="center" vertical="top"/>
    </xf>
    <xf numFmtId="0" fontId="83" fillId="0" borderId="31" xfId="38" applyFont="1" applyBorder="1" applyAlignment="1" applyProtection="1">
      <alignment vertical="top" wrapText="1"/>
    </xf>
    <xf numFmtId="4" fontId="34" fillId="0" borderId="3" xfId="38" applyNumberFormat="1" applyFont="1" applyBorder="1" applyAlignment="1" applyProtection="1">
      <alignment horizontal="right" vertical="top"/>
    </xf>
    <xf numFmtId="4" fontId="37" fillId="0" borderId="0" xfId="38" applyNumberFormat="1" applyFont="1" applyAlignment="1" applyProtection="1">
      <alignment vertical="top"/>
    </xf>
    <xf numFmtId="4" fontId="33" fillId="0" borderId="26" xfId="38" applyNumberFormat="1" applyFont="1" applyBorder="1" applyAlignment="1" applyProtection="1">
      <alignment vertical="top"/>
    </xf>
    <xf numFmtId="4" fontId="33" fillId="0" borderId="7" xfId="38" applyNumberFormat="1" applyFont="1" applyBorder="1" applyAlignment="1" applyProtection="1">
      <alignment horizontal="right" vertical="top"/>
    </xf>
    <xf numFmtId="4" fontId="33" fillId="0" borderId="27" xfId="38" applyNumberFormat="1" applyFont="1" applyBorder="1" applyAlignment="1" applyProtection="1">
      <alignment horizontal="right" vertical="top"/>
    </xf>
    <xf numFmtId="4" fontId="33" fillId="0" borderId="26" xfId="38" applyNumberFormat="1" applyFont="1" applyBorder="1" applyAlignment="1" applyProtection="1">
      <alignment horizontal="right" vertical="top"/>
    </xf>
    <xf numFmtId="0" fontId="83" fillId="0" borderId="33" xfId="38" applyFont="1" applyBorder="1" applyAlignment="1" applyProtection="1">
      <alignment horizontal="left" vertical="top" wrapText="1"/>
    </xf>
    <xf numFmtId="4" fontId="76" fillId="0" borderId="29" xfId="38" applyNumberFormat="1" applyFont="1" applyBorder="1" applyAlignment="1" applyProtection="1">
      <alignment vertical="top"/>
    </xf>
    <xf numFmtId="4" fontId="76" fillId="0" borderId="29" xfId="38" applyNumberFormat="1" applyFont="1" applyBorder="1" applyAlignment="1" applyProtection="1">
      <alignment horizontal="right" vertical="top"/>
    </xf>
    <xf numFmtId="4" fontId="33" fillId="0" borderId="29" xfId="38" applyNumberFormat="1" applyFont="1" applyBorder="1" applyAlignment="1" applyProtection="1">
      <alignment vertical="top"/>
    </xf>
    <xf numFmtId="4" fontId="33" fillId="0" borderId="28" xfId="38" applyNumberFormat="1" applyFont="1" applyBorder="1" applyAlignment="1" applyProtection="1">
      <alignment horizontal="right" vertical="top"/>
    </xf>
    <xf numFmtId="4" fontId="33" fillId="0" borderId="29" xfId="38" applyNumberFormat="1" applyFont="1" applyBorder="1" applyAlignment="1" applyProtection="1">
      <alignment horizontal="right" vertical="top"/>
    </xf>
    <xf numFmtId="0" fontId="2" fillId="0" borderId="0" xfId="38" applyAlignment="1" applyProtection="1">
      <alignment horizontal="left" vertical="top" wrapText="1"/>
    </xf>
    <xf numFmtId="4" fontId="33" fillId="0" borderId="31" xfId="38" applyNumberFormat="1" applyFont="1" applyBorder="1" applyAlignment="1" applyProtection="1">
      <alignment vertical="top"/>
    </xf>
    <xf numFmtId="4" fontId="33" fillId="0" borderId="20" xfId="38" applyNumberFormat="1" applyFont="1" applyBorder="1" applyAlignment="1" applyProtection="1">
      <alignment vertical="top"/>
    </xf>
    <xf numFmtId="4" fontId="76" fillId="0" borderId="30" xfId="38" applyNumberFormat="1" applyFont="1" applyBorder="1" applyAlignment="1" applyProtection="1">
      <alignment horizontal="right" vertical="top"/>
    </xf>
    <xf numFmtId="4" fontId="76" fillId="0" borderId="20" xfId="38" applyNumberFormat="1" applyFont="1" applyBorder="1" applyAlignment="1" applyProtection="1">
      <alignment horizontal="right" vertical="top"/>
    </xf>
    <xf numFmtId="4" fontId="2" fillId="0" borderId="0" xfId="38" applyNumberFormat="1" applyAlignment="1" applyProtection="1">
      <alignment vertical="center"/>
    </xf>
    <xf numFmtId="4" fontId="76" fillId="0" borderId="22" xfId="38" applyNumberFormat="1" applyFont="1" applyBorder="1" applyAlignment="1" applyProtection="1">
      <alignment vertical="top"/>
    </xf>
    <xf numFmtId="4" fontId="76" fillId="0" borderId="22" xfId="38" applyNumberFormat="1" applyFont="1" applyBorder="1" applyAlignment="1" applyProtection="1">
      <alignment horizontal="right" vertical="top"/>
    </xf>
    <xf numFmtId="4" fontId="33" fillId="0" borderId="22" xfId="38" applyNumberFormat="1" applyFont="1" applyBorder="1" applyAlignment="1" applyProtection="1">
      <alignment vertical="top"/>
    </xf>
    <xf numFmtId="4" fontId="33" fillId="0" borderId="34" xfId="38" applyNumberFormat="1" applyFont="1" applyBorder="1" applyAlignment="1" applyProtection="1">
      <alignment horizontal="right" vertical="top"/>
    </xf>
    <xf numFmtId="4" fontId="33" fillId="0" borderId="22" xfId="38" applyNumberFormat="1" applyFont="1" applyBorder="1" applyAlignment="1" applyProtection="1">
      <alignment horizontal="right" vertical="top"/>
    </xf>
    <xf numFmtId="0" fontId="83" fillId="0" borderId="8" xfId="38" applyFont="1" applyBorder="1" applyAlignment="1" applyProtection="1">
      <alignment vertical="top" wrapText="1"/>
    </xf>
    <xf numFmtId="4" fontId="76" fillId="0" borderId="8" xfId="38" applyNumberFormat="1" applyFont="1" applyBorder="1" applyAlignment="1" applyProtection="1">
      <alignment vertical="top"/>
    </xf>
    <xf numFmtId="4" fontId="76" fillId="0" borderId="31" xfId="38" applyNumberFormat="1" applyFont="1" applyBorder="1" applyAlignment="1" applyProtection="1">
      <alignment vertical="top"/>
    </xf>
    <xf numFmtId="4" fontId="83" fillId="0" borderId="0" xfId="38" applyNumberFormat="1" applyFont="1" applyAlignment="1" applyProtection="1">
      <alignment vertical="center"/>
    </xf>
    <xf numFmtId="0" fontId="83" fillId="0" borderId="35" xfId="38" applyFont="1" applyBorder="1" applyAlignment="1" applyProtection="1">
      <alignment vertical="top" wrapText="1"/>
    </xf>
    <xf numFmtId="4" fontId="33" fillId="0" borderId="7" xfId="38" applyNumberFormat="1" applyFont="1" applyBorder="1" applyAlignment="1" applyProtection="1">
      <alignment vertical="top"/>
    </xf>
    <xf numFmtId="4" fontId="76" fillId="0" borderId="20" xfId="38" applyNumberFormat="1" applyFont="1" applyBorder="1" applyAlignment="1" applyProtection="1">
      <alignment vertical="top"/>
    </xf>
    <xf numFmtId="0" fontId="2" fillId="0" borderId="36" xfId="38" applyBorder="1" applyAlignment="1" applyProtection="1">
      <alignment horizontal="left" vertical="top" wrapText="1"/>
    </xf>
    <xf numFmtId="0" fontId="83" fillId="0" borderId="33" xfId="38" applyFont="1" applyBorder="1" applyAlignment="1" applyProtection="1">
      <alignment vertical="top" wrapText="1"/>
    </xf>
    <xf numFmtId="0" fontId="2" fillId="0" borderId="6" xfId="38" applyBorder="1" applyAlignment="1" applyProtection="1">
      <alignment horizontal="left" vertical="top" wrapText="1"/>
    </xf>
    <xf numFmtId="0" fontId="83" fillId="0" borderId="2" xfId="38" applyFont="1" applyBorder="1" applyAlignment="1" applyProtection="1">
      <alignment horizontal="center" vertical="top"/>
    </xf>
    <xf numFmtId="0" fontId="83" fillId="0" borderId="11" xfId="38" applyFont="1" applyBorder="1" applyAlignment="1" applyProtection="1">
      <alignment horizontal="center" vertical="top"/>
    </xf>
    <xf numFmtId="0" fontId="37" fillId="0" borderId="5" xfId="38" applyFont="1" applyBorder="1" applyAlignment="1" applyProtection="1">
      <alignment horizontal="center" vertical="top"/>
    </xf>
    <xf numFmtId="0" fontId="37" fillId="0" borderId="10" xfId="38" applyFont="1" applyBorder="1" applyAlignment="1" applyProtection="1">
      <alignment horizontal="center" vertical="top"/>
    </xf>
    <xf numFmtId="0" fontId="37" fillId="0" borderId="4" xfId="38" applyFont="1" applyBorder="1" applyAlignment="1" applyProtection="1">
      <alignment horizontal="center" vertical="top"/>
    </xf>
    <xf numFmtId="4" fontId="84" fillId="0" borderId="0" xfId="38" applyNumberFormat="1" applyFont="1" applyAlignment="1" applyProtection="1">
      <alignment horizontal="center" vertical="top"/>
    </xf>
    <xf numFmtId="4" fontId="84" fillId="0" borderId="0" xfId="38" applyNumberFormat="1" applyFont="1" applyAlignment="1" applyProtection="1">
      <alignment vertical="top"/>
    </xf>
    <xf numFmtId="4" fontId="33" fillId="0" borderId="0" xfId="38" applyNumberFormat="1" applyFont="1" applyAlignment="1" applyProtection="1">
      <alignment horizontal="center" vertical="top"/>
    </xf>
    <xf numFmtId="4" fontId="33" fillId="0" borderId="0" xfId="38" applyNumberFormat="1" applyFont="1" applyAlignment="1" applyProtection="1">
      <alignment vertical="top"/>
    </xf>
    <xf numFmtId="4" fontId="2" fillId="0" borderId="0" xfId="38" applyNumberFormat="1" applyAlignment="1" applyProtection="1">
      <alignment horizontal="center" vertical="top"/>
    </xf>
  </cellXfs>
  <cellStyles count="40">
    <cellStyle name="Dziesiętny 2" xfId="1" xr:uid="{00000000-0005-0000-0000-000000000000}"/>
    <cellStyle name="Dziesiętny 2 2" xfId="2" xr:uid="{00000000-0005-0000-0000-000001000000}"/>
    <cellStyle name="Dziesiętny 3" xfId="3" xr:uid="{00000000-0005-0000-0000-000002000000}"/>
    <cellStyle name="Dziesiętny 4" xfId="4" xr:uid="{00000000-0005-0000-0000-000003000000}"/>
    <cellStyle name="Normalny" xfId="0" builtinId="0"/>
    <cellStyle name="Normalny 10" xfId="18" xr:uid="{00000000-0005-0000-0000-000005000000}"/>
    <cellStyle name="Normalny 10 2" xfId="24" xr:uid="{00000000-0005-0000-0000-000006000000}"/>
    <cellStyle name="Normalny 11" xfId="19" xr:uid="{00000000-0005-0000-0000-000007000000}"/>
    <cellStyle name="Normalny 11 2 2 2 2 2 2 2 2 2 2 2 2 2 2 2 2 2 2 2 2" xfId="35" xr:uid="{00000000-0005-0000-0000-000008000000}"/>
    <cellStyle name="Normalny 12" xfId="20" xr:uid="{00000000-0005-0000-0000-000009000000}"/>
    <cellStyle name="Normalny 12 2" xfId="27" xr:uid="{00000000-0005-0000-0000-00000A000000}"/>
    <cellStyle name="Normalny 13" xfId="21" xr:uid="{00000000-0005-0000-0000-00000B000000}"/>
    <cellStyle name="Normalny 14" xfId="22" xr:uid="{00000000-0005-0000-0000-00000C000000}"/>
    <cellStyle name="Normalny 15" xfId="23" xr:uid="{00000000-0005-0000-0000-00000D000000}"/>
    <cellStyle name="Normalny 2" xfId="5" xr:uid="{00000000-0005-0000-0000-00000E000000}"/>
    <cellStyle name="Normalny 2 2" xfId="6" xr:uid="{00000000-0005-0000-0000-00000F000000}"/>
    <cellStyle name="Normalny 2 3" xfId="36" xr:uid="{00000000-0005-0000-0000-000010000000}"/>
    <cellStyle name="Normalny 2_RDW" xfId="7" xr:uid="{00000000-0005-0000-0000-000011000000}"/>
    <cellStyle name="Normalny 3" xfId="8" xr:uid="{00000000-0005-0000-0000-000012000000}"/>
    <cellStyle name="Normalny 4" xfId="12" xr:uid="{00000000-0005-0000-0000-000013000000}"/>
    <cellStyle name="Normalny 5" xfId="13" xr:uid="{00000000-0005-0000-0000-000014000000}"/>
    <cellStyle name="Normalny 6" xfId="14" xr:uid="{00000000-0005-0000-0000-000015000000}"/>
    <cellStyle name="Normalny 7" xfId="15" xr:uid="{00000000-0005-0000-0000-000016000000}"/>
    <cellStyle name="Normalny 7 2 2" xfId="9" xr:uid="{00000000-0005-0000-0000-000017000000}"/>
    <cellStyle name="Normalny 7 2 2 2" xfId="38" xr:uid="{00000000-0005-0000-0000-000018000000}"/>
    <cellStyle name="Normalny 8" xfId="16" xr:uid="{00000000-0005-0000-0000-000019000000}"/>
    <cellStyle name="Normalny 9" xfId="17" xr:uid="{00000000-0005-0000-0000-00001A000000}"/>
    <cellStyle name="Normalny_IZ 2011" xfId="32" xr:uid="{00000000-0005-0000-0000-00001B000000}"/>
    <cellStyle name="Normalny_RDW 2014" xfId="39" xr:uid="{00000000-0005-0000-0000-00001C000000}"/>
    <cellStyle name="Normalny_RPO 2011" xfId="30" xr:uid="{00000000-0005-0000-0000-00001D000000}"/>
    <cellStyle name="Normalny_Załącznik  nr 7  RPO na 2010" xfId="29" xr:uid="{00000000-0005-0000-0000-00001E000000}"/>
    <cellStyle name="Normalny_załącznik nr 1" xfId="10" xr:uid="{00000000-0005-0000-0000-00001F000000}"/>
    <cellStyle name="Normalny_Załącznik nr 3  do proj. budżetu na 2006r._Zał. Nr 3 i Nr 21 do proj.budż.po Autopoprawce" xfId="26" xr:uid="{00000000-0005-0000-0000-000020000000}"/>
    <cellStyle name="Normalny_Załącznik nr 3  do proj. budżetu na 2006r._Załączniki Nr 3 do US z dnia 22.12.2008 r." xfId="28" xr:uid="{00000000-0005-0000-0000-000021000000}"/>
    <cellStyle name="Normalny_Załącznik nr 9  PROW na 2010" xfId="31" xr:uid="{00000000-0005-0000-0000-000022000000}"/>
    <cellStyle name="Normalny_Załączniki do  budżetu na 2005 r" xfId="33" xr:uid="{00000000-0005-0000-0000-000023000000}"/>
    <cellStyle name="Normalny_Załączniki do budżetu na 2006 r._Zał. Nr 3 i Nr 21 do proj.budż.po Autopoprawce" xfId="25" xr:uid="{00000000-0005-0000-0000-000024000000}"/>
    <cellStyle name="Normalny_Załączniki do projektu budżetu na 2009 r." xfId="34" xr:uid="{00000000-0005-0000-0000-000025000000}"/>
    <cellStyle name="Procentowy 2" xfId="37" xr:uid="{00000000-0005-0000-0000-000026000000}"/>
    <cellStyle name="Styl 1" xfId="11" xr:uid="{00000000-0005-0000-0000-000027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90"/>
  <sheetViews>
    <sheetView view="pageBreakPreview" topLeftCell="A88" zoomScaleNormal="100" zoomScaleSheetLayoutView="100" workbookViewId="0">
      <selection activeCell="G97" sqref="G97"/>
    </sheetView>
  </sheetViews>
  <sheetFormatPr defaultColWidth="8" defaultRowHeight="12.75"/>
  <cols>
    <col min="1" max="1" width="5" style="1" customWidth="1"/>
    <col min="2" max="2" width="22.125" style="2" customWidth="1"/>
    <col min="3" max="3" width="3.125" style="2" customWidth="1"/>
    <col min="4" max="4" width="14.5" style="3" customWidth="1"/>
    <col min="5" max="5" width="14.375" style="4" customWidth="1"/>
    <col min="6" max="6" width="12.25" style="4" customWidth="1"/>
    <col min="7" max="7" width="13.375" style="4" customWidth="1"/>
    <col min="8" max="8" width="12.25" style="4" customWidth="1"/>
    <col min="9" max="9" width="12.5" style="4" customWidth="1"/>
    <col min="10" max="10" width="11.75" style="4" customWidth="1"/>
    <col min="11" max="11" width="10.875" style="4" customWidth="1"/>
    <col min="12" max="13" width="11.375" style="4" customWidth="1"/>
    <col min="14" max="14" width="12.5" style="4" customWidth="1"/>
    <col min="15" max="15" width="12.125" style="4" customWidth="1"/>
    <col min="16" max="16" width="12" style="4" customWidth="1"/>
    <col min="17" max="17" width="11.375" style="4" customWidth="1"/>
    <col min="18" max="19" width="8" style="4" customWidth="1"/>
    <col min="20" max="16384" width="8" style="4"/>
  </cols>
  <sheetData>
    <row r="1" spans="1:20">
      <c r="N1" s="4" t="s">
        <v>142</v>
      </c>
    </row>
    <row r="2" spans="1:20">
      <c r="I2" s="90"/>
      <c r="N2" s="4" t="s">
        <v>103</v>
      </c>
    </row>
    <row r="3" spans="1:20">
      <c r="D3" s="26"/>
      <c r="I3" s="90"/>
      <c r="N3" s="4" t="s">
        <v>143</v>
      </c>
    </row>
    <row r="4" spans="1:20" ht="10.5" customHeight="1">
      <c r="A4" s="776"/>
      <c r="B4" s="776"/>
      <c r="C4" s="776"/>
      <c r="D4" s="776"/>
      <c r="E4" s="776"/>
      <c r="F4" s="776"/>
      <c r="G4" s="776"/>
      <c r="H4" s="776"/>
      <c r="I4" s="776"/>
      <c r="J4" s="776"/>
      <c r="K4" s="776"/>
      <c r="L4" s="776"/>
      <c r="M4" s="776"/>
      <c r="N4" s="776"/>
      <c r="O4" s="776"/>
      <c r="P4" s="776"/>
    </row>
    <row r="5" spans="1:20" ht="25.5" customHeight="1">
      <c r="A5" s="732" t="s">
        <v>99</v>
      </c>
      <c r="B5" s="732"/>
      <c r="C5" s="732"/>
      <c r="D5" s="732"/>
      <c r="E5" s="732"/>
      <c r="F5" s="732"/>
      <c r="G5" s="732"/>
      <c r="H5" s="732"/>
      <c r="I5" s="732"/>
      <c r="J5" s="732"/>
      <c r="K5" s="732"/>
      <c r="L5" s="732"/>
      <c r="M5" s="732"/>
      <c r="N5" s="732"/>
      <c r="O5" s="732"/>
      <c r="P5" s="732"/>
      <c r="Q5" s="732"/>
    </row>
    <row r="6" spans="1:20">
      <c r="G6" s="5"/>
      <c r="H6" s="5"/>
      <c r="I6" s="5"/>
      <c r="J6" s="5"/>
      <c r="K6" s="5"/>
      <c r="L6" s="5"/>
      <c r="M6" s="5"/>
      <c r="P6" s="6"/>
      <c r="Q6" s="6" t="s">
        <v>35</v>
      </c>
    </row>
    <row r="7" spans="1:20" s="7" customFormat="1" ht="21" customHeight="1">
      <c r="A7" s="769" t="s">
        <v>36</v>
      </c>
      <c r="B7" s="777" t="s">
        <v>37</v>
      </c>
      <c r="C7" s="769" t="s">
        <v>93</v>
      </c>
      <c r="D7" s="759" t="s">
        <v>38</v>
      </c>
      <c r="E7" s="767" t="s">
        <v>3</v>
      </c>
      <c r="F7" s="759" t="s">
        <v>4</v>
      </c>
      <c r="G7" s="767" t="s">
        <v>5</v>
      </c>
      <c r="H7" s="782"/>
      <c r="I7" s="782"/>
      <c r="J7" s="782"/>
      <c r="K7" s="782"/>
      <c r="L7" s="782"/>
      <c r="M7" s="782"/>
      <c r="N7" s="782"/>
      <c r="O7" s="782"/>
      <c r="P7" s="782"/>
      <c r="Q7" s="775"/>
    </row>
    <row r="8" spans="1:20" s="7" customFormat="1" ht="21" customHeight="1">
      <c r="A8" s="770"/>
      <c r="B8" s="778"/>
      <c r="C8" s="770"/>
      <c r="D8" s="780"/>
      <c r="E8" s="781"/>
      <c r="F8" s="780"/>
      <c r="G8" s="772" t="s">
        <v>86</v>
      </c>
      <c r="H8" s="773"/>
      <c r="I8" s="773"/>
      <c r="J8" s="773"/>
      <c r="K8" s="773"/>
      <c r="L8" s="773"/>
      <c r="M8" s="774"/>
      <c r="N8" s="772" t="s">
        <v>6</v>
      </c>
      <c r="O8" s="773"/>
      <c r="P8" s="773"/>
      <c r="Q8" s="774"/>
    </row>
    <row r="9" spans="1:20" s="7" customFormat="1" ht="29.25" customHeight="1">
      <c r="A9" s="770"/>
      <c r="B9" s="778"/>
      <c r="C9" s="770"/>
      <c r="D9" s="780"/>
      <c r="E9" s="781"/>
      <c r="F9" s="780"/>
      <c r="G9" s="759" t="s">
        <v>89</v>
      </c>
      <c r="H9" s="767" t="s">
        <v>90</v>
      </c>
      <c r="I9" s="775"/>
      <c r="J9" s="759" t="s">
        <v>7</v>
      </c>
      <c r="K9" s="759" t="s">
        <v>8</v>
      </c>
      <c r="L9" s="759" t="s">
        <v>9</v>
      </c>
      <c r="M9" s="767" t="s">
        <v>92</v>
      </c>
      <c r="N9" s="759" t="s">
        <v>10</v>
      </c>
      <c r="O9" s="759" t="s">
        <v>7</v>
      </c>
      <c r="P9" s="767" t="s">
        <v>8</v>
      </c>
      <c r="Q9" s="759" t="s">
        <v>92</v>
      </c>
    </row>
    <row r="10" spans="1:20" s="7" customFormat="1" ht="42" customHeight="1">
      <c r="A10" s="771"/>
      <c r="B10" s="779"/>
      <c r="C10" s="771"/>
      <c r="D10" s="760"/>
      <c r="E10" s="768"/>
      <c r="F10" s="760"/>
      <c r="G10" s="768"/>
      <c r="H10" s="8" t="s">
        <v>11</v>
      </c>
      <c r="I10" s="9" t="s">
        <v>12</v>
      </c>
      <c r="J10" s="760"/>
      <c r="K10" s="760"/>
      <c r="L10" s="760"/>
      <c r="M10" s="768"/>
      <c r="N10" s="760"/>
      <c r="O10" s="760"/>
      <c r="P10" s="768"/>
      <c r="Q10" s="760"/>
    </row>
    <row r="11" spans="1:20" s="14" customFormat="1" ht="12" customHeight="1">
      <c r="A11" s="11" t="s">
        <v>39</v>
      </c>
      <c r="B11" s="10" t="s">
        <v>40</v>
      </c>
      <c r="C11" s="10"/>
      <c r="D11" s="11" t="s">
        <v>41</v>
      </c>
      <c r="E11" s="11" t="s">
        <v>24</v>
      </c>
      <c r="F11" s="11" t="s">
        <v>29</v>
      </c>
      <c r="G11" s="12" t="s">
        <v>30</v>
      </c>
      <c r="H11" s="11" t="s">
        <v>31</v>
      </c>
      <c r="I11" s="13" t="s">
        <v>32</v>
      </c>
      <c r="J11" s="11" t="s">
        <v>33</v>
      </c>
      <c r="K11" s="11" t="s">
        <v>34</v>
      </c>
      <c r="L11" s="11" t="s">
        <v>13</v>
      </c>
      <c r="M11" s="11" t="s">
        <v>14</v>
      </c>
      <c r="N11" s="11" t="s">
        <v>15</v>
      </c>
      <c r="O11" s="11" t="s">
        <v>16</v>
      </c>
      <c r="P11" s="12" t="s">
        <v>87</v>
      </c>
      <c r="Q11" s="11" t="s">
        <v>88</v>
      </c>
    </row>
    <row r="12" spans="1:20" s="14" customFormat="1" ht="5.0999999999999996" customHeight="1">
      <c r="A12" s="55"/>
      <c r="B12" s="15"/>
      <c r="C12" s="15"/>
      <c r="D12" s="16"/>
      <c r="E12" s="17"/>
      <c r="F12" s="17"/>
      <c r="G12" s="17"/>
      <c r="H12" s="18"/>
      <c r="I12" s="17"/>
      <c r="J12" s="17"/>
      <c r="K12" s="17"/>
      <c r="L12" s="17"/>
      <c r="M12" s="17"/>
      <c r="N12" s="17"/>
      <c r="O12" s="17"/>
      <c r="P12" s="17"/>
      <c r="Q12" s="18"/>
    </row>
    <row r="13" spans="1:20" s="22" customFormat="1" ht="21.75" customHeight="1">
      <c r="A13" s="764"/>
      <c r="B13" s="761" t="s">
        <v>17</v>
      </c>
      <c r="C13" s="98" t="s">
        <v>0</v>
      </c>
      <c r="D13" s="99">
        <f>SUM(E13:Q13)</f>
        <v>1474690430.3799999</v>
      </c>
      <c r="E13" s="100">
        <f>E17+E21+E29+E33+E41+E45+E49+E53+E57+E65+E69+E73+E77+E81+E85+E89+E97+E101+E105+E25+E93+E37+E61</f>
        <v>1131915382</v>
      </c>
      <c r="F13" s="100">
        <f t="shared" ref="F13:Q13" si="0">F17+F21+F29+F33+F41+F45+F49+F53+F57+F65+F69+F73+F77+F81+F85+F89+F97+F101+F105+F25+F93+F37+F61</f>
        <v>22256737</v>
      </c>
      <c r="G13" s="100">
        <f t="shared" si="0"/>
        <v>144555381</v>
      </c>
      <c r="H13" s="100">
        <f t="shared" si="0"/>
        <v>67094500</v>
      </c>
      <c r="I13" s="100">
        <f t="shared" si="0"/>
        <v>19904319</v>
      </c>
      <c r="J13" s="100">
        <f t="shared" si="0"/>
        <v>959308</v>
      </c>
      <c r="K13" s="100">
        <f t="shared" si="0"/>
        <v>0</v>
      </c>
      <c r="L13" s="100">
        <f t="shared" si="0"/>
        <v>348179</v>
      </c>
      <c r="M13" s="100">
        <f t="shared" si="0"/>
        <v>1222</v>
      </c>
      <c r="N13" s="100">
        <f t="shared" si="0"/>
        <v>59501176.019999996</v>
      </c>
      <c r="O13" s="100">
        <f t="shared" si="0"/>
        <v>5959039</v>
      </c>
      <c r="P13" s="100">
        <f t="shared" si="0"/>
        <v>22195187.359999999</v>
      </c>
      <c r="Q13" s="100">
        <f t="shared" si="0"/>
        <v>0</v>
      </c>
      <c r="T13" s="23"/>
    </row>
    <row r="14" spans="1:20" s="22" customFormat="1" ht="21.75" customHeight="1">
      <c r="A14" s="765"/>
      <c r="B14" s="762"/>
      <c r="C14" s="98" t="s">
        <v>1</v>
      </c>
      <c r="D14" s="100">
        <f>SUM(E14:Q14)</f>
        <v>22649525.530000001</v>
      </c>
      <c r="E14" s="100">
        <f t="shared" ref="E14:Q15" si="1">E18+E22+E30+E34+E42+E46+E50+E54+E58+E66+E70+E74+E78+E82+E86+E90+E98+E102+E106+E26+E94+E38+E62</f>
        <v>0</v>
      </c>
      <c r="F14" s="100">
        <f>F18+F22+F30+F34+F42+F46+F50+F54+F58+F66+F70+F74+F78+F82+F86+F90+F98+F102+F106+F26+F94+F38+F62</f>
        <v>695089.53</v>
      </c>
      <c r="G14" s="100">
        <f t="shared" si="1"/>
        <v>12395950</v>
      </c>
      <c r="H14" s="100">
        <f t="shared" si="1"/>
        <v>9189143</v>
      </c>
      <c r="I14" s="100">
        <f>I18+I22+I30+I34+I42+I46+I50+I54+I58+I66+I70+I74+I78+I82+I86+I90+I98+I102+I106+I26+I94+I38+I62</f>
        <v>139235</v>
      </c>
      <c r="J14" s="100">
        <f t="shared" si="1"/>
        <v>0</v>
      </c>
      <c r="K14" s="100">
        <f t="shared" si="1"/>
        <v>0</v>
      </c>
      <c r="L14" s="100">
        <f t="shared" si="1"/>
        <v>65108</v>
      </c>
      <c r="M14" s="100">
        <f t="shared" si="1"/>
        <v>0</v>
      </c>
      <c r="N14" s="100">
        <f t="shared" si="1"/>
        <v>0</v>
      </c>
      <c r="O14" s="100">
        <f t="shared" si="1"/>
        <v>10000</v>
      </c>
      <c r="P14" s="100">
        <f t="shared" si="1"/>
        <v>155000</v>
      </c>
      <c r="Q14" s="100">
        <f t="shared" si="1"/>
        <v>0</v>
      </c>
      <c r="T14" s="23"/>
    </row>
    <row r="15" spans="1:20" s="22" customFormat="1" ht="21.75" customHeight="1">
      <c r="A15" s="766"/>
      <c r="B15" s="763"/>
      <c r="C15" s="98" t="s">
        <v>2</v>
      </c>
      <c r="D15" s="100">
        <f>SUM(E15:Q15)</f>
        <v>1497339955.9099998</v>
      </c>
      <c r="E15" s="100">
        <f t="shared" si="1"/>
        <v>1131915382</v>
      </c>
      <c r="F15" s="100">
        <f t="shared" si="1"/>
        <v>22951826.530000001</v>
      </c>
      <c r="G15" s="100">
        <f t="shared" si="1"/>
        <v>156951331</v>
      </c>
      <c r="H15" s="100">
        <f t="shared" si="1"/>
        <v>76283643</v>
      </c>
      <c r="I15" s="100">
        <f t="shared" si="1"/>
        <v>20043554</v>
      </c>
      <c r="J15" s="100">
        <f t="shared" si="1"/>
        <v>959308</v>
      </c>
      <c r="K15" s="100">
        <f t="shared" si="1"/>
        <v>0</v>
      </c>
      <c r="L15" s="100">
        <f t="shared" si="1"/>
        <v>413287</v>
      </c>
      <c r="M15" s="100">
        <f t="shared" si="1"/>
        <v>1222</v>
      </c>
      <c r="N15" s="100">
        <f t="shared" si="1"/>
        <v>59501176.019999996</v>
      </c>
      <c r="O15" s="100">
        <f t="shared" si="1"/>
        <v>5969039</v>
      </c>
      <c r="P15" s="100">
        <f t="shared" si="1"/>
        <v>22350187.359999999</v>
      </c>
      <c r="Q15" s="100">
        <f t="shared" si="1"/>
        <v>0</v>
      </c>
      <c r="T15" s="23"/>
    </row>
    <row r="16" spans="1:20" s="19" customFormat="1" ht="5.0999999999999996" customHeight="1">
      <c r="A16" s="60"/>
      <c r="B16" s="32"/>
      <c r="C16" s="32"/>
      <c r="D16" s="71"/>
      <c r="E16" s="72"/>
      <c r="F16" s="73"/>
      <c r="G16" s="73"/>
      <c r="H16" s="74"/>
      <c r="I16" s="73"/>
      <c r="J16" s="73"/>
      <c r="K16" s="75"/>
      <c r="L16" s="73"/>
      <c r="M16" s="73"/>
      <c r="N16" s="73"/>
      <c r="O16" s="73"/>
      <c r="P16" s="73"/>
      <c r="Q16" s="108"/>
      <c r="T16" s="20"/>
    </row>
    <row r="17" spans="1:20" s="22" customFormat="1" ht="20.25" hidden="1" customHeight="1">
      <c r="A17" s="739" t="s">
        <v>42</v>
      </c>
      <c r="B17" s="756" t="s">
        <v>18</v>
      </c>
      <c r="C17" s="21" t="s">
        <v>0</v>
      </c>
      <c r="D17" s="100">
        <f>SUM(E17:Q17)</f>
        <v>15379802.4</v>
      </c>
      <c r="E17" s="76">
        <v>0</v>
      </c>
      <c r="F17" s="76">
        <v>7512000</v>
      </c>
      <c r="G17" s="77">
        <v>0</v>
      </c>
      <c r="H17" s="76">
        <v>4991000</v>
      </c>
      <c r="I17" s="78">
        <v>2854000</v>
      </c>
      <c r="J17" s="76">
        <v>0</v>
      </c>
      <c r="K17" s="79">
        <v>0</v>
      </c>
      <c r="L17" s="77">
        <v>0</v>
      </c>
      <c r="M17" s="77">
        <v>0</v>
      </c>
      <c r="N17" s="76">
        <v>22802.400000000001</v>
      </c>
      <c r="O17" s="76">
        <v>0</v>
      </c>
      <c r="P17" s="78">
        <v>0</v>
      </c>
      <c r="Q17" s="76">
        <v>0</v>
      </c>
      <c r="T17" s="23"/>
    </row>
    <row r="18" spans="1:20" s="22" customFormat="1" ht="20.25" hidden="1" customHeight="1">
      <c r="A18" s="740"/>
      <c r="B18" s="757"/>
      <c r="C18" s="21" t="s">
        <v>1</v>
      </c>
      <c r="D18" s="100">
        <f>SUM(E18:Q18)</f>
        <v>0</v>
      </c>
      <c r="E18" s="80">
        <v>0</v>
      </c>
      <c r="F18" s="80">
        <v>0</v>
      </c>
      <c r="G18" s="81">
        <v>0</v>
      </c>
      <c r="H18" s="80">
        <v>0</v>
      </c>
      <c r="I18" s="81">
        <v>0</v>
      </c>
      <c r="J18" s="80">
        <v>0</v>
      </c>
      <c r="K18" s="82">
        <v>0</v>
      </c>
      <c r="L18" s="83">
        <v>0</v>
      </c>
      <c r="M18" s="83">
        <v>0</v>
      </c>
      <c r="N18" s="80">
        <v>0</v>
      </c>
      <c r="O18" s="80">
        <v>0</v>
      </c>
      <c r="P18" s="81">
        <v>0</v>
      </c>
      <c r="Q18" s="80">
        <v>0</v>
      </c>
      <c r="T18" s="23"/>
    </row>
    <row r="19" spans="1:20" s="22" customFormat="1" ht="20.25" hidden="1" customHeight="1">
      <c r="A19" s="741"/>
      <c r="B19" s="758"/>
      <c r="C19" s="21" t="s">
        <v>2</v>
      </c>
      <c r="D19" s="100">
        <f>SUM(E19:Q19)</f>
        <v>15379802.4</v>
      </c>
      <c r="E19" s="80">
        <f>E17+E18</f>
        <v>0</v>
      </c>
      <c r="F19" s="80">
        <f t="shared" ref="F19:P19" si="2">F17+F18</f>
        <v>7512000</v>
      </c>
      <c r="G19" s="80">
        <f t="shared" si="2"/>
        <v>0</v>
      </c>
      <c r="H19" s="80">
        <f t="shared" si="2"/>
        <v>4991000</v>
      </c>
      <c r="I19" s="80">
        <f t="shared" si="2"/>
        <v>2854000</v>
      </c>
      <c r="J19" s="80">
        <f t="shared" si="2"/>
        <v>0</v>
      </c>
      <c r="K19" s="80">
        <f t="shared" si="2"/>
        <v>0</v>
      </c>
      <c r="L19" s="80">
        <f t="shared" si="2"/>
        <v>0</v>
      </c>
      <c r="M19" s="80">
        <f>M17+M18</f>
        <v>0</v>
      </c>
      <c r="N19" s="80">
        <f t="shared" si="2"/>
        <v>22802.400000000001</v>
      </c>
      <c r="O19" s="80">
        <f t="shared" si="2"/>
        <v>0</v>
      </c>
      <c r="P19" s="83">
        <f t="shared" si="2"/>
        <v>0</v>
      </c>
      <c r="Q19" s="80">
        <f>Q17+Q18</f>
        <v>0</v>
      </c>
      <c r="T19" s="23"/>
    </row>
    <row r="20" spans="1:20" s="22" customFormat="1" ht="6.75" hidden="1" customHeight="1">
      <c r="A20" s="56"/>
      <c r="B20" s="24"/>
      <c r="C20" s="25"/>
      <c r="D20" s="84"/>
      <c r="E20" s="78"/>
      <c r="F20" s="78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9"/>
      <c r="T20" s="23"/>
    </row>
    <row r="21" spans="1:20" s="22" customFormat="1" ht="20.25" hidden="1" customHeight="1">
      <c r="A21" s="739" t="s">
        <v>43</v>
      </c>
      <c r="B21" s="756" t="s">
        <v>44</v>
      </c>
      <c r="C21" s="21" t="s">
        <v>0</v>
      </c>
      <c r="D21" s="100">
        <f>SUM(E21:Q21)</f>
        <v>78000</v>
      </c>
      <c r="E21" s="76">
        <v>0</v>
      </c>
      <c r="F21" s="76">
        <v>0</v>
      </c>
      <c r="G21" s="78">
        <v>0</v>
      </c>
      <c r="H21" s="76">
        <v>0</v>
      </c>
      <c r="I21" s="78">
        <v>0</v>
      </c>
      <c r="J21" s="76">
        <v>0</v>
      </c>
      <c r="K21" s="79">
        <v>0</v>
      </c>
      <c r="L21" s="77">
        <v>0</v>
      </c>
      <c r="M21" s="77">
        <v>0</v>
      </c>
      <c r="N21" s="76">
        <v>78000</v>
      </c>
      <c r="O21" s="76">
        <v>0</v>
      </c>
      <c r="P21" s="79">
        <v>0</v>
      </c>
      <c r="Q21" s="80">
        <v>0</v>
      </c>
      <c r="T21" s="23"/>
    </row>
    <row r="22" spans="1:20" s="22" customFormat="1" ht="20.25" hidden="1" customHeight="1">
      <c r="A22" s="740"/>
      <c r="B22" s="757"/>
      <c r="C22" s="21" t="s">
        <v>1</v>
      </c>
      <c r="D22" s="100">
        <f>SUM(E22:Q22)</f>
        <v>0</v>
      </c>
      <c r="E22" s="80">
        <v>0</v>
      </c>
      <c r="F22" s="80">
        <v>0</v>
      </c>
      <c r="G22" s="81">
        <v>0</v>
      </c>
      <c r="H22" s="80">
        <v>0</v>
      </c>
      <c r="I22" s="81">
        <v>0</v>
      </c>
      <c r="J22" s="80">
        <v>0</v>
      </c>
      <c r="K22" s="82">
        <v>0</v>
      </c>
      <c r="L22" s="83">
        <v>0</v>
      </c>
      <c r="M22" s="83">
        <v>0</v>
      </c>
      <c r="N22" s="80">
        <v>0</v>
      </c>
      <c r="O22" s="80">
        <v>0</v>
      </c>
      <c r="P22" s="82">
        <v>0</v>
      </c>
      <c r="Q22" s="80">
        <v>0</v>
      </c>
      <c r="T22" s="23"/>
    </row>
    <row r="23" spans="1:20" s="22" customFormat="1" ht="20.25" hidden="1" customHeight="1">
      <c r="A23" s="741"/>
      <c r="B23" s="758"/>
      <c r="C23" s="21" t="s">
        <v>2</v>
      </c>
      <c r="D23" s="100">
        <f>SUM(E23:Q23)</f>
        <v>78000</v>
      </c>
      <c r="E23" s="80">
        <f t="shared" ref="E23:P23" si="3">E21+E22</f>
        <v>0</v>
      </c>
      <c r="F23" s="80">
        <f t="shared" si="3"/>
        <v>0</v>
      </c>
      <c r="G23" s="80">
        <f t="shared" si="3"/>
        <v>0</v>
      </c>
      <c r="H23" s="80">
        <f t="shared" si="3"/>
        <v>0</v>
      </c>
      <c r="I23" s="80">
        <f t="shared" si="3"/>
        <v>0</v>
      </c>
      <c r="J23" s="80">
        <f t="shared" si="3"/>
        <v>0</v>
      </c>
      <c r="K23" s="80">
        <f t="shared" si="3"/>
        <v>0</v>
      </c>
      <c r="L23" s="80">
        <f t="shared" si="3"/>
        <v>0</v>
      </c>
      <c r="M23" s="80">
        <f>M21+M22</f>
        <v>0</v>
      </c>
      <c r="N23" s="80">
        <f t="shared" si="3"/>
        <v>78000</v>
      </c>
      <c r="O23" s="80">
        <f t="shared" si="3"/>
        <v>0</v>
      </c>
      <c r="P23" s="80">
        <f t="shared" si="3"/>
        <v>0</v>
      </c>
      <c r="Q23" s="80">
        <f>Q21+Q22</f>
        <v>0</v>
      </c>
      <c r="T23" s="23"/>
    </row>
    <row r="24" spans="1:20" s="22" customFormat="1" ht="5.25" hidden="1" customHeight="1">
      <c r="A24" s="56"/>
      <c r="B24" s="24"/>
      <c r="C24" s="24"/>
      <c r="D24" s="84"/>
      <c r="E24" s="78"/>
      <c r="F24" s="78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9"/>
      <c r="T24" s="23"/>
    </row>
    <row r="25" spans="1:20" s="22" customFormat="1" ht="20.25" hidden="1" customHeight="1">
      <c r="A25" s="739" t="s">
        <v>80</v>
      </c>
      <c r="B25" s="756" t="s">
        <v>81</v>
      </c>
      <c r="C25" s="21" t="s">
        <v>0</v>
      </c>
      <c r="D25" s="100">
        <f>SUM(E25:Q25)</f>
        <v>111027</v>
      </c>
      <c r="E25" s="76">
        <v>0</v>
      </c>
      <c r="F25" s="76">
        <v>36759</v>
      </c>
      <c r="G25" s="78">
        <v>0</v>
      </c>
      <c r="H25" s="76">
        <v>0</v>
      </c>
      <c r="I25" s="78">
        <v>0</v>
      </c>
      <c r="J25" s="76">
        <v>0</v>
      </c>
      <c r="K25" s="79">
        <v>0</v>
      </c>
      <c r="L25" s="77">
        <v>74268</v>
      </c>
      <c r="M25" s="76">
        <v>0</v>
      </c>
      <c r="N25" s="76">
        <v>0</v>
      </c>
      <c r="O25" s="76">
        <v>0</v>
      </c>
      <c r="P25" s="78">
        <v>0</v>
      </c>
      <c r="Q25" s="76">
        <v>0</v>
      </c>
      <c r="T25" s="23"/>
    </row>
    <row r="26" spans="1:20" s="22" customFormat="1" ht="20.25" hidden="1" customHeight="1">
      <c r="A26" s="740"/>
      <c r="B26" s="757"/>
      <c r="C26" s="21" t="s">
        <v>1</v>
      </c>
      <c r="D26" s="100">
        <f>SUM(E26:Q26)</f>
        <v>0</v>
      </c>
      <c r="E26" s="80">
        <v>0</v>
      </c>
      <c r="F26" s="80">
        <v>0</v>
      </c>
      <c r="G26" s="81">
        <v>0</v>
      </c>
      <c r="H26" s="80">
        <v>0</v>
      </c>
      <c r="I26" s="81">
        <v>0</v>
      </c>
      <c r="J26" s="80">
        <v>0</v>
      </c>
      <c r="K26" s="82">
        <v>0</v>
      </c>
      <c r="L26" s="83">
        <v>0</v>
      </c>
      <c r="M26" s="80">
        <v>0</v>
      </c>
      <c r="N26" s="80">
        <v>0</v>
      </c>
      <c r="O26" s="80">
        <v>0</v>
      </c>
      <c r="P26" s="81">
        <v>0</v>
      </c>
      <c r="Q26" s="80">
        <v>0</v>
      </c>
      <c r="T26" s="23"/>
    </row>
    <row r="27" spans="1:20" s="22" customFormat="1" ht="20.25" hidden="1" customHeight="1">
      <c r="A27" s="741"/>
      <c r="B27" s="758"/>
      <c r="C27" s="21" t="s">
        <v>2</v>
      </c>
      <c r="D27" s="100">
        <f>SUM(E27:Q27)</f>
        <v>111027</v>
      </c>
      <c r="E27" s="80">
        <f t="shared" ref="E27:P27" si="4">E25+E26</f>
        <v>0</v>
      </c>
      <c r="F27" s="80">
        <f t="shared" si="4"/>
        <v>36759</v>
      </c>
      <c r="G27" s="80">
        <f t="shared" si="4"/>
        <v>0</v>
      </c>
      <c r="H27" s="80">
        <f t="shared" si="4"/>
        <v>0</v>
      </c>
      <c r="I27" s="80">
        <f t="shared" si="4"/>
        <v>0</v>
      </c>
      <c r="J27" s="80">
        <f t="shared" si="4"/>
        <v>0</v>
      </c>
      <c r="K27" s="80">
        <f t="shared" si="4"/>
        <v>0</v>
      </c>
      <c r="L27" s="80">
        <f t="shared" si="4"/>
        <v>74268</v>
      </c>
      <c r="M27" s="80">
        <f>M25+M26</f>
        <v>0</v>
      </c>
      <c r="N27" s="80">
        <f t="shared" si="4"/>
        <v>0</v>
      </c>
      <c r="O27" s="80">
        <f t="shared" si="4"/>
        <v>0</v>
      </c>
      <c r="P27" s="83">
        <f t="shared" si="4"/>
        <v>0</v>
      </c>
      <c r="Q27" s="80">
        <f>Q25+Q26</f>
        <v>0</v>
      </c>
      <c r="T27" s="23"/>
    </row>
    <row r="28" spans="1:20" s="22" customFormat="1" ht="6" hidden="1" customHeight="1">
      <c r="A28" s="57"/>
      <c r="B28" s="25"/>
      <c r="C28" s="24"/>
      <c r="D28" s="84"/>
      <c r="E28" s="78"/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9"/>
      <c r="T28" s="23"/>
    </row>
    <row r="29" spans="1:20" s="3" customFormat="1" ht="18" hidden="1" customHeight="1">
      <c r="A29" s="733" t="s">
        <v>70</v>
      </c>
      <c r="B29" s="736" t="s">
        <v>71</v>
      </c>
      <c r="C29" s="21" t="s">
        <v>0</v>
      </c>
      <c r="D29" s="100">
        <f>SUM(E29:Q29)</f>
        <v>0</v>
      </c>
      <c r="E29" s="85">
        <v>0</v>
      </c>
      <c r="F29" s="85">
        <v>0</v>
      </c>
      <c r="G29" s="86">
        <v>0</v>
      </c>
      <c r="H29" s="85">
        <v>0</v>
      </c>
      <c r="I29" s="87">
        <v>0</v>
      </c>
      <c r="J29" s="85">
        <v>0</v>
      </c>
      <c r="K29" s="87">
        <v>0</v>
      </c>
      <c r="L29" s="85">
        <v>0</v>
      </c>
      <c r="M29" s="85">
        <v>0</v>
      </c>
      <c r="N29" s="85">
        <v>0</v>
      </c>
      <c r="O29" s="85">
        <v>0</v>
      </c>
      <c r="P29" s="86">
        <v>0</v>
      </c>
      <c r="Q29" s="85">
        <v>0</v>
      </c>
      <c r="T29" s="26"/>
    </row>
    <row r="30" spans="1:20" s="3" customFormat="1" ht="18" hidden="1" customHeight="1">
      <c r="A30" s="734"/>
      <c r="B30" s="737"/>
      <c r="C30" s="21" t="s">
        <v>1</v>
      </c>
      <c r="D30" s="100">
        <f>SUM(E30:Q30)</f>
        <v>0</v>
      </c>
      <c r="E30" s="80">
        <v>0</v>
      </c>
      <c r="F30" s="80">
        <v>0</v>
      </c>
      <c r="G30" s="81">
        <v>0</v>
      </c>
      <c r="H30" s="80">
        <v>0</v>
      </c>
      <c r="I30" s="81">
        <v>0</v>
      </c>
      <c r="J30" s="80">
        <v>0</v>
      </c>
      <c r="K30" s="82">
        <v>0</v>
      </c>
      <c r="L30" s="83">
        <v>0</v>
      </c>
      <c r="M30" s="83">
        <v>0</v>
      </c>
      <c r="N30" s="80">
        <v>0</v>
      </c>
      <c r="O30" s="80">
        <v>0</v>
      </c>
      <c r="P30" s="81">
        <v>0</v>
      </c>
      <c r="Q30" s="80">
        <v>0</v>
      </c>
      <c r="T30" s="26"/>
    </row>
    <row r="31" spans="1:20" s="3" customFormat="1" ht="18" hidden="1" customHeight="1">
      <c r="A31" s="735"/>
      <c r="B31" s="738"/>
      <c r="C31" s="21" t="s">
        <v>2</v>
      </c>
      <c r="D31" s="100">
        <f>SUM(E31:Q31)</f>
        <v>0</v>
      </c>
      <c r="E31" s="80">
        <f t="shared" ref="E31:P31" si="5">E29+E30</f>
        <v>0</v>
      </c>
      <c r="F31" s="80">
        <f t="shared" si="5"/>
        <v>0</v>
      </c>
      <c r="G31" s="80">
        <f t="shared" si="5"/>
        <v>0</v>
      </c>
      <c r="H31" s="80">
        <f t="shared" si="5"/>
        <v>0</v>
      </c>
      <c r="I31" s="80">
        <f t="shared" si="5"/>
        <v>0</v>
      </c>
      <c r="J31" s="80">
        <f t="shared" si="5"/>
        <v>0</v>
      </c>
      <c r="K31" s="80">
        <f t="shared" si="5"/>
        <v>0</v>
      </c>
      <c r="L31" s="80">
        <f t="shared" si="5"/>
        <v>0</v>
      </c>
      <c r="M31" s="80">
        <f>M29+M30</f>
        <v>0</v>
      </c>
      <c r="N31" s="80">
        <f t="shared" si="5"/>
        <v>0</v>
      </c>
      <c r="O31" s="80">
        <f t="shared" si="5"/>
        <v>0</v>
      </c>
      <c r="P31" s="83">
        <f t="shared" si="5"/>
        <v>0</v>
      </c>
      <c r="Q31" s="80">
        <f>Q29+Q30</f>
        <v>0</v>
      </c>
      <c r="T31" s="26"/>
    </row>
    <row r="32" spans="1:20" s="3" customFormat="1" ht="6" hidden="1" customHeight="1">
      <c r="A32" s="33"/>
      <c r="B32" s="27"/>
      <c r="C32" s="27"/>
      <c r="D32" s="84"/>
      <c r="E32" s="86"/>
      <c r="F32" s="86"/>
      <c r="G32" s="86"/>
      <c r="H32" s="86"/>
      <c r="I32" s="86"/>
      <c r="J32" s="86"/>
      <c r="K32" s="86"/>
      <c r="L32" s="86"/>
      <c r="M32" s="86"/>
      <c r="N32" s="86"/>
      <c r="O32" s="86"/>
      <c r="P32" s="86"/>
      <c r="Q32" s="85"/>
      <c r="T32" s="26"/>
    </row>
    <row r="33" spans="1:20" s="3" customFormat="1" ht="18" customHeight="1">
      <c r="A33" s="733" t="s">
        <v>45</v>
      </c>
      <c r="B33" s="736" t="s">
        <v>46</v>
      </c>
      <c r="C33" s="21" t="s">
        <v>0</v>
      </c>
      <c r="D33" s="100">
        <f>SUM(E33:Q33)</f>
        <v>61328286.359999999</v>
      </c>
      <c r="E33" s="85">
        <v>0</v>
      </c>
      <c r="F33" s="85">
        <v>7829185</v>
      </c>
      <c r="G33" s="86">
        <v>0</v>
      </c>
      <c r="H33" s="85">
        <v>0</v>
      </c>
      <c r="I33" s="87">
        <v>0</v>
      </c>
      <c r="J33" s="85">
        <v>0</v>
      </c>
      <c r="K33" s="87">
        <v>0</v>
      </c>
      <c r="L33" s="85">
        <v>0</v>
      </c>
      <c r="M33" s="85">
        <v>0</v>
      </c>
      <c r="N33" s="85">
        <v>36742000</v>
      </c>
      <c r="O33" s="85">
        <v>0</v>
      </c>
      <c r="P33" s="86">
        <v>16757101.359999999</v>
      </c>
      <c r="Q33" s="85">
        <v>0</v>
      </c>
      <c r="T33" s="26"/>
    </row>
    <row r="34" spans="1:20" s="3" customFormat="1" ht="18" customHeight="1">
      <c r="A34" s="734"/>
      <c r="B34" s="737"/>
      <c r="C34" s="21" t="s">
        <v>1</v>
      </c>
      <c r="D34" s="100">
        <f t="shared" ref="D34:D51" si="6">SUM(E34:Q34)</f>
        <v>-80460</v>
      </c>
      <c r="E34" s="80">
        <v>0</v>
      </c>
      <c r="F34" s="80">
        <f>290+5000-33000+33100-50000-35850</f>
        <v>-80460</v>
      </c>
      <c r="G34" s="81">
        <v>0</v>
      </c>
      <c r="H34" s="80">
        <v>0</v>
      </c>
      <c r="I34" s="81">
        <v>0</v>
      </c>
      <c r="J34" s="80">
        <v>0</v>
      </c>
      <c r="K34" s="82">
        <v>0</v>
      </c>
      <c r="L34" s="83">
        <v>0</v>
      </c>
      <c r="M34" s="83">
        <v>0</v>
      </c>
      <c r="N34" s="80">
        <v>0</v>
      </c>
      <c r="O34" s="80">
        <v>0</v>
      </c>
      <c r="P34" s="81">
        <v>0</v>
      </c>
      <c r="Q34" s="80">
        <v>0</v>
      </c>
      <c r="T34" s="26"/>
    </row>
    <row r="35" spans="1:20" s="3" customFormat="1" ht="18" customHeight="1">
      <c r="A35" s="735"/>
      <c r="B35" s="738"/>
      <c r="C35" s="21" t="s">
        <v>2</v>
      </c>
      <c r="D35" s="100">
        <f t="shared" si="6"/>
        <v>61247826.359999999</v>
      </c>
      <c r="E35" s="80">
        <f t="shared" ref="E35:P35" si="7">E33+E34</f>
        <v>0</v>
      </c>
      <c r="F35" s="80">
        <f t="shared" si="7"/>
        <v>7748725</v>
      </c>
      <c r="G35" s="80">
        <f t="shared" si="7"/>
        <v>0</v>
      </c>
      <c r="H35" s="80">
        <f t="shared" si="7"/>
        <v>0</v>
      </c>
      <c r="I35" s="80">
        <f t="shared" si="7"/>
        <v>0</v>
      </c>
      <c r="J35" s="80">
        <f t="shared" si="7"/>
        <v>0</v>
      </c>
      <c r="K35" s="80">
        <f t="shared" si="7"/>
        <v>0</v>
      </c>
      <c r="L35" s="80">
        <f t="shared" si="7"/>
        <v>0</v>
      </c>
      <c r="M35" s="80">
        <f t="shared" si="7"/>
        <v>0</v>
      </c>
      <c r="N35" s="80">
        <f t="shared" si="7"/>
        <v>36742000</v>
      </c>
      <c r="O35" s="80">
        <f>O33+O34</f>
        <v>0</v>
      </c>
      <c r="P35" s="83">
        <f t="shared" si="7"/>
        <v>16757101.359999999</v>
      </c>
      <c r="Q35" s="80">
        <f>Q33+Q34</f>
        <v>0</v>
      </c>
      <c r="T35" s="26"/>
    </row>
    <row r="36" spans="1:20" s="3" customFormat="1" ht="5.0999999999999996" customHeight="1">
      <c r="A36" s="58"/>
      <c r="B36" s="28"/>
      <c r="C36" s="28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110"/>
      <c r="T36" s="26"/>
    </row>
    <row r="37" spans="1:20" s="3" customFormat="1" ht="20.25" customHeight="1">
      <c r="A37" s="733" t="s">
        <v>84</v>
      </c>
      <c r="B37" s="736" t="s">
        <v>85</v>
      </c>
      <c r="C37" s="21" t="s">
        <v>0</v>
      </c>
      <c r="D37" s="100">
        <f>SUM(E37:Q37)</f>
        <v>463361</v>
      </c>
      <c r="E37" s="85">
        <v>0</v>
      </c>
      <c r="F37" s="85">
        <v>450</v>
      </c>
      <c r="G37" s="86">
        <v>0</v>
      </c>
      <c r="H37" s="85">
        <v>0</v>
      </c>
      <c r="I37" s="87">
        <v>0</v>
      </c>
      <c r="J37" s="85">
        <v>0</v>
      </c>
      <c r="K37" s="87">
        <v>0</v>
      </c>
      <c r="L37" s="85">
        <v>273911</v>
      </c>
      <c r="M37" s="85">
        <v>0</v>
      </c>
      <c r="N37" s="85">
        <v>189000</v>
      </c>
      <c r="O37" s="85">
        <v>0</v>
      </c>
      <c r="P37" s="86">
        <v>0</v>
      </c>
      <c r="Q37" s="85">
        <v>0</v>
      </c>
      <c r="T37" s="26"/>
    </row>
    <row r="38" spans="1:20" s="3" customFormat="1" ht="20.25" customHeight="1">
      <c r="A38" s="734"/>
      <c r="B38" s="737"/>
      <c r="C38" s="21" t="s">
        <v>1</v>
      </c>
      <c r="D38" s="100">
        <f t="shared" si="6"/>
        <v>-39597</v>
      </c>
      <c r="E38" s="80">
        <v>0</v>
      </c>
      <c r="F38" s="80">
        <v>0</v>
      </c>
      <c r="G38" s="81">
        <v>0</v>
      </c>
      <c r="H38" s="80">
        <v>0</v>
      </c>
      <c r="I38" s="81">
        <v>0</v>
      </c>
      <c r="J38" s="80">
        <v>0</v>
      </c>
      <c r="K38" s="82">
        <v>0</v>
      </c>
      <c r="L38" s="83">
        <v>-39597</v>
      </c>
      <c r="M38" s="83">
        <v>0</v>
      </c>
      <c r="N38" s="80">
        <v>0</v>
      </c>
      <c r="O38" s="80">
        <v>0</v>
      </c>
      <c r="P38" s="81">
        <v>0</v>
      </c>
      <c r="Q38" s="80">
        <v>0</v>
      </c>
      <c r="T38" s="26"/>
    </row>
    <row r="39" spans="1:20" s="3" customFormat="1" ht="20.25" customHeight="1">
      <c r="A39" s="735"/>
      <c r="B39" s="738"/>
      <c r="C39" s="21" t="s">
        <v>2</v>
      </c>
      <c r="D39" s="100">
        <f t="shared" si="6"/>
        <v>423764</v>
      </c>
      <c r="E39" s="80">
        <f t="shared" ref="E39:P39" si="8">E37+E38</f>
        <v>0</v>
      </c>
      <c r="F39" s="80">
        <f t="shared" si="8"/>
        <v>450</v>
      </c>
      <c r="G39" s="80">
        <f t="shared" si="8"/>
        <v>0</v>
      </c>
      <c r="H39" s="80">
        <f t="shared" si="8"/>
        <v>0</v>
      </c>
      <c r="I39" s="80">
        <f t="shared" si="8"/>
        <v>0</v>
      </c>
      <c r="J39" s="80">
        <f t="shared" si="8"/>
        <v>0</v>
      </c>
      <c r="K39" s="80">
        <f t="shared" si="8"/>
        <v>0</v>
      </c>
      <c r="L39" s="80">
        <f t="shared" si="8"/>
        <v>234314</v>
      </c>
      <c r="M39" s="80">
        <f t="shared" si="8"/>
        <v>0</v>
      </c>
      <c r="N39" s="80">
        <f t="shared" si="8"/>
        <v>189000</v>
      </c>
      <c r="O39" s="80">
        <f t="shared" si="8"/>
        <v>0</v>
      </c>
      <c r="P39" s="83">
        <f t="shared" si="8"/>
        <v>0</v>
      </c>
      <c r="Q39" s="80">
        <f>Q37+Q38</f>
        <v>0</v>
      </c>
      <c r="T39" s="26"/>
    </row>
    <row r="40" spans="1:20" s="3" customFormat="1" ht="5.0999999999999996" customHeight="1">
      <c r="A40" s="59"/>
      <c r="B40" s="29"/>
      <c r="C40" s="30"/>
      <c r="D40" s="86"/>
      <c r="E40" s="88"/>
      <c r="F40" s="88"/>
      <c r="G40" s="88"/>
      <c r="H40" s="88"/>
      <c r="I40" s="88"/>
      <c r="J40" s="88"/>
      <c r="K40" s="88"/>
      <c r="L40" s="88"/>
      <c r="M40" s="86"/>
      <c r="N40" s="88"/>
      <c r="O40" s="88"/>
      <c r="P40" s="88"/>
      <c r="Q40" s="109"/>
      <c r="T40" s="26"/>
    </row>
    <row r="41" spans="1:20" s="3" customFormat="1" ht="20.25" hidden="1" customHeight="1">
      <c r="A41" s="733" t="s">
        <v>47</v>
      </c>
      <c r="B41" s="736" t="s">
        <v>48</v>
      </c>
      <c r="C41" s="21" t="s">
        <v>0</v>
      </c>
      <c r="D41" s="100">
        <f>SUM(E41:Q41)</f>
        <v>1045500</v>
      </c>
      <c r="E41" s="85">
        <v>0</v>
      </c>
      <c r="F41" s="85">
        <v>1045500</v>
      </c>
      <c r="G41" s="86">
        <v>0</v>
      </c>
      <c r="H41" s="85">
        <v>0</v>
      </c>
      <c r="I41" s="87">
        <v>0</v>
      </c>
      <c r="J41" s="85">
        <v>0</v>
      </c>
      <c r="K41" s="87">
        <v>0</v>
      </c>
      <c r="L41" s="85">
        <v>0</v>
      </c>
      <c r="M41" s="85">
        <v>0</v>
      </c>
      <c r="N41" s="85">
        <v>0</v>
      </c>
      <c r="O41" s="85">
        <v>0</v>
      </c>
      <c r="P41" s="86">
        <v>0</v>
      </c>
      <c r="Q41" s="85">
        <v>0</v>
      </c>
      <c r="T41" s="26"/>
    </row>
    <row r="42" spans="1:20" s="3" customFormat="1" ht="20.25" hidden="1" customHeight="1">
      <c r="A42" s="734"/>
      <c r="B42" s="737"/>
      <c r="C42" s="21" t="s">
        <v>1</v>
      </c>
      <c r="D42" s="100">
        <f t="shared" si="6"/>
        <v>0</v>
      </c>
      <c r="E42" s="80">
        <v>0</v>
      </c>
      <c r="F42" s="80">
        <v>0</v>
      </c>
      <c r="G42" s="81">
        <v>0</v>
      </c>
      <c r="H42" s="80">
        <v>0</v>
      </c>
      <c r="I42" s="81">
        <v>0</v>
      </c>
      <c r="J42" s="80">
        <v>0</v>
      </c>
      <c r="K42" s="82">
        <v>0</v>
      </c>
      <c r="L42" s="83">
        <v>0</v>
      </c>
      <c r="M42" s="83">
        <v>0</v>
      </c>
      <c r="N42" s="80">
        <v>0</v>
      </c>
      <c r="O42" s="80">
        <v>0</v>
      </c>
      <c r="P42" s="81">
        <v>0</v>
      </c>
      <c r="Q42" s="80">
        <v>0</v>
      </c>
      <c r="T42" s="26"/>
    </row>
    <row r="43" spans="1:20" s="3" customFormat="1" ht="20.25" hidden="1" customHeight="1">
      <c r="A43" s="735"/>
      <c r="B43" s="738"/>
      <c r="C43" s="21" t="s">
        <v>2</v>
      </c>
      <c r="D43" s="100">
        <f t="shared" si="6"/>
        <v>1045500</v>
      </c>
      <c r="E43" s="80">
        <f t="shared" ref="E43:P43" si="9">E41+E42</f>
        <v>0</v>
      </c>
      <c r="F43" s="80">
        <f t="shared" si="9"/>
        <v>1045500</v>
      </c>
      <c r="G43" s="80">
        <f t="shared" si="9"/>
        <v>0</v>
      </c>
      <c r="H43" s="80">
        <f t="shared" si="9"/>
        <v>0</v>
      </c>
      <c r="I43" s="80">
        <f t="shared" si="9"/>
        <v>0</v>
      </c>
      <c r="J43" s="80">
        <f t="shared" si="9"/>
        <v>0</v>
      </c>
      <c r="K43" s="80">
        <f t="shared" si="9"/>
        <v>0</v>
      </c>
      <c r="L43" s="80">
        <f t="shared" si="9"/>
        <v>0</v>
      </c>
      <c r="M43" s="80">
        <f t="shared" si="9"/>
        <v>0</v>
      </c>
      <c r="N43" s="80">
        <f t="shared" si="9"/>
        <v>0</v>
      </c>
      <c r="O43" s="80">
        <f t="shared" si="9"/>
        <v>0</v>
      </c>
      <c r="P43" s="83">
        <f t="shared" si="9"/>
        <v>0</v>
      </c>
      <c r="Q43" s="80">
        <f>Q41+Q42</f>
        <v>0</v>
      </c>
      <c r="T43" s="26"/>
    </row>
    <row r="44" spans="1:20" s="3" customFormat="1" ht="7.5" hidden="1" customHeight="1">
      <c r="A44" s="58"/>
      <c r="B44" s="28"/>
      <c r="C44" s="28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5"/>
      <c r="T44" s="26"/>
    </row>
    <row r="45" spans="1:20" s="3" customFormat="1" ht="20.25" hidden="1" customHeight="1">
      <c r="A45" s="733" t="s">
        <v>49</v>
      </c>
      <c r="B45" s="736" t="s">
        <v>50</v>
      </c>
      <c r="C45" s="21" t="s">
        <v>0</v>
      </c>
      <c r="D45" s="100">
        <f>SUM(E45:Q45)</f>
        <v>462750</v>
      </c>
      <c r="E45" s="85">
        <v>0</v>
      </c>
      <c r="F45" s="85">
        <v>23050</v>
      </c>
      <c r="G45" s="86">
        <v>0</v>
      </c>
      <c r="H45" s="85">
        <v>0</v>
      </c>
      <c r="I45" s="87">
        <v>0</v>
      </c>
      <c r="J45" s="85">
        <v>0</v>
      </c>
      <c r="K45" s="87">
        <v>0</v>
      </c>
      <c r="L45" s="85">
        <v>0</v>
      </c>
      <c r="M45" s="85">
        <v>0</v>
      </c>
      <c r="N45" s="85">
        <v>439700</v>
      </c>
      <c r="O45" s="85">
        <v>0</v>
      </c>
      <c r="P45" s="86">
        <v>0</v>
      </c>
      <c r="Q45" s="85">
        <v>0</v>
      </c>
      <c r="T45" s="26"/>
    </row>
    <row r="46" spans="1:20" s="3" customFormat="1" ht="20.25" hidden="1" customHeight="1">
      <c r="A46" s="734"/>
      <c r="B46" s="737"/>
      <c r="C46" s="21" t="s">
        <v>1</v>
      </c>
      <c r="D46" s="100">
        <f t="shared" si="6"/>
        <v>0</v>
      </c>
      <c r="E46" s="80">
        <v>0</v>
      </c>
      <c r="F46" s="80">
        <v>0</v>
      </c>
      <c r="G46" s="81">
        <v>0</v>
      </c>
      <c r="H46" s="80">
        <v>0</v>
      </c>
      <c r="I46" s="81">
        <v>0</v>
      </c>
      <c r="J46" s="80">
        <v>0</v>
      </c>
      <c r="K46" s="82">
        <v>0</v>
      </c>
      <c r="L46" s="83">
        <v>0</v>
      </c>
      <c r="M46" s="83">
        <v>0</v>
      </c>
      <c r="N46" s="80">
        <v>0</v>
      </c>
      <c r="O46" s="80">
        <v>0</v>
      </c>
      <c r="P46" s="81">
        <v>0</v>
      </c>
      <c r="Q46" s="80">
        <v>0</v>
      </c>
      <c r="T46" s="26"/>
    </row>
    <row r="47" spans="1:20" s="3" customFormat="1" ht="20.25" hidden="1" customHeight="1">
      <c r="A47" s="735"/>
      <c r="B47" s="738"/>
      <c r="C47" s="21" t="s">
        <v>2</v>
      </c>
      <c r="D47" s="100">
        <f t="shared" si="6"/>
        <v>462750</v>
      </c>
      <c r="E47" s="80">
        <f t="shared" ref="E47:P47" si="10">E45+E46</f>
        <v>0</v>
      </c>
      <c r="F47" s="80">
        <f t="shared" si="10"/>
        <v>23050</v>
      </c>
      <c r="G47" s="80">
        <f t="shared" si="10"/>
        <v>0</v>
      </c>
      <c r="H47" s="80">
        <f t="shared" si="10"/>
        <v>0</v>
      </c>
      <c r="I47" s="80">
        <f t="shared" si="10"/>
        <v>0</v>
      </c>
      <c r="J47" s="80">
        <f t="shared" si="10"/>
        <v>0</v>
      </c>
      <c r="K47" s="80">
        <f t="shared" si="10"/>
        <v>0</v>
      </c>
      <c r="L47" s="80">
        <f t="shared" si="10"/>
        <v>0</v>
      </c>
      <c r="M47" s="80">
        <f t="shared" si="10"/>
        <v>0</v>
      </c>
      <c r="N47" s="80">
        <f t="shared" si="10"/>
        <v>439700</v>
      </c>
      <c r="O47" s="80">
        <f t="shared" si="10"/>
        <v>0</v>
      </c>
      <c r="P47" s="83">
        <f t="shared" si="10"/>
        <v>0</v>
      </c>
      <c r="Q47" s="80">
        <f>Q45+Q46</f>
        <v>0</v>
      </c>
      <c r="T47" s="26"/>
    </row>
    <row r="48" spans="1:20" s="3" customFormat="1" ht="20.25" hidden="1" customHeight="1">
      <c r="A48" s="58"/>
      <c r="B48" s="28"/>
      <c r="C48" s="28"/>
      <c r="D48" s="86"/>
      <c r="E48" s="86"/>
      <c r="F48" s="86"/>
      <c r="G48" s="86"/>
      <c r="H48" s="86"/>
      <c r="I48" s="86"/>
      <c r="J48" s="86"/>
      <c r="K48" s="86"/>
      <c r="L48" s="86"/>
      <c r="M48" s="86"/>
      <c r="N48" s="86"/>
      <c r="O48" s="86"/>
      <c r="P48" s="86"/>
      <c r="Q48" s="85"/>
      <c r="T48" s="26"/>
    </row>
    <row r="49" spans="1:20" s="3" customFormat="1" ht="18.75" hidden="1" customHeight="1">
      <c r="A49" s="733" t="s">
        <v>51</v>
      </c>
      <c r="B49" s="736" t="s">
        <v>52</v>
      </c>
      <c r="C49" s="21" t="s">
        <v>0</v>
      </c>
      <c r="D49" s="100">
        <f>SUM(E49:Q49)</f>
        <v>134494</v>
      </c>
      <c r="E49" s="85">
        <v>0</v>
      </c>
      <c r="F49" s="85">
        <v>0</v>
      </c>
      <c r="G49" s="86">
        <v>0</v>
      </c>
      <c r="H49" s="85">
        <v>0</v>
      </c>
      <c r="I49" s="87">
        <v>0</v>
      </c>
      <c r="J49" s="85">
        <v>133272</v>
      </c>
      <c r="K49" s="87">
        <v>0</v>
      </c>
      <c r="L49" s="85">
        <v>0</v>
      </c>
      <c r="M49" s="85">
        <v>1222</v>
      </c>
      <c r="N49" s="85">
        <v>0</v>
      </c>
      <c r="O49" s="85">
        <v>0</v>
      </c>
      <c r="P49" s="86">
        <v>0</v>
      </c>
      <c r="Q49" s="85">
        <v>0</v>
      </c>
      <c r="T49" s="26"/>
    </row>
    <row r="50" spans="1:20" s="3" customFormat="1" ht="18.75" hidden="1" customHeight="1">
      <c r="A50" s="734"/>
      <c r="B50" s="737"/>
      <c r="C50" s="21" t="s">
        <v>1</v>
      </c>
      <c r="D50" s="100">
        <f t="shared" si="6"/>
        <v>0</v>
      </c>
      <c r="E50" s="80">
        <v>0</v>
      </c>
      <c r="F50" s="80">
        <v>0</v>
      </c>
      <c r="G50" s="81">
        <v>0</v>
      </c>
      <c r="H50" s="80">
        <v>0</v>
      </c>
      <c r="I50" s="81">
        <v>0</v>
      </c>
      <c r="J50" s="80">
        <v>0</v>
      </c>
      <c r="K50" s="82">
        <v>0</v>
      </c>
      <c r="L50" s="83">
        <v>0</v>
      </c>
      <c r="M50" s="83">
        <v>0</v>
      </c>
      <c r="N50" s="80">
        <v>0</v>
      </c>
      <c r="O50" s="80">
        <v>0</v>
      </c>
      <c r="P50" s="81">
        <v>0</v>
      </c>
      <c r="Q50" s="80">
        <v>0</v>
      </c>
      <c r="T50" s="26"/>
    </row>
    <row r="51" spans="1:20" s="3" customFormat="1" ht="18.75" hidden="1" customHeight="1">
      <c r="A51" s="735"/>
      <c r="B51" s="738"/>
      <c r="C51" s="21" t="s">
        <v>2</v>
      </c>
      <c r="D51" s="100">
        <f t="shared" si="6"/>
        <v>134494</v>
      </c>
      <c r="E51" s="80">
        <f t="shared" ref="E51:P51" si="11">E49+E50</f>
        <v>0</v>
      </c>
      <c r="F51" s="80">
        <f t="shared" si="11"/>
        <v>0</v>
      </c>
      <c r="G51" s="80">
        <f t="shared" si="11"/>
        <v>0</v>
      </c>
      <c r="H51" s="80">
        <f t="shared" si="11"/>
        <v>0</v>
      </c>
      <c r="I51" s="80">
        <f t="shared" si="11"/>
        <v>0</v>
      </c>
      <c r="J51" s="80">
        <f t="shared" si="11"/>
        <v>133272</v>
      </c>
      <c r="K51" s="80">
        <f t="shared" si="11"/>
        <v>0</v>
      </c>
      <c r="L51" s="80">
        <f t="shared" si="11"/>
        <v>0</v>
      </c>
      <c r="M51" s="80">
        <f t="shared" si="11"/>
        <v>1222</v>
      </c>
      <c r="N51" s="80">
        <f t="shared" si="11"/>
        <v>0</v>
      </c>
      <c r="O51" s="80">
        <f t="shared" si="11"/>
        <v>0</v>
      </c>
      <c r="P51" s="83">
        <f t="shared" si="11"/>
        <v>0</v>
      </c>
      <c r="Q51" s="80">
        <f>Q49+Q50</f>
        <v>0</v>
      </c>
      <c r="T51" s="26"/>
    </row>
    <row r="52" spans="1:20" s="3" customFormat="1" ht="7.5" hidden="1" customHeight="1">
      <c r="A52" s="33"/>
      <c r="B52" s="27"/>
      <c r="C52" s="27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86"/>
      <c r="Q52" s="85"/>
      <c r="T52" s="26"/>
    </row>
    <row r="53" spans="1:20" s="3" customFormat="1" ht="18" customHeight="1">
      <c r="A53" s="733" t="s">
        <v>53</v>
      </c>
      <c r="B53" s="736" t="s">
        <v>54</v>
      </c>
      <c r="C53" s="21" t="s">
        <v>0</v>
      </c>
      <c r="D53" s="100">
        <f t="shared" ref="D53:D107" si="12">SUM(E53:Q53)</f>
        <v>2063016</v>
      </c>
      <c r="E53" s="85">
        <v>0</v>
      </c>
      <c r="F53" s="85">
        <v>216220</v>
      </c>
      <c r="G53" s="89">
        <v>70593</v>
      </c>
      <c r="H53" s="85">
        <v>552500</v>
      </c>
      <c r="I53" s="87">
        <v>110667</v>
      </c>
      <c r="J53" s="85">
        <v>826036</v>
      </c>
      <c r="K53" s="87">
        <v>0</v>
      </c>
      <c r="L53" s="85">
        <v>0</v>
      </c>
      <c r="M53" s="85">
        <v>0</v>
      </c>
      <c r="N53" s="85">
        <v>287000</v>
      </c>
      <c r="O53" s="85">
        <v>0</v>
      </c>
      <c r="P53" s="86">
        <v>0</v>
      </c>
      <c r="Q53" s="85">
        <v>0</v>
      </c>
      <c r="T53" s="26"/>
    </row>
    <row r="54" spans="1:20" s="3" customFormat="1" ht="18" customHeight="1">
      <c r="A54" s="734"/>
      <c r="B54" s="737"/>
      <c r="C54" s="21" t="s">
        <v>1</v>
      </c>
      <c r="D54" s="100">
        <f t="shared" si="12"/>
        <v>882378</v>
      </c>
      <c r="E54" s="80">
        <v>0</v>
      </c>
      <c r="F54" s="80">
        <f>2378</f>
        <v>2378</v>
      </c>
      <c r="G54" s="81">
        <v>0</v>
      </c>
      <c r="H54" s="80">
        <v>701448</v>
      </c>
      <c r="I54" s="81">
        <v>178552</v>
      </c>
      <c r="J54" s="80">
        <v>0</v>
      </c>
      <c r="K54" s="82">
        <v>0</v>
      </c>
      <c r="L54" s="83">
        <v>0</v>
      </c>
      <c r="M54" s="83">
        <v>0</v>
      </c>
      <c r="N54" s="80">
        <v>0</v>
      </c>
      <c r="O54" s="80">
        <v>0</v>
      </c>
      <c r="P54" s="81">
        <v>0</v>
      </c>
      <c r="Q54" s="80">
        <v>0</v>
      </c>
      <c r="T54" s="26"/>
    </row>
    <row r="55" spans="1:20" s="3" customFormat="1" ht="18" customHeight="1">
      <c r="A55" s="735"/>
      <c r="B55" s="738"/>
      <c r="C55" s="21" t="s">
        <v>2</v>
      </c>
      <c r="D55" s="100">
        <f t="shared" si="12"/>
        <v>2945394</v>
      </c>
      <c r="E55" s="80">
        <f t="shared" ref="E55:P55" si="13">E53+E54</f>
        <v>0</v>
      </c>
      <c r="F55" s="80">
        <f t="shared" si="13"/>
        <v>218598</v>
      </c>
      <c r="G55" s="80">
        <f t="shared" si="13"/>
        <v>70593</v>
      </c>
      <c r="H55" s="80">
        <f t="shared" si="13"/>
        <v>1253948</v>
      </c>
      <c r="I55" s="80">
        <f t="shared" si="13"/>
        <v>289219</v>
      </c>
      <c r="J55" s="80">
        <f t="shared" si="13"/>
        <v>826036</v>
      </c>
      <c r="K55" s="80">
        <f t="shared" si="13"/>
        <v>0</v>
      </c>
      <c r="L55" s="80">
        <f t="shared" si="13"/>
        <v>0</v>
      </c>
      <c r="M55" s="80">
        <f t="shared" si="13"/>
        <v>0</v>
      </c>
      <c r="N55" s="80">
        <f t="shared" si="13"/>
        <v>287000</v>
      </c>
      <c r="O55" s="80">
        <f t="shared" si="13"/>
        <v>0</v>
      </c>
      <c r="P55" s="83">
        <f t="shared" si="13"/>
        <v>0</v>
      </c>
      <c r="Q55" s="80">
        <f>Q53+Q54</f>
        <v>0</v>
      </c>
      <c r="T55" s="26"/>
    </row>
    <row r="56" spans="1:20" s="3" customFormat="1" ht="6.75" hidden="1" customHeight="1">
      <c r="A56" s="33"/>
      <c r="B56" s="27"/>
      <c r="C56" s="27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7"/>
      <c r="T56" s="26"/>
    </row>
    <row r="57" spans="1:20" s="3" customFormat="1" ht="20.25" hidden="1" customHeight="1">
      <c r="A57" s="733" t="s">
        <v>55</v>
      </c>
      <c r="B57" s="736" t="s">
        <v>56</v>
      </c>
      <c r="C57" s="21" t="s">
        <v>0</v>
      </c>
      <c r="D57" s="100">
        <f>SUM(E57:Q57)</f>
        <v>2000</v>
      </c>
      <c r="E57" s="85">
        <v>0</v>
      </c>
      <c r="F57" s="85">
        <v>0</v>
      </c>
      <c r="G57" s="89">
        <v>0</v>
      </c>
      <c r="H57" s="85">
        <v>0</v>
      </c>
      <c r="I57" s="87">
        <v>0</v>
      </c>
      <c r="J57" s="85">
        <v>0</v>
      </c>
      <c r="K57" s="87">
        <v>0</v>
      </c>
      <c r="L57" s="85">
        <v>0</v>
      </c>
      <c r="M57" s="85">
        <v>0</v>
      </c>
      <c r="N57" s="85">
        <v>2000</v>
      </c>
      <c r="O57" s="85">
        <v>0</v>
      </c>
      <c r="P57" s="86">
        <v>0</v>
      </c>
      <c r="Q57" s="85">
        <v>0</v>
      </c>
      <c r="T57" s="26"/>
    </row>
    <row r="58" spans="1:20" s="3" customFormat="1" ht="20.25" hidden="1" customHeight="1">
      <c r="A58" s="734"/>
      <c r="B58" s="737"/>
      <c r="C58" s="21" t="s">
        <v>1</v>
      </c>
      <c r="D58" s="100">
        <f t="shared" si="12"/>
        <v>0</v>
      </c>
      <c r="E58" s="80">
        <v>0</v>
      </c>
      <c r="F58" s="80">
        <v>0</v>
      </c>
      <c r="G58" s="81">
        <v>0</v>
      </c>
      <c r="H58" s="80">
        <v>0</v>
      </c>
      <c r="I58" s="81">
        <v>0</v>
      </c>
      <c r="J58" s="80">
        <v>0</v>
      </c>
      <c r="K58" s="82">
        <v>0</v>
      </c>
      <c r="L58" s="83">
        <v>0</v>
      </c>
      <c r="M58" s="83">
        <v>0</v>
      </c>
      <c r="N58" s="80">
        <v>0</v>
      </c>
      <c r="O58" s="80">
        <v>0</v>
      </c>
      <c r="P58" s="81">
        <v>0</v>
      </c>
      <c r="Q58" s="80">
        <v>0</v>
      </c>
      <c r="T58" s="26"/>
    </row>
    <row r="59" spans="1:20" s="3" customFormat="1" ht="20.25" hidden="1" customHeight="1">
      <c r="A59" s="735"/>
      <c r="B59" s="738"/>
      <c r="C59" s="21" t="s">
        <v>2</v>
      </c>
      <c r="D59" s="100">
        <f t="shared" si="12"/>
        <v>2000</v>
      </c>
      <c r="E59" s="80">
        <f t="shared" ref="E59:P59" si="14">E57+E58</f>
        <v>0</v>
      </c>
      <c r="F59" s="80">
        <f t="shared" si="14"/>
        <v>0</v>
      </c>
      <c r="G59" s="80">
        <f t="shared" si="14"/>
        <v>0</v>
      </c>
      <c r="H59" s="80">
        <f t="shared" si="14"/>
        <v>0</v>
      </c>
      <c r="I59" s="80">
        <f t="shared" si="14"/>
        <v>0</v>
      </c>
      <c r="J59" s="80">
        <f t="shared" si="14"/>
        <v>0</v>
      </c>
      <c r="K59" s="80">
        <f t="shared" si="14"/>
        <v>0</v>
      </c>
      <c r="L59" s="80">
        <f t="shared" si="14"/>
        <v>0</v>
      </c>
      <c r="M59" s="80">
        <f t="shared" si="14"/>
        <v>0</v>
      </c>
      <c r="N59" s="80">
        <f t="shared" si="14"/>
        <v>2000</v>
      </c>
      <c r="O59" s="80">
        <f t="shared" si="14"/>
        <v>0</v>
      </c>
      <c r="P59" s="83">
        <f t="shared" si="14"/>
        <v>0</v>
      </c>
      <c r="Q59" s="80">
        <f>Q57+Q58</f>
        <v>0</v>
      </c>
      <c r="T59" s="26"/>
    </row>
    <row r="60" spans="1:20" s="3" customFormat="1" ht="5.25" hidden="1" customHeight="1">
      <c r="A60" s="33"/>
      <c r="B60" s="27"/>
      <c r="C60" s="27"/>
      <c r="D60" s="86"/>
      <c r="E60" s="86"/>
      <c r="F60" s="86"/>
      <c r="G60" s="86"/>
      <c r="H60" s="86"/>
      <c r="I60" s="86"/>
      <c r="J60" s="86"/>
      <c r="K60" s="86"/>
      <c r="L60" s="86"/>
      <c r="M60" s="86"/>
      <c r="N60" s="86"/>
      <c r="O60" s="86"/>
      <c r="P60" s="86"/>
      <c r="Q60" s="85"/>
      <c r="T60" s="26"/>
    </row>
    <row r="61" spans="1:20" s="3" customFormat="1" ht="21" hidden="1" customHeight="1">
      <c r="A61" s="733" t="s">
        <v>96</v>
      </c>
      <c r="B61" s="736" t="s">
        <v>95</v>
      </c>
      <c r="C61" s="21" t="s">
        <v>0</v>
      </c>
      <c r="D61" s="100">
        <f>SUM(E61:Q61)</f>
        <v>872620</v>
      </c>
      <c r="E61" s="85">
        <v>0</v>
      </c>
      <c r="F61" s="85">
        <v>0</v>
      </c>
      <c r="G61" s="89">
        <v>0</v>
      </c>
      <c r="H61" s="85">
        <v>0</v>
      </c>
      <c r="I61" s="87">
        <v>0</v>
      </c>
      <c r="J61" s="85">
        <v>0</v>
      </c>
      <c r="K61" s="87">
        <v>0</v>
      </c>
      <c r="L61" s="85">
        <v>0</v>
      </c>
      <c r="M61" s="85">
        <v>0</v>
      </c>
      <c r="N61" s="85">
        <v>0</v>
      </c>
      <c r="O61" s="85">
        <v>0</v>
      </c>
      <c r="P61" s="86">
        <v>872620</v>
      </c>
      <c r="Q61" s="85">
        <v>0</v>
      </c>
      <c r="T61" s="26"/>
    </row>
    <row r="62" spans="1:20" s="3" customFormat="1" ht="21" hidden="1" customHeight="1">
      <c r="A62" s="734"/>
      <c r="B62" s="737"/>
      <c r="C62" s="21" t="s">
        <v>1</v>
      </c>
      <c r="D62" s="100">
        <f t="shared" ref="D62:D63" si="15">SUM(E62:Q62)</f>
        <v>0</v>
      </c>
      <c r="E62" s="80">
        <v>0</v>
      </c>
      <c r="F62" s="80">
        <v>0</v>
      </c>
      <c r="G62" s="81">
        <v>0</v>
      </c>
      <c r="H62" s="80">
        <v>0</v>
      </c>
      <c r="I62" s="81">
        <v>0</v>
      </c>
      <c r="J62" s="80">
        <v>0</v>
      </c>
      <c r="K62" s="82">
        <v>0</v>
      </c>
      <c r="L62" s="83">
        <v>0</v>
      </c>
      <c r="M62" s="83">
        <v>0</v>
      </c>
      <c r="N62" s="80">
        <v>0</v>
      </c>
      <c r="O62" s="80">
        <v>0</v>
      </c>
      <c r="P62" s="81">
        <v>0</v>
      </c>
      <c r="Q62" s="80">
        <v>0</v>
      </c>
      <c r="T62" s="26"/>
    </row>
    <row r="63" spans="1:20" s="3" customFormat="1" ht="21" hidden="1" customHeight="1">
      <c r="A63" s="735"/>
      <c r="B63" s="738"/>
      <c r="C63" s="21" t="s">
        <v>2</v>
      </c>
      <c r="D63" s="100">
        <f t="shared" si="15"/>
        <v>872620</v>
      </c>
      <c r="E63" s="80">
        <f t="shared" ref="E63:P63" si="16">E61+E62</f>
        <v>0</v>
      </c>
      <c r="F63" s="80">
        <f t="shared" si="16"/>
        <v>0</v>
      </c>
      <c r="G63" s="80">
        <f t="shared" si="16"/>
        <v>0</v>
      </c>
      <c r="H63" s="80">
        <f t="shared" si="16"/>
        <v>0</v>
      </c>
      <c r="I63" s="80">
        <f t="shared" si="16"/>
        <v>0</v>
      </c>
      <c r="J63" s="80">
        <f t="shared" si="16"/>
        <v>0</v>
      </c>
      <c r="K63" s="80">
        <f t="shared" si="16"/>
        <v>0</v>
      </c>
      <c r="L63" s="80">
        <f t="shared" si="16"/>
        <v>0</v>
      </c>
      <c r="M63" s="80">
        <f t="shared" si="16"/>
        <v>0</v>
      </c>
      <c r="N63" s="80">
        <f t="shared" si="16"/>
        <v>0</v>
      </c>
      <c r="O63" s="80">
        <f t="shared" si="16"/>
        <v>0</v>
      </c>
      <c r="P63" s="83">
        <f t="shared" si="16"/>
        <v>872620</v>
      </c>
      <c r="Q63" s="80">
        <f>Q61+Q62</f>
        <v>0</v>
      </c>
      <c r="T63" s="26"/>
    </row>
    <row r="64" spans="1:20" s="3" customFormat="1" ht="5.0999999999999996" customHeight="1">
      <c r="A64" s="59"/>
      <c r="B64" s="31"/>
      <c r="C64" s="27"/>
      <c r="D64" s="86"/>
      <c r="E64" s="86"/>
      <c r="F64" s="86"/>
      <c r="G64" s="86"/>
      <c r="H64" s="86"/>
      <c r="I64" s="86"/>
      <c r="J64" s="86"/>
      <c r="K64" s="86"/>
      <c r="L64" s="86"/>
      <c r="M64" s="86"/>
      <c r="N64" s="86"/>
      <c r="O64" s="86"/>
      <c r="P64" s="86"/>
      <c r="Q64" s="87"/>
      <c r="T64" s="26"/>
    </row>
    <row r="65" spans="1:20" s="3" customFormat="1" ht="32.25" hidden="1" customHeight="1">
      <c r="A65" s="733" t="s">
        <v>19</v>
      </c>
      <c r="B65" s="736" t="s">
        <v>20</v>
      </c>
      <c r="C65" s="21" t="s">
        <v>0</v>
      </c>
      <c r="D65" s="100">
        <f>SUM(E65:Q65)</f>
        <v>642626794</v>
      </c>
      <c r="E65" s="85">
        <v>641530094</v>
      </c>
      <c r="F65" s="85">
        <v>1096700</v>
      </c>
      <c r="G65" s="86">
        <v>0</v>
      </c>
      <c r="H65" s="85">
        <v>0</v>
      </c>
      <c r="I65" s="87">
        <v>0</v>
      </c>
      <c r="J65" s="85">
        <v>0</v>
      </c>
      <c r="K65" s="87">
        <v>0</v>
      </c>
      <c r="L65" s="85">
        <v>0</v>
      </c>
      <c r="M65" s="85">
        <v>0</v>
      </c>
      <c r="N65" s="85">
        <v>0</v>
      </c>
      <c r="O65" s="85">
        <v>0</v>
      </c>
      <c r="P65" s="86">
        <v>0</v>
      </c>
      <c r="Q65" s="85">
        <v>0</v>
      </c>
      <c r="T65" s="26"/>
    </row>
    <row r="66" spans="1:20" s="3" customFormat="1" ht="32.25" hidden="1" customHeight="1">
      <c r="A66" s="734"/>
      <c r="B66" s="737"/>
      <c r="C66" s="21" t="s">
        <v>1</v>
      </c>
      <c r="D66" s="100">
        <f t="shared" si="12"/>
        <v>0</v>
      </c>
      <c r="E66" s="80">
        <v>0</v>
      </c>
      <c r="F66" s="80">
        <v>0</v>
      </c>
      <c r="G66" s="81">
        <v>0</v>
      </c>
      <c r="H66" s="80">
        <v>0</v>
      </c>
      <c r="I66" s="81">
        <v>0</v>
      </c>
      <c r="J66" s="80">
        <v>0</v>
      </c>
      <c r="K66" s="82">
        <v>0</v>
      </c>
      <c r="L66" s="83">
        <v>0</v>
      </c>
      <c r="M66" s="83">
        <v>0</v>
      </c>
      <c r="N66" s="80">
        <v>0</v>
      </c>
      <c r="O66" s="80">
        <v>0</v>
      </c>
      <c r="P66" s="81">
        <v>0</v>
      </c>
      <c r="Q66" s="80">
        <v>0</v>
      </c>
      <c r="T66" s="26"/>
    </row>
    <row r="67" spans="1:20" s="3" customFormat="1" ht="32.25" hidden="1" customHeight="1">
      <c r="A67" s="735"/>
      <c r="B67" s="738"/>
      <c r="C67" s="21" t="s">
        <v>2</v>
      </c>
      <c r="D67" s="100">
        <f t="shared" si="12"/>
        <v>642626794</v>
      </c>
      <c r="E67" s="80">
        <f t="shared" ref="E67:P67" si="17">E65+E66</f>
        <v>641530094</v>
      </c>
      <c r="F67" s="80">
        <f t="shared" si="17"/>
        <v>1096700</v>
      </c>
      <c r="G67" s="80">
        <f t="shared" si="17"/>
        <v>0</v>
      </c>
      <c r="H67" s="80">
        <f t="shared" si="17"/>
        <v>0</v>
      </c>
      <c r="I67" s="80">
        <f t="shared" si="17"/>
        <v>0</v>
      </c>
      <c r="J67" s="80">
        <f t="shared" si="17"/>
        <v>0</v>
      </c>
      <c r="K67" s="80">
        <f t="shared" si="17"/>
        <v>0</v>
      </c>
      <c r="L67" s="80">
        <f t="shared" si="17"/>
        <v>0</v>
      </c>
      <c r="M67" s="80">
        <f t="shared" si="17"/>
        <v>0</v>
      </c>
      <c r="N67" s="80">
        <f t="shared" si="17"/>
        <v>0</v>
      </c>
      <c r="O67" s="80">
        <f t="shared" si="17"/>
        <v>0</v>
      </c>
      <c r="P67" s="83">
        <f t="shared" si="17"/>
        <v>0</v>
      </c>
      <c r="Q67" s="80">
        <f>Q65+Q66</f>
        <v>0</v>
      </c>
      <c r="T67" s="26"/>
    </row>
    <row r="68" spans="1:20" s="3" customFormat="1" ht="6.75" hidden="1" customHeight="1">
      <c r="A68" s="33"/>
      <c r="B68" s="27"/>
      <c r="C68" s="27"/>
      <c r="D68" s="86"/>
      <c r="E68" s="86"/>
      <c r="F68" s="86"/>
      <c r="G68" s="86"/>
      <c r="H68" s="86"/>
      <c r="I68" s="86"/>
      <c r="J68" s="86"/>
      <c r="K68" s="86"/>
      <c r="L68" s="86"/>
      <c r="M68" s="86"/>
      <c r="N68" s="86"/>
      <c r="O68" s="86"/>
      <c r="P68" s="86"/>
      <c r="Q68" s="85"/>
      <c r="T68" s="26"/>
    </row>
    <row r="69" spans="1:20" s="3" customFormat="1" ht="20.25" customHeight="1">
      <c r="A69" s="733" t="s">
        <v>57</v>
      </c>
      <c r="B69" s="736" t="s">
        <v>58</v>
      </c>
      <c r="C69" s="21" t="s">
        <v>0</v>
      </c>
      <c r="D69" s="100">
        <f>SUM(E69:Q69)</f>
        <v>701084000</v>
      </c>
      <c r="E69" s="85">
        <v>490385288</v>
      </c>
      <c r="F69" s="85">
        <v>0</v>
      </c>
      <c r="G69" s="89">
        <v>135978591</v>
      </c>
      <c r="H69" s="85">
        <v>58938000</v>
      </c>
      <c r="I69" s="87">
        <v>15288073</v>
      </c>
      <c r="J69" s="85">
        <v>0</v>
      </c>
      <c r="K69" s="85">
        <v>0</v>
      </c>
      <c r="L69" s="85">
        <v>0</v>
      </c>
      <c r="M69" s="85">
        <v>0</v>
      </c>
      <c r="N69" s="85">
        <v>0</v>
      </c>
      <c r="O69" s="85">
        <v>0</v>
      </c>
      <c r="P69" s="89">
        <v>494048</v>
      </c>
      <c r="Q69" s="85">
        <v>0</v>
      </c>
      <c r="T69" s="26"/>
    </row>
    <row r="70" spans="1:20" s="3" customFormat="1" ht="20.25" customHeight="1">
      <c r="A70" s="734"/>
      <c r="B70" s="737"/>
      <c r="C70" s="21" t="s">
        <v>1</v>
      </c>
      <c r="D70" s="100">
        <f t="shared" si="12"/>
        <v>21296025</v>
      </c>
      <c r="E70" s="80">
        <v>0</v>
      </c>
      <c r="F70" s="80">
        <f>79983</f>
        <v>79983</v>
      </c>
      <c r="G70" s="81">
        <f>12567497+138567+40374</f>
        <v>12746438</v>
      </c>
      <c r="H70" s="80">
        <f>8487695</f>
        <v>8487695</v>
      </c>
      <c r="I70" s="81">
        <f>114785-57876-892875-8151+8151+817875</f>
        <v>-18091</v>
      </c>
      <c r="J70" s="80">
        <v>0</v>
      </c>
      <c r="K70" s="82">
        <v>0</v>
      </c>
      <c r="L70" s="83">
        <v>0</v>
      </c>
      <c r="M70" s="83">
        <v>0</v>
      </c>
      <c r="N70" s="80">
        <v>0</v>
      </c>
      <c r="O70" s="80">
        <v>0</v>
      </c>
      <c r="P70" s="81">
        <v>0</v>
      </c>
      <c r="Q70" s="80">
        <v>0</v>
      </c>
      <c r="T70" s="26"/>
    </row>
    <row r="71" spans="1:20" s="3" customFormat="1" ht="20.25" customHeight="1">
      <c r="A71" s="735"/>
      <c r="B71" s="738"/>
      <c r="C71" s="21" t="s">
        <v>2</v>
      </c>
      <c r="D71" s="100">
        <f t="shared" si="12"/>
        <v>722380025</v>
      </c>
      <c r="E71" s="80">
        <f t="shared" ref="E71:P71" si="18">E69+E70</f>
        <v>490385288</v>
      </c>
      <c r="F71" s="80">
        <f t="shared" si="18"/>
        <v>79983</v>
      </c>
      <c r="G71" s="80">
        <f t="shared" si="18"/>
        <v>148725029</v>
      </c>
      <c r="H71" s="80">
        <f t="shared" si="18"/>
        <v>67425695</v>
      </c>
      <c r="I71" s="80">
        <f t="shared" si="18"/>
        <v>15269982</v>
      </c>
      <c r="J71" s="80">
        <f t="shared" si="18"/>
        <v>0</v>
      </c>
      <c r="K71" s="80">
        <f t="shared" si="18"/>
        <v>0</v>
      </c>
      <c r="L71" s="80">
        <f t="shared" si="18"/>
        <v>0</v>
      </c>
      <c r="M71" s="80">
        <f t="shared" si="18"/>
        <v>0</v>
      </c>
      <c r="N71" s="80">
        <f t="shared" si="18"/>
        <v>0</v>
      </c>
      <c r="O71" s="80">
        <f t="shared" si="18"/>
        <v>0</v>
      </c>
      <c r="P71" s="83">
        <f t="shared" si="18"/>
        <v>494048</v>
      </c>
      <c r="Q71" s="80">
        <f>Q69+Q70</f>
        <v>0</v>
      </c>
      <c r="T71" s="26"/>
    </row>
    <row r="72" spans="1:20" s="3" customFormat="1" ht="5.0999999999999996" customHeight="1">
      <c r="A72" s="33"/>
      <c r="B72" s="27"/>
      <c r="C72" s="27"/>
      <c r="D72" s="86"/>
      <c r="E72" s="86"/>
      <c r="F72" s="86"/>
      <c r="G72" s="86"/>
      <c r="H72" s="86"/>
      <c r="I72" s="86"/>
      <c r="J72" s="86"/>
      <c r="K72" s="86"/>
      <c r="L72" s="86"/>
      <c r="M72" s="86"/>
      <c r="N72" s="86"/>
      <c r="O72" s="86"/>
      <c r="P72" s="86"/>
      <c r="Q72" s="87"/>
      <c r="T72" s="26"/>
    </row>
    <row r="73" spans="1:20" s="3" customFormat="1" ht="20.25" customHeight="1">
      <c r="A73" s="733" t="s">
        <v>59</v>
      </c>
      <c r="B73" s="736" t="s">
        <v>60</v>
      </c>
      <c r="C73" s="21" t="s">
        <v>0</v>
      </c>
      <c r="D73" s="100">
        <f>SUM(E73:Q73)</f>
        <v>2298986</v>
      </c>
      <c r="E73" s="85">
        <v>0</v>
      </c>
      <c r="F73" s="85">
        <v>808701</v>
      </c>
      <c r="G73" s="86">
        <v>0</v>
      </c>
      <c r="H73" s="85">
        <v>0</v>
      </c>
      <c r="I73" s="87">
        <v>0</v>
      </c>
      <c r="J73" s="85">
        <v>0</v>
      </c>
      <c r="K73" s="87">
        <v>0</v>
      </c>
      <c r="L73" s="85">
        <v>0</v>
      </c>
      <c r="M73" s="85">
        <v>0</v>
      </c>
      <c r="N73" s="85">
        <v>640285</v>
      </c>
      <c r="O73" s="85">
        <v>850000</v>
      </c>
      <c r="P73" s="86">
        <v>0</v>
      </c>
      <c r="Q73" s="85">
        <v>0</v>
      </c>
      <c r="T73" s="26"/>
    </row>
    <row r="74" spans="1:20" s="3" customFormat="1" ht="20.25" customHeight="1">
      <c r="A74" s="734"/>
      <c r="B74" s="737"/>
      <c r="C74" s="21" t="s">
        <v>1</v>
      </c>
      <c r="D74" s="100">
        <f t="shared" si="12"/>
        <v>104705</v>
      </c>
      <c r="E74" s="80">
        <v>0</v>
      </c>
      <c r="F74" s="80">
        <v>0</v>
      </c>
      <c r="G74" s="81">
        <v>0</v>
      </c>
      <c r="H74" s="80">
        <v>0</v>
      </c>
      <c r="I74" s="81">
        <v>0</v>
      </c>
      <c r="J74" s="80">
        <v>0</v>
      </c>
      <c r="K74" s="82">
        <v>0</v>
      </c>
      <c r="L74" s="83">
        <v>104705</v>
      </c>
      <c r="M74" s="83">
        <v>0</v>
      </c>
      <c r="N74" s="80">
        <v>0</v>
      </c>
      <c r="O74" s="80">
        <v>0</v>
      </c>
      <c r="P74" s="81">
        <v>0</v>
      </c>
      <c r="Q74" s="80">
        <v>0</v>
      </c>
      <c r="T74" s="26"/>
    </row>
    <row r="75" spans="1:20" s="3" customFormat="1" ht="20.25" customHeight="1">
      <c r="A75" s="735"/>
      <c r="B75" s="738"/>
      <c r="C75" s="21" t="s">
        <v>2</v>
      </c>
      <c r="D75" s="100">
        <f t="shared" si="12"/>
        <v>2403691</v>
      </c>
      <c r="E75" s="80">
        <f t="shared" ref="E75:P75" si="19">E73+E74</f>
        <v>0</v>
      </c>
      <c r="F75" s="80">
        <f t="shared" si="19"/>
        <v>808701</v>
      </c>
      <c r="G75" s="80">
        <f t="shared" si="19"/>
        <v>0</v>
      </c>
      <c r="H75" s="80">
        <f t="shared" si="19"/>
        <v>0</v>
      </c>
      <c r="I75" s="80">
        <f t="shared" si="19"/>
        <v>0</v>
      </c>
      <c r="J75" s="80">
        <f t="shared" si="19"/>
        <v>0</v>
      </c>
      <c r="K75" s="80">
        <f t="shared" si="19"/>
        <v>0</v>
      </c>
      <c r="L75" s="80">
        <f t="shared" si="19"/>
        <v>104705</v>
      </c>
      <c r="M75" s="80">
        <f t="shared" si="19"/>
        <v>0</v>
      </c>
      <c r="N75" s="80">
        <f t="shared" si="19"/>
        <v>640285</v>
      </c>
      <c r="O75" s="80">
        <f t="shared" si="19"/>
        <v>850000</v>
      </c>
      <c r="P75" s="83">
        <f t="shared" si="19"/>
        <v>0</v>
      </c>
      <c r="Q75" s="80">
        <f>Q73+Q74</f>
        <v>0</v>
      </c>
      <c r="T75" s="26"/>
    </row>
    <row r="76" spans="1:20" s="3" customFormat="1" ht="5.0999999999999996" customHeight="1">
      <c r="A76" s="33"/>
      <c r="B76" s="27"/>
      <c r="C76" s="27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5"/>
      <c r="T76" s="26"/>
    </row>
    <row r="77" spans="1:20" s="3" customFormat="1" ht="20.25" hidden="1" customHeight="1">
      <c r="A77" s="733" t="s">
        <v>61</v>
      </c>
      <c r="B77" s="736" t="s">
        <v>62</v>
      </c>
      <c r="C77" s="21" t="s">
        <v>0</v>
      </c>
      <c r="D77" s="100">
        <f>SUM(E77:Q77)</f>
        <v>13899856</v>
      </c>
      <c r="E77" s="85">
        <v>0</v>
      </c>
      <c r="F77" s="85">
        <v>1036</v>
      </c>
      <c r="G77" s="86">
        <v>0</v>
      </c>
      <c r="H77" s="85">
        <v>0</v>
      </c>
      <c r="I77" s="87">
        <v>0</v>
      </c>
      <c r="J77" s="85">
        <v>0</v>
      </c>
      <c r="K77" s="87">
        <v>0</v>
      </c>
      <c r="L77" s="85">
        <v>0</v>
      </c>
      <c r="M77" s="85">
        <v>0</v>
      </c>
      <c r="N77" s="85">
        <v>13749000</v>
      </c>
      <c r="O77" s="85">
        <v>149820</v>
      </c>
      <c r="P77" s="86">
        <v>0</v>
      </c>
      <c r="Q77" s="85">
        <v>0</v>
      </c>
      <c r="T77" s="26"/>
    </row>
    <row r="78" spans="1:20" s="3" customFormat="1" ht="20.25" hidden="1" customHeight="1">
      <c r="A78" s="734"/>
      <c r="B78" s="737"/>
      <c r="C78" s="21" t="s">
        <v>1</v>
      </c>
      <c r="D78" s="100">
        <f t="shared" si="12"/>
        <v>0</v>
      </c>
      <c r="E78" s="80">
        <v>0</v>
      </c>
      <c r="F78" s="80">
        <v>0</v>
      </c>
      <c r="G78" s="81">
        <v>0</v>
      </c>
      <c r="H78" s="80">
        <v>0</v>
      </c>
      <c r="I78" s="81">
        <v>0</v>
      </c>
      <c r="J78" s="80">
        <v>0</v>
      </c>
      <c r="K78" s="82">
        <v>0</v>
      </c>
      <c r="L78" s="83">
        <v>0</v>
      </c>
      <c r="M78" s="83">
        <v>0</v>
      </c>
      <c r="N78" s="80">
        <v>0</v>
      </c>
      <c r="O78" s="80">
        <v>0</v>
      </c>
      <c r="P78" s="81">
        <v>0</v>
      </c>
      <c r="Q78" s="80">
        <v>0</v>
      </c>
      <c r="T78" s="26"/>
    </row>
    <row r="79" spans="1:20" s="3" customFormat="1" ht="20.25" hidden="1" customHeight="1">
      <c r="A79" s="735"/>
      <c r="B79" s="738"/>
      <c r="C79" s="21" t="s">
        <v>2</v>
      </c>
      <c r="D79" s="100">
        <f t="shared" si="12"/>
        <v>13899856</v>
      </c>
      <c r="E79" s="80">
        <f t="shared" ref="E79:P79" si="20">E77+E78</f>
        <v>0</v>
      </c>
      <c r="F79" s="80">
        <f t="shared" si="20"/>
        <v>1036</v>
      </c>
      <c r="G79" s="80">
        <f t="shared" si="20"/>
        <v>0</v>
      </c>
      <c r="H79" s="80">
        <f t="shared" si="20"/>
        <v>0</v>
      </c>
      <c r="I79" s="80">
        <f t="shared" si="20"/>
        <v>0</v>
      </c>
      <c r="J79" s="80">
        <f t="shared" si="20"/>
        <v>0</v>
      </c>
      <c r="K79" s="80">
        <f t="shared" si="20"/>
        <v>0</v>
      </c>
      <c r="L79" s="80">
        <f t="shared" si="20"/>
        <v>0</v>
      </c>
      <c r="M79" s="80">
        <f t="shared" si="20"/>
        <v>0</v>
      </c>
      <c r="N79" s="80">
        <f t="shared" si="20"/>
        <v>13749000</v>
      </c>
      <c r="O79" s="80">
        <f t="shared" si="20"/>
        <v>149820</v>
      </c>
      <c r="P79" s="83">
        <f t="shared" si="20"/>
        <v>0</v>
      </c>
      <c r="Q79" s="80">
        <f>Q77+Q78</f>
        <v>0</v>
      </c>
      <c r="T79" s="26"/>
    </row>
    <row r="80" spans="1:20" s="3" customFormat="1" ht="6" hidden="1" customHeight="1">
      <c r="A80" s="33"/>
      <c r="B80" s="27"/>
      <c r="C80" s="27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7"/>
      <c r="T80" s="26"/>
    </row>
    <row r="81" spans="1:20" s="3" customFormat="1" ht="20.25" hidden="1" customHeight="1">
      <c r="A81" s="733" t="s">
        <v>25</v>
      </c>
      <c r="B81" s="736" t="s">
        <v>63</v>
      </c>
      <c r="C81" s="21" t="s">
        <v>0</v>
      </c>
      <c r="D81" s="100">
        <f>SUM(E81:Q81)</f>
        <v>9594153</v>
      </c>
      <c r="E81" s="85">
        <v>0</v>
      </c>
      <c r="F81" s="85">
        <v>5018</v>
      </c>
      <c r="G81" s="86">
        <v>8003030</v>
      </c>
      <c r="H81" s="85">
        <v>0</v>
      </c>
      <c r="I81" s="87">
        <v>1408105</v>
      </c>
      <c r="J81" s="85">
        <v>0</v>
      </c>
      <c r="K81" s="87">
        <v>0</v>
      </c>
      <c r="L81" s="85">
        <v>0</v>
      </c>
      <c r="M81" s="85">
        <v>0</v>
      </c>
      <c r="N81" s="85">
        <v>100000</v>
      </c>
      <c r="O81" s="85">
        <v>78000</v>
      </c>
      <c r="P81" s="86">
        <v>0</v>
      </c>
      <c r="Q81" s="85">
        <v>0</v>
      </c>
      <c r="T81" s="26"/>
    </row>
    <row r="82" spans="1:20" s="3" customFormat="1" ht="20.25" hidden="1" customHeight="1">
      <c r="A82" s="734"/>
      <c r="B82" s="737"/>
      <c r="C82" s="21" t="s">
        <v>1</v>
      </c>
      <c r="D82" s="100">
        <f t="shared" si="12"/>
        <v>0</v>
      </c>
      <c r="E82" s="80">
        <v>0</v>
      </c>
      <c r="F82" s="80">
        <v>0</v>
      </c>
      <c r="G82" s="81">
        <v>0</v>
      </c>
      <c r="H82" s="80">
        <v>0</v>
      </c>
      <c r="I82" s="81">
        <v>0</v>
      </c>
      <c r="J82" s="80">
        <v>0</v>
      </c>
      <c r="K82" s="82">
        <v>0</v>
      </c>
      <c r="L82" s="83">
        <v>0</v>
      </c>
      <c r="M82" s="83">
        <v>0</v>
      </c>
      <c r="N82" s="80">
        <v>0</v>
      </c>
      <c r="O82" s="80">
        <v>0</v>
      </c>
      <c r="P82" s="81">
        <v>0</v>
      </c>
      <c r="Q82" s="80">
        <v>0</v>
      </c>
      <c r="T82" s="26"/>
    </row>
    <row r="83" spans="1:20" s="3" customFormat="1" ht="20.25" hidden="1" customHeight="1">
      <c r="A83" s="735"/>
      <c r="B83" s="738"/>
      <c r="C83" s="21" t="s">
        <v>2</v>
      </c>
      <c r="D83" s="100">
        <f t="shared" si="12"/>
        <v>9594153</v>
      </c>
      <c r="E83" s="80">
        <f t="shared" ref="E83:P83" si="21">E81+E82</f>
        <v>0</v>
      </c>
      <c r="F83" s="80">
        <f t="shared" si="21"/>
        <v>5018</v>
      </c>
      <c r="G83" s="80">
        <f t="shared" si="21"/>
        <v>8003030</v>
      </c>
      <c r="H83" s="80">
        <f t="shared" si="21"/>
        <v>0</v>
      </c>
      <c r="I83" s="80">
        <f t="shared" si="21"/>
        <v>1408105</v>
      </c>
      <c r="J83" s="80">
        <f t="shared" si="21"/>
        <v>0</v>
      </c>
      <c r="K83" s="80">
        <f t="shared" si="21"/>
        <v>0</v>
      </c>
      <c r="L83" s="80">
        <f t="shared" si="21"/>
        <v>0</v>
      </c>
      <c r="M83" s="80">
        <f t="shared" si="21"/>
        <v>0</v>
      </c>
      <c r="N83" s="80">
        <f t="shared" si="21"/>
        <v>100000</v>
      </c>
      <c r="O83" s="80">
        <f t="shared" si="21"/>
        <v>78000</v>
      </c>
      <c r="P83" s="83">
        <f t="shared" si="21"/>
        <v>0</v>
      </c>
      <c r="Q83" s="80">
        <f>Q81+Q82</f>
        <v>0</v>
      </c>
      <c r="T83" s="26"/>
    </row>
    <row r="84" spans="1:20" s="3" customFormat="1" ht="5.25" hidden="1" customHeight="1">
      <c r="A84" s="33"/>
      <c r="B84" s="27"/>
      <c r="C84" s="27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7"/>
      <c r="T84" s="26"/>
    </row>
    <row r="85" spans="1:20" s="3" customFormat="1" ht="21" customHeight="1">
      <c r="A85" s="733" t="s">
        <v>64</v>
      </c>
      <c r="B85" s="736" t="s">
        <v>21</v>
      </c>
      <c r="C85" s="21" t="s">
        <v>0</v>
      </c>
      <c r="D85" s="100">
        <f>SUM(E85:Q85)</f>
        <v>8621376</v>
      </c>
      <c r="E85" s="85">
        <v>0</v>
      </c>
      <c r="F85" s="85">
        <v>2228248</v>
      </c>
      <c r="G85" s="89">
        <v>0</v>
      </c>
      <c r="H85" s="85">
        <v>2613000</v>
      </c>
      <c r="I85" s="87">
        <v>213000</v>
      </c>
      <c r="J85" s="85">
        <v>0</v>
      </c>
      <c r="K85" s="87">
        <v>0</v>
      </c>
      <c r="L85" s="85">
        <v>0</v>
      </c>
      <c r="M85" s="85">
        <v>0</v>
      </c>
      <c r="N85" s="85">
        <v>1000</v>
      </c>
      <c r="O85" s="85">
        <v>0</v>
      </c>
      <c r="P85" s="86">
        <v>3566128</v>
      </c>
      <c r="Q85" s="85">
        <v>0</v>
      </c>
      <c r="T85" s="26"/>
    </row>
    <row r="86" spans="1:20" s="3" customFormat="1" ht="21" customHeight="1">
      <c r="A86" s="734"/>
      <c r="B86" s="737"/>
      <c r="C86" s="21" t="s">
        <v>1</v>
      </c>
      <c r="D86" s="100">
        <f t="shared" si="12"/>
        <v>693188.53</v>
      </c>
      <c r="E86" s="80">
        <v>0</v>
      </c>
      <c r="F86" s="80">
        <f>693188.53</f>
        <v>693188.53</v>
      </c>
      <c r="G86" s="81">
        <v>0</v>
      </c>
      <c r="H86" s="80">
        <v>0</v>
      </c>
      <c r="I86" s="81">
        <v>0</v>
      </c>
      <c r="J86" s="80">
        <v>0</v>
      </c>
      <c r="K86" s="82">
        <v>0</v>
      </c>
      <c r="L86" s="83">
        <v>0</v>
      </c>
      <c r="M86" s="83">
        <v>0</v>
      </c>
      <c r="N86" s="80">
        <v>0</v>
      </c>
      <c r="O86" s="80">
        <v>0</v>
      </c>
      <c r="P86" s="81">
        <v>0</v>
      </c>
      <c r="Q86" s="80">
        <v>0</v>
      </c>
      <c r="T86" s="26"/>
    </row>
    <row r="87" spans="1:20" s="3" customFormat="1" ht="21" customHeight="1">
      <c r="A87" s="735"/>
      <c r="B87" s="738"/>
      <c r="C87" s="21" t="s">
        <v>2</v>
      </c>
      <c r="D87" s="100">
        <f t="shared" si="12"/>
        <v>9314564.5300000012</v>
      </c>
      <c r="E87" s="80">
        <f t="shared" ref="E87:P87" si="22">E85+E86</f>
        <v>0</v>
      </c>
      <c r="F87" s="80">
        <f t="shared" si="22"/>
        <v>2921436.5300000003</v>
      </c>
      <c r="G87" s="80">
        <f t="shared" si="22"/>
        <v>0</v>
      </c>
      <c r="H87" s="80">
        <f t="shared" si="22"/>
        <v>2613000</v>
      </c>
      <c r="I87" s="80">
        <f t="shared" si="22"/>
        <v>213000</v>
      </c>
      <c r="J87" s="80">
        <f t="shared" si="22"/>
        <v>0</v>
      </c>
      <c r="K87" s="80">
        <f t="shared" si="22"/>
        <v>0</v>
      </c>
      <c r="L87" s="80">
        <f t="shared" si="22"/>
        <v>0</v>
      </c>
      <c r="M87" s="80">
        <f t="shared" si="22"/>
        <v>0</v>
      </c>
      <c r="N87" s="80">
        <f t="shared" si="22"/>
        <v>1000</v>
      </c>
      <c r="O87" s="80">
        <f t="shared" si="22"/>
        <v>0</v>
      </c>
      <c r="P87" s="83">
        <f t="shared" si="22"/>
        <v>3566128</v>
      </c>
      <c r="Q87" s="80">
        <f>Q85+Q86</f>
        <v>0</v>
      </c>
      <c r="T87" s="26"/>
    </row>
    <row r="88" spans="1:20" s="3" customFormat="1" ht="5.0999999999999996" customHeight="1">
      <c r="A88" s="33"/>
      <c r="B88" s="27"/>
      <c r="C88" s="27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7"/>
      <c r="T88" s="26"/>
    </row>
    <row r="89" spans="1:20" s="3" customFormat="1" ht="20.25" hidden="1" customHeight="1">
      <c r="A89" s="733" t="s">
        <v>26</v>
      </c>
      <c r="B89" s="736" t="s">
        <v>28</v>
      </c>
      <c r="C89" s="21" t="s">
        <v>0</v>
      </c>
      <c r="D89" s="100">
        <f>SUM(E89:Q89)</f>
        <v>5040</v>
      </c>
      <c r="E89" s="85">
        <v>0</v>
      </c>
      <c r="F89" s="85">
        <v>5040</v>
      </c>
      <c r="G89" s="89">
        <v>0</v>
      </c>
      <c r="H89" s="85">
        <v>0</v>
      </c>
      <c r="I89" s="86">
        <v>0</v>
      </c>
      <c r="J89" s="85">
        <v>0</v>
      </c>
      <c r="K89" s="87">
        <v>0</v>
      </c>
      <c r="L89" s="89">
        <v>0</v>
      </c>
      <c r="M89" s="85">
        <v>0</v>
      </c>
      <c r="N89" s="85">
        <v>0</v>
      </c>
      <c r="O89" s="85">
        <v>0</v>
      </c>
      <c r="P89" s="86">
        <v>0</v>
      </c>
      <c r="Q89" s="85">
        <v>0</v>
      </c>
      <c r="T89" s="26"/>
    </row>
    <row r="90" spans="1:20" s="3" customFormat="1" ht="20.25" hidden="1" customHeight="1">
      <c r="A90" s="734"/>
      <c r="B90" s="737"/>
      <c r="C90" s="21" t="s">
        <v>1</v>
      </c>
      <c r="D90" s="100">
        <f t="shared" si="12"/>
        <v>0</v>
      </c>
      <c r="E90" s="80">
        <v>0</v>
      </c>
      <c r="F90" s="80">
        <v>0</v>
      </c>
      <c r="G90" s="81">
        <v>0</v>
      </c>
      <c r="H90" s="80">
        <v>0</v>
      </c>
      <c r="I90" s="81">
        <v>0</v>
      </c>
      <c r="J90" s="80">
        <v>0</v>
      </c>
      <c r="K90" s="82">
        <v>0</v>
      </c>
      <c r="L90" s="83">
        <v>0</v>
      </c>
      <c r="M90" s="83">
        <v>0</v>
      </c>
      <c r="N90" s="80">
        <v>0</v>
      </c>
      <c r="O90" s="80">
        <v>0</v>
      </c>
      <c r="P90" s="81">
        <v>0</v>
      </c>
      <c r="Q90" s="80">
        <v>0</v>
      </c>
      <c r="T90" s="26"/>
    </row>
    <row r="91" spans="1:20" s="3" customFormat="1" ht="20.25" hidden="1" customHeight="1">
      <c r="A91" s="735"/>
      <c r="B91" s="738"/>
      <c r="C91" s="21" t="s">
        <v>2</v>
      </c>
      <c r="D91" s="100">
        <f t="shared" si="12"/>
        <v>5040</v>
      </c>
      <c r="E91" s="80">
        <f t="shared" ref="E91:P91" si="23">E89+E90</f>
        <v>0</v>
      </c>
      <c r="F91" s="80">
        <f t="shared" si="23"/>
        <v>5040</v>
      </c>
      <c r="G91" s="80">
        <f t="shared" si="23"/>
        <v>0</v>
      </c>
      <c r="H91" s="80">
        <f t="shared" si="23"/>
        <v>0</v>
      </c>
      <c r="I91" s="80">
        <f t="shared" si="23"/>
        <v>0</v>
      </c>
      <c r="J91" s="80">
        <f t="shared" si="23"/>
        <v>0</v>
      </c>
      <c r="K91" s="80">
        <f t="shared" si="23"/>
        <v>0</v>
      </c>
      <c r="L91" s="80">
        <f t="shared" si="23"/>
        <v>0</v>
      </c>
      <c r="M91" s="80">
        <f t="shared" si="23"/>
        <v>0</v>
      </c>
      <c r="N91" s="80">
        <f t="shared" si="23"/>
        <v>0</v>
      </c>
      <c r="O91" s="80">
        <f t="shared" si="23"/>
        <v>0</v>
      </c>
      <c r="P91" s="83">
        <f t="shared" si="23"/>
        <v>0</v>
      </c>
      <c r="Q91" s="80">
        <f>Q89+Q90</f>
        <v>0</v>
      </c>
      <c r="T91" s="26"/>
    </row>
    <row r="92" spans="1:20" s="3" customFormat="1" ht="20.25" hidden="1" customHeight="1">
      <c r="A92" s="33"/>
      <c r="B92" s="27"/>
      <c r="C92" s="27"/>
      <c r="D92" s="86"/>
      <c r="E92" s="86"/>
      <c r="F92" s="86"/>
      <c r="G92" s="86"/>
      <c r="H92" s="86"/>
      <c r="I92" s="86"/>
      <c r="J92" s="86"/>
      <c r="K92" s="86"/>
      <c r="L92" s="86"/>
      <c r="M92" s="86"/>
      <c r="N92" s="86"/>
      <c r="O92" s="86"/>
      <c r="P92" s="86"/>
      <c r="Q92" s="85"/>
      <c r="T92" s="26"/>
    </row>
    <row r="93" spans="1:20" s="3" customFormat="1" ht="20.25" hidden="1" customHeight="1">
      <c r="A93" s="733" t="s">
        <v>83</v>
      </c>
      <c r="B93" s="736" t="s">
        <v>82</v>
      </c>
      <c r="C93" s="21" t="s">
        <v>0</v>
      </c>
      <c r="D93" s="100">
        <f>SUM(E93:Q93)</f>
        <v>3489000</v>
      </c>
      <c r="E93" s="85">
        <v>0</v>
      </c>
      <c r="F93" s="85">
        <v>0</v>
      </c>
      <c r="G93" s="89">
        <v>0</v>
      </c>
      <c r="H93" s="85">
        <v>0</v>
      </c>
      <c r="I93" s="86">
        <v>0</v>
      </c>
      <c r="J93" s="85">
        <v>0</v>
      </c>
      <c r="K93" s="87">
        <v>0</v>
      </c>
      <c r="L93" s="89">
        <v>0</v>
      </c>
      <c r="M93" s="85">
        <v>0</v>
      </c>
      <c r="N93" s="85">
        <v>3489000</v>
      </c>
      <c r="O93" s="85">
        <v>0</v>
      </c>
      <c r="P93" s="86">
        <v>0</v>
      </c>
      <c r="Q93" s="85">
        <v>0</v>
      </c>
      <c r="T93" s="26"/>
    </row>
    <row r="94" spans="1:20" s="3" customFormat="1" ht="20.25" hidden="1" customHeight="1">
      <c r="A94" s="734"/>
      <c r="B94" s="737"/>
      <c r="C94" s="21" t="s">
        <v>1</v>
      </c>
      <c r="D94" s="100">
        <f t="shared" si="12"/>
        <v>0</v>
      </c>
      <c r="E94" s="80">
        <v>0</v>
      </c>
      <c r="F94" s="80">
        <v>0</v>
      </c>
      <c r="G94" s="81">
        <v>0</v>
      </c>
      <c r="H94" s="80">
        <v>0</v>
      </c>
      <c r="I94" s="81">
        <v>0</v>
      </c>
      <c r="J94" s="80">
        <v>0</v>
      </c>
      <c r="K94" s="82">
        <v>0</v>
      </c>
      <c r="L94" s="83">
        <v>0</v>
      </c>
      <c r="M94" s="83">
        <v>0</v>
      </c>
      <c r="N94" s="80">
        <v>0</v>
      </c>
      <c r="O94" s="80">
        <v>0</v>
      </c>
      <c r="P94" s="81">
        <v>0</v>
      </c>
      <c r="Q94" s="80">
        <v>0</v>
      </c>
      <c r="T94" s="26"/>
    </row>
    <row r="95" spans="1:20" s="3" customFormat="1" ht="20.25" hidden="1" customHeight="1">
      <c r="A95" s="735"/>
      <c r="B95" s="738"/>
      <c r="C95" s="21" t="s">
        <v>2</v>
      </c>
      <c r="D95" s="100">
        <f t="shared" si="12"/>
        <v>3489000</v>
      </c>
      <c r="E95" s="80">
        <f t="shared" ref="E95:P95" si="24">E93+E94</f>
        <v>0</v>
      </c>
      <c r="F95" s="80">
        <f t="shared" si="24"/>
        <v>0</v>
      </c>
      <c r="G95" s="80">
        <f t="shared" si="24"/>
        <v>0</v>
      </c>
      <c r="H95" s="80">
        <f t="shared" si="24"/>
        <v>0</v>
      </c>
      <c r="I95" s="80">
        <f t="shared" si="24"/>
        <v>0</v>
      </c>
      <c r="J95" s="80">
        <f t="shared" si="24"/>
        <v>0</v>
      </c>
      <c r="K95" s="80">
        <f t="shared" si="24"/>
        <v>0</v>
      </c>
      <c r="L95" s="80">
        <f t="shared" si="24"/>
        <v>0</v>
      </c>
      <c r="M95" s="80">
        <f t="shared" si="24"/>
        <v>0</v>
      </c>
      <c r="N95" s="80">
        <f t="shared" si="24"/>
        <v>3489000</v>
      </c>
      <c r="O95" s="80">
        <f t="shared" si="24"/>
        <v>0</v>
      </c>
      <c r="P95" s="83">
        <f t="shared" si="24"/>
        <v>0</v>
      </c>
      <c r="Q95" s="80">
        <f>Q93+Q94</f>
        <v>0</v>
      </c>
      <c r="T95" s="26"/>
    </row>
    <row r="96" spans="1:20" s="3" customFormat="1" ht="20.25" hidden="1" customHeight="1">
      <c r="A96" s="59"/>
      <c r="B96" s="31"/>
      <c r="C96" s="27"/>
      <c r="D96" s="86"/>
      <c r="E96" s="86"/>
      <c r="F96" s="86"/>
      <c r="G96" s="86"/>
      <c r="H96" s="86"/>
      <c r="I96" s="86"/>
      <c r="J96" s="86"/>
      <c r="K96" s="86"/>
      <c r="L96" s="86"/>
      <c r="M96" s="86"/>
      <c r="N96" s="86"/>
      <c r="O96" s="86"/>
      <c r="P96" s="86"/>
      <c r="Q96" s="85"/>
      <c r="T96" s="26"/>
    </row>
    <row r="97" spans="1:20" s="3" customFormat="1" ht="20.25" customHeight="1">
      <c r="A97" s="733" t="s">
        <v>65</v>
      </c>
      <c r="B97" s="736" t="s">
        <v>66</v>
      </c>
      <c r="C97" s="21" t="s">
        <v>0</v>
      </c>
      <c r="D97" s="100">
        <f>SUM(E97:Q97)</f>
        <v>2996478.62</v>
      </c>
      <c r="E97" s="85">
        <v>0</v>
      </c>
      <c r="F97" s="85">
        <v>1321090</v>
      </c>
      <c r="G97" s="89">
        <v>0</v>
      </c>
      <c r="H97" s="85">
        <v>0</v>
      </c>
      <c r="I97" s="86">
        <v>0</v>
      </c>
      <c r="J97" s="85">
        <v>0</v>
      </c>
      <c r="K97" s="87">
        <v>0</v>
      </c>
      <c r="L97" s="89">
        <v>0</v>
      </c>
      <c r="M97" s="85">
        <v>0</v>
      </c>
      <c r="N97" s="85">
        <v>1581388.62</v>
      </c>
      <c r="O97" s="85">
        <v>0</v>
      </c>
      <c r="P97" s="86">
        <v>94000</v>
      </c>
      <c r="Q97" s="85">
        <v>0</v>
      </c>
      <c r="T97" s="26"/>
    </row>
    <row r="98" spans="1:20" s="3" customFormat="1" ht="20.25" customHeight="1">
      <c r="A98" s="734"/>
      <c r="B98" s="737"/>
      <c r="C98" s="21" t="s">
        <v>1</v>
      </c>
      <c r="D98" s="100">
        <f t="shared" si="12"/>
        <v>155000</v>
      </c>
      <c r="E98" s="80">
        <v>0</v>
      </c>
      <c r="F98" s="80">
        <v>0</v>
      </c>
      <c r="G98" s="81">
        <v>0</v>
      </c>
      <c r="H98" s="80">
        <v>0</v>
      </c>
      <c r="I98" s="81">
        <v>0</v>
      </c>
      <c r="J98" s="80">
        <v>0</v>
      </c>
      <c r="K98" s="82">
        <v>0</v>
      </c>
      <c r="L98" s="83">
        <v>0</v>
      </c>
      <c r="M98" s="83">
        <v>0</v>
      </c>
      <c r="N98" s="80">
        <v>0</v>
      </c>
      <c r="O98" s="80">
        <v>0</v>
      </c>
      <c r="P98" s="81">
        <v>155000</v>
      </c>
      <c r="Q98" s="80">
        <v>0</v>
      </c>
      <c r="T98" s="26"/>
    </row>
    <row r="99" spans="1:20" s="3" customFormat="1" ht="20.25" customHeight="1">
      <c r="A99" s="735"/>
      <c r="B99" s="738"/>
      <c r="C99" s="21" t="s">
        <v>2</v>
      </c>
      <c r="D99" s="100">
        <f t="shared" si="12"/>
        <v>3151478.62</v>
      </c>
      <c r="E99" s="80">
        <f t="shared" ref="E99:P99" si="25">E97+E98</f>
        <v>0</v>
      </c>
      <c r="F99" s="80">
        <f t="shared" si="25"/>
        <v>1321090</v>
      </c>
      <c r="G99" s="80">
        <f t="shared" si="25"/>
        <v>0</v>
      </c>
      <c r="H99" s="80">
        <f t="shared" si="25"/>
        <v>0</v>
      </c>
      <c r="I99" s="80">
        <f t="shared" si="25"/>
        <v>0</v>
      </c>
      <c r="J99" s="80">
        <f t="shared" si="25"/>
        <v>0</v>
      </c>
      <c r="K99" s="80">
        <f t="shared" si="25"/>
        <v>0</v>
      </c>
      <c r="L99" s="80">
        <f t="shared" si="25"/>
        <v>0</v>
      </c>
      <c r="M99" s="80">
        <f t="shared" si="25"/>
        <v>0</v>
      </c>
      <c r="N99" s="80">
        <f t="shared" si="25"/>
        <v>1581388.62</v>
      </c>
      <c r="O99" s="80">
        <f t="shared" si="25"/>
        <v>0</v>
      </c>
      <c r="P99" s="83">
        <f t="shared" si="25"/>
        <v>249000</v>
      </c>
      <c r="Q99" s="80">
        <f>Q97+Q98</f>
        <v>0</v>
      </c>
      <c r="T99" s="26"/>
    </row>
    <row r="100" spans="1:20" s="3" customFormat="1" ht="5.0999999999999996" customHeight="1">
      <c r="A100" s="33"/>
      <c r="B100" s="27"/>
      <c r="C100" s="27"/>
      <c r="D100" s="86"/>
      <c r="E100" s="86"/>
      <c r="F100" s="86"/>
      <c r="G100" s="86"/>
      <c r="H100" s="86"/>
      <c r="I100" s="86"/>
      <c r="J100" s="86"/>
      <c r="K100" s="86"/>
      <c r="L100" s="86"/>
      <c r="M100" s="86"/>
      <c r="N100" s="86"/>
      <c r="O100" s="86"/>
      <c r="P100" s="86"/>
      <c r="Q100" s="85"/>
      <c r="T100" s="26"/>
    </row>
    <row r="101" spans="1:20" s="3" customFormat="1" ht="21.75" customHeight="1">
      <c r="A101" s="733" t="s">
        <v>67</v>
      </c>
      <c r="B101" s="736" t="s">
        <v>68</v>
      </c>
      <c r="C101" s="21" t="s">
        <v>0</v>
      </c>
      <c r="D101" s="100">
        <f>SUM(E101:Q101)</f>
        <v>4881219</v>
      </c>
      <c r="E101" s="85">
        <v>0</v>
      </c>
      <c r="F101" s="85">
        <v>0</v>
      </c>
      <c r="G101" s="89">
        <v>0</v>
      </c>
      <c r="H101" s="85">
        <v>0</v>
      </c>
      <c r="I101" s="86">
        <v>0</v>
      </c>
      <c r="J101" s="85">
        <v>0</v>
      </c>
      <c r="K101" s="87">
        <v>0</v>
      </c>
      <c r="L101" s="89">
        <v>0</v>
      </c>
      <c r="M101" s="85">
        <v>0</v>
      </c>
      <c r="N101" s="85">
        <v>0</v>
      </c>
      <c r="O101" s="85">
        <v>4881219</v>
      </c>
      <c r="P101" s="86">
        <v>0</v>
      </c>
      <c r="Q101" s="85">
        <v>0</v>
      </c>
      <c r="T101" s="26"/>
    </row>
    <row r="102" spans="1:20" s="3" customFormat="1" ht="21.75" customHeight="1">
      <c r="A102" s="734"/>
      <c r="B102" s="737"/>
      <c r="C102" s="21" t="s">
        <v>1</v>
      </c>
      <c r="D102" s="100">
        <f t="shared" si="12"/>
        <v>10000</v>
      </c>
      <c r="E102" s="80">
        <v>0</v>
      </c>
      <c r="F102" s="80">
        <v>0</v>
      </c>
      <c r="G102" s="81">
        <v>0</v>
      </c>
      <c r="H102" s="80">
        <v>0</v>
      </c>
      <c r="I102" s="81">
        <v>0</v>
      </c>
      <c r="J102" s="80">
        <v>0</v>
      </c>
      <c r="K102" s="82">
        <v>0</v>
      </c>
      <c r="L102" s="83">
        <v>0</v>
      </c>
      <c r="M102" s="83">
        <v>0</v>
      </c>
      <c r="N102" s="80">
        <v>0</v>
      </c>
      <c r="O102" s="80">
        <v>10000</v>
      </c>
      <c r="P102" s="81">
        <v>0</v>
      </c>
      <c r="Q102" s="80">
        <v>0</v>
      </c>
      <c r="T102" s="26"/>
    </row>
    <row r="103" spans="1:20" s="3" customFormat="1" ht="21.75" customHeight="1">
      <c r="A103" s="735"/>
      <c r="B103" s="738"/>
      <c r="C103" s="21" t="s">
        <v>2</v>
      </c>
      <c r="D103" s="100">
        <f t="shared" si="12"/>
        <v>4891219</v>
      </c>
      <c r="E103" s="80">
        <f t="shared" ref="E103:P103" si="26">E101+E102</f>
        <v>0</v>
      </c>
      <c r="F103" s="80">
        <f t="shared" si="26"/>
        <v>0</v>
      </c>
      <c r="G103" s="80">
        <f t="shared" si="26"/>
        <v>0</v>
      </c>
      <c r="H103" s="80">
        <f t="shared" si="26"/>
        <v>0</v>
      </c>
      <c r="I103" s="80">
        <f t="shared" si="26"/>
        <v>0</v>
      </c>
      <c r="J103" s="80">
        <f t="shared" si="26"/>
        <v>0</v>
      </c>
      <c r="K103" s="80">
        <f t="shared" si="26"/>
        <v>0</v>
      </c>
      <c r="L103" s="80">
        <f t="shared" si="26"/>
        <v>0</v>
      </c>
      <c r="M103" s="80">
        <f t="shared" si="26"/>
        <v>0</v>
      </c>
      <c r="N103" s="80">
        <f t="shared" si="26"/>
        <v>0</v>
      </c>
      <c r="O103" s="80">
        <f t="shared" si="26"/>
        <v>4891219</v>
      </c>
      <c r="P103" s="83">
        <f t="shared" si="26"/>
        <v>0</v>
      </c>
      <c r="Q103" s="80">
        <f>Q101+Q102</f>
        <v>0</v>
      </c>
      <c r="T103" s="26"/>
    </row>
    <row r="104" spans="1:20" s="3" customFormat="1" ht="5.0999999999999996" customHeight="1">
      <c r="A104" s="33"/>
      <c r="B104" s="27"/>
      <c r="C104" s="27"/>
      <c r="D104" s="86"/>
      <c r="E104" s="86"/>
      <c r="F104" s="86"/>
      <c r="G104" s="86"/>
      <c r="H104" s="86"/>
      <c r="I104" s="86"/>
      <c r="J104" s="86"/>
      <c r="K104" s="86"/>
      <c r="L104" s="86"/>
      <c r="M104" s="86"/>
      <c r="N104" s="86"/>
      <c r="O104" s="86"/>
      <c r="P104" s="86"/>
      <c r="Q104" s="87"/>
      <c r="T104" s="26"/>
    </row>
    <row r="105" spans="1:20" s="3" customFormat="1" ht="22.5" customHeight="1">
      <c r="A105" s="733" t="s">
        <v>27</v>
      </c>
      <c r="B105" s="736" t="s">
        <v>69</v>
      </c>
      <c r="C105" s="21" t="s">
        <v>0</v>
      </c>
      <c r="D105" s="100">
        <f>SUM(E105:Q105)</f>
        <v>3252671</v>
      </c>
      <c r="E105" s="85">
        <v>0</v>
      </c>
      <c r="F105" s="85">
        <v>127740</v>
      </c>
      <c r="G105" s="89">
        <v>503167</v>
      </c>
      <c r="H105" s="85">
        <v>0</v>
      </c>
      <c r="I105" s="87">
        <v>30474</v>
      </c>
      <c r="J105" s="85">
        <v>0</v>
      </c>
      <c r="K105" s="85">
        <v>0</v>
      </c>
      <c r="L105" s="85">
        <v>0</v>
      </c>
      <c r="M105" s="85">
        <v>0</v>
      </c>
      <c r="N105" s="85">
        <v>2180000</v>
      </c>
      <c r="O105" s="85">
        <v>0</v>
      </c>
      <c r="P105" s="89">
        <v>411290</v>
      </c>
      <c r="Q105" s="85">
        <v>0</v>
      </c>
      <c r="T105" s="26"/>
    </row>
    <row r="106" spans="1:20" s="3" customFormat="1" ht="22.5" customHeight="1">
      <c r="A106" s="734"/>
      <c r="B106" s="737"/>
      <c r="C106" s="21" t="s">
        <v>1</v>
      </c>
      <c r="D106" s="100">
        <f t="shared" si="12"/>
        <v>-371714</v>
      </c>
      <c r="E106" s="80">
        <v>0</v>
      </c>
      <c r="F106" s="80">
        <v>0</v>
      </c>
      <c r="G106" s="81">
        <v>-350488</v>
      </c>
      <c r="H106" s="80">
        <v>0</v>
      </c>
      <c r="I106" s="81">
        <v>-21226</v>
      </c>
      <c r="J106" s="80">
        <v>0</v>
      </c>
      <c r="K106" s="82">
        <v>0</v>
      </c>
      <c r="L106" s="83">
        <v>0</v>
      </c>
      <c r="M106" s="83">
        <v>0</v>
      </c>
      <c r="N106" s="80">
        <v>0</v>
      </c>
      <c r="O106" s="80">
        <v>0</v>
      </c>
      <c r="P106" s="81">
        <v>0</v>
      </c>
      <c r="Q106" s="80">
        <v>0</v>
      </c>
      <c r="T106" s="26"/>
    </row>
    <row r="107" spans="1:20" s="3" customFormat="1" ht="22.5" customHeight="1">
      <c r="A107" s="735"/>
      <c r="B107" s="738"/>
      <c r="C107" s="21" t="s">
        <v>2</v>
      </c>
      <c r="D107" s="100">
        <f t="shared" si="12"/>
        <v>2880957</v>
      </c>
      <c r="E107" s="80">
        <f t="shared" ref="E107:P107" si="27">E105+E106</f>
        <v>0</v>
      </c>
      <c r="F107" s="80">
        <f t="shared" si="27"/>
        <v>127740</v>
      </c>
      <c r="G107" s="80">
        <f t="shared" si="27"/>
        <v>152679</v>
      </c>
      <c r="H107" s="80">
        <f t="shared" si="27"/>
        <v>0</v>
      </c>
      <c r="I107" s="80">
        <f t="shared" si="27"/>
        <v>9248</v>
      </c>
      <c r="J107" s="80">
        <f t="shared" si="27"/>
        <v>0</v>
      </c>
      <c r="K107" s="80">
        <f t="shared" si="27"/>
        <v>0</v>
      </c>
      <c r="L107" s="80">
        <f t="shared" si="27"/>
        <v>0</v>
      </c>
      <c r="M107" s="80">
        <f t="shared" si="27"/>
        <v>0</v>
      </c>
      <c r="N107" s="80">
        <f t="shared" si="27"/>
        <v>2180000</v>
      </c>
      <c r="O107" s="80">
        <f t="shared" si="27"/>
        <v>0</v>
      </c>
      <c r="P107" s="83">
        <f t="shared" si="27"/>
        <v>411290</v>
      </c>
      <c r="Q107" s="80">
        <f>Q105+Q106</f>
        <v>0</v>
      </c>
      <c r="T107" s="26"/>
    </row>
    <row r="108" spans="1:20" s="19" customFormat="1" ht="5.0999999999999996" customHeight="1">
      <c r="A108" s="111"/>
      <c r="B108" s="112"/>
      <c r="C108" s="27"/>
      <c r="D108" s="113"/>
      <c r="E108" s="11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108"/>
      <c r="T108" s="20"/>
    </row>
    <row r="109" spans="1:20" s="22" customFormat="1" ht="20.25" customHeight="1">
      <c r="A109" s="743"/>
      <c r="B109" s="746" t="s">
        <v>22</v>
      </c>
      <c r="C109" s="106" t="s">
        <v>0</v>
      </c>
      <c r="D109" s="100">
        <f>SUM(E109:Q109)</f>
        <v>433973317</v>
      </c>
      <c r="E109" s="107">
        <f>E113+E117+E121+E125+E129+E133+E145+E149+E157+E153+E137+E141</f>
        <v>0</v>
      </c>
      <c r="F109" s="107">
        <f t="shared" ref="F109:Q109" si="28">F113+F117+F121+F125+F129+F133+F145+F149+F157+F153+F137+F141</f>
        <v>332178</v>
      </c>
      <c r="G109" s="107">
        <f t="shared" si="28"/>
        <v>348678029</v>
      </c>
      <c r="H109" s="107">
        <f t="shared" si="28"/>
        <v>10210000</v>
      </c>
      <c r="I109" s="107">
        <f t="shared" si="28"/>
        <v>29607218</v>
      </c>
      <c r="J109" s="107">
        <f t="shared" si="28"/>
        <v>7335336</v>
      </c>
      <c r="K109" s="107">
        <f t="shared" si="28"/>
        <v>0</v>
      </c>
      <c r="L109" s="107">
        <f t="shared" si="28"/>
        <v>0</v>
      </c>
      <c r="M109" s="107">
        <f t="shared" si="28"/>
        <v>62738</v>
      </c>
      <c r="N109" s="107">
        <f t="shared" si="28"/>
        <v>0</v>
      </c>
      <c r="O109" s="107">
        <f t="shared" si="28"/>
        <v>27601031</v>
      </c>
      <c r="P109" s="107">
        <f t="shared" si="28"/>
        <v>10146787</v>
      </c>
      <c r="Q109" s="107">
        <f t="shared" si="28"/>
        <v>0</v>
      </c>
      <c r="T109" s="23"/>
    </row>
    <row r="110" spans="1:20" s="22" customFormat="1" ht="20.25" customHeight="1">
      <c r="A110" s="744"/>
      <c r="B110" s="747"/>
      <c r="C110" s="106" t="s">
        <v>1</v>
      </c>
      <c r="D110" s="100">
        <f t="shared" ref="D110:D111" si="29">SUM(E110:Q110)</f>
        <v>9381818</v>
      </c>
      <c r="E110" s="107">
        <f t="shared" ref="E110:Q111" si="30">E114+E118+E122+E126+E130+E134+E146+E150+E158+E154+E138+E142</f>
        <v>6177784</v>
      </c>
      <c r="F110" s="107">
        <f t="shared" si="30"/>
        <v>6466586</v>
      </c>
      <c r="G110" s="107">
        <f t="shared" si="30"/>
        <v>5779533</v>
      </c>
      <c r="H110" s="107">
        <f t="shared" si="30"/>
        <v>-8487695</v>
      </c>
      <c r="I110" s="107">
        <f t="shared" si="30"/>
        <v>9844</v>
      </c>
      <c r="J110" s="107">
        <f t="shared" si="30"/>
        <v>-1209050</v>
      </c>
      <c r="K110" s="107">
        <f t="shared" si="30"/>
        <v>0</v>
      </c>
      <c r="L110" s="107">
        <f t="shared" si="30"/>
        <v>0</v>
      </c>
      <c r="M110" s="107">
        <f t="shared" si="30"/>
        <v>0</v>
      </c>
      <c r="N110" s="107">
        <f t="shared" si="30"/>
        <v>0</v>
      </c>
      <c r="O110" s="107">
        <f t="shared" si="30"/>
        <v>644816</v>
      </c>
      <c r="P110" s="107">
        <f t="shared" si="30"/>
        <v>0</v>
      </c>
      <c r="Q110" s="107">
        <f t="shared" si="30"/>
        <v>0</v>
      </c>
      <c r="T110" s="23"/>
    </row>
    <row r="111" spans="1:20" s="22" customFormat="1" ht="20.25" customHeight="1">
      <c r="A111" s="745"/>
      <c r="B111" s="748"/>
      <c r="C111" s="106" t="s">
        <v>2</v>
      </c>
      <c r="D111" s="100">
        <f t="shared" si="29"/>
        <v>443355135</v>
      </c>
      <c r="E111" s="100">
        <f t="shared" si="30"/>
        <v>6177784</v>
      </c>
      <c r="F111" s="100">
        <f t="shared" si="30"/>
        <v>6798764</v>
      </c>
      <c r="G111" s="100">
        <f t="shared" si="30"/>
        <v>354457562</v>
      </c>
      <c r="H111" s="100">
        <f t="shared" si="30"/>
        <v>1722305</v>
      </c>
      <c r="I111" s="100">
        <f t="shared" si="30"/>
        <v>29617062</v>
      </c>
      <c r="J111" s="100">
        <f t="shared" si="30"/>
        <v>6126286</v>
      </c>
      <c r="K111" s="100">
        <f t="shared" si="30"/>
        <v>0</v>
      </c>
      <c r="L111" s="100">
        <f t="shared" si="30"/>
        <v>0</v>
      </c>
      <c r="M111" s="100">
        <f t="shared" si="30"/>
        <v>62738</v>
      </c>
      <c r="N111" s="100">
        <f t="shared" si="30"/>
        <v>0</v>
      </c>
      <c r="O111" s="100">
        <f t="shared" si="30"/>
        <v>28245847</v>
      </c>
      <c r="P111" s="100">
        <f t="shared" si="30"/>
        <v>10146787</v>
      </c>
      <c r="Q111" s="107">
        <f t="shared" si="30"/>
        <v>0</v>
      </c>
      <c r="T111" s="23"/>
    </row>
    <row r="112" spans="1:20" s="19" customFormat="1" ht="5.0999999999999996" customHeight="1">
      <c r="A112" s="60"/>
      <c r="B112" s="32"/>
      <c r="C112" s="32"/>
      <c r="D112" s="71"/>
      <c r="E112" s="72"/>
      <c r="F112" s="73"/>
      <c r="G112" s="73"/>
      <c r="H112" s="74"/>
      <c r="I112" s="73"/>
      <c r="J112" s="73"/>
      <c r="K112" s="75"/>
      <c r="L112" s="73"/>
      <c r="M112" s="73"/>
      <c r="N112" s="73"/>
      <c r="O112" s="73"/>
      <c r="P112" s="73"/>
      <c r="Q112" s="108"/>
      <c r="T112" s="20"/>
    </row>
    <row r="113" spans="1:20" s="22" customFormat="1" ht="20.25" hidden="1" customHeight="1">
      <c r="A113" s="742" t="s">
        <v>42</v>
      </c>
      <c r="B113" s="749" t="s">
        <v>18</v>
      </c>
      <c r="C113" s="21" t="s">
        <v>0</v>
      </c>
      <c r="D113" s="100">
        <f t="shared" ref="D113:D159" si="31">SUM(E113:Q113)</f>
        <v>15000</v>
      </c>
      <c r="E113" s="76">
        <v>0</v>
      </c>
      <c r="F113" s="76">
        <v>0</v>
      </c>
      <c r="G113" s="76">
        <v>0</v>
      </c>
      <c r="H113" s="76">
        <v>10000</v>
      </c>
      <c r="I113" s="76">
        <v>5000</v>
      </c>
      <c r="J113" s="76">
        <v>0</v>
      </c>
      <c r="K113" s="76">
        <v>0</v>
      </c>
      <c r="L113" s="76">
        <v>0</v>
      </c>
      <c r="M113" s="85">
        <v>0</v>
      </c>
      <c r="N113" s="76">
        <v>0</v>
      </c>
      <c r="O113" s="76">
        <v>0</v>
      </c>
      <c r="P113" s="77">
        <v>0</v>
      </c>
      <c r="Q113" s="76">
        <v>0</v>
      </c>
      <c r="T113" s="23"/>
    </row>
    <row r="114" spans="1:20" s="22" customFormat="1" ht="20.25" hidden="1" customHeight="1">
      <c r="A114" s="742"/>
      <c r="B114" s="749"/>
      <c r="C114" s="21" t="s">
        <v>1</v>
      </c>
      <c r="D114" s="100">
        <f t="shared" si="31"/>
        <v>0</v>
      </c>
      <c r="E114" s="80">
        <v>0</v>
      </c>
      <c r="F114" s="80">
        <v>0</v>
      </c>
      <c r="G114" s="81">
        <v>0</v>
      </c>
      <c r="H114" s="80">
        <v>0</v>
      </c>
      <c r="I114" s="81"/>
      <c r="J114" s="80">
        <v>0</v>
      </c>
      <c r="K114" s="82">
        <v>0</v>
      </c>
      <c r="L114" s="83">
        <v>0</v>
      </c>
      <c r="M114" s="83">
        <v>0</v>
      </c>
      <c r="N114" s="80">
        <v>0</v>
      </c>
      <c r="O114" s="80">
        <v>0</v>
      </c>
      <c r="P114" s="81">
        <v>0</v>
      </c>
      <c r="Q114" s="80">
        <v>0</v>
      </c>
      <c r="T114" s="23"/>
    </row>
    <row r="115" spans="1:20" s="22" customFormat="1" ht="20.25" hidden="1" customHeight="1">
      <c r="A115" s="742"/>
      <c r="B115" s="749"/>
      <c r="C115" s="21" t="s">
        <v>2</v>
      </c>
      <c r="D115" s="100">
        <f t="shared" si="31"/>
        <v>15000</v>
      </c>
      <c r="E115" s="80">
        <f t="shared" ref="E115:P115" si="32">E113+E114</f>
        <v>0</v>
      </c>
      <c r="F115" s="80">
        <f t="shared" si="32"/>
        <v>0</v>
      </c>
      <c r="G115" s="80">
        <f t="shared" si="32"/>
        <v>0</v>
      </c>
      <c r="H115" s="80">
        <f t="shared" si="32"/>
        <v>10000</v>
      </c>
      <c r="I115" s="80">
        <f t="shared" si="32"/>
        <v>5000</v>
      </c>
      <c r="J115" s="80">
        <f t="shared" si="32"/>
        <v>0</v>
      </c>
      <c r="K115" s="80">
        <f t="shared" si="32"/>
        <v>0</v>
      </c>
      <c r="L115" s="80">
        <f t="shared" si="32"/>
        <v>0</v>
      </c>
      <c r="M115" s="80">
        <f t="shared" si="32"/>
        <v>0</v>
      </c>
      <c r="N115" s="80">
        <f t="shared" si="32"/>
        <v>0</v>
      </c>
      <c r="O115" s="80">
        <f t="shared" si="32"/>
        <v>0</v>
      </c>
      <c r="P115" s="83">
        <f t="shared" si="32"/>
        <v>0</v>
      </c>
      <c r="Q115" s="80">
        <f>Q113+Q114</f>
        <v>0</v>
      </c>
      <c r="T115" s="23"/>
    </row>
    <row r="116" spans="1:20" s="22" customFormat="1" ht="20.25" hidden="1" customHeight="1">
      <c r="A116" s="56"/>
      <c r="B116" s="24"/>
      <c r="C116" s="24"/>
      <c r="D116" s="71"/>
      <c r="E116" s="78"/>
      <c r="F116" s="78"/>
      <c r="G116" s="78"/>
      <c r="H116" s="78"/>
      <c r="I116" s="78"/>
      <c r="J116" s="78"/>
      <c r="K116" s="78"/>
      <c r="L116" s="78"/>
      <c r="M116" s="73"/>
      <c r="N116" s="78"/>
      <c r="O116" s="78"/>
      <c r="P116" s="78"/>
      <c r="Q116" s="76"/>
      <c r="T116" s="23"/>
    </row>
    <row r="117" spans="1:20" s="3" customFormat="1" ht="20.25" customHeight="1">
      <c r="A117" s="733" t="s">
        <v>45</v>
      </c>
      <c r="B117" s="736" t="s">
        <v>46</v>
      </c>
      <c r="C117" s="21" t="s">
        <v>0</v>
      </c>
      <c r="D117" s="100">
        <f t="shared" si="31"/>
        <v>27497242</v>
      </c>
      <c r="E117" s="85">
        <v>0</v>
      </c>
      <c r="F117" s="85">
        <v>35000</v>
      </c>
      <c r="G117" s="89">
        <v>0</v>
      </c>
      <c r="H117" s="85">
        <v>0</v>
      </c>
      <c r="I117" s="86">
        <v>0</v>
      </c>
      <c r="J117" s="85">
        <v>7335336</v>
      </c>
      <c r="K117" s="86">
        <v>0</v>
      </c>
      <c r="L117" s="89">
        <v>0</v>
      </c>
      <c r="M117" s="85">
        <v>0</v>
      </c>
      <c r="N117" s="85">
        <v>0</v>
      </c>
      <c r="O117" s="85">
        <v>10006519</v>
      </c>
      <c r="P117" s="86">
        <v>10120387</v>
      </c>
      <c r="Q117" s="85">
        <v>0</v>
      </c>
      <c r="T117" s="26"/>
    </row>
    <row r="118" spans="1:20" s="3" customFormat="1" ht="20.25" customHeight="1">
      <c r="A118" s="734"/>
      <c r="B118" s="737"/>
      <c r="C118" s="21" t="s">
        <v>1</v>
      </c>
      <c r="D118" s="100">
        <f t="shared" si="31"/>
        <v>-428054</v>
      </c>
      <c r="E118" s="80">
        <v>0</v>
      </c>
      <c r="F118" s="80">
        <v>136180</v>
      </c>
      <c r="G118" s="81">
        <v>0</v>
      </c>
      <c r="H118" s="80">
        <v>0</v>
      </c>
      <c r="I118" s="81">
        <v>0</v>
      </c>
      <c r="J118" s="80">
        <f>-1112025-80854-16171</f>
        <v>-1209050</v>
      </c>
      <c r="K118" s="82">
        <v>0</v>
      </c>
      <c r="L118" s="83">
        <v>0</v>
      </c>
      <c r="M118" s="83">
        <v>0</v>
      </c>
      <c r="N118" s="80">
        <v>0</v>
      </c>
      <c r="O118" s="80">
        <f>264000+190408+190408</f>
        <v>644816</v>
      </c>
      <c r="P118" s="81">
        <v>0</v>
      </c>
      <c r="Q118" s="80">
        <v>0</v>
      </c>
      <c r="T118" s="26"/>
    </row>
    <row r="119" spans="1:20" s="3" customFormat="1" ht="20.25" customHeight="1">
      <c r="A119" s="735"/>
      <c r="B119" s="738"/>
      <c r="C119" s="21" t="s">
        <v>2</v>
      </c>
      <c r="D119" s="100">
        <f>SUM(E119:Q119)</f>
        <v>27069188</v>
      </c>
      <c r="E119" s="80">
        <f t="shared" ref="E119:P119" si="33">E117+E118</f>
        <v>0</v>
      </c>
      <c r="F119" s="80">
        <f t="shared" si="33"/>
        <v>171180</v>
      </c>
      <c r="G119" s="80">
        <f t="shared" si="33"/>
        <v>0</v>
      </c>
      <c r="H119" s="80">
        <f t="shared" si="33"/>
        <v>0</v>
      </c>
      <c r="I119" s="80">
        <f t="shared" si="33"/>
        <v>0</v>
      </c>
      <c r="J119" s="80">
        <f t="shared" si="33"/>
        <v>6126286</v>
      </c>
      <c r="K119" s="80">
        <f t="shared" si="33"/>
        <v>0</v>
      </c>
      <c r="L119" s="80">
        <f t="shared" si="33"/>
        <v>0</v>
      </c>
      <c r="M119" s="80">
        <f t="shared" si="33"/>
        <v>0</v>
      </c>
      <c r="N119" s="80">
        <f t="shared" si="33"/>
        <v>0</v>
      </c>
      <c r="O119" s="80">
        <f t="shared" si="33"/>
        <v>10651335</v>
      </c>
      <c r="P119" s="83">
        <f t="shared" si="33"/>
        <v>10120387</v>
      </c>
      <c r="Q119" s="80">
        <f>Q117+Q118</f>
        <v>0</v>
      </c>
      <c r="T119" s="26"/>
    </row>
    <row r="120" spans="1:20" s="3" customFormat="1" ht="5.0999999999999996" customHeight="1">
      <c r="A120" s="33"/>
      <c r="B120" s="27"/>
      <c r="C120" s="24"/>
      <c r="D120" s="71"/>
      <c r="E120" s="86"/>
      <c r="F120" s="86"/>
      <c r="G120" s="86"/>
      <c r="H120" s="86"/>
      <c r="I120" s="86"/>
      <c r="J120" s="86"/>
      <c r="K120" s="86"/>
      <c r="L120" s="86"/>
      <c r="M120" s="73"/>
      <c r="N120" s="86"/>
      <c r="O120" s="86"/>
      <c r="P120" s="86"/>
      <c r="Q120" s="87"/>
      <c r="T120" s="26"/>
    </row>
    <row r="121" spans="1:20" s="3" customFormat="1" ht="20.25" hidden="1" customHeight="1">
      <c r="A121" s="733" t="s">
        <v>47</v>
      </c>
      <c r="B121" s="739" t="s">
        <v>48</v>
      </c>
      <c r="C121" s="21" t="s">
        <v>0</v>
      </c>
      <c r="D121" s="100">
        <f t="shared" si="31"/>
        <v>219500</v>
      </c>
      <c r="E121" s="85">
        <v>0</v>
      </c>
      <c r="F121" s="85">
        <v>219500</v>
      </c>
      <c r="G121" s="89">
        <v>0</v>
      </c>
      <c r="H121" s="85">
        <v>0</v>
      </c>
      <c r="I121" s="87">
        <v>0</v>
      </c>
      <c r="J121" s="85">
        <v>0</v>
      </c>
      <c r="K121" s="87">
        <v>0</v>
      </c>
      <c r="L121" s="85">
        <v>0</v>
      </c>
      <c r="M121" s="85">
        <v>0</v>
      </c>
      <c r="N121" s="85">
        <v>0</v>
      </c>
      <c r="O121" s="85">
        <v>0</v>
      </c>
      <c r="P121" s="86">
        <v>0</v>
      </c>
      <c r="Q121" s="85">
        <v>0</v>
      </c>
      <c r="T121" s="26"/>
    </row>
    <row r="122" spans="1:20" s="3" customFormat="1" ht="20.25" hidden="1" customHeight="1">
      <c r="A122" s="734"/>
      <c r="B122" s="740"/>
      <c r="C122" s="21" t="s">
        <v>1</v>
      </c>
      <c r="D122" s="100">
        <f t="shared" si="31"/>
        <v>0</v>
      </c>
      <c r="E122" s="80">
        <v>0</v>
      </c>
      <c r="F122" s="80">
        <v>0</v>
      </c>
      <c r="G122" s="81">
        <v>0</v>
      </c>
      <c r="H122" s="80">
        <v>0</v>
      </c>
      <c r="I122" s="81">
        <v>0</v>
      </c>
      <c r="J122" s="80">
        <v>0</v>
      </c>
      <c r="K122" s="82">
        <v>0</v>
      </c>
      <c r="L122" s="83">
        <v>0</v>
      </c>
      <c r="M122" s="83">
        <v>0</v>
      </c>
      <c r="N122" s="80">
        <v>0</v>
      </c>
      <c r="O122" s="80">
        <v>0</v>
      </c>
      <c r="P122" s="81">
        <v>0</v>
      </c>
      <c r="Q122" s="80">
        <v>0</v>
      </c>
      <c r="T122" s="26"/>
    </row>
    <row r="123" spans="1:20" s="3" customFormat="1" ht="20.25" hidden="1" customHeight="1">
      <c r="A123" s="735"/>
      <c r="B123" s="741"/>
      <c r="C123" s="21" t="s">
        <v>2</v>
      </c>
      <c r="D123" s="100">
        <f t="shared" si="31"/>
        <v>219500</v>
      </c>
      <c r="E123" s="80">
        <f t="shared" ref="E123:P123" si="34">E121+E122</f>
        <v>0</v>
      </c>
      <c r="F123" s="80">
        <f t="shared" si="34"/>
        <v>219500</v>
      </c>
      <c r="G123" s="80">
        <f t="shared" si="34"/>
        <v>0</v>
      </c>
      <c r="H123" s="80">
        <f t="shared" si="34"/>
        <v>0</v>
      </c>
      <c r="I123" s="80">
        <f t="shared" si="34"/>
        <v>0</v>
      </c>
      <c r="J123" s="80">
        <f t="shared" si="34"/>
        <v>0</v>
      </c>
      <c r="K123" s="80">
        <f t="shared" si="34"/>
        <v>0</v>
      </c>
      <c r="L123" s="80">
        <f t="shared" si="34"/>
        <v>0</v>
      </c>
      <c r="M123" s="80">
        <f t="shared" si="34"/>
        <v>0</v>
      </c>
      <c r="N123" s="80">
        <f t="shared" si="34"/>
        <v>0</v>
      </c>
      <c r="O123" s="80">
        <f t="shared" si="34"/>
        <v>0</v>
      </c>
      <c r="P123" s="83">
        <f t="shared" si="34"/>
        <v>0</v>
      </c>
      <c r="Q123" s="80">
        <f>Q121+Q122</f>
        <v>0</v>
      </c>
      <c r="T123" s="26"/>
    </row>
    <row r="124" spans="1:20" s="3" customFormat="1" ht="9" hidden="1" customHeight="1">
      <c r="A124" s="33"/>
      <c r="B124" s="27"/>
      <c r="C124" s="24"/>
      <c r="D124" s="71"/>
      <c r="E124" s="86"/>
      <c r="F124" s="86"/>
      <c r="G124" s="86"/>
      <c r="H124" s="86"/>
      <c r="I124" s="86"/>
      <c r="J124" s="86"/>
      <c r="K124" s="86"/>
      <c r="L124" s="86"/>
      <c r="M124" s="73"/>
      <c r="N124" s="86"/>
      <c r="O124" s="86"/>
      <c r="P124" s="86"/>
      <c r="Q124" s="85"/>
      <c r="T124" s="26"/>
    </row>
    <row r="125" spans="1:20" s="3" customFormat="1" ht="20.25" hidden="1" customHeight="1">
      <c r="A125" s="733" t="s">
        <v>51</v>
      </c>
      <c r="B125" s="736" t="s">
        <v>52</v>
      </c>
      <c r="C125" s="21" t="s">
        <v>0</v>
      </c>
      <c r="D125" s="100">
        <f t="shared" si="31"/>
        <v>62738</v>
      </c>
      <c r="E125" s="85">
        <v>0</v>
      </c>
      <c r="F125" s="85">
        <v>0</v>
      </c>
      <c r="G125" s="89">
        <v>0</v>
      </c>
      <c r="H125" s="85">
        <v>0</v>
      </c>
      <c r="I125" s="86">
        <v>0</v>
      </c>
      <c r="J125" s="85">
        <v>0</v>
      </c>
      <c r="K125" s="87">
        <v>0</v>
      </c>
      <c r="L125" s="89">
        <v>0</v>
      </c>
      <c r="M125" s="85">
        <v>62738</v>
      </c>
      <c r="N125" s="85">
        <v>0</v>
      </c>
      <c r="O125" s="85">
        <v>0</v>
      </c>
      <c r="P125" s="86">
        <v>0</v>
      </c>
      <c r="Q125" s="85">
        <v>0</v>
      </c>
      <c r="T125" s="26"/>
    </row>
    <row r="126" spans="1:20" s="3" customFormat="1" ht="20.25" hidden="1" customHeight="1">
      <c r="A126" s="734"/>
      <c r="B126" s="737"/>
      <c r="C126" s="21" t="s">
        <v>1</v>
      </c>
      <c r="D126" s="100">
        <f t="shared" si="31"/>
        <v>0</v>
      </c>
      <c r="E126" s="80">
        <v>0</v>
      </c>
      <c r="F126" s="80">
        <v>0</v>
      </c>
      <c r="G126" s="81">
        <v>0</v>
      </c>
      <c r="H126" s="80">
        <v>0</v>
      </c>
      <c r="I126" s="81">
        <v>0</v>
      </c>
      <c r="J126" s="80">
        <v>0</v>
      </c>
      <c r="K126" s="82">
        <v>0</v>
      </c>
      <c r="L126" s="83">
        <v>0</v>
      </c>
      <c r="M126" s="83">
        <v>0</v>
      </c>
      <c r="N126" s="80">
        <v>0</v>
      </c>
      <c r="O126" s="80">
        <v>0</v>
      </c>
      <c r="P126" s="81">
        <v>0</v>
      </c>
      <c r="Q126" s="80">
        <v>0</v>
      </c>
      <c r="T126" s="26"/>
    </row>
    <row r="127" spans="1:20" s="3" customFormat="1" ht="20.25" hidden="1" customHeight="1">
      <c r="A127" s="735"/>
      <c r="B127" s="738"/>
      <c r="C127" s="21" t="s">
        <v>2</v>
      </c>
      <c r="D127" s="100">
        <f t="shared" si="31"/>
        <v>62738</v>
      </c>
      <c r="E127" s="80">
        <f t="shared" ref="E127:P127" si="35">E125+E126</f>
        <v>0</v>
      </c>
      <c r="F127" s="80">
        <f t="shared" si="35"/>
        <v>0</v>
      </c>
      <c r="G127" s="80">
        <f t="shared" si="35"/>
        <v>0</v>
      </c>
      <c r="H127" s="80">
        <f t="shared" si="35"/>
        <v>0</v>
      </c>
      <c r="I127" s="80">
        <f t="shared" si="35"/>
        <v>0</v>
      </c>
      <c r="J127" s="80">
        <f t="shared" si="35"/>
        <v>0</v>
      </c>
      <c r="K127" s="80">
        <f t="shared" si="35"/>
        <v>0</v>
      </c>
      <c r="L127" s="80">
        <f t="shared" si="35"/>
        <v>0</v>
      </c>
      <c r="M127" s="80">
        <f t="shared" si="35"/>
        <v>62738</v>
      </c>
      <c r="N127" s="80">
        <f t="shared" si="35"/>
        <v>0</v>
      </c>
      <c r="O127" s="80">
        <f t="shared" si="35"/>
        <v>0</v>
      </c>
      <c r="P127" s="83">
        <f t="shared" si="35"/>
        <v>0</v>
      </c>
      <c r="Q127" s="80">
        <f>Q125+Q126</f>
        <v>0</v>
      </c>
      <c r="T127" s="26"/>
    </row>
    <row r="128" spans="1:20" s="3" customFormat="1" ht="6.75" hidden="1" customHeight="1">
      <c r="A128" s="33"/>
      <c r="B128" s="27"/>
      <c r="C128" s="24"/>
      <c r="D128" s="71"/>
      <c r="E128" s="86"/>
      <c r="F128" s="86"/>
      <c r="G128" s="86"/>
      <c r="H128" s="86"/>
      <c r="I128" s="86"/>
      <c r="J128" s="86"/>
      <c r="K128" s="86"/>
      <c r="L128" s="86"/>
      <c r="M128" s="73"/>
      <c r="N128" s="86"/>
      <c r="O128" s="86"/>
      <c r="P128" s="86"/>
      <c r="Q128" s="85"/>
      <c r="T128" s="26"/>
    </row>
    <row r="129" spans="1:20" s="3" customFormat="1" ht="20.25" hidden="1" customHeight="1">
      <c r="A129" s="733" t="s">
        <v>53</v>
      </c>
      <c r="B129" s="736" t="s">
        <v>54</v>
      </c>
      <c r="C129" s="21" t="s">
        <v>0</v>
      </c>
      <c r="D129" s="100">
        <f t="shared" si="31"/>
        <v>9266</v>
      </c>
      <c r="E129" s="85">
        <v>0</v>
      </c>
      <c r="F129" s="85">
        <v>0</v>
      </c>
      <c r="G129" s="89">
        <v>7809</v>
      </c>
      <c r="H129" s="85">
        <v>0</v>
      </c>
      <c r="I129" s="87">
        <v>1457</v>
      </c>
      <c r="J129" s="85">
        <v>0</v>
      </c>
      <c r="K129" s="87">
        <v>0</v>
      </c>
      <c r="L129" s="85">
        <v>0</v>
      </c>
      <c r="M129" s="85">
        <v>0</v>
      </c>
      <c r="N129" s="85">
        <v>0</v>
      </c>
      <c r="O129" s="85">
        <v>0</v>
      </c>
      <c r="P129" s="86">
        <v>0</v>
      </c>
      <c r="Q129" s="85">
        <v>0</v>
      </c>
      <c r="T129" s="26"/>
    </row>
    <row r="130" spans="1:20" s="3" customFormat="1" ht="20.25" hidden="1" customHeight="1">
      <c r="A130" s="734"/>
      <c r="B130" s="737"/>
      <c r="C130" s="21" t="s">
        <v>1</v>
      </c>
      <c r="D130" s="100">
        <f t="shared" si="31"/>
        <v>0</v>
      </c>
      <c r="E130" s="80">
        <v>0</v>
      </c>
      <c r="F130" s="80">
        <v>0</v>
      </c>
      <c r="G130" s="81">
        <v>0</v>
      </c>
      <c r="H130" s="80">
        <v>0</v>
      </c>
      <c r="I130" s="81">
        <v>0</v>
      </c>
      <c r="J130" s="80">
        <v>0</v>
      </c>
      <c r="K130" s="82">
        <v>0</v>
      </c>
      <c r="L130" s="83">
        <v>0</v>
      </c>
      <c r="M130" s="83">
        <v>0</v>
      </c>
      <c r="N130" s="80">
        <v>0</v>
      </c>
      <c r="O130" s="80">
        <v>0</v>
      </c>
      <c r="P130" s="81">
        <v>0</v>
      </c>
      <c r="Q130" s="80">
        <v>0</v>
      </c>
      <c r="T130" s="26"/>
    </row>
    <row r="131" spans="1:20" s="3" customFormat="1" ht="20.25" hidden="1" customHeight="1">
      <c r="A131" s="735"/>
      <c r="B131" s="738"/>
      <c r="C131" s="21" t="s">
        <v>2</v>
      </c>
      <c r="D131" s="100">
        <f t="shared" si="31"/>
        <v>9266</v>
      </c>
      <c r="E131" s="80">
        <f t="shared" ref="E131:P131" si="36">E129+E130</f>
        <v>0</v>
      </c>
      <c r="F131" s="80">
        <f t="shared" si="36"/>
        <v>0</v>
      </c>
      <c r="G131" s="80">
        <f t="shared" si="36"/>
        <v>7809</v>
      </c>
      <c r="H131" s="80">
        <f t="shared" si="36"/>
        <v>0</v>
      </c>
      <c r="I131" s="80">
        <f t="shared" si="36"/>
        <v>1457</v>
      </c>
      <c r="J131" s="80">
        <f t="shared" si="36"/>
        <v>0</v>
      </c>
      <c r="K131" s="80">
        <f t="shared" si="36"/>
        <v>0</v>
      </c>
      <c r="L131" s="80">
        <f t="shared" si="36"/>
        <v>0</v>
      </c>
      <c r="M131" s="80">
        <f t="shared" si="36"/>
        <v>0</v>
      </c>
      <c r="N131" s="80">
        <f t="shared" si="36"/>
        <v>0</v>
      </c>
      <c r="O131" s="80">
        <f t="shared" si="36"/>
        <v>0</v>
      </c>
      <c r="P131" s="83">
        <f t="shared" si="36"/>
        <v>0</v>
      </c>
      <c r="Q131" s="80">
        <f>Q129+Q130</f>
        <v>0</v>
      </c>
      <c r="T131" s="26"/>
    </row>
    <row r="132" spans="1:20" s="3" customFormat="1" ht="20.25" hidden="1" customHeight="1">
      <c r="A132" s="33"/>
      <c r="B132" s="27"/>
      <c r="C132" s="24"/>
      <c r="D132" s="71"/>
      <c r="E132" s="86"/>
      <c r="F132" s="86"/>
      <c r="G132" s="86"/>
      <c r="H132" s="86"/>
      <c r="I132" s="86"/>
      <c r="J132" s="86"/>
      <c r="K132" s="86"/>
      <c r="L132" s="86"/>
      <c r="M132" s="73"/>
      <c r="N132" s="86"/>
      <c r="O132" s="86"/>
      <c r="P132" s="86"/>
      <c r="Q132" s="85"/>
      <c r="T132" s="26"/>
    </row>
    <row r="133" spans="1:20" s="3" customFormat="1" ht="20.25" customHeight="1">
      <c r="A133" s="733" t="s">
        <v>57</v>
      </c>
      <c r="B133" s="736" t="s">
        <v>58</v>
      </c>
      <c r="C133" s="21" t="s">
        <v>0</v>
      </c>
      <c r="D133" s="100">
        <f t="shared" si="31"/>
        <v>388071081</v>
      </c>
      <c r="E133" s="85">
        <v>0</v>
      </c>
      <c r="F133" s="85">
        <v>0</v>
      </c>
      <c r="G133" s="85">
        <v>348293154</v>
      </c>
      <c r="H133" s="89">
        <v>10200000</v>
      </c>
      <c r="I133" s="85">
        <v>29577927</v>
      </c>
      <c r="J133" s="85">
        <v>0</v>
      </c>
      <c r="K133" s="87">
        <v>0</v>
      </c>
      <c r="L133" s="89">
        <v>0</v>
      </c>
      <c r="M133" s="85">
        <v>0</v>
      </c>
      <c r="N133" s="85">
        <v>0</v>
      </c>
      <c r="O133" s="85">
        <v>0</v>
      </c>
      <c r="P133" s="89">
        <v>0</v>
      </c>
      <c r="Q133" s="85">
        <v>0</v>
      </c>
      <c r="T133" s="26"/>
    </row>
    <row r="134" spans="1:20" s="3" customFormat="1" ht="20.25" customHeight="1">
      <c r="A134" s="734"/>
      <c r="B134" s="737"/>
      <c r="C134" s="21" t="s">
        <v>1</v>
      </c>
      <c r="D134" s="100">
        <f t="shared" si="31"/>
        <v>9954299</v>
      </c>
      <c r="E134" s="80">
        <v>6177784</v>
      </c>
      <c r="F134" s="80">
        <v>6330406</v>
      </c>
      <c r="G134" s="81">
        <f>5465213+450500</f>
        <v>5915713</v>
      </c>
      <c r="H134" s="80">
        <v>-8487695</v>
      </c>
      <c r="I134" s="81">
        <f>6912238-6969147+75000-53000+53000</f>
        <v>18091</v>
      </c>
      <c r="J134" s="80">
        <v>0</v>
      </c>
      <c r="K134" s="82">
        <v>0</v>
      </c>
      <c r="L134" s="83">
        <v>0</v>
      </c>
      <c r="M134" s="83">
        <v>0</v>
      </c>
      <c r="N134" s="80">
        <v>0</v>
      </c>
      <c r="O134" s="80">
        <v>0</v>
      </c>
      <c r="P134" s="81">
        <v>0</v>
      </c>
      <c r="Q134" s="80">
        <v>0</v>
      </c>
      <c r="T134" s="26"/>
    </row>
    <row r="135" spans="1:20" s="3" customFormat="1" ht="20.25" customHeight="1">
      <c r="A135" s="735"/>
      <c r="B135" s="738"/>
      <c r="C135" s="21" t="s">
        <v>2</v>
      </c>
      <c r="D135" s="100">
        <f t="shared" si="31"/>
        <v>398025380</v>
      </c>
      <c r="E135" s="80">
        <f t="shared" ref="E135:P135" si="37">E133+E134</f>
        <v>6177784</v>
      </c>
      <c r="F135" s="80">
        <f t="shared" si="37"/>
        <v>6330406</v>
      </c>
      <c r="G135" s="80">
        <f t="shared" si="37"/>
        <v>354208867</v>
      </c>
      <c r="H135" s="80">
        <f t="shared" si="37"/>
        <v>1712305</v>
      </c>
      <c r="I135" s="80">
        <f t="shared" si="37"/>
        <v>29596018</v>
      </c>
      <c r="J135" s="80">
        <f t="shared" si="37"/>
        <v>0</v>
      </c>
      <c r="K135" s="80">
        <f t="shared" si="37"/>
        <v>0</v>
      </c>
      <c r="L135" s="80">
        <f t="shared" si="37"/>
        <v>0</v>
      </c>
      <c r="M135" s="80">
        <f t="shared" si="37"/>
        <v>0</v>
      </c>
      <c r="N135" s="80">
        <f t="shared" si="37"/>
        <v>0</v>
      </c>
      <c r="O135" s="80">
        <f t="shared" si="37"/>
        <v>0</v>
      </c>
      <c r="P135" s="83">
        <f t="shared" si="37"/>
        <v>0</v>
      </c>
      <c r="Q135" s="80">
        <f>Q133+Q134</f>
        <v>0</v>
      </c>
      <c r="T135" s="26"/>
    </row>
    <row r="136" spans="1:20" s="3" customFormat="1" ht="5.0999999999999996" customHeight="1">
      <c r="A136" s="33"/>
      <c r="B136" s="27"/>
      <c r="C136" s="24"/>
      <c r="D136" s="71"/>
      <c r="E136" s="86"/>
      <c r="F136" s="86"/>
      <c r="G136" s="86"/>
      <c r="H136" s="86"/>
      <c r="I136" s="86"/>
      <c r="J136" s="86"/>
      <c r="K136" s="86"/>
      <c r="L136" s="86"/>
      <c r="M136" s="73"/>
      <c r="N136" s="86"/>
      <c r="O136" s="86"/>
      <c r="P136" s="86"/>
      <c r="Q136" s="87"/>
      <c r="T136" s="26"/>
    </row>
    <row r="137" spans="1:20" s="3" customFormat="1" ht="20.25" hidden="1" customHeight="1">
      <c r="A137" s="733" t="s">
        <v>59</v>
      </c>
      <c r="B137" s="736" t="s">
        <v>60</v>
      </c>
      <c r="C137" s="21" t="s">
        <v>0</v>
      </c>
      <c r="D137" s="100">
        <f t="shared" ref="D137:D139" si="38">SUM(E137:Q137)</f>
        <v>79</v>
      </c>
      <c r="E137" s="85">
        <v>0</v>
      </c>
      <c r="F137" s="85">
        <v>79</v>
      </c>
      <c r="G137" s="85">
        <v>0</v>
      </c>
      <c r="H137" s="89">
        <v>0</v>
      </c>
      <c r="I137" s="85">
        <v>0</v>
      </c>
      <c r="J137" s="85">
        <v>0</v>
      </c>
      <c r="K137" s="87">
        <v>0</v>
      </c>
      <c r="L137" s="89">
        <v>0</v>
      </c>
      <c r="M137" s="85">
        <v>0</v>
      </c>
      <c r="N137" s="85">
        <v>0</v>
      </c>
      <c r="O137" s="85">
        <v>0</v>
      </c>
      <c r="P137" s="89">
        <v>0</v>
      </c>
      <c r="Q137" s="85">
        <v>0</v>
      </c>
      <c r="T137" s="26"/>
    </row>
    <row r="138" spans="1:20" s="3" customFormat="1" ht="20.25" hidden="1" customHeight="1">
      <c r="A138" s="734"/>
      <c r="B138" s="737"/>
      <c r="C138" s="21" t="s">
        <v>1</v>
      </c>
      <c r="D138" s="100">
        <f t="shared" si="38"/>
        <v>0</v>
      </c>
      <c r="E138" s="80">
        <v>0</v>
      </c>
      <c r="F138" s="80">
        <v>0</v>
      </c>
      <c r="G138" s="81">
        <v>0</v>
      </c>
      <c r="H138" s="80">
        <v>0</v>
      </c>
      <c r="I138" s="81">
        <v>0</v>
      </c>
      <c r="J138" s="80">
        <v>0</v>
      </c>
      <c r="K138" s="82">
        <v>0</v>
      </c>
      <c r="L138" s="83">
        <v>0</v>
      </c>
      <c r="M138" s="83">
        <v>0</v>
      </c>
      <c r="N138" s="80">
        <v>0</v>
      </c>
      <c r="O138" s="80">
        <v>0</v>
      </c>
      <c r="P138" s="81">
        <v>0</v>
      </c>
      <c r="Q138" s="80">
        <v>0</v>
      </c>
      <c r="T138" s="26"/>
    </row>
    <row r="139" spans="1:20" s="3" customFormat="1" ht="20.25" hidden="1" customHeight="1">
      <c r="A139" s="735"/>
      <c r="B139" s="738"/>
      <c r="C139" s="21" t="s">
        <v>2</v>
      </c>
      <c r="D139" s="100">
        <f t="shared" si="38"/>
        <v>79</v>
      </c>
      <c r="E139" s="80">
        <f t="shared" ref="E139:P139" si="39">E137+E138</f>
        <v>0</v>
      </c>
      <c r="F139" s="80">
        <f t="shared" si="39"/>
        <v>79</v>
      </c>
      <c r="G139" s="80">
        <f t="shared" si="39"/>
        <v>0</v>
      </c>
      <c r="H139" s="80">
        <f t="shared" si="39"/>
        <v>0</v>
      </c>
      <c r="I139" s="80">
        <f t="shared" si="39"/>
        <v>0</v>
      </c>
      <c r="J139" s="80">
        <f t="shared" si="39"/>
        <v>0</v>
      </c>
      <c r="K139" s="80">
        <f t="shared" si="39"/>
        <v>0</v>
      </c>
      <c r="L139" s="80">
        <f t="shared" si="39"/>
        <v>0</v>
      </c>
      <c r="M139" s="80">
        <f t="shared" si="39"/>
        <v>0</v>
      </c>
      <c r="N139" s="80">
        <f t="shared" si="39"/>
        <v>0</v>
      </c>
      <c r="O139" s="80">
        <f t="shared" si="39"/>
        <v>0</v>
      </c>
      <c r="P139" s="83">
        <f t="shared" si="39"/>
        <v>0</v>
      </c>
      <c r="Q139" s="80">
        <f>Q137+Q138</f>
        <v>0</v>
      </c>
      <c r="T139" s="26"/>
    </row>
    <row r="140" spans="1:20" s="3" customFormat="1" ht="7.5" hidden="1" customHeight="1">
      <c r="A140" s="59"/>
      <c r="B140" s="31"/>
      <c r="C140" s="24"/>
      <c r="D140" s="71"/>
      <c r="E140" s="86"/>
      <c r="F140" s="86"/>
      <c r="G140" s="86"/>
      <c r="H140" s="86"/>
      <c r="I140" s="86"/>
      <c r="J140" s="86"/>
      <c r="K140" s="86"/>
      <c r="L140" s="86"/>
      <c r="M140" s="73"/>
      <c r="N140" s="86"/>
      <c r="O140" s="86"/>
      <c r="P140" s="86"/>
      <c r="Q140" s="87"/>
      <c r="T140" s="26"/>
    </row>
    <row r="141" spans="1:20" s="3" customFormat="1" ht="20.25" hidden="1" customHeight="1">
      <c r="A141" s="733" t="s">
        <v>25</v>
      </c>
      <c r="B141" s="736" t="s">
        <v>63</v>
      </c>
      <c r="C141" s="21" t="s">
        <v>0</v>
      </c>
      <c r="D141" s="100">
        <f t="shared" ref="D141:D143" si="40">SUM(E141:Q141)</f>
        <v>8334</v>
      </c>
      <c r="E141" s="85">
        <v>0</v>
      </c>
      <c r="F141" s="85">
        <v>8334</v>
      </c>
      <c r="G141" s="89">
        <v>0</v>
      </c>
      <c r="H141" s="85">
        <v>0</v>
      </c>
      <c r="I141" s="86">
        <v>0</v>
      </c>
      <c r="J141" s="85">
        <v>0</v>
      </c>
      <c r="K141" s="87">
        <v>0</v>
      </c>
      <c r="L141" s="89">
        <v>0</v>
      </c>
      <c r="M141" s="85">
        <v>0</v>
      </c>
      <c r="N141" s="85">
        <v>0</v>
      </c>
      <c r="O141" s="85">
        <v>0</v>
      </c>
      <c r="P141" s="86">
        <v>0</v>
      </c>
      <c r="Q141" s="85">
        <v>0</v>
      </c>
      <c r="T141" s="26"/>
    </row>
    <row r="142" spans="1:20" s="3" customFormat="1" ht="20.25" hidden="1" customHeight="1">
      <c r="A142" s="734"/>
      <c r="B142" s="737"/>
      <c r="C142" s="21" t="s">
        <v>1</v>
      </c>
      <c r="D142" s="100">
        <f t="shared" si="40"/>
        <v>0</v>
      </c>
      <c r="E142" s="80">
        <v>0</v>
      </c>
      <c r="F142" s="80">
        <v>0</v>
      </c>
      <c r="G142" s="81">
        <v>0</v>
      </c>
      <c r="H142" s="80">
        <v>0</v>
      </c>
      <c r="I142" s="81">
        <v>0</v>
      </c>
      <c r="J142" s="76">
        <v>0</v>
      </c>
      <c r="K142" s="82">
        <v>0</v>
      </c>
      <c r="L142" s="83">
        <v>0</v>
      </c>
      <c r="M142" s="83">
        <v>0</v>
      </c>
      <c r="N142" s="80">
        <v>0</v>
      </c>
      <c r="O142" s="80">
        <v>0</v>
      </c>
      <c r="P142" s="81">
        <v>0</v>
      </c>
      <c r="Q142" s="80">
        <v>0</v>
      </c>
      <c r="T142" s="26"/>
    </row>
    <row r="143" spans="1:20" s="3" customFormat="1" ht="20.25" hidden="1" customHeight="1">
      <c r="A143" s="735"/>
      <c r="B143" s="738"/>
      <c r="C143" s="21" t="s">
        <v>2</v>
      </c>
      <c r="D143" s="100">
        <f t="shared" si="40"/>
        <v>8334</v>
      </c>
      <c r="E143" s="80">
        <f t="shared" ref="E143:P143" si="41">E141+E142</f>
        <v>0</v>
      </c>
      <c r="F143" s="80">
        <f t="shared" si="41"/>
        <v>8334</v>
      </c>
      <c r="G143" s="80">
        <f t="shared" si="41"/>
        <v>0</v>
      </c>
      <c r="H143" s="80">
        <f t="shared" si="41"/>
        <v>0</v>
      </c>
      <c r="I143" s="80">
        <f t="shared" si="41"/>
        <v>0</v>
      </c>
      <c r="J143" s="80">
        <f t="shared" si="41"/>
        <v>0</v>
      </c>
      <c r="K143" s="80">
        <f t="shared" si="41"/>
        <v>0</v>
      </c>
      <c r="L143" s="80">
        <f t="shared" si="41"/>
        <v>0</v>
      </c>
      <c r="M143" s="80">
        <f t="shared" si="41"/>
        <v>0</v>
      </c>
      <c r="N143" s="80">
        <f t="shared" si="41"/>
        <v>0</v>
      </c>
      <c r="O143" s="80">
        <f t="shared" si="41"/>
        <v>0</v>
      </c>
      <c r="P143" s="83">
        <f t="shared" si="41"/>
        <v>0</v>
      </c>
      <c r="Q143" s="80">
        <f>Q141+Q142</f>
        <v>0</v>
      </c>
      <c r="T143" s="26"/>
    </row>
    <row r="144" spans="1:20" s="3" customFormat="1" ht="7.5" hidden="1" customHeight="1">
      <c r="A144" s="59"/>
      <c r="B144" s="31"/>
      <c r="C144" s="24"/>
      <c r="D144" s="71"/>
      <c r="E144" s="86"/>
      <c r="F144" s="86"/>
      <c r="G144" s="86"/>
      <c r="H144" s="86"/>
      <c r="I144" s="86"/>
      <c r="J144" s="86"/>
      <c r="K144" s="86"/>
      <c r="L144" s="86"/>
      <c r="M144" s="73"/>
      <c r="N144" s="86"/>
      <c r="O144" s="86"/>
      <c r="P144" s="86"/>
      <c r="Q144" s="87"/>
      <c r="T144" s="26"/>
    </row>
    <row r="145" spans="1:20" s="3" customFormat="1" ht="20.25" hidden="1" customHeight="1">
      <c r="A145" s="733" t="s">
        <v>64</v>
      </c>
      <c r="B145" s="736" t="s">
        <v>21</v>
      </c>
      <c r="C145" s="21" t="s">
        <v>0</v>
      </c>
      <c r="D145" s="100">
        <f t="shared" si="31"/>
        <v>0</v>
      </c>
      <c r="E145" s="85">
        <v>0</v>
      </c>
      <c r="F145" s="85">
        <v>0</v>
      </c>
      <c r="G145" s="89">
        <v>0</v>
      </c>
      <c r="H145" s="85">
        <v>0</v>
      </c>
      <c r="I145" s="86">
        <v>0</v>
      </c>
      <c r="J145" s="85">
        <v>0</v>
      </c>
      <c r="K145" s="87">
        <v>0</v>
      </c>
      <c r="L145" s="89">
        <v>0</v>
      </c>
      <c r="M145" s="85">
        <v>0</v>
      </c>
      <c r="N145" s="85">
        <v>0</v>
      </c>
      <c r="O145" s="85">
        <v>0</v>
      </c>
      <c r="P145" s="86">
        <v>0</v>
      </c>
      <c r="Q145" s="85">
        <v>0</v>
      </c>
      <c r="T145" s="26"/>
    </row>
    <row r="146" spans="1:20" s="3" customFormat="1" ht="20.25" hidden="1" customHeight="1">
      <c r="A146" s="734"/>
      <c r="B146" s="737"/>
      <c r="C146" s="21" t="s">
        <v>1</v>
      </c>
      <c r="D146" s="100">
        <f t="shared" si="31"/>
        <v>0</v>
      </c>
      <c r="E146" s="80">
        <v>0</v>
      </c>
      <c r="F146" s="80">
        <v>0</v>
      </c>
      <c r="G146" s="81">
        <v>0</v>
      </c>
      <c r="H146" s="80">
        <v>0</v>
      </c>
      <c r="I146" s="81">
        <v>0</v>
      </c>
      <c r="J146" s="76">
        <v>0</v>
      </c>
      <c r="K146" s="82">
        <v>0</v>
      </c>
      <c r="L146" s="83">
        <v>0</v>
      </c>
      <c r="M146" s="83">
        <v>0</v>
      </c>
      <c r="N146" s="80">
        <v>0</v>
      </c>
      <c r="O146" s="80">
        <v>0</v>
      </c>
      <c r="P146" s="81">
        <v>0</v>
      </c>
      <c r="Q146" s="80">
        <v>0</v>
      </c>
      <c r="T146" s="26"/>
    </row>
    <row r="147" spans="1:20" s="3" customFormat="1" ht="20.25" hidden="1" customHeight="1">
      <c r="A147" s="735"/>
      <c r="B147" s="738"/>
      <c r="C147" s="21" t="s">
        <v>2</v>
      </c>
      <c r="D147" s="100">
        <f t="shared" si="31"/>
        <v>0</v>
      </c>
      <c r="E147" s="80">
        <f t="shared" ref="E147:P147" si="42">E145+E146</f>
        <v>0</v>
      </c>
      <c r="F147" s="80">
        <f t="shared" si="42"/>
        <v>0</v>
      </c>
      <c r="G147" s="80">
        <f t="shared" si="42"/>
        <v>0</v>
      </c>
      <c r="H147" s="80">
        <f t="shared" si="42"/>
        <v>0</v>
      </c>
      <c r="I147" s="80">
        <f t="shared" si="42"/>
        <v>0</v>
      </c>
      <c r="J147" s="80">
        <f t="shared" si="42"/>
        <v>0</v>
      </c>
      <c r="K147" s="80">
        <f t="shared" si="42"/>
        <v>0</v>
      </c>
      <c r="L147" s="80">
        <f t="shared" si="42"/>
        <v>0</v>
      </c>
      <c r="M147" s="80">
        <f t="shared" si="42"/>
        <v>0</v>
      </c>
      <c r="N147" s="80">
        <f t="shared" si="42"/>
        <v>0</v>
      </c>
      <c r="O147" s="80">
        <f t="shared" si="42"/>
        <v>0</v>
      </c>
      <c r="P147" s="83">
        <f t="shared" si="42"/>
        <v>0</v>
      </c>
      <c r="Q147" s="80">
        <f>Q145+Q146</f>
        <v>0</v>
      </c>
      <c r="T147" s="26"/>
    </row>
    <row r="148" spans="1:20" s="3" customFormat="1" ht="20.25" hidden="1" customHeight="1">
      <c r="A148" s="33"/>
      <c r="B148" s="27"/>
      <c r="C148" s="24"/>
      <c r="D148" s="71"/>
      <c r="E148" s="86"/>
      <c r="F148" s="86"/>
      <c r="G148" s="86"/>
      <c r="H148" s="86"/>
      <c r="I148" s="86"/>
      <c r="J148" s="86"/>
      <c r="K148" s="86"/>
      <c r="L148" s="86"/>
      <c r="M148" s="73"/>
      <c r="N148" s="86"/>
      <c r="O148" s="86"/>
      <c r="P148" s="86"/>
      <c r="Q148" s="85"/>
      <c r="T148" s="26"/>
    </row>
    <row r="149" spans="1:20" s="3" customFormat="1" ht="20.25" hidden="1" customHeight="1">
      <c r="A149" s="733" t="s">
        <v>65</v>
      </c>
      <c r="B149" s="736" t="s">
        <v>66</v>
      </c>
      <c r="C149" s="21" t="s">
        <v>0</v>
      </c>
      <c r="D149" s="100">
        <f t="shared" si="31"/>
        <v>69265</v>
      </c>
      <c r="E149" s="85">
        <v>0</v>
      </c>
      <c r="F149" s="85">
        <v>69265</v>
      </c>
      <c r="G149" s="89">
        <v>0</v>
      </c>
      <c r="H149" s="85">
        <v>0</v>
      </c>
      <c r="I149" s="86">
        <v>0</v>
      </c>
      <c r="J149" s="85">
        <v>0</v>
      </c>
      <c r="K149" s="87">
        <v>0</v>
      </c>
      <c r="L149" s="89">
        <v>0</v>
      </c>
      <c r="M149" s="85">
        <v>0</v>
      </c>
      <c r="N149" s="85">
        <v>0</v>
      </c>
      <c r="O149" s="85">
        <v>0</v>
      </c>
      <c r="P149" s="86">
        <v>0</v>
      </c>
      <c r="Q149" s="85">
        <v>0</v>
      </c>
      <c r="T149" s="26"/>
    </row>
    <row r="150" spans="1:20" s="3" customFormat="1" ht="20.25" hidden="1" customHeight="1">
      <c r="A150" s="734"/>
      <c r="B150" s="737"/>
      <c r="C150" s="21" t="s">
        <v>1</v>
      </c>
      <c r="D150" s="100">
        <f t="shared" si="31"/>
        <v>0</v>
      </c>
      <c r="E150" s="80">
        <v>0</v>
      </c>
      <c r="F150" s="80">
        <v>0</v>
      </c>
      <c r="G150" s="81">
        <v>0</v>
      </c>
      <c r="H150" s="80">
        <v>0</v>
      </c>
      <c r="I150" s="81">
        <v>0</v>
      </c>
      <c r="J150" s="80">
        <v>0</v>
      </c>
      <c r="K150" s="82">
        <v>0</v>
      </c>
      <c r="L150" s="83">
        <v>0</v>
      </c>
      <c r="M150" s="83">
        <v>0</v>
      </c>
      <c r="N150" s="80">
        <v>0</v>
      </c>
      <c r="O150" s="80">
        <v>0</v>
      </c>
      <c r="P150" s="81">
        <v>0</v>
      </c>
      <c r="Q150" s="80">
        <v>0</v>
      </c>
      <c r="T150" s="26"/>
    </row>
    <row r="151" spans="1:20" s="3" customFormat="1" ht="20.25" hidden="1" customHeight="1">
      <c r="A151" s="734"/>
      <c r="B151" s="737"/>
      <c r="C151" s="21" t="s">
        <v>2</v>
      </c>
      <c r="D151" s="100">
        <f t="shared" si="31"/>
        <v>69265</v>
      </c>
      <c r="E151" s="80">
        <f t="shared" ref="E151:P151" si="43">E149+E150</f>
        <v>0</v>
      </c>
      <c r="F151" s="80">
        <f t="shared" si="43"/>
        <v>69265</v>
      </c>
      <c r="G151" s="80">
        <f t="shared" si="43"/>
        <v>0</v>
      </c>
      <c r="H151" s="80">
        <f t="shared" si="43"/>
        <v>0</v>
      </c>
      <c r="I151" s="80">
        <f t="shared" si="43"/>
        <v>0</v>
      </c>
      <c r="J151" s="80">
        <f t="shared" si="43"/>
        <v>0</v>
      </c>
      <c r="K151" s="80">
        <f t="shared" si="43"/>
        <v>0</v>
      </c>
      <c r="L151" s="80">
        <f t="shared" si="43"/>
        <v>0</v>
      </c>
      <c r="M151" s="80">
        <f t="shared" si="43"/>
        <v>0</v>
      </c>
      <c r="N151" s="80">
        <f t="shared" si="43"/>
        <v>0</v>
      </c>
      <c r="O151" s="80">
        <f t="shared" si="43"/>
        <v>0</v>
      </c>
      <c r="P151" s="83">
        <f t="shared" si="43"/>
        <v>0</v>
      </c>
      <c r="Q151" s="80">
        <f>Q149+Q150</f>
        <v>0</v>
      </c>
      <c r="T151" s="26"/>
    </row>
    <row r="152" spans="1:20" s="3" customFormat="1" ht="10.5" hidden="1" customHeight="1">
      <c r="A152" s="33"/>
      <c r="B152" s="27"/>
      <c r="C152" s="24"/>
      <c r="D152" s="71"/>
      <c r="E152" s="86"/>
      <c r="F152" s="86"/>
      <c r="G152" s="86"/>
      <c r="H152" s="86"/>
      <c r="I152" s="86"/>
      <c r="J152" s="86"/>
      <c r="K152" s="86"/>
      <c r="L152" s="86"/>
      <c r="M152" s="73"/>
      <c r="N152" s="86"/>
      <c r="O152" s="86"/>
      <c r="P152" s="86"/>
      <c r="Q152" s="85"/>
      <c r="T152" s="26"/>
    </row>
    <row r="153" spans="1:20" s="3" customFormat="1" ht="20.25" hidden="1" customHeight="1">
      <c r="A153" s="733" t="s">
        <v>67</v>
      </c>
      <c r="B153" s="736" t="s">
        <v>68</v>
      </c>
      <c r="C153" s="21" t="s">
        <v>0</v>
      </c>
      <c r="D153" s="100">
        <f t="shared" si="31"/>
        <v>17594512</v>
      </c>
      <c r="E153" s="85">
        <v>0</v>
      </c>
      <c r="F153" s="85">
        <v>0</v>
      </c>
      <c r="G153" s="89">
        <v>0</v>
      </c>
      <c r="H153" s="85">
        <v>0</v>
      </c>
      <c r="I153" s="86">
        <v>0</v>
      </c>
      <c r="J153" s="85">
        <v>0</v>
      </c>
      <c r="K153" s="87">
        <v>0</v>
      </c>
      <c r="L153" s="89">
        <v>0</v>
      </c>
      <c r="M153" s="85">
        <v>0</v>
      </c>
      <c r="N153" s="85">
        <v>0</v>
      </c>
      <c r="O153" s="85">
        <v>17594512</v>
      </c>
      <c r="P153" s="86">
        <v>0</v>
      </c>
      <c r="Q153" s="85">
        <v>0</v>
      </c>
      <c r="T153" s="26"/>
    </row>
    <row r="154" spans="1:20" s="3" customFormat="1" ht="20.25" hidden="1" customHeight="1">
      <c r="A154" s="734"/>
      <c r="B154" s="737"/>
      <c r="C154" s="21" t="s">
        <v>1</v>
      </c>
      <c r="D154" s="100">
        <f t="shared" si="31"/>
        <v>0</v>
      </c>
      <c r="E154" s="80">
        <v>0</v>
      </c>
      <c r="F154" s="80">
        <v>0</v>
      </c>
      <c r="G154" s="81">
        <v>0</v>
      </c>
      <c r="H154" s="80">
        <v>0</v>
      </c>
      <c r="I154" s="81">
        <v>0</v>
      </c>
      <c r="J154" s="80">
        <v>0</v>
      </c>
      <c r="K154" s="82">
        <v>0</v>
      </c>
      <c r="L154" s="83">
        <v>0</v>
      </c>
      <c r="M154" s="83">
        <v>0</v>
      </c>
      <c r="N154" s="80">
        <v>0</v>
      </c>
      <c r="O154" s="80">
        <v>0</v>
      </c>
      <c r="P154" s="81">
        <v>0</v>
      </c>
      <c r="Q154" s="80">
        <v>0</v>
      </c>
      <c r="T154" s="26"/>
    </row>
    <row r="155" spans="1:20" s="3" customFormat="1" ht="20.25" hidden="1" customHeight="1">
      <c r="A155" s="735"/>
      <c r="B155" s="738"/>
      <c r="C155" s="21" t="s">
        <v>2</v>
      </c>
      <c r="D155" s="100">
        <f t="shared" si="31"/>
        <v>17594512</v>
      </c>
      <c r="E155" s="80">
        <f t="shared" ref="E155:P155" si="44">E153+E154</f>
        <v>0</v>
      </c>
      <c r="F155" s="80">
        <f t="shared" si="44"/>
        <v>0</v>
      </c>
      <c r="G155" s="80">
        <f t="shared" si="44"/>
        <v>0</v>
      </c>
      <c r="H155" s="80">
        <f t="shared" si="44"/>
        <v>0</v>
      </c>
      <c r="I155" s="80">
        <f t="shared" si="44"/>
        <v>0</v>
      </c>
      <c r="J155" s="80">
        <f t="shared" si="44"/>
        <v>0</v>
      </c>
      <c r="K155" s="80">
        <f t="shared" si="44"/>
        <v>0</v>
      </c>
      <c r="L155" s="80">
        <f t="shared" si="44"/>
        <v>0</v>
      </c>
      <c r="M155" s="80">
        <f t="shared" si="44"/>
        <v>0</v>
      </c>
      <c r="N155" s="80">
        <f t="shared" si="44"/>
        <v>0</v>
      </c>
      <c r="O155" s="80">
        <f t="shared" si="44"/>
        <v>17594512</v>
      </c>
      <c r="P155" s="83">
        <f t="shared" si="44"/>
        <v>0</v>
      </c>
      <c r="Q155" s="80">
        <f>Q153+Q154</f>
        <v>0</v>
      </c>
      <c r="T155" s="26"/>
    </row>
    <row r="156" spans="1:20" s="3" customFormat="1" ht="10.5" hidden="1" customHeight="1">
      <c r="A156" s="59"/>
      <c r="B156" s="31"/>
      <c r="C156" s="25"/>
      <c r="D156" s="71"/>
      <c r="E156" s="90"/>
      <c r="F156" s="90"/>
      <c r="G156" s="90"/>
      <c r="H156" s="90"/>
      <c r="I156" s="90"/>
      <c r="J156" s="90"/>
      <c r="K156" s="90"/>
      <c r="L156" s="90"/>
      <c r="M156" s="73"/>
      <c r="N156" s="90"/>
      <c r="O156" s="90"/>
      <c r="P156" s="90"/>
      <c r="Q156" s="91"/>
      <c r="T156" s="26"/>
    </row>
    <row r="157" spans="1:20" s="3" customFormat="1" ht="21.75" customHeight="1">
      <c r="A157" s="733" t="s">
        <v>27</v>
      </c>
      <c r="B157" s="736" t="s">
        <v>69</v>
      </c>
      <c r="C157" s="21" t="s">
        <v>0</v>
      </c>
      <c r="D157" s="100">
        <f t="shared" si="31"/>
        <v>426300</v>
      </c>
      <c r="E157" s="92">
        <v>0</v>
      </c>
      <c r="F157" s="92">
        <v>0</v>
      </c>
      <c r="G157" s="93">
        <v>377066</v>
      </c>
      <c r="H157" s="92">
        <v>0</v>
      </c>
      <c r="I157" s="94">
        <v>22834</v>
      </c>
      <c r="J157" s="92">
        <v>0</v>
      </c>
      <c r="K157" s="95">
        <v>0</v>
      </c>
      <c r="L157" s="93">
        <v>0</v>
      </c>
      <c r="M157" s="85">
        <v>0</v>
      </c>
      <c r="N157" s="92">
        <v>0</v>
      </c>
      <c r="O157" s="92">
        <v>0</v>
      </c>
      <c r="P157" s="94">
        <v>26400</v>
      </c>
      <c r="Q157" s="92">
        <v>0</v>
      </c>
      <c r="T157" s="26"/>
    </row>
    <row r="158" spans="1:20" s="3" customFormat="1" ht="21.75" customHeight="1">
      <c r="A158" s="734"/>
      <c r="B158" s="737"/>
      <c r="C158" s="21" t="s">
        <v>1</v>
      </c>
      <c r="D158" s="100">
        <f t="shared" si="31"/>
        <v>-144427</v>
      </c>
      <c r="E158" s="76">
        <v>0</v>
      </c>
      <c r="F158" s="76">
        <v>0</v>
      </c>
      <c r="G158" s="76">
        <v>-136180</v>
      </c>
      <c r="H158" s="76">
        <v>0</v>
      </c>
      <c r="I158" s="76">
        <v>-8247</v>
      </c>
      <c r="J158" s="76">
        <v>0</v>
      </c>
      <c r="K158" s="76">
        <v>0</v>
      </c>
      <c r="L158" s="76">
        <v>0</v>
      </c>
      <c r="M158" s="83">
        <v>0</v>
      </c>
      <c r="N158" s="76">
        <v>0</v>
      </c>
      <c r="O158" s="76">
        <v>0</v>
      </c>
      <c r="P158" s="77">
        <v>0</v>
      </c>
      <c r="Q158" s="76">
        <v>0</v>
      </c>
      <c r="T158" s="26"/>
    </row>
    <row r="159" spans="1:20" s="3" customFormat="1" ht="21.75" customHeight="1">
      <c r="A159" s="735"/>
      <c r="B159" s="738"/>
      <c r="C159" s="21" t="s">
        <v>2</v>
      </c>
      <c r="D159" s="100">
        <f t="shared" si="31"/>
        <v>281873</v>
      </c>
      <c r="E159" s="80">
        <f t="shared" ref="E159:P159" si="45">E157+E158</f>
        <v>0</v>
      </c>
      <c r="F159" s="80">
        <f t="shared" si="45"/>
        <v>0</v>
      </c>
      <c r="G159" s="80">
        <f t="shared" si="45"/>
        <v>240886</v>
      </c>
      <c r="H159" s="80">
        <f t="shared" si="45"/>
        <v>0</v>
      </c>
      <c r="I159" s="80">
        <f t="shared" si="45"/>
        <v>14587</v>
      </c>
      <c r="J159" s="80">
        <f t="shared" si="45"/>
        <v>0</v>
      </c>
      <c r="K159" s="80">
        <f t="shared" si="45"/>
        <v>0</v>
      </c>
      <c r="L159" s="80">
        <f t="shared" si="45"/>
        <v>0</v>
      </c>
      <c r="M159" s="80">
        <f t="shared" si="45"/>
        <v>0</v>
      </c>
      <c r="N159" s="80">
        <f t="shared" si="45"/>
        <v>0</v>
      </c>
      <c r="O159" s="80">
        <f t="shared" si="45"/>
        <v>0</v>
      </c>
      <c r="P159" s="83">
        <f t="shared" si="45"/>
        <v>26400</v>
      </c>
      <c r="Q159" s="80">
        <f>Q157+Q158</f>
        <v>0</v>
      </c>
      <c r="T159" s="26"/>
    </row>
    <row r="160" spans="1:20" s="3" customFormat="1" ht="5.0999999999999996" customHeight="1">
      <c r="A160" s="59"/>
      <c r="B160" s="31"/>
      <c r="C160" s="31"/>
      <c r="D160" s="96"/>
      <c r="E160" s="94"/>
      <c r="F160" s="94"/>
      <c r="G160" s="94"/>
      <c r="H160" s="94"/>
      <c r="I160" s="94"/>
      <c r="J160" s="94"/>
      <c r="K160" s="94"/>
      <c r="L160" s="94"/>
      <c r="M160" s="94"/>
      <c r="N160" s="94"/>
      <c r="O160" s="94"/>
      <c r="P160" s="94"/>
      <c r="Q160" s="87"/>
      <c r="T160" s="26"/>
    </row>
    <row r="161" spans="1:20" s="102" customFormat="1" ht="22.5" customHeight="1">
      <c r="A161" s="750" t="s">
        <v>23</v>
      </c>
      <c r="B161" s="751"/>
      <c r="C161" s="104" t="s">
        <v>0</v>
      </c>
      <c r="D161" s="101">
        <f t="shared" ref="D161:E163" si="46">D13+D109</f>
        <v>1908663747.3799999</v>
      </c>
      <c r="E161" s="101">
        <f t="shared" si="46"/>
        <v>1131915382</v>
      </c>
      <c r="F161" s="101">
        <f t="shared" ref="F161:P161" si="47">F13+F109</f>
        <v>22588915</v>
      </c>
      <c r="G161" s="101">
        <f t="shared" si="47"/>
        <v>493233410</v>
      </c>
      <c r="H161" s="101">
        <f t="shared" si="47"/>
        <v>77304500</v>
      </c>
      <c r="I161" s="101">
        <f t="shared" si="47"/>
        <v>49511537</v>
      </c>
      <c r="J161" s="101">
        <f t="shared" si="47"/>
        <v>8294644</v>
      </c>
      <c r="K161" s="101">
        <f t="shared" si="47"/>
        <v>0</v>
      </c>
      <c r="L161" s="101">
        <f t="shared" si="47"/>
        <v>348179</v>
      </c>
      <c r="M161" s="101">
        <f>M13+M109</f>
        <v>63960</v>
      </c>
      <c r="N161" s="101">
        <f t="shared" si="47"/>
        <v>59501176.019999996</v>
      </c>
      <c r="O161" s="101">
        <f t="shared" si="47"/>
        <v>33560070</v>
      </c>
      <c r="P161" s="105">
        <f t="shared" si="47"/>
        <v>32341974.359999999</v>
      </c>
      <c r="Q161" s="101">
        <f>Q13+Q109</f>
        <v>0</v>
      </c>
      <c r="T161" s="103"/>
    </row>
    <row r="162" spans="1:20" ht="22.5" customHeight="1">
      <c r="A162" s="752"/>
      <c r="B162" s="753"/>
      <c r="C162" s="104" t="s">
        <v>1</v>
      </c>
      <c r="D162" s="101">
        <f>D14+D110</f>
        <v>32031343.530000001</v>
      </c>
      <c r="E162" s="101">
        <f t="shared" si="46"/>
        <v>6177784</v>
      </c>
      <c r="F162" s="101">
        <f t="shared" ref="F162:O162" si="48">F14+F110</f>
        <v>7161675.5300000003</v>
      </c>
      <c r="G162" s="101">
        <f t="shared" si="48"/>
        <v>18175483</v>
      </c>
      <c r="H162" s="101">
        <f t="shared" si="48"/>
        <v>701448</v>
      </c>
      <c r="I162" s="101">
        <f t="shared" si="48"/>
        <v>149079</v>
      </c>
      <c r="J162" s="101">
        <f t="shared" si="48"/>
        <v>-1209050</v>
      </c>
      <c r="K162" s="101">
        <f t="shared" si="48"/>
        <v>0</v>
      </c>
      <c r="L162" s="101">
        <f t="shared" si="48"/>
        <v>65108</v>
      </c>
      <c r="M162" s="101">
        <f>M14+M110</f>
        <v>0</v>
      </c>
      <c r="N162" s="101">
        <f t="shared" si="48"/>
        <v>0</v>
      </c>
      <c r="O162" s="101">
        <f t="shared" si="48"/>
        <v>654816</v>
      </c>
      <c r="P162" s="105">
        <f>P14+P110</f>
        <v>155000</v>
      </c>
      <c r="Q162" s="101">
        <f>Q14+Q110</f>
        <v>0</v>
      </c>
    </row>
    <row r="163" spans="1:20" ht="22.5" customHeight="1">
      <c r="A163" s="754"/>
      <c r="B163" s="755"/>
      <c r="C163" s="104" t="s">
        <v>2</v>
      </c>
      <c r="D163" s="101">
        <f t="shared" si="46"/>
        <v>1940695090.9099998</v>
      </c>
      <c r="E163" s="101">
        <f t="shared" si="46"/>
        <v>1138093166</v>
      </c>
      <c r="F163" s="101">
        <f t="shared" ref="F163:P163" si="49">F161+F162</f>
        <v>29750590.530000001</v>
      </c>
      <c r="G163" s="101">
        <f t="shared" si="49"/>
        <v>511408893</v>
      </c>
      <c r="H163" s="101">
        <f t="shared" si="49"/>
        <v>78005948</v>
      </c>
      <c r="I163" s="101">
        <f t="shared" si="49"/>
        <v>49660616</v>
      </c>
      <c r="J163" s="101">
        <f t="shared" si="49"/>
        <v>7085594</v>
      </c>
      <c r="K163" s="101">
        <f t="shared" si="49"/>
        <v>0</v>
      </c>
      <c r="L163" s="101">
        <f t="shared" si="49"/>
        <v>413287</v>
      </c>
      <c r="M163" s="101">
        <f>M161+M162</f>
        <v>63960</v>
      </c>
      <c r="N163" s="101">
        <f t="shared" si="49"/>
        <v>59501176.019999996</v>
      </c>
      <c r="O163" s="101">
        <f t="shared" si="49"/>
        <v>34214886</v>
      </c>
      <c r="P163" s="105">
        <f t="shared" si="49"/>
        <v>32496974.359999999</v>
      </c>
      <c r="Q163" s="101">
        <f>Q161+Q162</f>
        <v>0</v>
      </c>
    </row>
    <row r="164" spans="1:20" ht="22.5" customHeight="1">
      <c r="A164" s="62" t="s">
        <v>93</v>
      </c>
      <c r="B164" s="34"/>
      <c r="C164" s="34"/>
      <c r="D164" s="97"/>
      <c r="E164" s="97"/>
      <c r="F164" s="97"/>
      <c r="G164" s="97"/>
      <c r="H164" s="97"/>
      <c r="I164" s="97"/>
      <c r="J164" s="97"/>
      <c r="K164" s="97"/>
      <c r="L164" s="97"/>
      <c r="M164" s="97"/>
      <c r="N164" s="97"/>
      <c r="O164" s="97"/>
      <c r="P164" s="97"/>
      <c r="Q164" s="97"/>
    </row>
    <row r="165" spans="1:20" ht="15" customHeight="1">
      <c r="A165" s="35" t="s">
        <v>0</v>
      </c>
      <c r="B165" s="36" t="s">
        <v>97</v>
      </c>
      <c r="C165" s="37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1:20" ht="15" customHeight="1">
      <c r="A166" s="35" t="s">
        <v>1</v>
      </c>
      <c r="B166" s="36" t="s">
        <v>78</v>
      </c>
      <c r="C166" s="37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1:20" ht="15" customHeight="1">
      <c r="A167" s="35" t="s">
        <v>2</v>
      </c>
      <c r="B167" s="36" t="s">
        <v>79</v>
      </c>
      <c r="C167" s="37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1:20">
      <c r="D168" s="26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1:20">
      <c r="D169" s="26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1:20">
      <c r="D170" s="26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1:20">
      <c r="D171" s="26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1:20">
      <c r="D172" s="26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1:20">
      <c r="D173" s="26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1:20">
      <c r="D174" s="26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1:20">
      <c r="D175" s="26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1:20">
      <c r="D176" s="26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4:17">
      <c r="D177" s="26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4:17">
      <c r="D178" s="26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4:17">
      <c r="D179" s="26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4:17">
      <c r="D180" s="26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4:17">
      <c r="D181" s="26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4:17">
      <c r="D182" s="26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4:17">
      <c r="D183" s="26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4:17">
      <c r="D184" s="26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4:17">
      <c r="D185" s="26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4:17">
      <c r="D186" s="26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4:17">
      <c r="D187" s="26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4:17">
      <c r="D188" s="26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4:17">
      <c r="D189" s="26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4:17">
      <c r="D190" s="26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</sheetData>
  <sheetProtection password="C25B" sheet="1" objects="1" scenarios="1"/>
  <mergeCells count="96">
    <mergeCell ref="A137:A139"/>
    <mergeCell ref="B137:B139"/>
    <mergeCell ref="A141:A143"/>
    <mergeCell ref="B141:B143"/>
    <mergeCell ref="A4:P4"/>
    <mergeCell ref="A7:A10"/>
    <mergeCell ref="B7:B10"/>
    <mergeCell ref="D7:D10"/>
    <mergeCell ref="E7:E10"/>
    <mergeCell ref="L9:L10"/>
    <mergeCell ref="N9:N10"/>
    <mergeCell ref="O9:O10"/>
    <mergeCell ref="K9:K10"/>
    <mergeCell ref="F7:F10"/>
    <mergeCell ref="G7:Q7"/>
    <mergeCell ref="N8:Q8"/>
    <mergeCell ref="Q9:Q10"/>
    <mergeCell ref="A21:A23"/>
    <mergeCell ref="B21:B23"/>
    <mergeCell ref="B13:B15"/>
    <mergeCell ref="A13:A15"/>
    <mergeCell ref="M9:M10"/>
    <mergeCell ref="C7:C10"/>
    <mergeCell ref="G8:M8"/>
    <mergeCell ref="H9:I9"/>
    <mergeCell ref="J9:J10"/>
    <mergeCell ref="P9:P10"/>
    <mergeCell ref="G9:G10"/>
    <mergeCell ref="A29:A31"/>
    <mergeCell ref="B29:B31"/>
    <mergeCell ref="B25:B27"/>
    <mergeCell ref="A17:A19"/>
    <mergeCell ref="B17:B19"/>
    <mergeCell ref="A37:A39"/>
    <mergeCell ref="B37:B39"/>
    <mergeCell ref="A49:A51"/>
    <mergeCell ref="A45:A47"/>
    <mergeCell ref="A33:A35"/>
    <mergeCell ref="B33:B35"/>
    <mergeCell ref="A41:A43"/>
    <mergeCell ref="B41:B43"/>
    <mergeCell ref="B45:B47"/>
    <mergeCell ref="B49:B51"/>
    <mergeCell ref="A133:A135"/>
    <mergeCell ref="B133:B135"/>
    <mergeCell ref="A145:A147"/>
    <mergeCell ref="B145:B147"/>
    <mergeCell ref="B53:B55"/>
    <mergeCell ref="A53:A55"/>
    <mergeCell ref="A121:A123"/>
    <mergeCell ref="A125:A127"/>
    <mergeCell ref="B125:B127"/>
    <mergeCell ref="B129:B131"/>
    <mergeCell ref="A129:A131"/>
    <mergeCell ref="B121:B123"/>
    <mergeCell ref="B105:B107"/>
    <mergeCell ref="A85:A87"/>
    <mergeCell ref="A89:A91"/>
    <mergeCell ref="B89:B91"/>
    <mergeCell ref="A161:B163"/>
    <mergeCell ref="A149:A151"/>
    <mergeCell ref="B149:B151"/>
    <mergeCell ref="B157:B159"/>
    <mergeCell ref="A157:A159"/>
    <mergeCell ref="A113:A115"/>
    <mergeCell ref="A101:A103"/>
    <mergeCell ref="A109:A111"/>
    <mergeCell ref="B109:B111"/>
    <mergeCell ref="B113:B115"/>
    <mergeCell ref="A105:A107"/>
    <mergeCell ref="B97:B99"/>
    <mergeCell ref="B101:B103"/>
    <mergeCell ref="A57:A59"/>
    <mergeCell ref="A69:A71"/>
    <mergeCell ref="A73:A75"/>
    <mergeCell ref="B85:B87"/>
    <mergeCell ref="A65:A67"/>
    <mergeCell ref="A77:A79"/>
    <mergeCell ref="A61:A63"/>
    <mergeCell ref="B61:B63"/>
    <mergeCell ref="A5:Q5"/>
    <mergeCell ref="A153:A155"/>
    <mergeCell ref="B153:B155"/>
    <mergeCell ref="A93:A95"/>
    <mergeCell ref="B93:B95"/>
    <mergeCell ref="A25:A27"/>
    <mergeCell ref="B117:B119"/>
    <mergeCell ref="A117:A119"/>
    <mergeCell ref="B81:B83"/>
    <mergeCell ref="B57:B59"/>
    <mergeCell ref="B65:B67"/>
    <mergeCell ref="B69:B71"/>
    <mergeCell ref="B73:B75"/>
    <mergeCell ref="A81:A83"/>
    <mergeCell ref="B77:B79"/>
    <mergeCell ref="A97:A99"/>
  </mergeCells>
  <phoneticPr fontId="0" type="noConversion"/>
  <printOptions horizontalCentered="1"/>
  <pageMargins left="0.70866141732283472" right="0.70866141732283472" top="0.98425196850393704" bottom="0.74803149606299213" header="0.31496062992125984" footer="0.31496062992125984"/>
  <pageSetup paperSize="9" scale="59" orientation="landscape" r:id="rId1"/>
  <headerFooter alignWithMargins="0"/>
  <colBreaks count="1" manualBreakCount="1">
    <brk id="17" max="154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792"/>
  <sheetViews>
    <sheetView view="pageBreakPreview" zoomScaleNormal="75" zoomScaleSheetLayoutView="100" workbookViewId="0">
      <selection activeCell="A784" sqref="A784:F786"/>
    </sheetView>
  </sheetViews>
  <sheetFormatPr defaultColWidth="8" defaultRowHeight="15"/>
  <cols>
    <col min="1" max="1" width="2.25" style="534" customWidth="1"/>
    <col min="2" max="2" width="3.375" style="534" customWidth="1"/>
    <col min="3" max="3" width="3.5" style="534" customWidth="1"/>
    <col min="4" max="4" width="5.375" style="534" customWidth="1"/>
    <col min="5" max="5" width="9.625" style="529" customWidth="1"/>
    <col min="6" max="6" width="49.375" style="528" customWidth="1"/>
    <col min="7" max="7" width="2" style="529" customWidth="1"/>
    <col min="8" max="8" width="14.875" style="527" customWidth="1"/>
    <col min="9" max="14" width="14.875" style="530" customWidth="1"/>
    <col min="15" max="16384" width="8" style="531"/>
  </cols>
  <sheetData>
    <row r="1" spans="1:14" s="407" customFormat="1" ht="13.5" customHeight="1">
      <c r="D1" s="408"/>
      <c r="E1" s="409"/>
      <c r="F1" s="410"/>
      <c r="G1" s="409"/>
      <c r="H1" s="411"/>
      <c r="I1" s="410"/>
      <c r="J1" s="410"/>
      <c r="K1" s="410"/>
      <c r="L1" s="1016" t="s">
        <v>1296</v>
      </c>
      <c r="M1" s="1016"/>
      <c r="N1" s="1016"/>
    </row>
    <row r="2" spans="1:14" s="407" customFormat="1" ht="13.5" customHeight="1">
      <c r="C2" s="412" t="s">
        <v>1010</v>
      </c>
      <c r="D2" s="412"/>
      <c r="E2" s="409"/>
      <c r="F2" s="410"/>
      <c r="G2" s="409"/>
      <c r="H2" s="411"/>
      <c r="I2" s="410"/>
      <c r="J2" s="413"/>
      <c r="K2" s="413"/>
      <c r="L2" s="410" t="s">
        <v>1011</v>
      </c>
      <c r="M2" s="413"/>
      <c r="N2" s="413"/>
    </row>
    <row r="3" spans="1:14" s="407" customFormat="1" ht="1.5" customHeight="1">
      <c r="D3" s="412"/>
      <c r="E3" s="409"/>
      <c r="F3" s="410"/>
      <c r="G3" s="409"/>
      <c r="H3" s="411"/>
      <c r="I3" s="410"/>
      <c r="J3" s="413"/>
      <c r="K3" s="413"/>
      <c r="L3" s="410"/>
      <c r="M3" s="413"/>
      <c r="N3" s="413"/>
    </row>
    <row r="4" spans="1:14" s="407" customFormat="1" ht="27" customHeight="1">
      <c r="A4" s="1017" t="s">
        <v>1012</v>
      </c>
      <c r="B4" s="1018"/>
      <c r="C4" s="1018"/>
      <c r="D4" s="1018"/>
      <c r="E4" s="1018"/>
      <c r="F4" s="1018"/>
      <c r="G4" s="1018"/>
      <c r="H4" s="1018"/>
      <c r="I4" s="1018"/>
      <c r="J4" s="1018"/>
      <c r="K4" s="1018"/>
      <c r="L4" s="1018"/>
      <c r="M4" s="1018"/>
      <c r="N4" s="1018"/>
    </row>
    <row r="5" spans="1:14" s="407" customFormat="1" ht="10.5" customHeight="1">
      <c r="A5" s="414"/>
      <c r="B5" s="414"/>
      <c r="C5" s="414"/>
      <c r="D5" s="414"/>
      <c r="E5" s="415"/>
      <c r="F5" s="413"/>
      <c r="G5" s="415"/>
      <c r="H5" s="416"/>
      <c r="I5" s="408"/>
      <c r="J5" s="408"/>
      <c r="K5" s="408"/>
      <c r="L5" s="408"/>
      <c r="M5" s="408"/>
      <c r="N5" s="408" t="s">
        <v>35</v>
      </c>
    </row>
    <row r="6" spans="1:14" s="417" customFormat="1" ht="30.75" customHeight="1">
      <c r="A6" s="1019" t="s">
        <v>1013</v>
      </c>
      <c r="B6" s="1020"/>
      <c r="C6" s="1019" t="s">
        <v>235</v>
      </c>
      <c r="D6" s="1020"/>
      <c r="E6" s="1019" t="s">
        <v>1014</v>
      </c>
      <c r="F6" s="1025"/>
      <c r="G6" s="1028" t="s">
        <v>93</v>
      </c>
      <c r="H6" s="1031" t="s">
        <v>38</v>
      </c>
      <c r="I6" s="1034" t="s">
        <v>1015</v>
      </c>
      <c r="J6" s="1035"/>
      <c r="K6" s="1036"/>
      <c r="L6" s="1034" t="s">
        <v>1016</v>
      </c>
      <c r="M6" s="1035"/>
      <c r="N6" s="1036"/>
    </row>
    <row r="7" spans="1:14" s="417" customFormat="1" ht="15.75" customHeight="1">
      <c r="A7" s="1021"/>
      <c r="B7" s="1022"/>
      <c r="C7" s="1021"/>
      <c r="D7" s="1022"/>
      <c r="E7" s="1026"/>
      <c r="F7" s="1027"/>
      <c r="G7" s="1029"/>
      <c r="H7" s="1032"/>
      <c r="I7" s="1037" t="s">
        <v>1017</v>
      </c>
      <c r="J7" s="418" t="s">
        <v>505</v>
      </c>
      <c r="K7" s="419"/>
      <c r="L7" s="1037" t="s">
        <v>1017</v>
      </c>
      <c r="M7" s="418" t="s">
        <v>505</v>
      </c>
      <c r="N7" s="419"/>
    </row>
    <row r="8" spans="1:14" s="417" customFormat="1" ht="17.25" customHeight="1">
      <c r="A8" s="1023"/>
      <c r="B8" s="1024"/>
      <c r="C8" s="1023"/>
      <c r="D8" s="1024"/>
      <c r="E8" s="420" t="s">
        <v>687</v>
      </c>
      <c r="F8" s="421"/>
      <c r="G8" s="1030"/>
      <c r="H8" s="1033"/>
      <c r="I8" s="1038"/>
      <c r="J8" s="419" t="s">
        <v>1018</v>
      </c>
      <c r="K8" s="422" t="s">
        <v>1019</v>
      </c>
      <c r="L8" s="1038"/>
      <c r="M8" s="419" t="s">
        <v>1018</v>
      </c>
      <c r="N8" s="422" t="s">
        <v>1019</v>
      </c>
    </row>
    <row r="9" spans="1:14" s="425" customFormat="1" ht="11.25">
      <c r="A9" s="1047">
        <v>1</v>
      </c>
      <c r="B9" s="1048"/>
      <c r="C9" s="1047">
        <v>2</v>
      </c>
      <c r="D9" s="1048"/>
      <c r="E9" s="423">
        <v>3</v>
      </c>
      <c r="F9" s="423">
        <v>4</v>
      </c>
      <c r="G9" s="423"/>
      <c r="H9" s="423">
        <v>5</v>
      </c>
      <c r="I9" s="424">
        <v>6</v>
      </c>
      <c r="J9" s="424">
        <v>7</v>
      </c>
      <c r="K9" s="424">
        <v>8</v>
      </c>
      <c r="L9" s="424">
        <v>9</v>
      </c>
      <c r="M9" s="424">
        <v>10</v>
      </c>
      <c r="N9" s="424">
        <v>11</v>
      </c>
    </row>
    <row r="10" spans="1:14" s="432" customFormat="1" ht="5.25" customHeight="1">
      <c r="A10" s="426"/>
      <c r="B10" s="427"/>
      <c r="C10" s="427"/>
      <c r="D10" s="427"/>
      <c r="E10" s="428"/>
      <c r="F10" s="428"/>
      <c r="G10" s="428"/>
      <c r="H10" s="429"/>
      <c r="I10" s="430"/>
      <c r="J10" s="430"/>
      <c r="K10" s="430"/>
      <c r="L10" s="430"/>
      <c r="M10" s="430"/>
      <c r="N10" s="431"/>
    </row>
    <row r="11" spans="1:14" s="436" customFormat="1" ht="15" customHeight="1">
      <c r="A11" s="1049" t="s">
        <v>245</v>
      </c>
      <c r="B11" s="1050"/>
      <c r="C11" s="1050"/>
      <c r="D11" s="1050"/>
      <c r="E11" s="1050"/>
      <c r="F11" s="1051"/>
      <c r="G11" s="433" t="s">
        <v>0</v>
      </c>
      <c r="H11" s="434">
        <f>I11+L11</f>
        <v>652996773.36000001</v>
      </c>
      <c r="I11" s="435">
        <f>J11+K11</f>
        <v>346695883</v>
      </c>
      <c r="J11" s="435">
        <f t="shared" ref="J11:K13" si="0">J15+J38+J173</f>
        <v>175340437</v>
      </c>
      <c r="K11" s="435">
        <f t="shared" si="0"/>
        <v>171355446</v>
      </c>
      <c r="L11" s="435">
        <f>M11+N11</f>
        <v>306300890.36000001</v>
      </c>
      <c r="M11" s="435">
        <f t="shared" ref="M11:N13" si="1">M15+M38+M173</f>
        <v>17220520</v>
      </c>
      <c r="N11" s="435">
        <f t="shared" si="1"/>
        <v>289080370.36000001</v>
      </c>
    </row>
    <row r="12" spans="1:14" s="436" customFormat="1" ht="15" customHeight="1">
      <c r="A12" s="1052"/>
      <c r="B12" s="1053"/>
      <c r="C12" s="1053"/>
      <c r="D12" s="1053"/>
      <c r="E12" s="1053"/>
      <c r="F12" s="1054"/>
      <c r="G12" s="433" t="s">
        <v>1</v>
      </c>
      <c r="H12" s="434">
        <f t="shared" ref="H12:H13" si="2">I12+L12</f>
        <v>45457626</v>
      </c>
      <c r="I12" s="435">
        <f t="shared" ref="I12:I13" si="3">J12+K12</f>
        <v>12845354</v>
      </c>
      <c r="J12" s="435">
        <f t="shared" si="0"/>
        <v>10558518</v>
      </c>
      <c r="K12" s="435">
        <f t="shared" si="0"/>
        <v>2286836</v>
      </c>
      <c r="L12" s="435">
        <f t="shared" ref="L12:L13" si="4">M12+N12</f>
        <v>32612272</v>
      </c>
      <c r="M12" s="435">
        <f t="shared" si="1"/>
        <v>2322000</v>
      </c>
      <c r="N12" s="435">
        <f t="shared" si="1"/>
        <v>30290272</v>
      </c>
    </row>
    <row r="13" spans="1:14" s="436" customFormat="1" ht="15" customHeight="1">
      <c r="A13" s="1055"/>
      <c r="B13" s="1056"/>
      <c r="C13" s="1056"/>
      <c r="D13" s="1056"/>
      <c r="E13" s="1056"/>
      <c r="F13" s="1057"/>
      <c r="G13" s="433" t="s">
        <v>2</v>
      </c>
      <c r="H13" s="434">
        <f t="shared" si="2"/>
        <v>698454399.36000001</v>
      </c>
      <c r="I13" s="435">
        <f t="shared" si="3"/>
        <v>359541237</v>
      </c>
      <c r="J13" s="435">
        <f t="shared" si="0"/>
        <v>185898955</v>
      </c>
      <c r="K13" s="435">
        <f t="shared" si="0"/>
        <v>173642282</v>
      </c>
      <c r="L13" s="435">
        <f t="shared" si="4"/>
        <v>338913162.36000001</v>
      </c>
      <c r="M13" s="435">
        <f t="shared" si="1"/>
        <v>19542520</v>
      </c>
      <c r="N13" s="435">
        <f t="shared" si="1"/>
        <v>319370642.36000001</v>
      </c>
    </row>
    <row r="14" spans="1:14" s="438" customFormat="1" ht="5.25" customHeight="1">
      <c r="A14" s="437"/>
      <c r="E14" s="439"/>
      <c r="F14" s="440"/>
      <c r="G14" s="441"/>
      <c r="H14" s="442"/>
      <c r="I14" s="443"/>
      <c r="J14" s="443"/>
      <c r="K14" s="443"/>
      <c r="L14" s="443"/>
      <c r="M14" s="443"/>
      <c r="N14" s="444"/>
    </row>
    <row r="15" spans="1:14" s="447" customFormat="1" ht="15" hidden="1" customHeight="1">
      <c r="A15" s="1058" t="s">
        <v>1020</v>
      </c>
      <c r="B15" s="1059"/>
      <c r="C15" s="1059"/>
      <c r="D15" s="1059"/>
      <c r="E15" s="1059"/>
      <c r="F15" s="1060"/>
      <c r="G15" s="445" t="s">
        <v>0</v>
      </c>
      <c r="H15" s="446">
        <f>I15+L15</f>
        <v>200500000</v>
      </c>
      <c r="I15" s="446">
        <f>J15+K15</f>
        <v>0</v>
      </c>
      <c r="J15" s="446">
        <f>J19+J22+J25+J28+J31+J34</f>
        <v>0</v>
      </c>
      <c r="K15" s="446">
        <f>K19+K22+K25+K28+K31+K34</f>
        <v>0</v>
      </c>
      <c r="L15" s="446">
        <f>M15+N15</f>
        <v>200500000</v>
      </c>
      <c r="M15" s="446">
        <f>M19+M22+M25+M28+M31+M34</f>
        <v>0</v>
      </c>
      <c r="N15" s="446">
        <f>N19+N22+N25+N28+N31+N34</f>
        <v>200500000</v>
      </c>
    </row>
    <row r="16" spans="1:14" s="447" customFormat="1" ht="15" hidden="1" customHeight="1">
      <c r="A16" s="1061"/>
      <c r="B16" s="1062"/>
      <c r="C16" s="1062"/>
      <c r="D16" s="1062"/>
      <c r="E16" s="1062"/>
      <c r="F16" s="1063"/>
      <c r="G16" s="445" t="s">
        <v>1</v>
      </c>
      <c r="H16" s="446">
        <f t="shared" ref="H16" si="5">I16+L16</f>
        <v>0</v>
      </c>
      <c r="I16" s="446">
        <f t="shared" ref="I16:I17" si="6">J16+K16</f>
        <v>0</v>
      </c>
      <c r="J16" s="446">
        <f>J20+J23+J26+J29+J32+J35</f>
        <v>0</v>
      </c>
      <c r="K16" s="446">
        <f t="shared" ref="K16:K17" si="7">K20+K23+K26+K29+K32+K35</f>
        <v>0</v>
      </c>
      <c r="L16" s="446">
        <f t="shared" ref="L16:L17" si="8">M16+N16</f>
        <v>0</v>
      </c>
      <c r="M16" s="446">
        <f t="shared" ref="M16:N17" si="9">M20+M23+M26+M29+M32+M35</f>
        <v>0</v>
      </c>
      <c r="N16" s="446">
        <f t="shared" si="9"/>
        <v>0</v>
      </c>
    </row>
    <row r="17" spans="1:14" s="447" customFormat="1" ht="15" hidden="1" customHeight="1">
      <c r="A17" s="1064"/>
      <c r="B17" s="1065"/>
      <c r="C17" s="1065"/>
      <c r="D17" s="1065"/>
      <c r="E17" s="1065"/>
      <c r="F17" s="1066"/>
      <c r="G17" s="445" t="s">
        <v>2</v>
      </c>
      <c r="H17" s="446">
        <f>I17+L17</f>
        <v>200500000</v>
      </c>
      <c r="I17" s="446">
        <f t="shared" si="6"/>
        <v>0</v>
      </c>
      <c r="J17" s="446">
        <f>J21+J24+J27+J30+J33+J36</f>
        <v>0</v>
      </c>
      <c r="K17" s="446">
        <f t="shared" si="7"/>
        <v>0</v>
      </c>
      <c r="L17" s="446">
        <f t="shared" si="8"/>
        <v>200500000</v>
      </c>
      <c r="M17" s="446">
        <f t="shared" si="9"/>
        <v>0</v>
      </c>
      <c r="N17" s="446">
        <f t="shared" si="9"/>
        <v>200500000</v>
      </c>
    </row>
    <row r="18" spans="1:14" s="438" customFormat="1" ht="5.25" hidden="1" customHeight="1">
      <c r="A18" s="448"/>
      <c r="B18" s="449"/>
      <c r="C18" s="449"/>
      <c r="D18" s="449"/>
      <c r="E18" s="450"/>
      <c r="F18" s="450"/>
      <c r="G18" s="451"/>
      <c r="H18" s="452"/>
      <c r="I18" s="453"/>
      <c r="J18" s="453"/>
      <c r="K18" s="453"/>
      <c r="L18" s="453"/>
      <c r="M18" s="453"/>
      <c r="N18" s="454"/>
    </row>
    <row r="19" spans="1:14" s="457" customFormat="1" ht="15" hidden="1" customHeight="1">
      <c r="A19" s="1067" t="s">
        <v>45</v>
      </c>
      <c r="B19" s="1068"/>
      <c r="C19" s="1067" t="s">
        <v>482</v>
      </c>
      <c r="D19" s="1068"/>
      <c r="E19" s="1041" t="s">
        <v>1021</v>
      </c>
      <c r="F19" s="1042"/>
      <c r="G19" s="455" t="s">
        <v>0</v>
      </c>
      <c r="H19" s="456">
        <f t="shared" ref="H19:H35" si="10">I19+L19</f>
        <v>1500000</v>
      </c>
      <c r="I19" s="456">
        <f t="shared" ref="I19:I36" si="11">J19+K19</f>
        <v>0</v>
      </c>
      <c r="J19" s="456">
        <v>0</v>
      </c>
      <c r="K19" s="456">
        <v>0</v>
      </c>
      <c r="L19" s="456">
        <f>M19+N19</f>
        <v>1500000</v>
      </c>
      <c r="M19" s="456">
        <v>0</v>
      </c>
      <c r="N19" s="456">
        <v>1500000</v>
      </c>
    </row>
    <row r="20" spans="1:14" s="457" customFormat="1" ht="15" hidden="1" customHeight="1">
      <c r="A20" s="1039"/>
      <c r="B20" s="1040"/>
      <c r="C20" s="1039"/>
      <c r="D20" s="1040"/>
      <c r="E20" s="1069"/>
      <c r="F20" s="1070"/>
      <c r="G20" s="455" t="s">
        <v>1</v>
      </c>
      <c r="H20" s="456">
        <f t="shared" si="10"/>
        <v>0</v>
      </c>
      <c r="I20" s="456">
        <f t="shared" si="11"/>
        <v>0</v>
      </c>
      <c r="J20" s="456">
        <v>0</v>
      </c>
      <c r="K20" s="456">
        <v>0</v>
      </c>
      <c r="L20" s="456">
        <f t="shared" ref="L20:L21" si="12">M20+N20</f>
        <v>0</v>
      </c>
      <c r="M20" s="456">
        <v>0</v>
      </c>
      <c r="N20" s="456">
        <v>0</v>
      </c>
    </row>
    <row r="21" spans="1:14" s="457" customFormat="1" ht="15" hidden="1" customHeight="1">
      <c r="A21" s="1039"/>
      <c r="B21" s="1040"/>
      <c r="C21" s="1039"/>
      <c r="D21" s="1040"/>
      <c r="E21" s="1071"/>
      <c r="F21" s="1072"/>
      <c r="G21" s="455" t="s">
        <v>2</v>
      </c>
      <c r="H21" s="456">
        <f>I21+L21</f>
        <v>1500000</v>
      </c>
      <c r="I21" s="456">
        <f t="shared" si="11"/>
        <v>0</v>
      </c>
      <c r="J21" s="456">
        <f>J19+J20</f>
        <v>0</v>
      </c>
      <c r="K21" s="456">
        <f>K19+K20</f>
        <v>0</v>
      </c>
      <c r="L21" s="456">
        <f t="shared" si="12"/>
        <v>1500000</v>
      </c>
      <c r="M21" s="456">
        <f>M19+M20</f>
        <v>0</v>
      </c>
      <c r="N21" s="456">
        <f>N19+N20</f>
        <v>1500000</v>
      </c>
    </row>
    <row r="22" spans="1:14" s="457" customFormat="1" ht="15" hidden="1" customHeight="1">
      <c r="A22" s="1039"/>
      <c r="B22" s="1040"/>
      <c r="C22" s="1039"/>
      <c r="D22" s="1040"/>
      <c r="E22" s="1041" t="s">
        <v>1022</v>
      </c>
      <c r="F22" s="1042"/>
      <c r="G22" s="455" t="s">
        <v>0</v>
      </c>
      <c r="H22" s="456">
        <f t="shared" si="10"/>
        <v>60000000</v>
      </c>
      <c r="I22" s="456">
        <f t="shared" si="11"/>
        <v>0</v>
      </c>
      <c r="J22" s="456">
        <v>0</v>
      </c>
      <c r="K22" s="456">
        <v>0</v>
      </c>
      <c r="L22" s="456">
        <f>M22+N22</f>
        <v>60000000</v>
      </c>
      <c r="M22" s="456">
        <v>0</v>
      </c>
      <c r="N22" s="456">
        <v>60000000</v>
      </c>
    </row>
    <row r="23" spans="1:14" s="457" customFormat="1" ht="15" hidden="1" customHeight="1">
      <c r="A23" s="1039"/>
      <c r="B23" s="1040"/>
      <c r="C23" s="1039"/>
      <c r="D23" s="1040"/>
      <c r="E23" s="1043"/>
      <c r="F23" s="1044"/>
      <c r="G23" s="458" t="s">
        <v>1</v>
      </c>
      <c r="H23" s="456">
        <f t="shared" si="10"/>
        <v>0</v>
      </c>
      <c r="I23" s="456">
        <f t="shared" si="11"/>
        <v>0</v>
      </c>
      <c r="J23" s="456">
        <v>0</v>
      </c>
      <c r="K23" s="456">
        <v>0</v>
      </c>
      <c r="L23" s="456">
        <f t="shared" ref="L23:L24" si="13">M23+N23</f>
        <v>0</v>
      </c>
      <c r="M23" s="456">
        <v>0</v>
      </c>
      <c r="N23" s="456">
        <v>0</v>
      </c>
    </row>
    <row r="24" spans="1:14" s="457" customFormat="1" ht="15" hidden="1" customHeight="1">
      <c r="A24" s="1039"/>
      <c r="B24" s="1040"/>
      <c r="C24" s="1039"/>
      <c r="D24" s="1040"/>
      <c r="E24" s="1045"/>
      <c r="F24" s="1046"/>
      <c r="G24" s="458" t="s">
        <v>2</v>
      </c>
      <c r="H24" s="456">
        <f>I24+L24</f>
        <v>60000000</v>
      </c>
      <c r="I24" s="456">
        <f t="shared" si="11"/>
        <v>0</v>
      </c>
      <c r="J24" s="456">
        <f>J22+J23</f>
        <v>0</v>
      </c>
      <c r="K24" s="456">
        <f>K22+K23</f>
        <v>0</v>
      </c>
      <c r="L24" s="456">
        <f t="shared" si="13"/>
        <v>60000000</v>
      </c>
      <c r="M24" s="456">
        <f>M22+M23</f>
        <v>0</v>
      </c>
      <c r="N24" s="456">
        <f>N22+N23</f>
        <v>60000000</v>
      </c>
    </row>
    <row r="25" spans="1:14" s="457" customFormat="1" ht="15" hidden="1" customHeight="1">
      <c r="A25" s="1039"/>
      <c r="B25" s="1040"/>
      <c r="C25" s="1039"/>
      <c r="D25" s="1040"/>
      <c r="E25" s="1041" t="s">
        <v>1023</v>
      </c>
      <c r="F25" s="1042"/>
      <c r="G25" s="455" t="s">
        <v>0</v>
      </c>
      <c r="H25" s="456">
        <f t="shared" si="10"/>
        <v>36300000</v>
      </c>
      <c r="I25" s="456">
        <f t="shared" si="11"/>
        <v>0</v>
      </c>
      <c r="J25" s="456">
        <v>0</v>
      </c>
      <c r="K25" s="456">
        <v>0</v>
      </c>
      <c r="L25" s="456">
        <f>M25+N25</f>
        <v>36300000</v>
      </c>
      <c r="M25" s="456">
        <v>0</v>
      </c>
      <c r="N25" s="456">
        <v>36300000</v>
      </c>
    </row>
    <row r="26" spans="1:14" s="457" customFormat="1" ht="15" hidden="1" customHeight="1">
      <c r="A26" s="1039"/>
      <c r="B26" s="1040"/>
      <c r="C26" s="1039"/>
      <c r="D26" s="1040"/>
      <c r="E26" s="1043"/>
      <c r="F26" s="1044"/>
      <c r="G26" s="458" t="s">
        <v>1</v>
      </c>
      <c r="H26" s="456">
        <f t="shared" si="10"/>
        <v>0</v>
      </c>
      <c r="I26" s="456">
        <f t="shared" si="11"/>
        <v>0</v>
      </c>
      <c r="J26" s="456">
        <v>0</v>
      </c>
      <c r="K26" s="456">
        <v>0</v>
      </c>
      <c r="L26" s="456">
        <f t="shared" ref="L26:L36" si="14">M26+N26</f>
        <v>0</v>
      </c>
      <c r="M26" s="456">
        <v>0</v>
      </c>
      <c r="N26" s="456">
        <v>0</v>
      </c>
    </row>
    <row r="27" spans="1:14" s="457" customFormat="1" ht="15" hidden="1" customHeight="1">
      <c r="A27" s="1039"/>
      <c r="B27" s="1040"/>
      <c r="C27" s="1039"/>
      <c r="D27" s="1040"/>
      <c r="E27" s="1045"/>
      <c r="F27" s="1046"/>
      <c r="G27" s="458" t="s">
        <v>2</v>
      </c>
      <c r="H27" s="456">
        <f>I27+L27</f>
        <v>36300000</v>
      </c>
      <c r="I27" s="456">
        <f t="shared" si="11"/>
        <v>0</v>
      </c>
      <c r="J27" s="456">
        <f>J25+J26</f>
        <v>0</v>
      </c>
      <c r="K27" s="456">
        <f>K25+K26</f>
        <v>0</v>
      </c>
      <c r="L27" s="456">
        <f t="shared" si="14"/>
        <v>36300000</v>
      </c>
      <c r="M27" s="456">
        <f>M25+M26</f>
        <v>0</v>
      </c>
      <c r="N27" s="456">
        <f>N25+N26</f>
        <v>36300000</v>
      </c>
    </row>
    <row r="28" spans="1:14" s="457" customFormat="1" ht="15" hidden="1" customHeight="1">
      <c r="A28" s="1039"/>
      <c r="B28" s="1040"/>
      <c r="C28" s="1039"/>
      <c r="D28" s="1040"/>
      <c r="E28" s="1041" t="s">
        <v>1024</v>
      </c>
      <c r="F28" s="1042"/>
      <c r="G28" s="455" t="s">
        <v>0</v>
      </c>
      <c r="H28" s="456">
        <f t="shared" si="10"/>
        <v>38164000</v>
      </c>
      <c r="I28" s="456">
        <f t="shared" si="11"/>
        <v>0</v>
      </c>
      <c r="J28" s="456">
        <v>0</v>
      </c>
      <c r="K28" s="456">
        <v>0</v>
      </c>
      <c r="L28" s="456">
        <f t="shared" si="14"/>
        <v>38164000</v>
      </c>
      <c r="M28" s="456">
        <v>0</v>
      </c>
      <c r="N28" s="456">
        <v>38164000</v>
      </c>
    </row>
    <row r="29" spans="1:14" s="457" customFormat="1" ht="15" hidden="1" customHeight="1">
      <c r="A29" s="1039"/>
      <c r="B29" s="1040"/>
      <c r="C29" s="1039"/>
      <c r="D29" s="1040"/>
      <c r="E29" s="1043"/>
      <c r="F29" s="1044"/>
      <c r="G29" s="458" t="s">
        <v>1</v>
      </c>
      <c r="H29" s="456">
        <f t="shared" si="10"/>
        <v>0</v>
      </c>
      <c r="I29" s="456">
        <f t="shared" si="11"/>
        <v>0</v>
      </c>
      <c r="J29" s="456">
        <v>0</v>
      </c>
      <c r="K29" s="456">
        <v>0</v>
      </c>
      <c r="L29" s="456">
        <f t="shared" si="14"/>
        <v>0</v>
      </c>
      <c r="M29" s="456">
        <v>0</v>
      </c>
      <c r="N29" s="456">
        <v>0</v>
      </c>
    </row>
    <row r="30" spans="1:14" s="457" customFormat="1" ht="15" hidden="1" customHeight="1">
      <c r="A30" s="1039"/>
      <c r="B30" s="1040"/>
      <c r="C30" s="1039"/>
      <c r="D30" s="1040"/>
      <c r="E30" s="1045"/>
      <c r="F30" s="1046"/>
      <c r="G30" s="458" t="s">
        <v>2</v>
      </c>
      <c r="H30" s="456">
        <f>I30+L30</f>
        <v>38164000</v>
      </c>
      <c r="I30" s="456">
        <f t="shared" si="11"/>
        <v>0</v>
      </c>
      <c r="J30" s="456">
        <f>J28+J29</f>
        <v>0</v>
      </c>
      <c r="K30" s="456">
        <f>K28+K29</f>
        <v>0</v>
      </c>
      <c r="L30" s="456">
        <f t="shared" si="14"/>
        <v>38164000</v>
      </c>
      <c r="M30" s="456">
        <f>M28+M29</f>
        <v>0</v>
      </c>
      <c r="N30" s="456">
        <f>N28+N29</f>
        <v>38164000</v>
      </c>
    </row>
    <row r="31" spans="1:14" s="457" customFormat="1" ht="15" hidden="1" customHeight="1">
      <c r="A31" s="1039"/>
      <c r="B31" s="1040"/>
      <c r="C31" s="1039"/>
      <c r="D31" s="1040"/>
      <c r="E31" s="1041" t="s">
        <v>1025</v>
      </c>
      <c r="F31" s="1042"/>
      <c r="G31" s="455" t="s">
        <v>0</v>
      </c>
      <c r="H31" s="456">
        <f t="shared" si="10"/>
        <v>36736000</v>
      </c>
      <c r="I31" s="456">
        <f t="shared" si="11"/>
        <v>0</v>
      </c>
      <c r="J31" s="456">
        <v>0</v>
      </c>
      <c r="K31" s="456">
        <v>0</v>
      </c>
      <c r="L31" s="456">
        <f t="shared" si="14"/>
        <v>36736000</v>
      </c>
      <c r="M31" s="456">
        <v>0</v>
      </c>
      <c r="N31" s="456">
        <v>36736000</v>
      </c>
    </row>
    <row r="32" spans="1:14" s="457" customFormat="1" ht="15" hidden="1" customHeight="1">
      <c r="A32" s="1039"/>
      <c r="B32" s="1040"/>
      <c r="C32" s="1039"/>
      <c r="D32" s="1040"/>
      <c r="E32" s="1043"/>
      <c r="F32" s="1044"/>
      <c r="G32" s="458" t="s">
        <v>1</v>
      </c>
      <c r="H32" s="456">
        <f t="shared" si="10"/>
        <v>0</v>
      </c>
      <c r="I32" s="456">
        <f t="shared" si="11"/>
        <v>0</v>
      </c>
      <c r="J32" s="456">
        <v>0</v>
      </c>
      <c r="K32" s="456">
        <v>0</v>
      </c>
      <c r="L32" s="456">
        <f t="shared" si="14"/>
        <v>0</v>
      </c>
      <c r="M32" s="456">
        <v>0</v>
      </c>
      <c r="N32" s="456">
        <v>0</v>
      </c>
    </row>
    <row r="33" spans="1:14" s="457" customFormat="1" ht="15" hidden="1" customHeight="1">
      <c r="A33" s="1039"/>
      <c r="B33" s="1040"/>
      <c r="C33" s="1039"/>
      <c r="D33" s="1040"/>
      <c r="E33" s="1045"/>
      <c r="F33" s="1046"/>
      <c r="G33" s="458" t="s">
        <v>2</v>
      </c>
      <c r="H33" s="456">
        <f>I33+L33</f>
        <v>36736000</v>
      </c>
      <c r="I33" s="456">
        <f t="shared" si="11"/>
        <v>0</v>
      </c>
      <c r="J33" s="456">
        <f>J31+J32</f>
        <v>0</v>
      </c>
      <c r="K33" s="456">
        <f>K31+K32</f>
        <v>0</v>
      </c>
      <c r="L33" s="456">
        <f t="shared" si="14"/>
        <v>36736000</v>
      </c>
      <c r="M33" s="456">
        <f>M31+M32</f>
        <v>0</v>
      </c>
      <c r="N33" s="456">
        <f>N31+N32</f>
        <v>36736000</v>
      </c>
    </row>
    <row r="34" spans="1:14" s="457" customFormat="1" ht="15" hidden="1" customHeight="1">
      <c r="A34" s="1039"/>
      <c r="B34" s="1073"/>
      <c r="C34" s="1039"/>
      <c r="D34" s="1040"/>
      <c r="E34" s="1041" t="s">
        <v>1026</v>
      </c>
      <c r="F34" s="1042"/>
      <c r="G34" s="455" t="s">
        <v>0</v>
      </c>
      <c r="H34" s="456">
        <f t="shared" si="10"/>
        <v>27800000</v>
      </c>
      <c r="I34" s="456">
        <f t="shared" si="11"/>
        <v>0</v>
      </c>
      <c r="J34" s="456">
        <v>0</v>
      </c>
      <c r="K34" s="456">
        <v>0</v>
      </c>
      <c r="L34" s="456">
        <f t="shared" si="14"/>
        <v>27800000</v>
      </c>
      <c r="M34" s="456">
        <v>0</v>
      </c>
      <c r="N34" s="456">
        <v>27800000</v>
      </c>
    </row>
    <row r="35" spans="1:14" s="457" customFormat="1" ht="15" hidden="1" customHeight="1">
      <c r="A35" s="1039"/>
      <c r="B35" s="1074"/>
      <c r="C35" s="1039"/>
      <c r="D35" s="1074"/>
      <c r="E35" s="1043"/>
      <c r="F35" s="1044"/>
      <c r="G35" s="458" t="s">
        <v>1</v>
      </c>
      <c r="H35" s="456">
        <f t="shared" si="10"/>
        <v>0</v>
      </c>
      <c r="I35" s="456">
        <f t="shared" si="11"/>
        <v>0</v>
      </c>
      <c r="J35" s="456">
        <v>0</v>
      </c>
      <c r="K35" s="456">
        <v>0</v>
      </c>
      <c r="L35" s="456">
        <f t="shared" si="14"/>
        <v>0</v>
      </c>
      <c r="M35" s="456">
        <v>0</v>
      </c>
      <c r="N35" s="456">
        <v>0</v>
      </c>
    </row>
    <row r="36" spans="1:14" s="457" customFormat="1" ht="15" hidden="1" customHeight="1">
      <c r="A36" s="1075"/>
      <c r="B36" s="1076"/>
      <c r="C36" s="1075"/>
      <c r="D36" s="1076"/>
      <c r="E36" s="1045"/>
      <c r="F36" s="1046"/>
      <c r="G36" s="458" t="s">
        <v>2</v>
      </c>
      <c r="H36" s="456">
        <f>I36+L36</f>
        <v>27800000</v>
      </c>
      <c r="I36" s="456">
        <f t="shared" si="11"/>
        <v>0</v>
      </c>
      <c r="J36" s="456">
        <f>J34+J35</f>
        <v>0</v>
      </c>
      <c r="K36" s="456">
        <f>K34+K35</f>
        <v>0</v>
      </c>
      <c r="L36" s="456">
        <f t="shared" si="14"/>
        <v>27800000</v>
      </c>
      <c r="M36" s="456">
        <f>M34+M35</f>
        <v>0</v>
      </c>
      <c r="N36" s="456">
        <f>N34+N35</f>
        <v>27800000</v>
      </c>
    </row>
    <row r="37" spans="1:14" s="438" customFormat="1" ht="5.25" hidden="1" customHeight="1">
      <c r="A37" s="459"/>
      <c r="B37" s="460"/>
      <c r="C37" s="460"/>
      <c r="D37" s="460"/>
      <c r="E37" s="461"/>
      <c r="F37" s="462"/>
      <c r="G37" s="428"/>
      <c r="H37" s="463"/>
      <c r="I37" s="464"/>
      <c r="J37" s="464"/>
      <c r="K37" s="464"/>
      <c r="L37" s="464"/>
      <c r="M37" s="464"/>
      <c r="N37" s="465"/>
    </row>
    <row r="38" spans="1:14" s="447" customFormat="1" ht="15" customHeight="1">
      <c r="A38" s="1058" t="s">
        <v>1027</v>
      </c>
      <c r="B38" s="1059"/>
      <c r="C38" s="1059"/>
      <c r="D38" s="1059"/>
      <c r="E38" s="1059"/>
      <c r="F38" s="1060"/>
      <c r="G38" s="445" t="s">
        <v>0</v>
      </c>
      <c r="H38" s="466">
        <f>I38+L38</f>
        <v>133161714</v>
      </c>
      <c r="I38" s="466">
        <f>J38+K38</f>
        <v>133161714</v>
      </c>
      <c r="J38" s="466">
        <f>J42</f>
        <v>0</v>
      </c>
      <c r="K38" s="466">
        <f>K42</f>
        <v>133161714</v>
      </c>
      <c r="L38" s="466">
        <f>M38+N38</f>
        <v>0</v>
      </c>
      <c r="M38" s="466">
        <f>M42</f>
        <v>0</v>
      </c>
      <c r="N38" s="466">
        <f>N42</f>
        <v>0</v>
      </c>
    </row>
    <row r="39" spans="1:14" s="447" customFormat="1" ht="15" customHeight="1">
      <c r="A39" s="1092"/>
      <c r="B39" s="1093"/>
      <c r="C39" s="1093"/>
      <c r="D39" s="1093"/>
      <c r="E39" s="1093"/>
      <c r="F39" s="1094"/>
      <c r="G39" s="467" t="s">
        <v>1</v>
      </c>
      <c r="H39" s="466">
        <f t="shared" ref="H39:H40" si="15">I39+L39</f>
        <v>1812694</v>
      </c>
      <c r="I39" s="466">
        <f t="shared" ref="I39:I40" si="16">J39+K39</f>
        <v>1812694</v>
      </c>
      <c r="J39" s="466">
        <f t="shared" ref="J39:K40" si="17">J43</f>
        <v>0</v>
      </c>
      <c r="K39" s="466">
        <f t="shared" si="17"/>
        <v>1812694</v>
      </c>
      <c r="L39" s="466">
        <f t="shared" ref="L39:L40" si="18">M39+N39</f>
        <v>0</v>
      </c>
      <c r="M39" s="466">
        <f t="shared" ref="M39:N40" si="19">M43</f>
        <v>0</v>
      </c>
      <c r="N39" s="466">
        <f t="shared" si="19"/>
        <v>0</v>
      </c>
    </row>
    <row r="40" spans="1:14" s="447" customFormat="1" ht="15" customHeight="1">
      <c r="A40" s="1095"/>
      <c r="B40" s="1096"/>
      <c r="C40" s="1096"/>
      <c r="D40" s="1096"/>
      <c r="E40" s="1096"/>
      <c r="F40" s="1097"/>
      <c r="G40" s="467" t="s">
        <v>2</v>
      </c>
      <c r="H40" s="466">
        <f t="shared" si="15"/>
        <v>134974408</v>
      </c>
      <c r="I40" s="466">
        <f t="shared" si="16"/>
        <v>134974408</v>
      </c>
      <c r="J40" s="466">
        <f t="shared" si="17"/>
        <v>0</v>
      </c>
      <c r="K40" s="466">
        <f t="shared" si="17"/>
        <v>134974408</v>
      </c>
      <c r="L40" s="466">
        <f t="shared" si="18"/>
        <v>0</v>
      </c>
      <c r="M40" s="466">
        <f t="shared" si="19"/>
        <v>0</v>
      </c>
      <c r="N40" s="466">
        <f t="shared" si="19"/>
        <v>0</v>
      </c>
    </row>
    <row r="41" spans="1:14" s="438" customFormat="1" ht="5.25" customHeight="1">
      <c r="A41" s="448"/>
      <c r="B41" s="449"/>
      <c r="C41" s="449"/>
      <c r="D41" s="449"/>
      <c r="E41" s="450"/>
      <c r="F41" s="450"/>
      <c r="G41" s="451"/>
      <c r="H41" s="452"/>
      <c r="I41" s="453"/>
      <c r="J41" s="453"/>
      <c r="K41" s="453"/>
      <c r="L41" s="453"/>
      <c r="M41" s="453"/>
      <c r="N41" s="454"/>
    </row>
    <row r="42" spans="1:14" s="470" customFormat="1" ht="15" customHeight="1">
      <c r="A42" s="1098" t="s">
        <v>1028</v>
      </c>
      <c r="B42" s="1099"/>
      <c r="C42" s="1099"/>
      <c r="D42" s="1099"/>
      <c r="E42" s="1099"/>
      <c r="F42" s="1100"/>
      <c r="G42" s="468" t="s">
        <v>0</v>
      </c>
      <c r="H42" s="469">
        <f>I42+L42</f>
        <v>133161714</v>
      </c>
      <c r="I42" s="469">
        <f>J42+K42</f>
        <v>133161714</v>
      </c>
      <c r="J42" s="469">
        <f>J46+J52+J58+J64+J70+J76+J82+J88+J94+J106+J112+J118+J124+J130+J142+J154+J160+J166</f>
        <v>0</v>
      </c>
      <c r="K42" s="469">
        <f>K46+K52+K58+K64+K70+K76+K82+K88+K94+K106+K112+K118+K124+K130+K142+K154+K160+K166</f>
        <v>133161714</v>
      </c>
      <c r="L42" s="469">
        <f>M42+N42</f>
        <v>0</v>
      </c>
      <c r="M42" s="469">
        <f>M46+M52+M58+M64+M70+M76+M82+M88+M94+M106+M112+M118+M124+M130+M142+M154+M160+M166</f>
        <v>0</v>
      </c>
      <c r="N42" s="469">
        <f>N46+N52+N58+N64+N70+N76+N82+N88+N94+N106+N112+N118+N124+N130+N142+N154+N160+N166</f>
        <v>0</v>
      </c>
    </row>
    <row r="43" spans="1:14" s="470" customFormat="1" ht="15" customHeight="1">
      <c r="A43" s="1092"/>
      <c r="B43" s="1093"/>
      <c r="C43" s="1093"/>
      <c r="D43" s="1093"/>
      <c r="E43" s="1093"/>
      <c r="F43" s="1094"/>
      <c r="G43" s="471" t="s">
        <v>1</v>
      </c>
      <c r="H43" s="469">
        <f t="shared" ref="H43:H44" si="20">I43+L43</f>
        <v>1812694</v>
      </c>
      <c r="I43" s="469">
        <f t="shared" ref="I43:I44" si="21">J43+K43</f>
        <v>1812694</v>
      </c>
      <c r="J43" s="469">
        <f t="shared" ref="J43:K44" si="22">J47+J53+J59+J65+J71+J77+J83+J89+J95+J107+J113+J119+J125+J131+J143+J155+J161+J167</f>
        <v>0</v>
      </c>
      <c r="K43" s="469">
        <f t="shared" si="22"/>
        <v>1812694</v>
      </c>
      <c r="L43" s="469">
        <f t="shared" ref="L43:L44" si="23">M43+N43</f>
        <v>0</v>
      </c>
      <c r="M43" s="469">
        <f t="shared" ref="M43:N44" si="24">M47+M53+M59+M65+M71+M77+M83+M89+M95+M107+M113+M119+M125+M131+M143+M155+M161+M167</f>
        <v>0</v>
      </c>
      <c r="N43" s="469">
        <f t="shared" si="24"/>
        <v>0</v>
      </c>
    </row>
    <row r="44" spans="1:14" s="470" customFormat="1" ht="15" customHeight="1">
      <c r="A44" s="1095"/>
      <c r="B44" s="1096"/>
      <c r="C44" s="1096"/>
      <c r="D44" s="1096"/>
      <c r="E44" s="1096"/>
      <c r="F44" s="1097"/>
      <c r="G44" s="471" t="s">
        <v>2</v>
      </c>
      <c r="H44" s="469">
        <f t="shared" si="20"/>
        <v>134974408</v>
      </c>
      <c r="I44" s="469">
        <f t="shared" si="21"/>
        <v>134974408</v>
      </c>
      <c r="J44" s="469">
        <f t="shared" si="22"/>
        <v>0</v>
      </c>
      <c r="K44" s="469">
        <f t="shared" si="22"/>
        <v>134974408</v>
      </c>
      <c r="L44" s="469">
        <f t="shared" si="23"/>
        <v>0</v>
      </c>
      <c r="M44" s="469">
        <f t="shared" si="24"/>
        <v>0</v>
      </c>
      <c r="N44" s="469">
        <f t="shared" si="24"/>
        <v>0</v>
      </c>
    </row>
    <row r="45" spans="1:14" s="478" customFormat="1" ht="5.25" customHeight="1">
      <c r="A45" s="472"/>
      <c r="B45" s="473"/>
      <c r="C45" s="473"/>
      <c r="D45" s="473"/>
      <c r="E45" s="473"/>
      <c r="F45" s="473"/>
      <c r="G45" s="474"/>
      <c r="H45" s="475"/>
      <c r="I45" s="476"/>
      <c r="J45" s="476"/>
      <c r="K45" s="476"/>
      <c r="L45" s="476"/>
      <c r="M45" s="476"/>
      <c r="N45" s="477"/>
    </row>
    <row r="46" spans="1:14" s="417" customFormat="1" ht="15" hidden="1" customHeight="1">
      <c r="A46" s="1077" t="s">
        <v>1029</v>
      </c>
      <c r="B46" s="1078"/>
      <c r="C46" s="1078"/>
      <c r="D46" s="1078"/>
      <c r="E46" s="1078"/>
      <c r="F46" s="1079"/>
      <c r="G46" s="479" t="s">
        <v>0</v>
      </c>
      <c r="H46" s="480">
        <f t="shared" ref="H46:H169" si="25">I46+L46</f>
        <v>10615000</v>
      </c>
      <c r="I46" s="480">
        <f t="shared" ref="I46:I169" si="26">J46+K46</f>
        <v>10615000</v>
      </c>
      <c r="J46" s="480">
        <f>J49</f>
        <v>0</v>
      </c>
      <c r="K46" s="480">
        <f>K49</f>
        <v>10615000</v>
      </c>
      <c r="L46" s="480">
        <f t="shared" ref="L46:L99" si="27">M46+N46</f>
        <v>0</v>
      </c>
      <c r="M46" s="480">
        <f>M49</f>
        <v>0</v>
      </c>
      <c r="N46" s="480">
        <f>N49</f>
        <v>0</v>
      </c>
    </row>
    <row r="47" spans="1:14" s="417" customFormat="1" ht="15" hidden="1" customHeight="1">
      <c r="A47" s="1080"/>
      <c r="B47" s="1081"/>
      <c r="C47" s="1081"/>
      <c r="D47" s="1081"/>
      <c r="E47" s="1081"/>
      <c r="F47" s="1082"/>
      <c r="G47" s="479" t="s">
        <v>1</v>
      </c>
      <c r="H47" s="480">
        <f t="shared" si="25"/>
        <v>0</v>
      </c>
      <c r="I47" s="480">
        <f t="shared" si="26"/>
        <v>0</v>
      </c>
      <c r="J47" s="480">
        <f t="shared" ref="J47:K48" si="28">J50</f>
        <v>0</v>
      </c>
      <c r="K47" s="480">
        <f t="shared" si="28"/>
        <v>0</v>
      </c>
      <c r="L47" s="480">
        <f t="shared" si="27"/>
        <v>0</v>
      </c>
      <c r="M47" s="480">
        <f t="shared" ref="M47:N48" si="29">M50</f>
        <v>0</v>
      </c>
      <c r="N47" s="480">
        <f t="shared" si="29"/>
        <v>0</v>
      </c>
    </row>
    <row r="48" spans="1:14" s="417" customFormat="1" ht="15" hidden="1" customHeight="1">
      <c r="A48" s="1083"/>
      <c r="B48" s="1084"/>
      <c r="C48" s="1084"/>
      <c r="D48" s="1084"/>
      <c r="E48" s="1084"/>
      <c r="F48" s="1085"/>
      <c r="G48" s="479" t="s">
        <v>2</v>
      </c>
      <c r="H48" s="480">
        <f t="shared" si="25"/>
        <v>10615000</v>
      </c>
      <c r="I48" s="480">
        <f t="shared" si="26"/>
        <v>10615000</v>
      </c>
      <c r="J48" s="480">
        <f t="shared" si="28"/>
        <v>0</v>
      </c>
      <c r="K48" s="480">
        <f t="shared" si="28"/>
        <v>10615000</v>
      </c>
      <c r="L48" s="480">
        <f t="shared" si="27"/>
        <v>0</v>
      </c>
      <c r="M48" s="480">
        <f t="shared" si="29"/>
        <v>0</v>
      </c>
      <c r="N48" s="480">
        <f t="shared" si="29"/>
        <v>0</v>
      </c>
    </row>
    <row r="49" spans="1:14" s="407" customFormat="1" ht="15" hidden="1" customHeight="1">
      <c r="A49" s="1086" t="s">
        <v>67</v>
      </c>
      <c r="B49" s="1087"/>
      <c r="C49" s="1086" t="s">
        <v>286</v>
      </c>
      <c r="D49" s="1087"/>
      <c r="E49" s="1041" t="s">
        <v>1030</v>
      </c>
      <c r="F49" s="1042"/>
      <c r="G49" s="455" t="s">
        <v>0</v>
      </c>
      <c r="H49" s="481">
        <f t="shared" si="25"/>
        <v>10615000</v>
      </c>
      <c r="I49" s="481">
        <f t="shared" si="26"/>
        <v>10615000</v>
      </c>
      <c r="J49" s="481">
        <v>0</v>
      </c>
      <c r="K49" s="481">
        <v>10615000</v>
      </c>
      <c r="L49" s="481">
        <f t="shared" si="27"/>
        <v>0</v>
      </c>
      <c r="M49" s="481">
        <v>0</v>
      </c>
      <c r="N49" s="481">
        <v>0</v>
      </c>
    </row>
    <row r="50" spans="1:14" s="407" customFormat="1" ht="15" hidden="1" customHeight="1">
      <c r="A50" s="1088"/>
      <c r="B50" s="1074"/>
      <c r="C50" s="1088"/>
      <c r="D50" s="1074"/>
      <c r="E50" s="1043"/>
      <c r="F50" s="1044"/>
      <c r="G50" s="458" t="s">
        <v>1</v>
      </c>
      <c r="H50" s="481">
        <f t="shared" si="25"/>
        <v>0</v>
      </c>
      <c r="I50" s="481">
        <f t="shared" si="26"/>
        <v>0</v>
      </c>
      <c r="J50" s="481">
        <v>0</v>
      </c>
      <c r="K50" s="481">
        <v>0</v>
      </c>
      <c r="L50" s="481">
        <f t="shared" si="27"/>
        <v>0</v>
      </c>
      <c r="M50" s="481">
        <v>0</v>
      </c>
      <c r="N50" s="481">
        <v>0</v>
      </c>
    </row>
    <row r="51" spans="1:14" s="407" customFormat="1" ht="15" hidden="1" customHeight="1">
      <c r="A51" s="1090"/>
      <c r="B51" s="1076"/>
      <c r="C51" s="1090"/>
      <c r="D51" s="1076"/>
      <c r="E51" s="1045"/>
      <c r="F51" s="1046"/>
      <c r="G51" s="458" t="s">
        <v>2</v>
      </c>
      <c r="H51" s="456">
        <f>I51+L51</f>
        <v>10615000</v>
      </c>
      <c r="I51" s="456">
        <f t="shared" si="26"/>
        <v>10615000</v>
      </c>
      <c r="J51" s="456">
        <f>J49+J50</f>
        <v>0</v>
      </c>
      <c r="K51" s="456">
        <f>K49+K50</f>
        <v>10615000</v>
      </c>
      <c r="L51" s="456">
        <f t="shared" si="27"/>
        <v>0</v>
      </c>
      <c r="M51" s="456">
        <f>M49+M50</f>
        <v>0</v>
      </c>
      <c r="N51" s="456">
        <f>N49+N50</f>
        <v>0</v>
      </c>
    </row>
    <row r="52" spans="1:14" s="417" customFormat="1" ht="15" hidden="1" customHeight="1">
      <c r="A52" s="1077" t="s">
        <v>290</v>
      </c>
      <c r="B52" s="1078"/>
      <c r="C52" s="1078"/>
      <c r="D52" s="1078"/>
      <c r="E52" s="1078"/>
      <c r="F52" s="1079"/>
      <c r="G52" s="479" t="s">
        <v>0</v>
      </c>
      <c r="H52" s="480">
        <f t="shared" si="25"/>
        <v>27065000</v>
      </c>
      <c r="I52" s="480">
        <f t="shared" si="26"/>
        <v>27065000</v>
      </c>
      <c r="J52" s="480">
        <f>J55</f>
        <v>0</v>
      </c>
      <c r="K52" s="480">
        <f>K55</f>
        <v>27065000</v>
      </c>
      <c r="L52" s="480">
        <f t="shared" si="27"/>
        <v>0</v>
      </c>
      <c r="M52" s="480">
        <f>M55</f>
        <v>0</v>
      </c>
      <c r="N52" s="480">
        <f>N55</f>
        <v>0</v>
      </c>
    </row>
    <row r="53" spans="1:14" s="417" customFormat="1" ht="15" hidden="1" customHeight="1">
      <c r="A53" s="1080"/>
      <c r="B53" s="1081"/>
      <c r="C53" s="1081"/>
      <c r="D53" s="1081"/>
      <c r="E53" s="1081"/>
      <c r="F53" s="1082"/>
      <c r="G53" s="479" t="s">
        <v>1</v>
      </c>
      <c r="H53" s="480">
        <f t="shared" si="25"/>
        <v>0</v>
      </c>
      <c r="I53" s="480">
        <f t="shared" si="26"/>
        <v>0</v>
      </c>
      <c r="J53" s="480">
        <f t="shared" ref="J53:K54" si="30">J56</f>
        <v>0</v>
      </c>
      <c r="K53" s="480">
        <f t="shared" si="30"/>
        <v>0</v>
      </c>
      <c r="L53" s="480">
        <f t="shared" si="27"/>
        <v>0</v>
      </c>
      <c r="M53" s="480">
        <f t="shared" ref="M53:N54" si="31">M56</f>
        <v>0</v>
      </c>
      <c r="N53" s="480">
        <f t="shared" si="31"/>
        <v>0</v>
      </c>
    </row>
    <row r="54" spans="1:14" s="417" customFormat="1" ht="15" hidden="1" customHeight="1">
      <c r="A54" s="1083"/>
      <c r="B54" s="1084"/>
      <c r="C54" s="1084"/>
      <c r="D54" s="1084"/>
      <c r="E54" s="1084"/>
      <c r="F54" s="1085"/>
      <c r="G54" s="479" t="s">
        <v>2</v>
      </c>
      <c r="H54" s="480">
        <f t="shared" si="25"/>
        <v>27065000</v>
      </c>
      <c r="I54" s="480">
        <f t="shared" si="26"/>
        <v>27065000</v>
      </c>
      <c r="J54" s="480">
        <f t="shared" si="30"/>
        <v>0</v>
      </c>
      <c r="K54" s="480">
        <f t="shared" si="30"/>
        <v>27065000</v>
      </c>
      <c r="L54" s="480">
        <f t="shared" si="27"/>
        <v>0</v>
      </c>
      <c r="M54" s="480">
        <f t="shared" si="31"/>
        <v>0</v>
      </c>
      <c r="N54" s="480">
        <f t="shared" si="31"/>
        <v>0</v>
      </c>
    </row>
    <row r="55" spans="1:14" s="407" customFormat="1" ht="15" hidden="1" customHeight="1">
      <c r="A55" s="1086" t="s">
        <v>67</v>
      </c>
      <c r="B55" s="1087"/>
      <c r="C55" s="1086" t="s">
        <v>286</v>
      </c>
      <c r="D55" s="1087"/>
      <c r="E55" s="1041" t="s">
        <v>1030</v>
      </c>
      <c r="F55" s="1042"/>
      <c r="G55" s="455" t="s">
        <v>0</v>
      </c>
      <c r="H55" s="481">
        <f t="shared" si="25"/>
        <v>27065000</v>
      </c>
      <c r="I55" s="481">
        <f t="shared" si="26"/>
        <v>27065000</v>
      </c>
      <c r="J55" s="481">
        <v>0</v>
      </c>
      <c r="K55" s="481">
        <v>27065000</v>
      </c>
      <c r="L55" s="481">
        <f t="shared" si="27"/>
        <v>0</v>
      </c>
      <c r="M55" s="481">
        <v>0</v>
      </c>
      <c r="N55" s="481">
        <v>0</v>
      </c>
    </row>
    <row r="56" spans="1:14" s="407" customFormat="1" ht="15" hidden="1" customHeight="1">
      <c r="A56" s="1088"/>
      <c r="B56" s="1089"/>
      <c r="C56" s="1088"/>
      <c r="D56" s="1089"/>
      <c r="E56" s="1043"/>
      <c r="F56" s="1044"/>
      <c r="G56" s="458" t="s">
        <v>1</v>
      </c>
      <c r="H56" s="481">
        <f t="shared" si="25"/>
        <v>0</v>
      </c>
      <c r="I56" s="481">
        <f t="shared" si="26"/>
        <v>0</v>
      </c>
      <c r="J56" s="481">
        <v>0</v>
      </c>
      <c r="K56" s="481">
        <v>0</v>
      </c>
      <c r="L56" s="481">
        <f t="shared" si="27"/>
        <v>0</v>
      </c>
      <c r="M56" s="481">
        <v>0</v>
      </c>
      <c r="N56" s="481">
        <v>0</v>
      </c>
    </row>
    <row r="57" spans="1:14" s="407" customFormat="1" ht="15" hidden="1" customHeight="1">
      <c r="A57" s="1090"/>
      <c r="B57" s="1091"/>
      <c r="C57" s="1090"/>
      <c r="D57" s="1091"/>
      <c r="E57" s="1045"/>
      <c r="F57" s="1046"/>
      <c r="G57" s="458" t="s">
        <v>2</v>
      </c>
      <c r="H57" s="456">
        <f>I57+L57</f>
        <v>27065000</v>
      </c>
      <c r="I57" s="456">
        <f t="shared" si="26"/>
        <v>27065000</v>
      </c>
      <c r="J57" s="456">
        <f>J55+J56</f>
        <v>0</v>
      </c>
      <c r="K57" s="456">
        <f>K55+K56</f>
        <v>27065000</v>
      </c>
      <c r="L57" s="456">
        <f t="shared" si="27"/>
        <v>0</v>
      </c>
      <c r="M57" s="456">
        <f>M55+M56</f>
        <v>0</v>
      </c>
      <c r="N57" s="456">
        <f>N55+N56</f>
        <v>0</v>
      </c>
    </row>
    <row r="58" spans="1:14" s="417" customFormat="1" ht="14.85" customHeight="1">
      <c r="A58" s="1077" t="s">
        <v>283</v>
      </c>
      <c r="B58" s="1078"/>
      <c r="C58" s="1078"/>
      <c r="D58" s="1078"/>
      <c r="E58" s="1078"/>
      <c r="F58" s="1079"/>
      <c r="G58" s="479" t="s">
        <v>0</v>
      </c>
      <c r="H58" s="480">
        <f t="shared" si="25"/>
        <v>19233368</v>
      </c>
      <c r="I58" s="480">
        <f t="shared" si="26"/>
        <v>19233368</v>
      </c>
      <c r="J58" s="480">
        <f>J61</f>
        <v>0</v>
      </c>
      <c r="K58" s="480">
        <f>K61</f>
        <v>19233368</v>
      </c>
      <c r="L58" s="480">
        <f t="shared" si="27"/>
        <v>0</v>
      </c>
      <c r="M58" s="480">
        <f>M61</f>
        <v>0</v>
      </c>
      <c r="N58" s="480">
        <f>N61</f>
        <v>0</v>
      </c>
    </row>
    <row r="59" spans="1:14" s="417" customFormat="1" ht="14.85" customHeight="1">
      <c r="A59" s="1080"/>
      <c r="B59" s="1081"/>
      <c r="C59" s="1081"/>
      <c r="D59" s="1081"/>
      <c r="E59" s="1081"/>
      <c r="F59" s="1082"/>
      <c r="G59" s="479" t="s">
        <v>1</v>
      </c>
      <c r="H59" s="480">
        <f t="shared" si="25"/>
        <v>1540000</v>
      </c>
      <c r="I59" s="480">
        <f t="shared" si="26"/>
        <v>1540000</v>
      </c>
      <c r="J59" s="480">
        <f t="shared" ref="J59:K60" si="32">J62</f>
        <v>0</v>
      </c>
      <c r="K59" s="480">
        <f t="shared" si="32"/>
        <v>1540000</v>
      </c>
      <c r="L59" s="480">
        <f t="shared" si="27"/>
        <v>0</v>
      </c>
      <c r="M59" s="480">
        <f t="shared" ref="M59:N60" si="33">M62</f>
        <v>0</v>
      </c>
      <c r="N59" s="480">
        <f t="shared" si="33"/>
        <v>0</v>
      </c>
    </row>
    <row r="60" spans="1:14" s="417" customFormat="1" ht="14.85" customHeight="1">
      <c r="A60" s="1083"/>
      <c r="B60" s="1084"/>
      <c r="C60" s="1084"/>
      <c r="D60" s="1084"/>
      <c r="E60" s="1084"/>
      <c r="F60" s="1085"/>
      <c r="G60" s="479" t="s">
        <v>2</v>
      </c>
      <c r="H60" s="480">
        <f t="shared" si="25"/>
        <v>20773368</v>
      </c>
      <c r="I60" s="480">
        <f t="shared" si="26"/>
        <v>20773368</v>
      </c>
      <c r="J60" s="480">
        <f t="shared" si="32"/>
        <v>0</v>
      </c>
      <c r="K60" s="480">
        <f t="shared" si="32"/>
        <v>20773368</v>
      </c>
      <c r="L60" s="480">
        <f t="shared" si="27"/>
        <v>0</v>
      </c>
      <c r="M60" s="480">
        <f t="shared" si="33"/>
        <v>0</v>
      </c>
      <c r="N60" s="480">
        <f t="shared" si="33"/>
        <v>0</v>
      </c>
    </row>
    <row r="61" spans="1:14" s="407" customFormat="1" ht="14.85" customHeight="1">
      <c r="A61" s="1086" t="s">
        <v>67</v>
      </c>
      <c r="B61" s="1087"/>
      <c r="C61" s="1086" t="s">
        <v>286</v>
      </c>
      <c r="D61" s="1087"/>
      <c r="E61" s="1041" t="s">
        <v>1030</v>
      </c>
      <c r="F61" s="1042"/>
      <c r="G61" s="455" t="s">
        <v>0</v>
      </c>
      <c r="H61" s="481">
        <f t="shared" si="25"/>
        <v>19233368</v>
      </c>
      <c r="I61" s="481">
        <f t="shared" si="26"/>
        <v>19233368</v>
      </c>
      <c r="J61" s="481">
        <v>0</v>
      </c>
      <c r="K61" s="481">
        <v>19233368</v>
      </c>
      <c r="L61" s="481">
        <f t="shared" si="27"/>
        <v>0</v>
      </c>
      <c r="M61" s="481">
        <v>0</v>
      </c>
      <c r="N61" s="481">
        <v>0</v>
      </c>
    </row>
    <row r="62" spans="1:14" s="407" customFormat="1" ht="14.85" customHeight="1">
      <c r="A62" s="1088"/>
      <c r="B62" s="1089"/>
      <c r="C62" s="1088"/>
      <c r="D62" s="1089"/>
      <c r="E62" s="1043"/>
      <c r="F62" s="1044"/>
      <c r="G62" s="458" t="s">
        <v>1</v>
      </c>
      <c r="H62" s="481">
        <f t="shared" si="25"/>
        <v>1540000</v>
      </c>
      <c r="I62" s="481">
        <f t="shared" si="26"/>
        <v>1540000</v>
      </c>
      <c r="J62" s="481">
        <v>0</v>
      </c>
      <c r="K62" s="481">
        <v>1540000</v>
      </c>
      <c r="L62" s="481">
        <f t="shared" si="27"/>
        <v>0</v>
      </c>
      <c r="M62" s="481">
        <v>0</v>
      </c>
      <c r="N62" s="481">
        <v>0</v>
      </c>
    </row>
    <row r="63" spans="1:14" s="407" customFormat="1" ht="14.85" customHeight="1">
      <c r="A63" s="1090"/>
      <c r="B63" s="1091"/>
      <c r="C63" s="1090"/>
      <c r="D63" s="1091"/>
      <c r="E63" s="1045"/>
      <c r="F63" s="1046"/>
      <c r="G63" s="458" t="s">
        <v>2</v>
      </c>
      <c r="H63" s="456">
        <f>I63+L63</f>
        <v>20773368</v>
      </c>
      <c r="I63" s="456">
        <f t="shared" si="26"/>
        <v>20773368</v>
      </c>
      <c r="J63" s="456">
        <f>J61+J62</f>
        <v>0</v>
      </c>
      <c r="K63" s="456">
        <f>K61+K62</f>
        <v>20773368</v>
      </c>
      <c r="L63" s="456">
        <f t="shared" si="27"/>
        <v>0</v>
      </c>
      <c r="M63" s="456">
        <f>M61+M62</f>
        <v>0</v>
      </c>
      <c r="N63" s="456">
        <f>N61+N62</f>
        <v>0</v>
      </c>
    </row>
    <row r="64" spans="1:14" s="417" customFormat="1" ht="15" hidden="1" customHeight="1">
      <c r="A64" s="1077" t="s">
        <v>1031</v>
      </c>
      <c r="B64" s="1078"/>
      <c r="C64" s="1078"/>
      <c r="D64" s="1078"/>
      <c r="E64" s="1078"/>
      <c r="F64" s="1079"/>
      <c r="G64" s="479" t="s">
        <v>0</v>
      </c>
      <c r="H64" s="480">
        <f t="shared" si="25"/>
        <v>13612000</v>
      </c>
      <c r="I64" s="480">
        <f t="shared" si="26"/>
        <v>13612000</v>
      </c>
      <c r="J64" s="480">
        <f>J67</f>
        <v>0</v>
      </c>
      <c r="K64" s="480">
        <f>K67</f>
        <v>13612000</v>
      </c>
      <c r="L64" s="480">
        <f t="shared" si="27"/>
        <v>0</v>
      </c>
      <c r="M64" s="480">
        <f>M67</f>
        <v>0</v>
      </c>
      <c r="N64" s="480">
        <f>N67</f>
        <v>0</v>
      </c>
    </row>
    <row r="65" spans="1:14" s="417" customFormat="1" ht="15" hidden="1" customHeight="1">
      <c r="A65" s="1080"/>
      <c r="B65" s="1081"/>
      <c r="C65" s="1081"/>
      <c r="D65" s="1081"/>
      <c r="E65" s="1081"/>
      <c r="F65" s="1082"/>
      <c r="G65" s="479" t="s">
        <v>1</v>
      </c>
      <c r="H65" s="480">
        <f t="shared" si="25"/>
        <v>0</v>
      </c>
      <c r="I65" s="480">
        <f t="shared" si="26"/>
        <v>0</v>
      </c>
      <c r="J65" s="480">
        <f t="shared" ref="J65:K66" si="34">J68</f>
        <v>0</v>
      </c>
      <c r="K65" s="480">
        <f t="shared" si="34"/>
        <v>0</v>
      </c>
      <c r="L65" s="480">
        <f t="shared" si="27"/>
        <v>0</v>
      </c>
      <c r="M65" s="480">
        <f t="shared" ref="M65:N66" si="35">M68</f>
        <v>0</v>
      </c>
      <c r="N65" s="480">
        <f t="shared" si="35"/>
        <v>0</v>
      </c>
    </row>
    <row r="66" spans="1:14" s="417" customFormat="1" ht="15" hidden="1" customHeight="1">
      <c r="A66" s="1083"/>
      <c r="B66" s="1084"/>
      <c r="C66" s="1084"/>
      <c r="D66" s="1084"/>
      <c r="E66" s="1084"/>
      <c r="F66" s="1085"/>
      <c r="G66" s="479" t="s">
        <v>2</v>
      </c>
      <c r="H66" s="480">
        <f t="shared" si="25"/>
        <v>13612000</v>
      </c>
      <c r="I66" s="480">
        <f t="shared" si="26"/>
        <v>13612000</v>
      </c>
      <c r="J66" s="480">
        <f t="shared" si="34"/>
        <v>0</v>
      </c>
      <c r="K66" s="480">
        <f t="shared" si="34"/>
        <v>13612000</v>
      </c>
      <c r="L66" s="480">
        <f t="shared" si="27"/>
        <v>0</v>
      </c>
      <c r="M66" s="480">
        <f t="shared" si="35"/>
        <v>0</v>
      </c>
      <c r="N66" s="480">
        <f t="shared" si="35"/>
        <v>0</v>
      </c>
    </row>
    <row r="67" spans="1:14" s="407" customFormat="1" ht="15" hidden="1" customHeight="1">
      <c r="A67" s="1086" t="s">
        <v>67</v>
      </c>
      <c r="B67" s="1087"/>
      <c r="C67" s="1086" t="s">
        <v>282</v>
      </c>
      <c r="D67" s="1087"/>
      <c r="E67" s="1041" t="s">
        <v>1030</v>
      </c>
      <c r="F67" s="1042"/>
      <c r="G67" s="455" t="s">
        <v>0</v>
      </c>
      <c r="H67" s="481">
        <f t="shared" si="25"/>
        <v>13612000</v>
      </c>
      <c r="I67" s="481">
        <f t="shared" si="26"/>
        <v>13612000</v>
      </c>
      <c r="J67" s="481">
        <v>0</v>
      </c>
      <c r="K67" s="481">
        <v>13612000</v>
      </c>
      <c r="L67" s="481">
        <f t="shared" si="27"/>
        <v>0</v>
      </c>
      <c r="M67" s="481">
        <v>0</v>
      </c>
      <c r="N67" s="481">
        <v>0</v>
      </c>
    </row>
    <row r="68" spans="1:14" s="407" customFormat="1" ht="15" hidden="1" customHeight="1">
      <c r="A68" s="1088"/>
      <c r="B68" s="1089"/>
      <c r="C68" s="1088"/>
      <c r="D68" s="1089"/>
      <c r="E68" s="1043"/>
      <c r="F68" s="1044"/>
      <c r="G68" s="458" t="s">
        <v>1</v>
      </c>
      <c r="H68" s="481">
        <f t="shared" si="25"/>
        <v>0</v>
      </c>
      <c r="I68" s="481">
        <f t="shared" si="26"/>
        <v>0</v>
      </c>
      <c r="J68" s="481">
        <v>0</v>
      </c>
      <c r="K68" s="481">
        <v>0</v>
      </c>
      <c r="L68" s="481">
        <f t="shared" si="27"/>
        <v>0</v>
      </c>
      <c r="M68" s="481">
        <v>0</v>
      </c>
      <c r="N68" s="481">
        <v>0</v>
      </c>
    </row>
    <row r="69" spans="1:14" s="407" customFormat="1" ht="15" hidden="1" customHeight="1">
      <c r="A69" s="1090"/>
      <c r="B69" s="1091"/>
      <c r="C69" s="1090"/>
      <c r="D69" s="1091"/>
      <c r="E69" s="1045"/>
      <c r="F69" s="1046"/>
      <c r="G69" s="458" t="s">
        <v>2</v>
      </c>
      <c r="H69" s="456">
        <f>I69+L69</f>
        <v>13612000</v>
      </c>
      <c r="I69" s="456">
        <f t="shared" si="26"/>
        <v>13612000</v>
      </c>
      <c r="J69" s="456">
        <f>J67+J68</f>
        <v>0</v>
      </c>
      <c r="K69" s="456">
        <f>K67+K68</f>
        <v>13612000</v>
      </c>
      <c r="L69" s="456">
        <f t="shared" si="27"/>
        <v>0</v>
      </c>
      <c r="M69" s="456">
        <f>M67+M68</f>
        <v>0</v>
      </c>
      <c r="N69" s="456">
        <f>N67+N68</f>
        <v>0</v>
      </c>
    </row>
    <row r="70" spans="1:14" s="417" customFormat="1" ht="14.85" customHeight="1">
      <c r="A70" s="1077" t="s">
        <v>372</v>
      </c>
      <c r="B70" s="1078"/>
      <c r="C70" s="1078"/>
      <c r="D70" s="1078"/>
      <c r="E70" s="1078"/>
      <c r="F70" s="1079"/>
      <c r="G70" s="479" t="s">
        <v>0</v>
      </c>
      <c r="H70" s="480">
        <f t="shared" si="25"/>
        <v>2588000</v>
      </c>
      <c r="I70" s="480">
        <f t="shared" si="26"/>
        <v>2588000</v>
      </c>
      <c r="J70" s="480">
        <f>J73</f>
        <v>0</v>
      </c>
      <c r="K70" s="480">
        <f>K73</f>
        <v>2588000</v>
      </c>
      <c r="L70" s="480">
        <f t="shared" si="27"/>
        <v>0</v>
      </c>
      <c r="M70" s="480">
        <f>M73</f>
        <v>0</v>
      </c>
      <c r="N70" s="480">
        <f>N73</f>
        <v>0</v>
      </c>
    </row>
    <row r="71" spans="1:14" s="417" customFormat="1" ht="14.85" customHeight="1">
      <c r="A71" s="1080"/>
      <c r="B71" s="1081"/>
      <c r="C71" s="1081"/>
      <c r="D71" s="1081"/>
      <c r="E71" s="1081"/>
      <c r="F71" s="1082"/>
      <c r="G71" s="479" t="s">
        <v>1</v>
      </c>
      <c r="H71" s="480">
        <f t="shared" si="25"/>
        <v>174294</v>
      </c>
      <c r="I71" s="480">
        <f t="shared" si="26"/>
        <v>174294</v>
      </c>
      <c r="J71" s="480">
        <f t="shared" ref="J71:K72" si="36">J74</f>
        <v>0</v>
      </c>
      <c r="K71" s="480">
        <f t="shared" si="36"/>
        <v>174294</v>
      </c>
      <c r="L71" s="480">
        <f t="shared" si="27"/>
        <v>0</v>
      </c>
      <c r="M71" s="480">
        <f t="shared" ref="M71:N72" si="37">M74</f>
        <v>0</v>
      </c>
      <c r="N71" s="480">
        <f t="shared" si="37"/>
        <v>0</v>
      </c>
    </row>
    <row r="72" spans="1:14" s="417" customFormat="1" ht="14.85" customHeight="1">
      <c r="A72" s="1083"/>
      <c r="B72" s="1084"/>
      <c r="C72" s="1084"/>
      <c r="D72" s="1084"/>
      <c r="E72" s="1084"/>
      <c r="F72" s="1085"/>
      <c r="G72" s="479" t="s">
        <v>2</v>
      </c>
      <c r="H72" s="480">
        <f t="shared" si="25"/>
        <v>2762294</v>
      </c>
      <c r="I72" s="480">
        <f t="shared" si="26"/>
        <v>2762294</v>
      </c>
      <c r="J72" s="480">
        <f t="shared" si="36"/>
        <v>0</v>
      </c>
      <c r="K72" s="480">
        <f t="shared" si="36"/>
        <v>2762294</v>
      </c>
      <c r="L72" s="480">
        <f t="shared" si="27"/>
        <v>0</v>
      </c>
      <c r="M72" s="480">
        <f t="shared" si="37"/>
        <v>0</v>
      </c>
      <c r="N72" s="480">
        <f t="shared" si="37"/>
        <v>0</v>
      </c>
    </row>
    <row r="73" spans="1:14" s="407" customFormat="1" ht="14.85" customHeight="1">
      <c r="A73" s="1086" t="s">
        <v>67</v>
      </c>
      <c r="B73" s="1087"/>
      <c r="C73" s="1086" t="s">
        <v>273</v>
      </c>
      <c r="D73" s="1087"/>
      <c r="E73" s="1041" t="s">
        <v>1030</v>
      </c>
      <c r="F73" s="1042"/>
      <c r="G73" s="455" t="s">
        <v>0</v>
      </c>
      <c r="H73" s="456">
        <f t="shared" si="25"/>
        <v>2588000</v>
      </c>
      <c r="I73" s="456">
        <f t="shared" si="26"/>
        <v>2588000</v>
      </c>
      <c r="J73" s="456">
        <v>0</v>
      </c>
      <c r="K73" s="456">
        <v>2588000</v>
      </c>
      <c r="L73" s="456">
        <f t="shared" si="27"/>
        <v>0</v>
      </c>
      <c r="M73" s="456">
        <v>0</v>
      </c>
      <c r="N73" s="456">
        <v>0</v>
      </c>
    </row>
    <row r="74" spans="1:14" s="407" customFormat="1" ht="14.85" customHeight="1">
      <c r="A74" s="1088"/>
      <c r="B74" s="1089"/>
      <c r="C74" s="1088"/>
      <c r="D74" s="1089"/>
      <c r="E74" s="1043"/>
      <c r="F74" s="1044"/>
      <c r="G74" s="458" t="s">
        <v>1</v>
      </c>
      <c r="H74" s="456">
        <f t="shared" si="25"/>
        <v>174294</v>
      </c>
      <c r="I74" s="456">
        <f t="shared" si="26"/>
        <v>174294</v>
      </c>
      <c r="J74" s="456">
        <v>0</v>
      </c>
      <c r="K74" s="456">
        <v>174294</v>
      </c>
      <c r="L74" s="456">
        <f t="shared" si="27"/>
        <v>0</v>
      </c>
      <c r="M74" s="456">
        <v>0</v>
      </c>
      <c r="N74" s="456">
        <v>0</v>
      </c>
    </row>
    <row r="75" spans="1:14" s="407" customFormat="1" ht="14.85" customHeight="1">
      <c r="A75" s="1090"/>
      <c r="B75" s="1091"/>
      <c r="C75" s="1090"/>
      <c r="D75" s="1091"/>
      <c r="E75" s="1045"/>
      <c r="F75" s="1046"/>
      <c r="G75" s="458" t="s">
        <v>2</v>
      </c>
      <c r="H75" s="456">
        <f>I75+L75</f>
        <v>2762294</v>
      </c>
      <c r="I75" s="456">
        <f t="shared" si="26"/>
        <v>2762294</v>
      </c>
      <c r="J75" s="456">
        <f>J73+J74</f>
        <v>0</v>
      </c>
      <c r="K75" s="456">
        <f>K73+K74</f>
        <v>2762294</v>
      </c>
      <c r="L75" s="456">
        <f t="shared" si="27"/>
        <v>0</v>
      </c>
      <c r="M75" s="456">
        <f>M73+M74</f>
        <v>0</v>
      </c>
      <c r="N75" s="456">
        <f>N73+N74</f>
        <v>0</v>
      </c>
    </row>
    <row r="76" spans="1:14" s="417" customFormat="1" ht="15" hidden="1" customHeight="1">
      <c r="A76" s="1077" t="s">
        <v>277</v>
      </c>
      <c r="B76" s="1078"/>
      <c r="C76" s="1078"/>
      <c r="D76" s="1078"/>
      <c r="E76" s="1078"/>
      <c r="F76" s="1079"/>
      <c r="G76" s="479" t="s">
        <v>0</v>
      </c>
      <c r="H76" s="480">
        <f t="shared" si="25"/>
        <v>3682000</v>
      </c>
      <c r="I76" s="480">
        <f t="shared" si="26"/>
        <v>3682000</v>
      </c>
      <c r="J76" s="480">
        <f>J79</f>
        <v>0</v>
      </c>
      <c r="K76" s="480">
        <f>K79</f>
        <v>3682000</v>
      </c>
      <c r="L76" s="480">
        <f t="shared" si="27"/>
        <v>0</v>
      </c>
      <c r="M76" s="480">
        <f>M79</f>
        <v>0</v>
      </c>
      <c r="N76" s="480">
        <f>N79</f>
        <v>0</v>
      </c>
    </row>
    <row r="77" spans="1:14" s="417" customFormat="1" ht="15" hidden="1" customHeight="1">
      <c r="A77" s="1080"/>
      <c r="B77" s="1081"/>
      <c r="C77" s="1081"/>
      <c r="D77" s="1081"/>
      <c r="E77" s="1081"/>
      <c r="F77" s="1082"/>
      <c r="G77" s="479" t="s">
        <v>1</v>
      </c>
      <c r="H77" s="480">
        <f t="shared" si="25"/>
        <v>0</v>
      </c>
      <c r="I77" s="480">
        <f t="shared" si="26"/>
        <v>0</v>
      </c>
      <c r="J77" s="480">
        <f t="shared" ref="J77:K78" si="38">J80</f>
        <v>0</v>
      </c>
      <c r="K77" s="480">
        <f t="shared" si="38"/>
        <v>0</v>
      </c>
      <c r="L77" s="480">
        <f t="shared" si="27"/>
        <v>0</v>
      </c>
      <c r="M77" s="480">
        <f t="shared" ref="M77:N78" si="39">M80</f>
        <v>0</v>
      </c>
      <c r="N77" s="480">
        <f t="shared" si="39"/>
        <v>0</v>
      </c>
    </row>
    <row r="78" spans="1:14" s="417" customFormat="1" ht="15" hidden="1" customHeight="1">
      <c r="A78" s="1083"/>
      <c r="B78" s="1084"/>
      <c r="C78" s="1084"/>
      <c r="D78" s="1084"/>
      <c r="E78" s="1084"/>
      <c r="F78" s="1085"/>
      <c r="G78" s="479" t="s">
        <v>2</v>
      </c>
      <c r="H78" s="480">
        <f t="shared" si="25"/>
        <v>3682000</v>
      </c>
      <c r="I78" s="480">
        <f t="shared" si="26"/>
        <v>3682000</v>
      </c>
      <c r="J78" s="480">
        <f t="shared" si="38"/>
        <v>0</v>
      </c>
      <c r="K78" s="480">
        <f t="shared" si="38"/>
        <v>3682000</v>
      </c>
      <c r="L78" s="480">
        <f t="shared" si="27"/>
        <v>0</v>
      </c>
      <c r="M78" s="480">
        <f t="shared" si="39"/>
        <v>0</v>
      </c>
      <c r="N78" s="480">
        <f t="shared" si="39"/>
        <v>0</v>
      </c>
    </row>
    <row r="79" spans="1:14" s="407" customFormat="1" ht="15" hidden="1" customHeight="1">
      <c r="A79" s="1086" t="s">
        <v>67</v>
      </c>
      <c r="B79" s="1087"/>
      <c r="C79" s="1086" t="s">
        <v>273</v>
      </c>
      <c r="D79" s="1087"/>
      <c r="E79" s="1041" t="s">
        <v>1030</v>
      </c>
      <c r="F79" s="1042"/>
      <c r="G79" s="455" t="s">
        <v>0</v>
      </c>
      <c r="H79" s="481">
        <f t="shared" si="25"/>
        <v>3682000</v>
      </c>
      <c r="I79" s="481">
        <f t="shared" si="26"/>
        <v>3682000</v>
      </c>
      <c r="J79" s="481">
        <v>0</v>
      </c>
      <c r="K79" s="481">
        <v>3682000</v>
      </c>
      <c r="L79" s="481">
        <f t="shared" si="27"/>
        <v>0</v>
      </c>
      <c r="M79" s="481">
        <v>0</v>
      </c>
      <c r="N79" s="481">
        <v>0</v>
      </c>
    </row>
    <row r="80" spans="1:14" s="407" customFormat="1" ht="15" hidden="1" customHeight="1">
      <c r="A80" s="1088"/>
      <c r="B80" s="1089"/>
      <c r="C80" s="1088"/>
      <c r="D80" s="1089"/>
      <c r="E80" s="1043"/>
      <c r="F80" s="1044"/>
      <c r="G80" s="458" t="s">
        <v>1</v>
      </c>
      <c r="H80" s="481">
        <f t="shared" si="25"/>
        <v>0</v>
      </c>
      <c r="I80" s="481">
        <f t="shared" si="26"/>
        <v>0</v>
      </c>
      <c r="J80" s="481">
        <v>0</v>
      </c>
      <c r="K80" s="481">
        <v>0</v>
      </c>
      <c r="L80" s="481">
        <f t="shared" si="27"/>
        <v>0</v>
      </c>
      <c r="M80" s="481">
        <v>0</v>
      </c>
      <c r="N80" s="481">
        <v>0</v>
      </c>
    </row>
    <row r="81" spans="1:14" s="407" customFormat="1" ht="15" hidden="1" customHeight="1">
      <c r="A81" s="1090"/>
      <c r="B81" s="1091"/>
      <c r="C81" s="1090"/>
      <c r="D81" s="1091"/>
      <c r="E81" s="1045"/>
      <c r="F81" s="1046"/>
      <c r="G81" s="458" t="s">
        <v>2</v>
      </c>
      <c r="H81" s="456">
        <f>I81+L81</f>
        <v>3682000</v>
      </c>
      <c r="I81" s="456">
        <f t="shared" si="26"/>
        <v>3682000</v>
      </c>
      <c r="J81" s="456">
        <f>J79+J80</f>
        <v>0</v>
      </c>
      <c r="K81" s="456">
        <f>K79+K80</f>
        <v>3682000</v>
      </c>
      <c r="L81" s="456">
        <f t="shared" si="27"/>
        <v>0</v>
      </c>
      <c r="M81" s="456">
        <f>M79+M80</f>
        <v>0</v>
      </c>
      <c r="N81" s="456">
        <f>N79+N80</f>
        <v>0</v>
      </c>
    </row>
    <row r="82" spans="1:14" s="417" customFormat="1" ht="15" hidden="1" customHeight="1">
      <c r="A82" s="1077" t="s">
        <v>274</v>
      </c>
      <c r="B82" s="1078"/>
      <c r="C82" s="1078"/>
      <c r="D82" s="1078"/>
      <c r="E82" s="1078"/>
      <c r="F82" s="1079"/>
      <c r="G82" s="479" t="s">
        <v>0</v>
      </c>
      <c r="H82" s="480">
        <f t="shared" si="25"/>
        <v>1393000</v>
      </c>
      <c r="I82" s="480">
        <f t="shared" si="26"/>
        <v>1393000</v>
      </c>
      <c r="J82" s="480">
        <f>J85</f>
        <v>0</v>
      </c>
      <c r="K82" s="480">
        <f>K85</f>
        <v>1393000</v>
      </c>
      <c r="L82" s="480">
        <f t="shared" si="27"/>
        <v>0</v>
      </c>
      <c r="M82" s="480">
        <f>M85</f>
        <v>0</v>
      </c>
      <c r="N82" s="480">
        <f>N85</f>
        <v>0</v>
      </c>
    </row>
    <row r="83" spans="1:14" s="417" customFormat="1" ht="15" hidden="1" customHeight="1">
      <c r="A83" s="1080"/>
      <c r="B83" s="1081"/>
      <c r="C83" s="1081"/>
      <c r="D83" s="1081"/>
      <c r="E83" s="1081"/>
      <c r="F83" s="1082"/>
      <c r="G83" s="479" t="s">
        <v>1</v>
      </c>
      <c r="H83" s="480">
        <f t="shared" si="25"/>
        <v>0</v>
      </c>
      <c r="I83" s="480">
        <f t="shared" si="26"/>
        <v>0</v>
      </c>
      <c r="J83" s="480">
        <f t="shared" ref="J83:K84" si="40">J86</f>
        <v>0</v>
      </c>
      <c r="K83" s="480">
        <f t="shared" si="40"/>
        <v>0</v>
      </c>
      <c r="L83" s="480">
        <f t="shared" si="27"/>
        <v>0</v>
      </c>
      <c r="M83" s="480">
        <f t="shared" ref="M83:N84" si="41">M86</f>
        <v>0</v>
      </c>
      <c r="N83" s="480">
        <f t="shared" si="41"/>
        <v>0</v>
      </c>
    </row>
    <row r="84" spans="1:14" s="417" customFormat="1" ht="15" hidden="1" customHeight="1">
      <c r="A84" s="1083"/>
      <c r="B84" s="1084"/>
      <c r="C84" s="1084"/>
      <c r="D84" s="1084"/>
      <c r="E84" s="1084"/>
      <c r="F84" s="1085"/>
      <c r="G84" s="479" t="s">
        <v>2</v>
      </c>
      <c r="H84" s="480">
        <f t="shared" si="25"/>
        <v>1393000</v>
      </c>
      <c r="I84" s="480">
        <f t="shared" si="26"/>
        <v>1393000</v>
      </c>
      <c r="J84" s="480">
        <f t="shared" si="40"/>
        <v>0</v>
      </c>
      <c r="K84" s="480">
        <f t="shared" si="40"/>
        <v>1393000</v>
      </c>
      <c r="L84" s="480">
        <f t="shared" si="27"/>
        <v>0</v>
      </c>
      <c r="M84" s="480">
        <f t="shared" si="41"/>
        <v>0</v>
      </c>
      <c r="N84" s="480">
        <f t="shared" si="41"/>
        <v>0</v>
      </c>
    </row>
    <row r="85" spans="1:14" s="407" customFormat="1" ht="15" hidden="1" customHeight="1">
      <c r="A85" s="1086" t="s">
        <v>67</v>
      </c>
      <c r="B85" s="1087"/>
      <c r="C85" s="1086" t="s">
        <v>273</v>
      </c>
      <c r="D85" s="1087"/>
      <c r="E85" s="1041" t="s">
        <v>1030</v>
      </c>
      <c r="F85" s="1042"/>
      <c r="G85" s="455" t="s">
        <v>0</v>
      </c>
      <c r="H85" s="456">
        <f t="shared" si="25"/>
        <v>1393000</v>
      </c>
      <c r="I85" s="456">
        <f t="shared" si="26"/>
        <v>1393000</v>
      </c>
      <c r="J85" s="456">
        <v>0</v>
      </c>
      <c r="K85" s="456">
        <v>1393000</v>
      </c>
      <c r="L85" s="456">
        <f t="shared" si="27"/>
        <v>0</v>
      </c>
      <c r="M85" s="456">
        <v>0</v>
      </c>
      <c r="N85" s="456">
        <v>0</v>
      </c>
    </row>
    <row r="86" spans="1:14" s="407" customFormat="1" ht="15" hidden="1" customHeight="1">
      <c r="A86" s="1088"/>
      <c r="B86" s="1089"/>
      <c r="C86" s="1088"/>
      <c r="D86" s="1089"/>
      <c r="E86" s="1043"/>
      <c r="F86" s="1044"/>
      <c r="G86" s="458" t="s">
        <v>1</v>
      </c>
      <c r="H86" s="456">
        <f t="shared" si="25"/>
        <v>0</v>
      </c>
      <c r="I86" s="456">
        <f t="shared" si="26"/>
        <v>0</v>
      </c>
      <c r="J86" s="456">
        <v>0</v>
      </c>
      <c r="K86" s="456">
        <v>0</v>
      </c>
      <c r="L86" s="456">
        <f t="shared" si="27"/>
        <v>0</v>
      </c>
      <c r="M86" s="456">
        <v>0</v>
      </c>
      <c r="N86" s="456">
        <v>0</v>
      </c>
    </row>
    <row r="87" spans="1:14" s="407" customFormat="1" ht="15" hidden="1" customHeight="1">
      <c r="A87" s="1090"/>
      <c r="B87" s="1091"/>
      <c r="C87" s="1090"/>
      <c r="D87" s="1091"/>
      <c r="E87" s="1045"/>
      <c r="F87" s="1046"/>
      <c r="G87" s="458" t="s">
        <v>2</v>
      </c>
      <c r="H87" s="456">
        <f>I87+L87</f>
        <v>1393000</v>
      </c>
      <c r="I87" s="456">
        <f t="shared" si="26"/>
        <v>1393000</v>
      </c>
      <c r="J87" s="456">
        <f>J85+J86</f>
        <v>0</v>
      </c>
      <c r="K87" s="456">
        <f>K85+K86</f>
        <v>1393000</v>
      </c>
      <c r="L87" s="456">
        <f t="shared" si="27"/>
        <v>0</v>
      </c>
      <c r="M87" s="456">
        <f>M85+M86</f>
        <v>0</v>
      </c>
      <c r="N87" s="456">
        <f>N85+N86</f>
        <v>0</v>
      </c>
    </row>
    <row r="88" spans="1:14" s="417" customFormat="1" ht="15" hidden="1" customHeight="1">
      <c r="A88" s="1077" t="s">
        <v>1032</v>
      </c>
      <c r="B88" s="1078"/>
      <c r="C88" s="1078"/>
      <c r="D88" s="1078"/>
      <c r="E88" s="1078"/>
      <c r="F88" s="1079"/>
      <c r="G88" s="479" t="s">
        <v>0</v>
      </c>
      <c r="H88" s="480">
        <f t="shared" ref="H88:H92" si="42">I88+L88</f>
        <v>523000</v>
      </c>
      <c r="I88" s="480">
        <f t="shared" si="26"/>
        <v>523000</v>
      </c>
      <c r="J88" s="480">
        <f>J91</f>
        <v>0</v>
      </c>
      <c r="K88" s="480">
        <f>K91</f>
        <v>523000</v>
      </c>
      <c r="L88" s="480">
        <f t="shared" si="27"/>
        <v>0</v>
      </c>
      <c r="M88" s="480">
        <f>M91</f>
        <v>0</v>
      </c>
      <c r="N88" s="480">
        <f>N91</f>
        <v>0</v>
      </c>
    </row>
    <row r="89" spans="1:14" s="417" customFormat="1" ht="15" hidden="1" customHeight="1">
      <c r="A89" s="1080"/>
      <c r="B89" s="1081"/>
      <c r="C89" s="1081"/>
      <c r="D89" s="1081"/>
      <c r="E89" s="1081"/>
      <c r="F89" s="1082"/>
      <c r="G89" s="479" t="s">
        <v>1</v>
      </c>
      <c r="H89" s="480">
        <f t="shared" si="42"/>
        <v>0</v>
      </c>
      <c r="I89" s="480">
        <f t="shared" si="26"/>
        <v>0</v>
      </c>
      <c r="J89" s="480">
        <f t="shared" ref="J89:K90" si="43">J92</f>
        <v>0</v>
      </c>
      <c r="K89" s="480">
        <f t="shared" si="43"/>
        <v>0</v>
      </c>
      <c r="L89" s="480">
        <f t="shared" si="27"/>
        <v>0</v>
      </c>
      <c r="M89" s="480">
        <f t="shared" ref="M89:N90" si="44">M92</f>
        <v>0</v>
      </c>
      <c r="N89" s="480">
        <f t="shared" si="44"/>
        <v>0</v>
      </c>
    </row>
    <row r="90" spans="1:14" s="417" customFormat="1" ht="15" hidden="1" customHeight="1">
      <c r="A90" s="1083"/>
      <c r="B90" s="1084"/>
      <c r="C90" s="1084"/>
      <c r="D90" s="1084"/>
      <c r="E90" s="1084"/>
      <c r="F90" s="1085"/>
      <c r="G90" s="479" t="s">
        <v>2</v>
      </c>
      <c r="H90" s="480">
        <f t="shared" si="42"/>
        <v>523000</v>
      </c>
      <c r="I90" s="480">
        <f t="shared" si="26"/>
        <v>523000</v>
      </c>
      <c r="J90" s="480">
        <f t="shared" si="43"/>
        <v>0</v>
      </c>
      <c r="K90" s="480">
        <f t="shared" si="43"/>
        <v>523000</v>
      </c>
      <c r="L90" s="480">
        <f t="shared" si="27"/>
        <v>0</v>
      </c>
      <c r="M90" s="480">
        <f t="shared" si="44"/>
        <v>0</v>
      </c>
      <c r="N90" s="480">
        <f t="shared" si="44"/>
        <v>0</v>
      </c>
    </row>
    <row r="91" spans="1:14" s="407" customFormat="1" ht="15" hidden="1" customHeight="1">
      <c r="A91" s="1086" t="s">
        <v>67</v>
      </c>
      <c r="B91" s="1087"/>
      <c r="C91" s="1086" t="s">
        <v>273</v>
      </c>
      <c r="D91" s="1087"/>
      <c r="E91" s="1041" t="s">
        <v>1030</v>
      </c>
      <c r="F91" s="1042"/>
      <c r="G91" s="455" t="s">
        <v>0</v>
      </c>
      <c r="H91" s="481">
        <f t="shared" si="42"/>
        <v>523000</v>
      </c>
      <c r="I91" s="481">
        <f t="shared" si="26"/>
        <v>523000</v>
      </c>
      <c r="J91" s="481">
        <v>0</v>
      </c>
      <c r="K91" s="481">
        <v>523000</v>
      </c>
      <c r="L91" s="481">
        <f t="shared" si="27"/>
        <v>0</v>
      </c>
      <c r="M91" s="481">
        <v>0</v>
      </c>
      <c r="N91" s="481">
        <v>0</v>
      </c>
    </row>
    <row r="92" spans="1:14" s="407" customFormat="1" ht="15" hidden="1" customHeight="1">
      <c r="A92" s="1088"/>
      <c r="B92" s="1089"/>
      <c r="C92" s="1088"/>
      <c r="D92" s="1089"/>
      <c r="E92" s="1043"/>
      <c r="F92" s="1044"/>
      <c r="G92" s="458" t="s">
        <v>1</v>
      </c>
      <c r="H92" s="481">
        <f t="shared" si="42"/>
        <v>0</v>
      </c>
      <c r="I92" s="481">
        <f t="shared" si="26"/>
        <v>0</v>
      </c>
      <c r="J92" s="481">
        <v>0</v>
      </c>
      <c r="K92" s="481">
        <v>0</v>
      </c>
      <c r="L92" s="481">
        <f t="shared" si="27"/>
        <v>0</v>
      </c>
      <c r="M92" s="481">
        <v>0</v>
      </c>
      <c r="N92" s="481">
        <v>0</v>
      </c>
    </row>
    <row r="93" spans="1:14" s="407" customFormat="1" ht="15" hidden="1" customHeight="1">
      <c r="A93" s="1090"/>
      <c r="B93" s="1091"/>
      <c r="C93" s="1090"/>
      <c r="D93" s="1091"/>
      <c r="E93" s="1045"/>
      <c r="F93" s="1046"/>
      <c r="G93" s="458" t="s">
        <v>2</v>
      </c>
      <c r="H93" s="456">
        <f>I93+L93</f>
        <v>523000</v>
      </c>
      <c r="I93" s="456">
        <f t="shared" si="26"/>
        <v>523000</v>
      </c>
      <c r="J93" s="456">
        <f>J91+J92</f>
        <v>0</v>
      </c>
      <c r="K93" s="456">
        <f>K91+K92</f>
        <v>523000</v>
      </c>
      <c r="L93" s="456">
        <f t="shared" si="27"/>
        <v>0</v>
      </c>
      <c r="M93" s="456">
        <f>M91+M92</f>
        <v>0</v>
      </c>
      <c r="N93" s="456">
        <f>N91+N92</f>
        <v>0</v>
      </c>
    </row>
    <row r="94" spans="1:14" s="417" customFormat="1" ht="15" hidden="1" customHeight="1">
      <c r="A94" s="1077" t="s">
        <v>389</v>
      </c>
      <c r="B94" s="1078"/>
      <c r="C94" s="1078"/>
      <c r="D94" s="1078"/>
      <c r="E94" s="1078"/>
      <c r="F94" s="1079"/>
      <c r="G94" s="479" t="s">
        <v>0</v>
      </c>
      <c r="H94" s="480">
        <f t="shared" si="25"/>
        <v>1173556</v>
      </c>
      <c r="I94" s="480">
        <f t="shared" si="26"/>
        <v>1173556</v>
      </c>
      <c r="J94" s="480">
        <f>J97</f>
        <v>0</v>
      </c>
      <c r="K94" s="480">
        <f>K97</f>
        <v>1173556</v>
      </c>
      <c r="L94" s="480">
        <f t="shared" si="27"/>
        <v>0</v>
      </c>
      <c r="M94" s="480">
        <f>M97</f>
        <v>0</v>
      </c>
      <c r="N94" s="480">
        <f>N97</f>
        <v>0</v>
      </c>
    </row>
    <row r="95" spans="1:14" s="417" customFormat="1" ht="15" hidden="1" customHeight="1">
      <c r="A95" s="1080"/>
      <c r="B95" s="1081"/>
      <c r="C95" s="1081"/>
      <c r="D95" s="1081"/>
      <c r="E95" s="1081"/>
      <c r="F95" s="1082"/>
      <c r="G95" s="479" t="s">
        <v>1</v>
      </c>
      <c r="H95" s="480">
        <f t="shared" si="25"/>
        <v>0</v>
      </c>
      <c r="I95" s="480">
        <f t="shared" si="26"/>
        <v>0</v>
      </c>
      <c r="J95" s="480">
        <f t="shared" ref="J95:K96" si="45">J98</f>
        <v>0</v>
      </c>
      <c r="K95" s="480">
        <f t="shared" si="45"/>
        <v>0</v>
      </c>
      <c r="L95" s="480">
        <f t="shared" si="27"/>
        <v>0</v>
      </c>
      <c r="M95" s="480">
        <f t="shared" ref="M95:N96" si="46">M98</f>
        <v>0</v>
      </c>
      <c r="N95" s="480">
        <f t="shared" si="46"/>
        <v>0</v>
      </c>
    </row>
    <row r="96" spans="1:14" s="417" customFormat="1" ht="15" hidden="1" customHeight="1">
      <c r="A96" s="1083"/>
      <c r="B96" s="1084"/>
      <c r="C96" s="1084"/>
      <c r="D96" s="1084"/>
      <c r="E96" s="1084"/>
      <c r="F96" s="1085"/>
      <c r="G96" s="479" t="s">
        <v>2</v>
      </c>
      <c r="H96" s="480">
        <f t="shared" si="25"/>
        <v>1173556</v>
      </c>
      <c r="I96" s="480">
        <f t="shared" si="26"/>
        <v>1173556</v>
      </c>
      <c r="J96" s="480">
        <f t="shared" si="45"/>
        <v>0</v>
      </c>
      <c r="K96" s="480">
        <f t="shared" si="45"/>
        <v>1173556</v>
      </c>
      <c r="L96" s="480">
        <f t="shared" si="27"/>
        <v>0</v>
      </c>
      <c r="M96" s="480">
        <f t="shared" si="46"/>
        <v>0</v>
      </c>
      <c r="N96" s="480">
        <f t="shared" si="46"/>
        <v>0</v>
      </c>
    </row>
    <row r="97" spans="1:14" s="407" customFormat="1" ht="15" hidden="1" customHeight="1">
      <c r="A97" s="1086" t="s">
        <v>67</v>
      </c>
      <c r="B97" s="1087"/>
      <c r="C97" s="1086" t="s">
        <v>273</v>
      </c>
      <c r="D97" s="1087"/>
      <c r="E97" s="1041" t="s">
        <v>1033</v>
      </c>
      <c r="F97" s="1042"/>
      <c r="G97" s="455" t="s">
        <v>0</v>
      </c>
      <c r="H97" s="481">
        <f t="shared" si="25"/>
        <v>1173556</v>
      </c>
      <c r="I97" s="481">
        <f t="shared" si="26"/>
        <v>1173556</v>
      </c>
      <c r="J97" s="481">
        <f>J100+J103</f>
        <v>0</v>
      </c>
      <c r="K97" s="481">
        <f>K100+K103</f>
        <v>1173556</v>
      </c>
      <c r="L97" s="481">
        <f t="shared" si="27"/>
        <v>0</v>
      </c>
      <c r="M97" s="481">
        <f>M100+M103</f>
        <v>0</v>
      </c>
      <c r="N97" s="481">
        <f>N100+N103</f>
        <v>0</v>
      </c>
    </row>
    <row r="98" spans="1:14" s="407" customFormat="1" ht="15" hidden="1" customHeight="1">
      <c r="A98" s="1088"/>
      <c r="B98" s="1089"/>
      <c r="C98" s="1088"/>
      <c r="D98" s="1089"/>
      <c r="E98" s="1043"/>
      <c r="F98" s="1044"/>
      <c r="G98" s="458" t="s">
        <v>1</v>
      </c>
      <c r="H98" s="481">
        <f t="shared" si="25"/>
        <v>0</v>
      </c>
      <c r="I98" s="481">
        <f t="shared" si="26"/>
        <v>0</v>
      </c>
      <c r="J98" s="481">
        <f t="shared" ref="J98:K99" si="47">J101+J104</f>
        <v>0</v>
      </c>
      <c r="K98" s="481">
        <f t="shared" si="47"/>
        <v>0</v>
      </c>
      <c r="L98" s="481">
        <f t="shared" si="27"/>
        <v>0</v>
      </c>
      <c r="M98" s="481">
        <f t="shared" ref="M98:N99" si="48">M101+M104</f>
        <v>0</v>
      </c>
      <c r="N98" s="481">
        <f t="shared" si="48"/>
        <v>0</v>
      </c>
    </row>
    <row r="99" spans="1:14" s="407" customFormat="1" ht="15" hidden="1" customHeight="1">
      <c r="A99" s="1088"/>
      <c r="B99" s="1089"/>
      <c r="C99" s="1088"/>
      <c r="D99" s="1089"/>
      <c r="E99" s="1045"/>
      <c r="F99" s="1046"/>
      <c r="G99" s="458" t="s">
        <v>2</v>
      </c>
      <c r="H99" s="481">
        <f t="shared" si="25"/>
        <v>1173556</v>
      </c>
      <c r="I99" s="481">
        <f t="shared" si="26"/>
        <v>1173556</v>
      </c>
      <c r="J99" s="481">
        <f t="shared" si="47"/>
        <v>0</v>
      </c>
      <c r="K99" s="481">
        <f t="shared" si="47"/>
        <v>1173556</v>
      </c>
      <c r="L99" s="481">
        <f t="shared" si="27"/>
        <v>0</v>
      </c>
      <c r="M99" s="481">
        <f t="shared" si="48"/>
        <v>0</v>
      </c>
      <c r="N99" s="481">
        <f t="shared" si="48"/>
        <v>0</v>
      </c>
    </row>
    <row r="100" spans="1:14" s="485" customFormat="1" ht="15" hidden="1" customHeight="1">
      <c r="A100" s="1101"/>
      <c r="B100" s="1102"/>
      <c r="C100" s="1101"/>
      <c r="D100" s="1102"/>
      <c r="E100" s="1103" t="s">
        <v>1034</v>
      </c>
      <c r="F100" s="1104"/>
      <c r="G100" s="482" t="s">
        <v>0</v>
      </c>
      <c r="H100" s="483">
        <f t="shared" si="25"/>
        <v>1092887</v>
      </c>
      <c r="I100" s="483">
        <f t="shared" si="26"/>
        <v>1092887</v>
      </c>
      <c r="J100" s="483">
        <v>0</v>
      </c>
      <c r="K100" s="483">
        <v>1092887</v>
      </c>
      <c r="L100" s="484">
        <f>M100+N100</f>
        <v>0</v>
      </c>
      <c r="M100" s="483">
        <v>0</v>
      </c>
      <c r="N100" s="483">
        <v>0</v>
      </c>
    </row>
    <row r="101" spans="1:14" s="485" customFormat="1" ht="15" hidden="1" customHeight="1">
      <c r="A101" s="1101"/>
      <c r="B101" s="1089"/>
      <c r="C101" s="1101"/>
      <c r="D101" s="1089"/>
      <c r="E101" s="1043"/>
      <c r="F101" s="1044"/>
      <c r="G101" s="486" t="s">
        <v>1</v>
      </c>
      <c r="H101" s="483">
        <f t="shared" si="25"/>
        <v>0</v>
      </c>
      <c r="I101" s="483">
        <f t="shared" si="26"/>
        <v>0</v>
      </c>
      <c r="J101" s="483">
        <v>0</v>
      </c>
      <c r="K101" s="483">
        <v>0</v>
      </c>
      <c r="L101" s="484">
        <f t="shared" ref="L101:L102" si="49">M101+N101</f>
        <v>0</v>
      </c>
      <c r="M101" s="483">
        <v>0</v>
      </c>
      <c r="N101" s="483">
        <v>0</v>
      </c>
    </row>
    <row r="102" spans="1:14" s="485" customFormat="1" ht="15" hidden="1" customHeight="1">
      <c r="A102" s="1101"/>
      <c r="B102" s="1089"/>
      <c r="C102" s="1101"/>
      <c r="D102" s="1089"/>
      <c r="E102" s="1045"/>
      <c r="F102" s="1046"/>
      <c r="G102" s="486" t="s">
        <v>2</v>
      </c>
      <c r="H102" s="483">
        <f t="shared" si="25"/>
        <v>1092887</v>
      </c>
      <c r="I102" s="483">
        <f t="shared" si="26"/>
        <v>1092887</v>
      </c>
      <c r="J102" s="483">
        <f>J100+J101</f>
        <v>0</v>
      </c>
      <c r="K102" s="483">
        <f>K100+K101</f>
        <v>1092887</v>
      </c>
      <c r="L102" s="484">
        <f t="shared" si="49"/>
        <v>0</v>
      </c>
      <c r="M102" s="483">
        <f>M100+M101</f>
        <v>0</v>
      </c>
      <c r="N102" s="483">
        <f>N100+N101</f>
        <v>0</v>
      </c>
    </row>
    <row r="103" spans="1:14" s="485" customFormat="1" ht="15" hidden="1" customHeight="1">
      <c r="A103" s="1101"/>
      <c r="B103" s="1102"/>
      <c r="C103" s="1101"/>
      <c r="D103" s="1102"/>
      <c r="E103" s="1103" t="s">
        <v>1035</v>
      </c>
      <c r="F103" s="1104"/>
      <c r="G103" s="482" t="s">
        <v>0</v>
      </c>
      <c r="H103" s="484">
        <f t="shared" si="25"/>
        <v>80669</v>
      </c>
      <c r="I103" s="484">
        <f t="shared" si="26"/>
        <v>80669</v>
      </c>
      <c r="J103" s="484">
        <v>0</v>
      </c>
      <c r="K103" s="484">
        <v>80669</v>
      </c>
      <c r="L103" s="484">
        <f>M103+N103</f>
        <v>0</v>
      </c>
      <c r="M103" s="484">
        <v>0</v>
      </c>
      <c r="N103" s="484">
        <v>0</v>
      </c>
    </row>
    <row r="104" spans="1:14" s="485" customFormat="1" ht="15" hidden="1" customHeight="1">
      <c r="A104" s="1101"/>
      <c r="B104" s="1089"/>
      <c r="C104" s="1101"/>
      <c r="D104" s="1089"/>
      <c r="E104" s="1043"/>
      <c r="F104" s="1044"/>
      <c r="G104" s="486" t="s">
        <v>1</v>
      </c>
      <c r="H104" s="484">
        <f t="shared" si="25"/>
        <v>0</v>
      </c>
      <c r="I104" s="484">
        <f t="shared" si="26"/>
        <v>0</v>
      </c>
      <c r="J104" s="484">
        <v>0</v>
      </c>
      <c r="K104" s="484">
        <v>0</v>
      </c>
      <c r="L104" s="484">
        <f t="shared" ref="L104:L167" si="50">M104+N104</f>
        <v>0</v>
      </c>
      <c r="M104" s="484">
        <v>0</v>
      </c>
      <c r="N104" s="484">
        <v>0</v>
      </c>
    </row>
    <row r="105" spans="1:14" s="485" customFormat="1" ht="15" hidden="1" customHeight="1">
      <c r="A105" s="1105"/>
      <c r="B105" s="1091"/>
      <c r="C105" s="1105"/>
      <c r="D105" s="1091"/>
      <c r="E105" s="1045"/>
      <c r="F105" s="1046"/>
      <c r="G105" s="486" t="s">
        <v>2</v>
      </c>
      <c r="H105" s="483">
        <f t="shared" si="25"/>
        <v>80669</v>
      </c>
      <c r="I105" s="483">
        <f t="shared" si="26"/>
        <v>80669</v>
      </c>
      <c r="J105" s="483">
        <f>J103+J104</f>
        <v>0</v>
      </c>
      <c r="K105" s="483">
        <f>K103+K104</f>
        <v>80669</v>
      </c>
      <c r="L105" s="484">
        <f t="shared" si="50"/>
        <v>0</v>
      </c>
      <c r="M105" s="483">
        <f>M103+M104</f>
        <v>0</v>
      </c>
      <c r="N105" s="483">
        <f>N103+N104</f>
        <v>0</v>
      </c>
    </row>
    <row r="106" spans="1:14" s="417" customFormat="1" ht="14.85" customHeight="1">
      <c r="A106" s="1077" t="s">
        <v>387</v>
      </c>
      <c r="B106" s="1078"/>
      <c r="C106" s="1078"/>
      <c r="D106" s="1078"/>
      <c r="E106" s="1078"/>
      <c r="F106" s="1079"/>
      <c r="G106" s="479" t="s">
        <v>0</v>
      </c>
      <c r="H106" s="480">
        <f t="shared" si="25"/>
        <v>1530000</v>
      </c>
      <c r="I106" s="480">
        <f t="shared" si="26"/>
        <v>1530000</v>
      </c>
      <c r="J106" s="480">
        <f>J109</f>
        <v>0</v>
      </c>
      <c r="K106" s="480">
        <f>K109</f>
        <v>1530000</v>
      </c>
      <c r="L106" s="480">
        <f t="shared" si="50"/>
        <v>0</v>
      </c>
      <c r="M106" s="480">
        <f>M109</f>
        <v>0</v>
      </c>
      <c r="N106" s="480">
        <f>N109</f>
        <v>0</v>
      </c>
    </row>
    <row r="107" spans="1:14" s="417" customFormat="1" ht="14.85" customHeight="1">
      <c r="A107" s="1080"/>
      <c r="B107" s="1081"/>
      <c r="C107" s="1081"/>
      <c r="D107" s="1081"/>
      <c r="E107" s="1081"/>
      <c r="F107" s="1082"/>
      <c r="G107" s="479" t="s">
        <v>1</v>
      </c>
      <c r="H107" s="480">
        <f t="shared" si="25"/>
        <v>38400</v>
      </c>
      <c r="I107" s="480">
        <f t="shared" si="26"/>
        <v>38400</v>
      </c>
      <c r="J107" s="480">
        <f t="shared" ref="J107:K108" si="51">J110</f>
        <v>0</v>
      </c>
      <c r="K107" s="480">
        <f t="shared" si="51"/>
        <v>38400</v>
      </c>
      <c r="L107" s="480">
        <f t="shared" si="50"/>
        <v>0</v>
      </c>
      <c r="M107" s="480">
        <f t="shared" ref="M107:N108" si="52">M110</f>
        <v>0</v>
      </c>
      <c r="N107" s="480">
        <f t="shared" si="52"/>
        <v>0</v>
      </c>
    </row>
    <row r="108" spans="1:14" s="417" customFormat="1" ht="14.85" customHeight="1">
      <c r="A108" s="1083"/>
      <c r="B108" s="1084"/>
      <c r="C108" s="1084"/>
      <c r="D108" s="1084"/>
      <c r="E108" s="1084"/>
      <c r="F108" s="1085"/>
      <c r="G108" s="479" t="s">
        <v>2</v>
      </c>
      <c r="H108" s="480">
        <f t="shared" si="25"/>
        <v>1568400</v>
      </c>
      <c r="I108" s="480">
        <f t="shared" si="26"/>
        <v>1568400</v>
      </c>
      <c r="J108" s="480">
        <f t="shared" si="51"/>
        <v>0</v>
      </c>
      <c r="K108" s="480">
        <f t="shared" si="51"/>
        <v>1568400</v>
      </c>
      <c r="L108" s="480">
        <f t="shared" si="50"/>
        <v>0</v>
      </c>
      <c r="M108" s="480">
        <f t="shared" si="52"/>
        <v>0</v>
      </c>
      <c r="N108" s="480">
        <f t="shared" si="52"/>
        <v>0</v>
      </c>
    </row>
    <row r="109" spans="1:14" s="407" customFormat="1" ht="14.85" customHeight="1">
      <c r="A109" s="1086" t="s">
        <v>67</v>
      </c>
      <c r="B109" s="1087"/>
      <c r="C109" s="1086" t="s">
        <v>273</v>
      </c>
      <c r="D109" s="1087"/>
      <c r="E109" s="1041" t="s">
        <v>1030</v>
      </c>
      <c r="F109" s="1042"/>
      <c r="G109" s="455" t="s">
        <v>0</v>
      </c>
      <c r="H109" s="456">
        <f t="shared" si="25"/>
        <v>1530000</v>
      </c>
      <c r="I109" s="456">
        <f t="shared" si="26"/>
        <v>1530000</v>
      </c>
      <c r="J109" s="456">
        <v>0</v>
      </c>
      <c r="K109" s="456">
        <v>1530000</v>
      </c>
      <c r="L109" s="456">
        <f t="shared" si="50"/>
        <v>0</v>
      </c>
      <c r="M109" s="456">
        <v>0</v>
      </c>
      <c r="N109" s="456">
        <v>0</v>
      </c>
    </row>
    <row r="110" spans="1:14" s="407" customFormat="1" ht="14.85" customHeight="1">
      <c r="A110" s="1088"/>
      <c r="B110" s="1089"/>
      <c r="C110" s="1088"/>
      <c r="D110" s="1089"/>
      <c r="E110" s="1043"/>
      <c r="F110" s="1044"/>
      <c r="G110" s="458" t="s">
        <v>1</v>
      </c>
      <c r="H110" s="456">
        <f t="shared" si="25"/>
        <v>38400</v>
      </c>
      <c r="I110" s="456">
        <f t="shared" si="26"/>
        <v>38400</v>
      </c>
      <c r="J110" s="456">
        <v>0</v>
      </c>
      <c r="K110" s="456">
        <v>38400</v>
      </c>
      <c r="L110" s="456">
        <f t="shared" si="50"/>
        <v>0</v>
      </c>
      <c r="M110" s="456">
        <v>0</v>
      </c>
      <c r="N110" s="456">
        <v>0</v>
      </c>
    </row>
    <row r="111" spans="1:14" s="407" customFormat="1" ht="14.85" customHeight="1">
      <c r="A111" s="1090"/>
      <c r="B111" s="1091"/>
      <c r="C111" s="1090"/>
      <c r="D111" s="1091"/>
      <c r="E111" s="1045"/>
      <c r="F111" s="1046"/>
      <c r="G111" s="458" t="s">
        <v>2</v>
      </c>
      <c r="H111" s="456">
        <f>I111+L111</f>
        <v>1568400</v>
      </c>
      <c r="I111" s="456">
        <f t="shared" si="26"/>
        <v>1568400</v>
      </c>
      <c r="J111" s="456">
        <f>J109+J110</f>
        <v>0</v>
      </c>
      <c r="K111" s="456">
        <f>K109+K110</f>
        <v>1568400</v>
      </c>
      <c r="L111" s="456">
        <f t="shared" si="50"/>
        <v>0</v>
      </c>
      <c r="M111" s="456">
        <f>M109+M110</f>
        <v>0</v>
      </c>
      <c r="N111" s="456">
        <f>N109+N110</f>
        <v>0</v>
      </c>
    </row>
    <row r="112" spans="1:14" s="417" customFormat="1" ht="15" hidden="1" customHeight="1">
      <c r="A112" s="1077" t="s">
        <v>1036</v>
      </c>
      <c r="B112" s="1078"/>
      <c r="C112" s="1078"/>
      <c r="D112" s="1078"/>
      <c r="E112" s="1078"/>
      <c r="F112" s="1079"/>
      <c r="G112" s="479" t="s">
        <v>0</v>
      </c>
      <c r="H112" s="480">
        <f t="shared" si="25"/>
        <v>1390000</v>
      </c>
      <c r="I112" s="480">
        <f t="shared" si="26"/>
        <v>1390000</v>
      </c>
      <c r="J112" s="480">
        <f>J115</f>
        <v>0</v>
      </c>
      <c r="K112" s="480">
        <f>K115</f>
        <v>1390000</v>
      </c>
      <c r="L112" s="480">
        <f t="shared" si="50"/>
        <v>0</v>
      </c>
      <c r="M112" s="480">
        <f>M115</f>
        <v>0</v>
      </c>
      <c r="N112" s="480">
        <f>N115</f>
        <v>0</v>
      </c>
    </row>
    <row r="113" spans="1:14" s="417" customFormat="1" ht="15" hidden="1" customHeight="1">
      <c r="A113" s="1080"/>
      <c r="B113" s="1081"/>
      <c r="C113" s="1081"/>
      <c r="D113" s="1081"/>
      <c r="E113" s="1081"/>
      <c r="F113" s="1082"/>
      <c r="G113" s="479" t="s">
        <v>1</v>
      </c>
      <c r="H113" s="480">
        <f t="shared" si="25"/>
        <v>0</v>
      </c>
      <c r="I113" s="480">
        <f t="shared" si="26"/>
        <v>0</v>
      </c>
      <c r="J113" s="480">
        <f t="shared" ref="J113:K114" si="53">J116</f>
        <v>0</v>
      </c>
      <c r="K113" s="480">
        <f t="shared" si="53"/>
        <v>0</v>
      </c>
      <c r="L113" s="480">
        <f t="shared" si="50"/>
        <v>0</v>
      </c>
      <c r="M113" s="480">
        <f t="shared" ref="M113:N114" si="54">M116</f>
        <v>0</v>
      </c>
      <c r="N113" s="480">
        <f t="shared" si="54"/>
        <v>0</v>
      </c>
    </row>
    <row r="114" spans="1:14" s="417" customFormat="1" ht="15" hidden="1" customHeight="1">
      <c r="A114" s="1083"/>
      <c r="B114" s="1084"/>
      <c r="C114" s="1084"/>
      <c r="D114" s="1084"/>
      <c r="E114" s="1084"/>
      <c r="F114" s="1085"/>
      <c r="G114" s="479" t="s">
        <v>2</v>
      </c>
      <c r="H114" s="480">
        <f t="shared" si="25"/>
        <v>1390000</v>
      </c>
      <c r="I114" s="480">
        <f t="shared" si="26"/>
        <v>1390000</v>
      </c>
      <c r="J114" s="480">
        <f t="shared" si="53"/>
        <v>0</v>
      </c>
      <c r="K114" s="480">
        <f t="shared" si="53"/>
        <v>1390000</v>
      </c>
      <c r="L114" s="480">
        <f t="shared" si="50"/>
        <v>0</v>
      </c>
      <c r="M114" s="480">
        <f t="shared" si="54"/>
        <v>0</v>
      </c>
      <c r="N114" s="480">
        <f t="shared" si="54"/>
        <v>0</v>
      </c>
    </row>
    <row r="115" spans="1:14" s="407" customFormat="1" ht="15" hidden="1" customHeight="1">
      <c r="A115" s="1086" t="s">
        <v>67</v>
      </c>
      <c r="B115" s="1087"/>
      <c r="C115" s="1086" t="s">
        <v>1037</v>
      </c>
      <c r="D115" s="1087"/>
      <c r="E115" s="1041" t="s">
        <v>1030</v>
      </c>
      <c r="F115" s="1042"/>
      <c r="G115" s="455" t="s">
        <v>0</v>
      </c>
      <c r="H115" s="456">
        <f t="shared" si="25"/>
        <v>1390000</v>
      </c>
      <c r="I115" s="456">
        <f t="shared" si="26"/>
        <v>1390000</v>
      </c>
      <c r="J115" s="456">
        <v>0</v>
      </c>
      <c r="K115" s="456">
        <v>1390000</v>
      </c>
      <c r="L115" s="456">
        <f t="shared" si="50"/>
        <v>0</v>
      </c>
      <c r="M115" s="456">
        <v>0</v>
      </c>
      <c r="N115" s="456">
        <v>0</v>
      </c>
    </row>
    <row r="116" spans="1:14" s="407" customFormat="1" ht="15" hidden="1" customHeight="1">
      <c r="A116" s="1088"/>
      <c r="B116" s="1089"/>
      <c r="C116" s="1088"/>
      <c r="D116" s="1089"/>
      <c r="E116" s="1043"/>
      <c r="F116" s="1044"/>
      <c r="G116" s="458" t="s">
        <v>1</v>
      </c>
      <c r="H116" s="456">
        <f t="shared" si="25"/>
        <v>0</v>
      </c>
      <c r="I116" s="456">
        <f t="shared" si="26"/>
        <v>0</v>
      </c>
      <c r="J116" s="456">
        <v>0</v>
      </c>
      <c r="K116" s="456">
        <v>0</v>
      </c>
      <c r="L116" s="456">
        <f t="shared" si="50"/>
        <v>0</v>
      </c>
      <c r="M116" s="456">
        <v>0</v>
      </c>
      <c r="N116" s="456">
        <v>0</v>
      </c>
    </row>
    <row r="117" spans="1:14" s="407" customFormat="1" ht="15" hidden="1" customHeight="1">
      <c r="A117" s="1090"/>
      <c r="B117" s="1091"/>
      <c r="C117" s="1090"/>
      <c r="D117" s="1091"/>
      <c r="E117" s="1045"/>
      <c r="F117" s="1046"/>
      <c r="G117" s="458" t="s">
        <v>2</v>
      </c>
      <c r="H117" s="456">
        <f>I117+L117</f>
        <v>1390000</v>
      </c>
      <c r="I117" s="456">
        <f t="shared" si="26"/>
        <v>1390000</v>
      </c>
      <c r="J117" s="456">
        <f>J115+J116</f>
        <v>0</v>
      </c>
      <c r="K117" s="456">
        <f>K115+K116</f>
        <v>1390000</v>
      </c>
      <c r="L117" s="456">
        <f t="shared" si="50"/>
        <v>0</v>
      </c>
      <c r="M117" s="456">
        <f>M115+M116</f>
        <v>0</v>
      </c>
      <c r="N117" s="456">
        <f>N115+N116</f>
        <v>0</v>
      </c>
    </row>
    <row r="118" spans="1:14" s="417" customFormat="1" ht="14.85" customHeight="1">
      <c r="A118" s="1077" t="s">
        <v>1038</v>
      </c>
      <c r="B118" s="1078"/>
      <c r="C118" s="1078"/>
      <c r="D118" s="1078"/>
      <c r="E118" s="1078"/>
      <c r="F118" s="1079"/>
      <c r="G118" s="479" t="s">
        <v>0</v>
      </c>
      <c r="H118" s="480">
        <f t="shared" si="25"/>
        <v>1900000</v>
      </c>
      <c r="I118" s="480">
        <f t="shared" si="26"/>
        <v>1900000</v>
      </c>
      <c r="J118" s="480">
        <f>J121</f>
        <v>0</v>
      </c>
      <c r="K118" s="480">
        <f>K121</f>
        <v>1900000</v>
      </c>
      <c r="L118" s="480">
        <f t="shared" si="50"/>
        <v>0</v>
      </c>
      <c r="M118" s="480">
        <f>M121</f>
        <v>0</v>
      </c>
      <c r="N118" s="480">
        <f>N121</f>
        <v>0</v>
      </c>
    </row>
    <row r="119" spans="1:14" s="417" customFormat="1" ht="14.85" customHeight="1">
      <c r="A119" s="1080"/>
      <c r="B119" s="1081"/>
      <c r="C119" s="1081"/>
      <c r="D119" s="1081"/>
      <c r="E119" s="1081"/>
      <c r="F119" s="1082"/>
      <c r="G119" s="479" t="s">
        <v>1</v>
      </c>
      <c r="H119" s="480">
        <f t="shared" si="25"/>
        <v>50000</v>
      </c>
      <c r="I119" s="480">
        <f t="shared" si="26"/>
        <v>50000</v>
      </c>
      <c r="J119" s="480">
        <f t="shared" ref="J119:K120" si="55">J122</f>
        <v>0</v>
      </c>
      <c r="K119" s="480">
        <f t="shared" si="55"/>
        <v>50000</v>
      </c>
      <c r="L119" s="480">
        <f t="shared" si="50"/>
        <v>0</v>
      </c>
      <c r="M119" s="480">
        <f t="shared" ref="M119:N120" si="56">M122</f>
        <v>0</v>
      </c>
      <c r="N119" s="480">
        <f t="shared" si="56"/>
        <v>0</v>
      </c>
    </row>
    <row r="120" spans="1:14" s="417" customFormat="1" ht="14.85" customHeight="1">
      <c r="A120" s="1083"/>
      <c r="B120" s="1084"/>
      <c r="C120" s="1084"/>
      <c r="D120" s="1084"/>
      <c r="E120" s="1084"/>
      <c r="F120" s="1085"/>
      <c r="G120" s="479" t="s">
        <v>2</v>
      </c>
      <c r="H120" s="480">
        <f t="shared" si="25"/>
        <v>1950000</v>
      </c>
      <c r="I120" s="480">
        <f t="shared" si="26"/>
        <v>1950000</v>
      </c>
      <c r="J120" s="480">
        <f t="shared" si="55"/>
        <v>0</v>
      </c>
      <c r="K120" s="480">
        <f t="shared" si="55"/>
        <v>1950000</v>
      </c>
      <c r="L120" s="480">
        <f t="shared" si="50"/>
        <v>0</v>
      </c>
      <c r="M120" s="480">
        <f t="shared" si="56"/>
        <v>0</v>
      </c>
      <c r="N120" s="480">
        <f t="shared" si="56"/>
        <v>0</v>
      </c>
    </row>
    <row r="121" spans="1:14" s="407" customFormat="1" ht="14.85" customHeight="1">
      <c r="A121" s="1086" t="s">
        <v>67</v>
      </c>
      <c r="B121" s="1087"/>
      <c r="C121" s="1086" t="s">
        <v>1037</v>
      </c>
      <c r="D121" s="1087"/>
      <c r="E121" s="1041" t="s">
        <v>1030</v>
      </c>
      <c r="F121" s="1042"/>
      <c r="G121" s="455" t="s">
        <v>0</v>
      </c>
      <c r="H121" s="456">
        <f t="shared" si="25"/>
        <v>1900000</v>
      </c>
      <c r="I121" s="456">
        <f t="shared" si="26"/>
        <v>1900000</v>
      </c>
      <c r="J121" s="456">
        <v>0</v>
      </c>
      <c r="K121" s="456">
        <v>1900000</v>
      </c>
      <c r="L121" s="456">
        <f t="shared" si="50"/>
        <v>0</v>
      </c>
      <c r="M121" s="456">
        <v>0</v>
      </c>
      <c r="N121" s="456">
        <v>0</v>
      </c>
    </row>
    <row r="122" spans="1:14" s="407" customFormat="1" ht="14.85" customHeight="1">
      <c r="A122" s="1088"/>
      <c r="B122" s="1089"/>
      <c r="C122" s="1088"/>
      <c r="D122" s="1089"/>
      <c r="E122" s="1043"/>
      <c r="F122" s="1044"/>
      <c r="G122" s="458" t="s">
        <v>1</v>
      </c>
      <c r="H122" s="456">
        <f t="shared" si="25"/>
        <v>50000</v>
      </c>
      <c r="I122" s="456">
        <f t="shared" si="26"/>
        <v>50000</v>
      </c>
      <c r="J122" s="456">
        <v>0</v>
      </c>
      <c r="K122" s="456">
        <v>50000</v>
      </c>
      <c r="L122" s="456">
        <f t="shared" si="50"/>
        <v>0</v>
      </c>
      <c r="M122" s="456">
        <v>0</v>
      </c>
      <c r="N122" s="456">
        <v>0</v>
      </c>
    </row>
    <row r="123" spans="1:14" s="407" customFormat="1" ht="14.85" customHeight="1">
      <c r="A123" s="1090"/>
      <c r="B123" s="1091"/>
      <c r="C123" s="1090"/>
      <c r="D123" s="1091"/>
      <c r="E123" s="1045"/>
      <c r="F123" s="1046"/>
      <c r="G123" s="458" t="s">
        <v>2</v>
      </c>
      <c r="H123" s="456">
        <f>I123+L123</f>
        <v>1950000</v>
      </c>
      <c r="I123" s="456">
        <f t="shared" si="26"/>
        <v>1950000</v>
      </c>
      <c r="J123" s="456">
        <f>J121+J122</f>
        <v>0</v>
      </c>
      <c r="K123" s="456">
        <f>K121+K122</f>
        <v>1950000</v>
      </c>
      <c r="L123" s="456">
        <f t="shared" si="50"/>
        <v>0</v>
      </c>
      <c r="M123" s="456">
        <f>M121+M122</f>
        <v>0</v>
      </c>
      <c r="N123" s="456">
        <f>N121+N122</f>
        <v>0</v>
      </c>
    </row>
    <row r="124" spans="1:14" s="417" customFormat="1" ht="15" hidden="1" customHeight="1">
      <c r="A124" s="1077" t="s">
        <v>1039</v>
      </c>
      <c r="B124" s="1078"/>
      <c r="C124" s="1078"/>
      <c r="D124" s="1078"/>
      <c r="E124" s="1078"/>
      <c r="F124" s="1079"/>
      <c r="G124" s="479" t="s">
        <v>0</v>
      </c>
      <c r="H124" s="480">
        <f t="shared" si="25"/>
        <v>1433000</v>
      </c>
      <c r="I124" s="480">
        <f t="shared" si="26"/>
        <v>1433000</v>
      </c>
      <c r="J124" s="480">
        <f>J127</f>
        <v>0</v>
      </c>
      <c r="K124" s="480">
        <f>K127</f>
        <v>1433000</v>
      </c>
      <c r="L124" s="480">
        <f t="shared" si="50"/>
        <v>0</v>
      </c>
      <c r="M124" s="480">
        <f>M127</f>
        <v>0</v>
      </c>
      <c r="N124" s="480">
        <f>N127</f>
        <v>0</v>
      </c>
    </row>
    <row r="125" spans="1:14" s="417" customFormat="1" ht="15" hidden="1" customHeight="1">
      <c r="A125" s="1080"/>
      <c r="B125" s="1081"/>
      <c r="C125" s="1081"/>
      <c r="D125" s="1081"/>
      <c r="E125" s="1081"/>
      <c r="F125" s="1082"/>
      <c r="G125" s="479" t="s">
        <v>1</v>
      </c>
      <c r="H125" s="480">
        <f t="shared" si="25"/>
        <v>0</v>
      </c>
      <c r="I125" s="480">
        <f t="shared" si="26"/>
        <v>0</v>
      </c>
      <c r="J125" s="480">
        <f t="shared" ref="J125:K126" si="57">J128</f>
        <v>0</v>
      </c>
      <c r="K125" s="480">
        <f t="shared" si="57"/>
        <v>0</v>
      </c>
      <c r="L125" s="480">
        <f t="shared" si="50"/>
        <v>0</v>
      </c>
      <c r="M125" s="480">
        <f t="shared" ref="M125:N126" si="58">M128</f>
        <v>0</v>
      </c>
      <c r="N125" s="480">
        <f t="shared" si="58"/>
        <v>0</v>
      </c>
    </row>
    <row r="126" spans="1:14" s="417" customFormat="1" ht="15" hidden="1" customHeight="1">
      <c r="A126" s="1083"/>
      <c r="B126" s="1084"/>
      <c r="C126" s="1084"/>
      <c r="D126" s="1084"/>
      <c r="E126" s="1084"/>
      <c r="F126" s="1085"/>
      <c r="G126" s="479" t="s">
        <v>2</v>
      </c>
      <c r="H126" s="480">
        <f t="shared" si="25"/>
        <v>1433000</v>
      </c>
      <c r="I126" s="480">
        <f t="shared" si="26"/>
        <v>1433000</v>
      </c>
      <c r="J126" s="480">
        <f t="shared" si="57"/>
        <v>0</v>
      </c>
      <c r="K126" s="480">
        <f t="shared" si="57"/>
        <v>1433000</v>
      </c>
      <c r="L126" s="480">
        <f t="shared" si="50"/>
        <v>0</v>
      </c>
      <c r="M126" s="480">
        <f t="shared" si="58"/>
        <v>0</v>
      </c>
      <c r="N126" s="480">
        <f t="shared" si="58"/>
        <v>0</v>
      </c>
    </row>
    <row r="127" spans="1:14" s="407" customFormat="1" ht="15" hidden="1" customHeight="1">
      <c r="A127" s="1086" t="s">
        <v>67</v>
      </c>
      <c r="B127" s="1087"/>
      <c r="C127" s="1086" t="s">
        <v>1040</v>
      </c>
      <c r="D127" s="1087"/>
      <c r="E127" s="1041" t="s">
        <v>1030</v>
      </c>
      <c r="F127" s="1042"/>
      <c r="G127" s="455" t="s">
        <v>0</v>
      </c>
      <c r="H127" s="481">
        <f t="shared" si="25"/>
        <v>1433000</v>
      </c>
      <c r="I127" s="481">
        <f t="shared" si="26"/>
        <v>1433000</v>
      </c>
      <c r="J127" s="481">
        <v>0</v>
      </c>
      <c r="K127" s="481">
        <v>1433000</v>
      </c>
      <c r="L127" s="481">
        <f t="shared" si="50"/>
        <v>0</v>
      </c>
      <c r="M127" s="481">
        <v>0</v>
      </c>
      <c r="N127" s="481">
        <v>0</v>
      </c>
    </row>
    <row r="128" spans="1:14" s="407" customFormat="1" ht="15" hidden="1" customHeight="1">
      <c r="A128" s="1088"/>
      <c r="B128" s="1089"/>
      <c r="C128" s="1088"/>
      <c r="D128" s="1089"/>
      <c r="E128" s="1043"/>
      <c r="F128" s="1044"/>
      <c r="G128" s="458" t="s">
        <v>1</v>
      </c>
      <c r="H128" s="481">
        <f t="shared" si="25"/>
        <v>0</v>
      </c>
      <c r="I128" s="481">
        <f t="shared" si="26"/>
        <v>0</v>
      </c>
      <c r="J128" s="481">
        <v>0</v>
      </c>
      <c r="K128" s="481">
        <v>0</v>
      </c>
      <c r="L128" s="481">
        <f t="shared" si="50"/>
        <v>0</v>
      </c>
      <c r="M128" s="481">
        <v>0</v>
      </c>
      <c r="N128" s="481">
        <v>0</v>
      </c>
    </row>
    <row r="129" spans="1:14" s="407" customFormat="1" ht="15" hidden="1" customHeight="1">
      <c r="A129" s="1090"/>
      <c r="B129" s="1091"/>
      <c r="C129" s="1090"/>
      <c r="D129" s="1091"/>
      <c r="E129" s="1045"/>
      <c r="F129" s="1046"/>
      <c r="G129" s="458" t="s">
        <v>2</v>
      </c>
      <c r="H129" s="456">
        <f>I129+L129</f>
        <v>1433000</v>
      </c>
      <c r="I129" s="456">
        <f t="shared" si="26"/>
        <v>1433000</v>
      </c>
      <c r="J129" s="456">
        <f>J127+J128</f>
        <v>0</v>
      </c>
      <c r="K129" s="456">
        <f>K127+K128</f>
        <v>1433000</v>
      </c>
      <c r="L129" s="456">
        <f t="shared" si="50"/>
        <v>0</v>
      </c>
      <c r="M129" s="456">
        <f>M127+M128</f>
        <v>0</v>
      </c>
      <c r="N129" s="456">
        <f>N127+N128</f>
        <v>0</v>
      </c>
    </row>
    <row r="130" spans="1:14" s="417" customFormat="1" ht="14.85" customHeight="1">
      <c r="A130" s="1077" t="s">
        <v>381</v>
      </c>
      <c r="B130" s="1078"/>
      <c r="C130" s="1078"/>
      <c r="D130" s="1078"/>
      <c r="E130" s="1078"/>
      <c r="F130" s="1079"/>
      <c r="G130" s="479" t="s">
        <v>0</v>
      </c>
      <c r="H130" s="480">
        <f t="shared" si="25"/>
        <v>14466790</v>
      </c>
      <c r="I130" s="480">
        <f t="shared" si="26"/>
        <v>14466790</v>
      </c>
      <c r="J130" s="480">
        <f>J133</f>
        <v>0</v>
      </c>
      <c r="K130" s="480">
        <f>K133</f>
        <v>14466790</v>
      </c>
      <c r="L130" s="480">
        <f t="shared" si="50"/>
        <v>0</v>
      </c>
      <c r="M130" s="480">
        <f>M133</f>
        <v>0</v>
      </c>
      <c r="N130" s="480">
        <f>N133</f>
        <v>0</v>
      </c>
    </row>
    <row r="131" spans="1:14" s="417" customFormat="1" ht="14.85" customHeight="1">
      <c r="A131" s="1080"/>
      <c r="B131" s="1081"/>
      <c r="C131" s="1081"/>
      <c r="D131" s="1081"/>
      <c r="E131" s="1081"/>
      <c r="F131" s="1082"/>
      <c r="G131" s="479" t="s">
        <v>1</v>
      </c>
      <c r="H131" s="480">
        <f t="shared" si="25"/>
        <v>10000</v>
      </c>
      <c r="I131" s="480">
        <f t="shared" si="26"/>
        <v>10000</v>
      </c>
      <c r="J131" s="480">
        <f t="shared" ref="J131:K132" si="59">J134</f>
        <v>0</v>
      </c>
      <c r="K131" s="480">
        <f t="shared" si="59"/>
        <v>10000</v>
      </c>
      <c r="L131" s="480">
        <f t="shared" si="50"/>
        <v>0</v>
      </c>
      <c r="M131" s="480">
        <f t="shared" ref="M131:N132" si="60">M134</f>
        <v>0</v>
      </c>
      <c r="N131" s="480">
        <f t="shared" si="60"/>
        <v>0</v>
      </c>
    </row>
    <row r="132" spans="1:14" s="417" customFormat="1" ht="14.85" customHeight="1">
      <c r="A132" s="1083"/>
      <c r="B132" s="1084"/>
      <c r="C132" s="1084"/>
      <c r="D132" s="1084"/>
      <c r="E132" s="1084"/>
      <c r="F132" s="1085"/>
      <c r="G132" s="479" t="s">
        <v>2</v>
      </c>
      <c r="H132" s="480">
        <f t="shared" si="25"/>
        <v>14476790</v>
      </c>
      <c r="I132" s="480">
        <f t="shared" si="26"/>
        <v>14476790</v>
      </c>
      <c r="J132" s="480">
        <f t="shared" si="59"/>
        <v>0</v>
      </c>
      <c r="K132" s="480">
        <f t="shared" si="59"/>
        <v>14476790</v>
      </c>
      <c r="L132" s="480">
        <f t="shared" si="50"/>
        <v>0</v>
      </c>
      <c r="M132" s="480">
        <f t="shared" si="60"/>
        <v>0</v>
      </c>
      <c r="N132" s="480">
        <f t="shared" si="60"/>
        <v>0</v>
      </c>
    </row>
    <row r="133" spans="1:14" s="407" customFormat="1" ht="14.1" customHeight="1">
      <c r="A133" s="1086" t="s">
        <v>67</v>
      </c>
      <c r="B133" s="1087"/>
      <c r="C133" s="1086" t="s">
        <v>269</v>
      </c>
      <c r="D133" s="1087"/>
      <c r="E133" s="1041" t="s">
        <v>1033</v>
      </c>
      <c r="F133" s="1042"/>
      <c r="G133" s="482" t="s">
        <v>0</v>
      </c>
      <c r="H133" s="481">
        <f t="shared" si="25"/>
        <v>14466790</v>
      </c>
      <c r="I133" s="481">
        <f t="shared" si="26"/>
        <v>14466790</v>
      </c>
      <c r="J133" s="481">
        <f>J136+J139</f>
        <v>0</v>
      </c>
      <c r="K133" s="481">
        <f>K136+K139</f>
        <v>14466790</v>
      </c>
      <c r="L133" s="481">
        <f t="shared" si="50"/>
        <v>0</v>
      </c>
      <c r="M133" s="481">
        <f>M136+M139</f>
        <v>0</v>
      </c>
      <c r="N133" s="481">
        <f>N136+N139</f>
        <v>0</v>
      </c>
    </row>
    <row r="134" spans="1:14" s="407" customFormat="1" ht="14.1" customHeight="1">
      <c r="A134" s="1088"/>
      <c r="B134" s="1089"/>
      <c r="C134" s="1088"/>
      <c r="D134" s="1089"/>
      <c r="E134" s="1043"/>
      <c r="F134" s="1044"/>
      <c r="G134" s="486" t="s">
        <v>1</v>
      </c>
      <c r="H134" s="481">
        <f t="shared" si="25"/>
        <v>10000</v>
      </c>
      <c r="I134" s="481">
        <f t="shared" si="26"/>
        <v>10000</v>
      </c>
      <c r="J134" s="481">
        <f t="shared" ref="J134:K135" si="61">J137+J140</f>
        <v>0</v>
      </c>
      <c r="K134" s="481">
        <f t="shared" si="61"/>
        <v>10000</v>
      </c>
      <c r="L134" s="481">
        <f t="shared" si="50"/>
        <v>0</v>
      </c>
      <c r="M134" s="481">
        <f t="shared" ref="M134:N135" si="62">M137+M140</f>
        <v>0</v>
      </c>
      <c r="N134" s="481">
        <f t="shared" si="62"/>
        <v>0</v>
      </c>
    </row>
    <row r="135" spans="1:14" s="407" customFormat="1" ht="14.1" customHeight="1">
      <c r="A135" s="1088"/>
      <c r="B135" s="1089"/>
      <c r="C135" s="1088"/>
      <c r="D135" s="1089"/>
      <c r="E135" s="1045"/>
      <c r="F135" s="1046"/>
      <c r="G135" s="486" t="s">
        <v>2</v>
      </c>
      <c r="H135" s="481">
        <f t="shared" si="25"/>
        <v>14476790</v>
      </c>
      <c r="I135" s="481">
        <f t="shared" si="26"/>
        <v>14476790</v>
      </c>
      <c r="J135" s="481">
        <f t="shared" si="61"/>
        <v>0</v>
      </c>
      <c r="K135" s="481">
        <f t="shared" si="61"/>
        <v>14476790</v>
      </c>
      <c r="L135" s="481">
        <f t="shared" si="50"/>
        <v>0</v>
      </c>
      <c r="M135" s="481">
        <f t="shared" si="62"/>
        <v>0</v>
      </c>
      <c r="N135" s="481">
        <f t="shared" si="62"/>
        <v>0</v>
      </c>
    </row>
    <row r="136" spans="1:14" s="485" customFormat="1" ht="15" hidden="1" customHeight="1">
      <c r="A136" s="1101"/>
      <c r="B136" s="1102"/>
      <c r="C136" s="1101"/>
      <c r="D136" s="1102"/>
      <c r="E136" s="1103" t="s">
        <v>1034</v>
      </c>
      <c r="F136" s="1104"/>
      <c r="G136" s="482" t="s">
        <v>0</v>
      </c>
      <c r="H136" s="483">
        <f t="shared" si="25"/>
        <v>12025640</v>
      </c>
      <c r="I136" s="483">
        <f t="shared" si="26"/>
        <v>12025640</v>
      </c>
      <c r="J136" s="483">
        <v>0</v>
      </c>
      <c r="K136" s="483">
        <v>12025640</v>
      </c>
      <c r="L136" s="483">
        <f t="shared" si="50"/>
        <v>0</v>
      </c>
      <c r="M136" s="483">
        <v>0</v>
      </c>
      <c r="N136" s="483">
        <v>0</v>
      </c>
    </row>
    <row r="137" spans="1:14" s="485" customFormat="1" ht="15" hidden="1" customHeight="1">
      <c r="A137" s="1101"/>
      <c r="B137" s="1089"/>
      <c r="C137" s="1101"/>
      <c r="D137" s="1089"/>
      <c r="E137" s="1043"/>
      <c r="F137" s="1044"/>
      <c r="G137" s="486" t="s">
        <v>1</v>
      </c>
      <c r="H137" s="483">
        <f t="shared" si="25"/>
        <v>0</v>
      </c>
      <c r="I137" s="483">
        <f t="shared" si="26"/>
        <v>0</v>
      </c>
      <c r="J137" s="483">
        <v>0</v>
      </c>
      <c r="K137" s="483">
        <v>0</v>
      </c>
      <c r="L137" s="483">
        <f t="shared" si="50"/>
        <v>0</v>
      </c>
      <c r="M137" s="483">
        <v>0</v>
      </c>
      <c r="N137" s="483">
        <v>0</v>
      </c>
    </row>
    <row r="138" spans="1:14" s="485" customFormat="1" ht="15" hidden="1" customHeight="1">
      <c r="A138" s="1101"/>
      <c r="B138" s="1089"/>
      <c r="C138" s="1101"/>
      <c r="D138" s="1089"/>
      <c r="E138" s="1043"/>
      <c r="F138" s="1044"/>
      <c r="G138" s="487" t="s">
        <v>2</v>
      </c>
      <c r="H138" s="483">
        <f t="shared" si="25"/>
        <v>12025640</v>
      </c>
      <c r="I138" s="483">
        <f t="shared" si="26"/>
        <v>12025640</v>
      </c>
      <c r="J138" s="483">
        <f>J136+J137</f>
        <v>0</v>
      </c>
      <c r="K138" s="483">
        <f>K136+K137</f>
        <v>12025640</v>
      </c>
      <c r="L138" s="483">
        <f t="shared" si="50"/>
        <v>0</v>
      </c>
      <c r="M138" s="483">
        <f>M136+M137</f>
        <v>0</v>
      </c>
      <c r="N138" s="483">
        <f>N136+N137</f>
        <v>0</v>
      </c>
    </row>
    <row r="139" spans="1:14" s="485" customFormat="1" ht="14.1" customHeight="1">
      <c r="A139" s="1101"/>
      <c r="B139" s="1102"/>
      <c r="C139" s="1101"/>
      <c r="D139" s="1102"/>
      <c r="E139" s="1103" t="s">
        <v>1041</v>
      </c>
      <c r="F139" s="1104"/>
      <c r="G139" s="482" t="s">
        <v>0</v>
      </c>
      <c r="H139" s="483">
        <f t="shared" si="25"/>
        <v>2441150</v>
      </c>
      <c r="I139" s="483">
        <f t="shared" si="26"/>
        <v>2441150</v>
      </c>
      <c r="J139" s="483">
        <v>0</v>
      </c>
      <c r="K139" s="483">
        <v>2441150</v>
      </c>
      <c r="L139" s="483">
        <f t="shared" si="50"/>
        <v>0</v>
      </c>
      <c r="M139" s="483">
        <v>0</v>
      </c>
      <c r="N139" s="483">
        <v>0</v>
      </c>
    </row>
    <row r="140" spans="1:14" s="485" customFormat="1" ht="14.1" customHeight="1">
      <c r="A140" s="1101"/>
      <c r="B140" s="1089"/>
      <c r="C140" s="1101"/>
      <c r="D140" s="1089"/>
      <c r="E140" s="1043"/>
      <c r="F140" s="1044"/>
      <c r="G140" s="486" t="s">
        <v>1</v>
      </c>
      <c r="H140" s="483">
        <f t="shared" si="25"/>
        <v>10000</v>
      </c>
      <c r="I140" s="483">
        <f t="shared" si="26"/>
        <v>10000</v>
      </c>
      <c r="J140" s="483">
        <v>0</v>
      </c>
      <c r="K140" s="483">
        <v>10000</v>
      </c>
      <c r="L140" s="483">
        <f t="shared" si="50"/>
        <v>0</v>
      </c>
      <c r="M140" s="483">
        <v>0</v>
      </c>
      <c r="N140" s="483">
        <v>0</v>
      </c>
    </row>
    <row r="141" spans="1:14" s="485" customFormat="1" ht="14.1" customHeight="1">
      <c r="A141" s="1105"/>
      <c r="B141" s="1091"/>
      <c r="C141" s="1105"/>
      <c r="D141" s="1091"/>
      <c r="E141" s="1045"/>
      <c r="F141" s="1046"/>
      <c r="G141" s="486" t="s">
        <v>2</v>
      </c>
      <c r="H141" s="484">
        <f t="shared" si="25"/>
        <v>2451150</v>
      </c>
      <c r="I141" s="484">
        <f t="shared" si="26"/>
        <v>2451150</v>
      </c>
      <c r="J141" s="484">
        <f>J139+J140</f>
        <v>0</v>
      </c>
      <c r="K141" s="484">
        <f>K139+K140</f>
        <v>2451150</v>
      </c>
      <c r="L141" s="484">
        <f t="shared" si="50"/>
        <v>0</v>
      </c>
      <c r="M141" s="484">
        <f>M139+M140</f>
        <v>0</v>
      </c>
      <c r="N141" s="484">
        <f>N139+N140</f>
        <v>0</v>
      </c>
    </row>
    <row r="142" spans="1:14" s="417" customFormat="1" ht="15" hidden="1" customHeight="1">
      <c r="A142" s="1077" t="s">
        <v>1042</v>
      </c>
      <c r="B142" s="1078"/>
      <c r="C142" s="1078"/>
      <c r="D142" s="1078"/>
      <c r="E142" s="1078"/>
      <c r="F142" s="1079"/>
      <c r="G142" s="479" t="s">
        <v>0</v>
      </c>
      <c r="H142" s="480">
        <f>I142+L142</f>
        <v>13302000</v>
      </c>
      <c r="I142" s="480">
        <f>J142+K142</f>
        <v>13302000</v>
      </c>
      <c r="J142" s="480">
        <f>J145</f>
        <v>0</v>
      </c>
      <c r="K142" s="480">
        <f>K145</f>
        <v>13302000</v>
      </c>
      <c r="L142" s="480">
        <f>M142+N142</f>
        <v>0</v>
      </c>
      <c r="M142" s="480">
        <f>M145</f>
        <v>0</v>
      </c>
      <c r="N142" s="480">
        <f>N145</f>
        <v>0</v>
      </c>
    </row>
    <row r="143" spans="1:14" s="417" customFormat="1" ht="15" hidden="1" customHeight="1">
      <c r="A143" s="1080"/>
      <c r="B143" s="1081"/>
      <c r="C143" s="1081"/>
      <c r="D143" s="1081"/>
      <c r="E143" s="1081"/>
      <c r="F143" s="1082"/>
      <c r="G143" s="479" t="s">
        <v>1</v>
      </c>
      <c r="H143" s="480">
        <f t="shared" ref="H143:H144" si="63">I143+L143</f>
        <v>0</v>
      </c>
      <c r="I143" s="480">
        <f t="shared" ref="I143:I144" si="64">J143+K143</f>
        <v>0</v>
      </c>
      <c r="J143" s="480">
        <f t="shared" ref="J143:K144" si="65">J146</f>
        <v>0</v>
      </c>
      <c r="K143" s="480">
        <f t="shared" si="65"/>
        <v>0</v>
      </c>
      <c r="L143" s="480">
        <f t="shared" ref="L143:L144" si="66">M143+N143</f>
        <v>0</v>
      </c>
      <c r="M143" s="480">
        <f t="shared" ref="M143:N144" si="67">M146</f>
        <v>0</v>
      </c>
      <c r="N143" s="480">
        <f t="shared" si="67"/>
        <v>0</v>
      </c>
    </row>
    <row r="144" spans="1:14" s="417" customFormat="1" ht="15" hidden="1" customHeight="1">
      <c r="A144" s="1083"/>
      <c r="B144" s="1084"/>
      <c r="C144" s="1084"/>
      <c r="D144" s="1084"/>
      <c r="E144" s="1084"/>
      <c r="F144" s="1085"/>
      <c r="G144" s="479" t="s">
        <v>2</v>
      </c>
      <c r="H144" s="480">
        <f t="shared" si="63"/>
        <v>13302000</v>
      </c>
      <c r="I144" s="480">
        <f t="shared" si="64"/>
        <v>13302000</v>
      </c>
      <c r="J144" s="480">
        <f t="shared" si="65"/>
        <v>0</v>
      </c>
      <c r="K144" s="480">
        <f t="shared" si="65"/>
        <v>13302000</v>
      </c>
      <c r="L144" s="480">
        <f t="shared" si="66"/>
        <v>0</v>
      </c>
      <c r="M144" s="480">
        <f t="shared" si="67"/>
        <v>0</v>
      </c>
      <c r="N144" s="480">
        <f t="shared" si="67"/>
        <v>0</v>
      </c>
    </row>
    <row r="145" spans="1:14" s="407" customFormat="1" ht="15" hidden="1" customHeight="1">
      <c r="A145" s="1086" t="s">
        <v>67</v>
      </c>
      <c r="B145" s="1087"/>
      <c r="C145" s="1086" t="s">
        <v>269</v>
      </c>
      <c r="D145" s="1087"/>
      <c r="E145" s="1041" t="s">
        <v>1033</v>
      </c>
      <c r="F145" s="1042"/>
      <c r="G145" s="455" t="s">
        <v>0</v>
      </c>
      <c r="H145" s="481">
        <f t="shared" si="25"/>
        <v>13302000</v>
      </c>
      <c r="I145" s="481">
        <f t="shared" si="26"/>
        <v>13302000</v>
      </c>
      <c r="J145" s="481">
        <f>J148+J151</f>
        <v>0</v>
      </c>
      <c r="K145" s="481">
        <f>K148+K151</f>
        <v>13302000</v>
      </c>
      <c r="L145" s="481">
        <f t="shared" si="50"/>
        <v>0</v>
      </c>
      <c r="M145" s="481">
        <f>M148+M151</f>
        <v>0</v>
      </c>
      <c r="N145" s="481">
        <f>N148+N151</f>
        <v>0</v>
      </c>
    </row>
    <row r="146" spans="1:14" s="407" customFormat="1" ht="15" hidden="1" customHeight="1">
      <c r="A146" s="1088"/>
      <c r="B146" s="1089"/>
      <c r="C146" s="1088"/>
      <c r="D146" s="1089"/>
      <c r="E146" s="1043"/>
      <c r="F146" s="1044"/>
      <c r="G146" s="458" t="s">
        <v>1</v>
      </c>
      <c r="H146" s="481">
        <f t="shared" si="25"/>
        <v>0</v>
      </c>
      <c r="I146" s="481">
        <f t="shared" si="26"/>
        <v>0</v>
      </c>
      <c r="J146" s="481">
        <f t="shared" ref="J146:K147" si="68">J149+J152</f>
        <v>0</v>
      </c>
      <c r="K146" s="481">
        <f t="shared" si="68"/>
        <v>0</v>
      </c>
      <c r="L146" s="481">
        <f t="shared" si="50"/>
        <v>0</v>
      </c>
      <c r="M146" s="481">
        <f t="shared" ref="M146:N147" si="69">M149+M152</f>
        <v>0</v>
      </c>
      <c r="N146" s="481">
        <f t="shared" si="69"/>
        <v>0</v>
      </c>
    </row>
    <row r="147" spans="1:14" s="407" customFormat="1" ht="15" hidden="1" customHeight="1">
      <c r="A147" s="1088"/>
      <c r="B147" s="1089"/>
      <c r="C147" s="1088"/>
      <c r="D147" s="1089"/>
      <c r="E147" s="1045"/>
      <c r="F147" s="1046"/>
      <c r="G147" s="458" t="s">
        <v>2</v>
      </c>
      <c r="H147" s="481">
        <f t="shared" si="25"/>
        <v>13302000</v>
      </c>
      <c r="I147" s="481">
        <f t="shared" si="26"/>
        <v>13302000</v>
      </c>
      <c r="J147" s="481">
        <f t="shared" si="68"/>
        <v>0</v>
      </c>
      <c r="K147" s="481">
        <f t="shared" si="68"/>
        <v>13302000</v>
      </c>
      <c r="L147" s="481">
        <f t="shared" si="50"/>
        <v>0</v>
      </c>
      <c r="M147" s="481">
        <f t="shared" si="69"/>
        <v>0</v>
      </c>
      <c r="N147" s="481">
        <f t="shared" si="69"/>
        <v>0</v>
      </c>
    </row>
    <row r="148" spans="1:14" s="485" customFormat="1" ht="15" hidden="1" customHeight="1">
      <c r="A148" s="1101"/>
      <c r="B148" s="1102"/>
      <c r="C148" s="1101"/>
      <c r="D148" s="1102"/>
      <c r="E148" s="1103" t="s">
        <v>1034</v>
      </c>
      <c r="F148" s="1104"/>
      <c r="G148" s="482" t="s">
        <v>0</v>
      </c>
      <c r="H148" s="483">
        <f t="shared" si="25"/>
        <v>11902000</v>
      </c>
      <c r="I148" s="483">
        <f t="shared" si="26"/>
        <v>11902000</v>
      </c>
      <c r="J148" s="483">
        <v>0</v>
      </c>
      <c r="K148" s="483">
        <v>11902000</v>
      </c>
      <c r="L148" s="483">
        <f t="shared" si="50"/>
        <v>0</v>
      </c>
      <c r="M148" s="483">
        <v>0</v>
      </c>
      <c r="N148" s="483">
        <v>0</v>
      </c>
    </row>
    <row r="149" spans="1:14" s="485" customFormat="1" ht="15" hidden="1" customHeight="1">
      <c r="A149" s="1101"/>
      <c r="B149" s="1089"/>
      <c r="C149" s="1101"/>
      <c r="D149" s="1089"/>
      <c r="E149" s="1043"/>
      <c r="F149" s="1044"/>
      <c r="G149" s="486" t="s">
        <v>1</v>
      </c>
      <c r="H149" s="483">
        <f t="shared" si="25"/>
        <v>0</v>
      </c>
      <c r="I149" s="483">
        <f t="shared" si="26"/>
        <v>0</v>
      </c>
      <c r="J149" s="483">
        <v>0</v>
      </c>
      <c r="K149" s="483">
        <v>0</v>
      </c>
      <c r="L149" s="483">
        <f t="shared" si="50"/>
        <v>0</v>
      </c>
      <c r="M149" s="483">
        <v>0</v>
      </c>
      <c r="N149" s="483">
        <v>0</v>
      </c>
    </row>
    <row r="150" spans="1:14" s="485" customFormat="1" ht="15" hidden="1" customHeight="1">
      <c r="A150" s="1101"/>
      <c r="B150" s="1089"/>
      <c r="C150" s="1101"/>
      <c r="D150" s="1089"/>
      <c r="E150" s="1045"/>
      <c r="F150" s="1046"/>
      <c r="G150" s="486" t="s">
        <v>2</v>
      </c>
      <c r="H150" s="483">
        <f t="shared" si="25"/>
        <v>11902000</v>
      </c>
      <c r="I150" s="483">
        <f t="shared" si="26"/>
        <v>11902000</v>
      </c>
      <c r="J150" s="483">
        <f>J148+J149</f>
        <v>0</v>
      </c>
      <c r="K150" s="483">
        <f>K148+K149</f>
        <v>11902000</v>
      </c>
      <c r="L150" s="484">
        <f t="shared" si="50"/>
        <v>0</v>
      </c>
      <c r="M150" s="483">
        <f>M148+M149</f>
        <v>0</v>
      </c>
      <c r="N150" s="483">
        <f>N148+N149</f>
        <v>0</v>
      </c>
    </row>
    <row r="151" spans="1:14" s="485" customFormat="1" ht="15" hidden="1" customHeight="1">
      <c r="A151" s="1101"/>
      <c r="B151" s="1102"/>
      <c r="C151" s="1101"/>
      <c r="D151" s="1102"/>
      <c r="E151" s="1103" t="s">
        <v>1043</v>
      </c>
      <c r="F151" s="1104"/>
      <c r="G151" s="482" t="s">
        <v>0</v>
      </c>
      <c r="H151" s="483">
        <f t="shared" si="25"/>
        <v>1400000</v>
      </c>
      <c r="I151" s="483">
        <f t="shared" si="26"/>
        <v>1400000</v>
      </c>
      <c r="J151" s="483">
        <v>0</v>
      </c>
      <c r="K151" s="483">
        <v>1400000</v>
      </c>
      <c r="L151" s="483">
        <f t="shared" si="50"/>
        <v>0</v>
      </c>
      <c r="M151" s="483">
        <v>0</v>
      </c>
      <c r="N151" s="483">
        <v>0</v>
      </c>
    </row>
    <row r="152" spans="1:14" s="485" customFormat="1" ht="15" hidden="1" customHeight="1">
      <c r="A152" s="1101"/>
      <c r="B152" s="1089"/>
      <c r="C152" s="1101"/>
      <c r="D152" s="1089"/>
      <c r="E152" s="1043"/>
      <c r="F152" s="1044"/>
      <c r="G152" s="486" t="s">
        <v>1</v>
      </c>
      <c r="H152" s="483">
        <f t="shared" si="25"/>
        <v>0</v>
      </c>
      <c r="I152" s="483">
        <f t="shared" si="26"/>
        <v>0</v>
      </c>
      <c r="J152" s="483">
        <v>0</v>
      </c>
      <c r="K152" s="483">
        <v>0</v>
      </c>
      <c r="L152" s="483">
        <f t="shared" si="50"/>
        <v>0</v>
      </c>
      <c r="M152" s="483">
        <v>0</v>
      </c>
      <c r="N152" s="483">
        <v>0</v>
      </c>
    </row>
    <row r="153" spans="1:14" s="485" customFormat="1" ht="15" hidden="1" customHeight="1">
      <c r="A153" s="1105"/>
      <c r="B153" s="1091"/>
      <c r="C153" s="1105"/>
      <c r="D153" s="1091"/>
      <c r="E153" s="1045"/>
      <c r="F153" s="1046"/>
      <c r="G153" s="486" t="s">
        <v>2</v>
      </c>
      <c r="H153" s="483">
        <f t="shared" si="25"/>
        <v>1400000</v>
      </c>
      <c r="I153" s="483">
        <f t="shared" si="26"/>
        <v>1400000</v>
      </c>
      <c r="J153" s="483">
        <f>J151+J152</f>
        <v>0</v>
      </c>
      <c r="K153" s="483">
        <f>K151+K152</f>
        <v>1400000</v>
      </c>
      <c r="L153" s="484">
        <f t="shared" si="50"/>
        <v>0</v>
      </c>
      <c r="M153" s="483">
        <f>M151+M152</f>
        <v>0</v>
      </c>
      <c r="N153" s="483">
        <f>N151+N152</f>
        <v>0</v>
      </c>
    </row>
    <row r="154" spans="1:14" s="417" customFormat="1" ht="15" hidden="1" customHeight="1">
      <c r="A154" s="1077" t="s">
        <v>259</v>
      </c>
      <c r="B154" s="1078"/>
      <c r="C154" s="1078"/>
      <c r="D154" s="1078"/>
      <c r="E154" s="1078"/>
      <c r="F154" s="1079"/>
      <c r="G154" s="479" t="s">
        <v>0</v>
      </c>
      <c r="H154" s="480">
        <f t="shared" si="25"/>
        <v>8422000</v>
      </c>
      <c r="I154" s="480">
        <f t="shared" si="26"/>
        <v>8422000</v>
      </c>
      <c r="J154" s="480">
        <f>J157</f>
        <v>0</v>
      </c>
      <c r="K154" s="480">
        <f>K157</f>
        <v>8422000</v>
      </c>
      <c r="L154" s="480">
        <f t="shared" si="50"/>
        <v>0</v>
      </c>
      <c r="M154" s="480">
        <f>M157</f>
        <v>0</v>
      </c>
      <c r="N154" s="480">
        <f>N157</f>
        <v>0</v>
      </c>
    </row>
    <row r="155" spans="1:14" s="417" customFormat="1" ht="15" hidden="1" customHeight="1">
      <c r="A155" s="1080"/>
      <c r="B155" s="1081"/>
      <c r="C155" s="1081"/>
      <c r="D155" s="1081"/>
      <c r="E155" s="1081"/>
      <c r="F155" s="1082"/>
      <c r="G155" s="479" t="s">
        <v>1</v>
      </c>
      <c r="H155" s="480">
        <f t="shared" si="25"/>
        <v>0</v>
      </c>
      <c r="I155" s="480">
        <f t="shared" si="26"/>
        <v>0</v>
      </c>
      <c r="J155" s="480">
        <f t="shared" ref="J155:K156" si="70">J158</f>
        <v>0</v>
      </c>
      <c r="K155" s="480">
        <f t="shared" si="70"/>
        <v>0</v>
      </c>
      <c r="L155" s="480">
        <f t="shared" si="50"/>
        <v>0</v>
      </c>
      <c r="M155" s="480">
        <f t="shared" ref="M155:N156" si="71">M158</f>
        <v>0</v>
      </c>
      <c r="N155" s="480">
        <f t="shared" si="71"/>
        <v>0</v>
      </c>
    </row>
    <row r="156" spans="1:14" s="417" customFormat="1" ht="15" hidden="1" customHeight="1">
      <c r="A156" s="1083"/>
      <c r="B156" s="1084"/>
      <c r="C156" s="1084"/>
      <c r="D156" s="1084"/>
      <c r="E156" s="1084"/>
      <c r="F156" s="1085"/>
      <c r="G156" s="479" t="s">
        <v>2</v>
      </c>
      <c r="H156" s="480">
        <f t="shared" si="25"/>
        <v>8422000</v>
      </c>
      <c r="I156" s="480">
        <f t="shared" si="26"/>
        <v>8422000</v>
      </c>
      <c r="J156" s="480">
        <f t="shared" si="70"/>
        <v>0</v>
      </c>
      <c r="K156" s="480">
        <f t="shared" si="70"/>
        <v>8422000</v>
      </c>
      <c r="L156" s="480">
        <f t="shared" si="50"/>
        <v>0</v>
      </c>
      <c r="M156" s="480">
        <f t="shared" si="71"/>
        <v>0</v>
      </c>
      <c r="N156" s="480">
        <f t="shared" si="71"/>
        <v>0</v>
      </c>
    </row>
    <row r="157" spans="1:14" s="407" customFormat="1" ht="15" hidden="1" customHeight="1">
      <c r="A157" s="1086" t="s">
        <v>67</v>
      </c>
      <c r="B157" s="1087"/>
      <c r="C157" s="1086" t="s">
        <v>262</v>
      </c>
      <c r="D157" s="1087"/>
      <c r="E157" s="1041" t="s">
        <v>1030</v>
      </c>
      <c r="F157" s="1042"/>
      <c r="G157" s="455" t="s">
        <v>0</v>
      </c>
      <c r="H157" s="481">
        <f t="shared" si="25"/>
        <v>8422000</v>
      </c>
      <c r="I157" s="481">
        <f t="shared" si="26"/>
        <v>8422000</v>
      </c>
      <c r="J157" s="481">
        <v>0</v>
      </c>
      <c r="K157" s="481">
        <v>8422000</v>
      </c>
      <c r="L157" s="481">
        <f t="shared" si="50"/>
        <v>0</v>
      </c>
      <c r="M157" s="481">
        <v>0</v>
      </c>
      <c r="N157" s="481">
        <v>0</v>
      </c>
    </row>
    <row r="158" spans="1:14" s="407" customFormat="1" ht="15" hidden="1" customHeight="1">
      <c r="A158" s="1088"/>
      <c r="B158" s="1089"/>
      <c r="C158" s="1088"/>
      <c r="D158" s="1089"/>
      <c r="E158" s="1043"/>
      <c r="F158" s="1044"/>
      <c r="G158" s="458" t="s">
        <v>1</v>
      </c>
      <c r="H158" s="481">
        <f t="shared" si="25"/>
        <v>0</v>
      </c>
      <c r="I158" s="481">
        <f t="shared" si="26"/>
        <v>0</v>
      </c>
      <c r="J158" s="481">
        <v>0</v>
      </c>
      <c r="K158" s="481">
        <v>0</v>
      </c>
      <c r="L158" s="481">
        <f t="shared" si="50"/>
        <v>0</v>
      </c>
      <c r="M158" s="481">
        <v>0</v>
      </c>
      <c r="N158" s="481">
        <v>0</v>
      </c>
    </row>
    <row r="159" spans="1:14" s="407" customFormat="1" ht="15" hidden="1" customHeight="1">
      <c r="A159" s="1090"/>
      <c r="B159" s="1091"/>
      <c r="C159" s="1090"/>
      <c r="D159" s="1091"/>
      <c r="E159" s="1045"/>
      <c r="F159" s="1046"/>
      <c r="G159" s="458" t="s">
        <v>2</v>
      </c>
      <c r="H159" s="456">
        <f>I159+L159</f>
        <v>8422000</v>
      </c>
      <c r="I159" s="456">
        <f t="shared" si="26"/>
        <v>8422000</v>
      </c>
      <c r="J159" s="456">
        <f>J157+J158</f>
        <v>0</v>
      </c>
      <c r="K159" s="456">
        <f>K157+K158</f>
        <v>8422000</v>
      </c>
      <c r="L159" s="456">
        <f t="shared" si="50"/>
        <v>0</v>
      </c>
      <c r="M159" s="456">
        <f>M157+M158</f>
        <v>0</v>
      </c>
      <c r="N159" s="456">
        <f>N157+N158</f>
        <v>0</v>
      </c>
    </row>
    <row r="160" spans="1:14" s="417" customFormat="1" ht="15" hidden="1" customHeight="1">
      <c r="A160" s="1077" t="s">
        <v>263</v>
      </c>
      <c r="B160" s="1078"/>
      <c r="C160" s="1078"/>
      <c r="D160" s="1078"/>
      <c r="E160" s="1078"/>
      <c r="F160" s="1079"/>
      <c r="G160" s="479" t="s">
        <v>0</v>
      </c>
      <c r="H160" s="480">
        <f t="shared" si="25"/>
        <v>7178000</v>
      </c>
      <c r="I160" s="480">
        <f t="shared" si="26"/>
        <v>7178000</v>
      </c>
      <c r="J160" s="480">
        <f>J163</f>
        <v>0</v>
      </c>
      <c r="K160" s="480">
        <f>K163</f>
        <v>7178000</v>
      </c>
      <c r="L160" s="480">
        <f t="shared" si="50"/>
        <v>0</v>
      </c>
      <c r="M160" s="480">
        <f>M163</f>
        <v>0</v>
      </c>
      <c r="N160" s="480">
        <f>N163</f>
        <v>0</v>
      </c>
    </row>
    <row r="161" spans="1:14" s="417" customFormat="1" ht="15" hidden="1" customHeight="1">
      <c r="A161" s="1080"/>
      <c r="B161" s="1081"/>
      <c r="C161" s="1081"/>
      <c r="D161" s="1081"/>
      <c r="E161" s="1081"/>
      <c r="F161" s="1082"/>
      <c r="G161" s="479" t="s">
        <v>1</v>
      </c>
      <c r="H161" s="480">
        <f t="shared" si="25"/>
        <v>0</v>
      </c>
      <c r="I161" s="480">
        <f t="shared" si="26"/>
        <v>0</v>
      </c>
      <c r="J161" s="480">
        <f t="shared" ref="J161:K162" si="72">J164</f>
        <v>0</v>
      </c>
      <c r="K161" s="480">
        <f t="shared" si="72"/>
        <v>0</v>
      </c>
      <c r="L161" s="480">
        <f t="shared" si="50"/>
        <v>0</v>
      </c>
      <c r="M161" s="480">
        <f t="shared" ref="M161:N162" si="73">M164</f>
        <v>0</v>
      </c>
      <c r="N161" s="480">
        <f t="shared" si="73"/>
        <v>0</v>
      </c>
    </row>
    <row r="162" spans="1:14" s="417" customFormat="1" ht="15" hidden="1" customHeight="1">
      <c r="A162" s="1083"/>
      <c r="B162" s="1084"/>
      <c r="C162" s="1084"/>
      <c r="D162" s="1084"/>
      <c r="E162" s="1084"/>
      <c r="F162" s="1085"/>
      <c r="G162" s="479" t="s">
        <v>2</v>
      </c>
      <c r="H162" s="480">
        <f t="shared" si="25"/>
        <v>7178000</v>
      </c>
      <c r="I162" s="480">
        <f t="shared" si="26"/>
        <v>7178000</v>
      </c>
      <c r="J162" s="480">
        <f t="shared" si="72"/>
        <v>0</v>
      </c>
      <c r="K162" s="480">
        <f t="shared" si="72"/>
        <v>7178000</v>
      </c>
      <c r="L162" s="480">
        <f t="shared" si="50"/>
        <v>0</v>
      </c>
      <c r="M162" s="480">
        <f t="shared" si="73"/>
        <v>0</v>
      </c>
      <c r="N162" s="480">
        <f t="shared" si="73"/>
        <v>0</v>
      </c>
    </row>
    <row r="163" spans="1:14" s="407" customFormat="1" ht="15" hidden="1" customHeight="1">
      <c r="A163" s="1086" t="s">
        <v>67</v>
      </c>
      <c r="B163" s="1087"/>
      <c r="C163" s="1086" t="s">
        <v>262</v>
      </c>
      <c r="D163" s="1087"/>
      <c r="E163" s="1041" t="s">
        <v>1030</v>
      </c>
      <c r="F163" s="1042"/>
      <c r="G163" s="455" t="s">
        <v>0</v>
      </c>
      <c r="H163" s="456">
        <f t="shared" si="25"/>
        <v>7178000</v>
      </c>
      <c r="I163" s="456">
        <f t="shared" si="26"/>
        <v>7178000</v>
      </c>
      <c r="J163" s="456">
        <v>0</v>
      </c>
      <c r="K163" s="456">
        <v>7178000</v>
      </c>
      <c r="L163" s="456">
        <f t="shared" si="50"/>
        <v>0</v>
      </c>
      <c r="M163" s="456">
        <v>0</v>
      </c>
      <c r="N163" s="456">
        <v>0</v>
      </c>
    </row>
    <row r="164" spans="1:14" s="407" customFormat="1" ht="15" hidden="1" customHeight="1">
      <c r="A164" s="1088"/>
      <c r="B164" s="1089"/>
      <c r="C164" s="1088"/>
      <c r="D164" s="1089"/>
      <c r="E164" s="1043"/>
      <c r="F164" s="1044"/>
      <c r="G164" s="458" t="s">
        <v>1</v>
      </c>
      <c r="H164" s="456">
        <f t="shared" si="25"/>
        <v>0</v>
      </c>
      <c r="I164" s="456">
        <f t="shared" si="26"/>
        <v>0</v>
      </c>
      <c r="J164" s="456">
        <v>0</v>
      </c>
      <c r="K164" s="456">
        <v>0</v>
      </c>
      <c r="L164" s="456">
        <f t="shared" si="50"/>
        <v>0</v>
      </c>
      <c r="M164" s="456">
        <v>0</v>
      </c>
      <c r="N164" s="456">
        <v>0</v>
      </c>
    </row>
    <row r="165" spans="1:14" s="407" customFormat="1" ht="15" hidden="1" customHeight="1">
      <c r="A165" s="1090"/>
      <c r="B165" s="1091"/>
      <c r="C165" s="1090"/>
      <c r="D165" s="1091"/>
      <c r="E165" s="1045"/>
      <c r="F165" s="1046"/>
      <c r="G165" s="458" t="s">
        <v>2</v>
      </c>
      <c r="H165" s="456">
        <f>I165+L165</f>
        <v>7178000</v>
      </c>
      <c r="I165" s="456">
        <f t="shared" si="26"/>
        <v>7178000</v>
      </c>
      <c r="J165" s="456">
        <f>J163+J164</f>
        <v>0</v>
      </c>
      <c r="K165" s="456">
        <f>K163+K164</f>
        <v>7178000</v>
      </c>
      <c r="L165" s="456">
        <f t="shared" si="50"/>
        <v>0</v>
      </c>
      <c r="M165" s="456">
        <f>M163+M164</f>
        <v>0</v>
      </c>
      <c r="N165" s="456">
        <f>N163+N164</f>
        <v>0</v>
      </c>
    </row>
    <row r="166" spans="1:14" s="417" customFormat="1" ht="15" hidden="1" customHeight="1">
      <c r="A166" s="1077" t="s">
        <v>378</v>
      </c>
      <c r="B166" s="1121"/>
      <c r="C166" s="1121"/>
      <c r="D166" s="1121"/>
      <c r="E166" s="1121"/>
      <c r="F166" s="1122"/>
      <c r="G166" s="479" t="s">
        <v>0</v>
      </c>
      <c r="H166" s="480">
        <f t="shared" si="25"/>
        <v>3655000</v>
      </c>
      <c r="I166" s="480">
        <f t="shared" si="26"/>
        <v>3655000</v>
      </c>
      <c r="J166" s="480">
        <f>J169</f>
        <v>0</v>
      </c>
      <c r="K166" s="480">
        <f>K169</f>
        <v>3655000</v>
      </c>
      <c r="L166" s="480">
        <f t="shared" si="50"/>
        <v>0</v>
      </c>
      <c r="M166" s="480">
        <f>M169</f>
        <v>0</v>
      </c>
      <c r="N166" s="480">
        <f>N169</f>
        <v>0</v>
      </c>
    </row>
    <row r="167" spans="1:14" s="417" customFormat="1" ht="15" hidden="1" customHeight="1">
      <c r="A167" s="1092"/>
      <c r="B167" s="1093"/>
      <c r="C167" s="1093"/>
      <c r="D167" s="1093"/>
      <c r="E167" s="1093"/>
      <c r="F167" s="1094"/>
      <c r="G167" s="479" t="s">
        <v>1</v>
      </c>
      <c r="H167" s="480">
        <f t="shared" si="25"/>
        <v>0</v>
      </c>
      <c r="I167" s="480">
        <f t="shared" si="26"/>
        <v>0</v>
      </c>
      <c r="J167" s="480">
        <f t="shared" ref="J167:K168" si="74">J170</f>
        <v>0</v>
      </c>
      <c r="K167" s="480">
        <f t="shared" si="74"/>
        <v>0</v>
      </c>
      <c r="L167" s="480">
        <f t="shared" si="50"/>
        <v>0</v>
      </c>
      <c r="M167" s="480">
        <f t="shared" ref="M167:N168" si="75">M170</f>
        <v>0</v>
      </c>
      <c r="N167" s="480">
        <f t="shared" si="75"/>
        <v>0</v>
      </c>
    </row>
    <row r="168" spans="1:14" s="417" customFormat="1" ht="15" hidden="1" customHeight="1">
      <c r="A168" s="1095"/>
      <c r="B168" s="1096"/>
      <c r="C168" s="1096"/>
      <c r="D168" s="1096"/>
      <c r="E168" s="1096"/>
      <c r="F168" s="1097"/>
      <c r="G168" s="479" t="s">
        <v>2</v>
      </c>
      <c r="H168" s="480">
        <f t="shared" si="25"/>
        <v>3655000</v>
      </c>
      <c r="I168" s="480">
        <f t="shared" si="26"/>
        <v>3655000</v>
      </c>
      <c r="J168" s="480">
        <f t="shared" si="74"/>
        <v>0</v>
      </c>
      <c r="K168" s="480">
        <f t="shared" si="74"/>
        <v>3655000</v>
      </c>
      <c r="L168" s="480">
        <f t="shared" ref="L168:L171" si="76">M168+N168</f>
        <v>0</v>
      </c>
      <c r="M168" s="480">
        <f t="shared" si="75"/>
        <v>0</v>
      </c>
      <c r="N168" s="480">
        <f t="shared" si="75"/>
        <v>0</v>
      </c>
    </row>
    <row r="169" spans="1:14" s="407" customFormat="1" ht="15" hidden="1" customHeight="1">
      <c r="A169" s="1086" t="s">
        <v>67</v>
      </c>
      <c r="B169" s="1087"/>
      <c r="C169" s="1086" t="s">
        <v>262</v>
      </c>
      <c r="D169" s="1087"/>
      <c r="E169" s="1041" t="s">
        <v>1030</v>
      </c>
      <c r="F169" s="1042"/>
      <c r="G169" s="455" t="s">
        <v>0</v>
      </c>
      <c r="H169" s="481">
        <f t="shared" si="25"/>
        <v>3655000</v>
      </c>
      <c r="I169" s="481">
        <f t="shared" si="26"/>
        <v>3655000</v>
      </c>
      <c r="J169" s="481">
        <v>0</v>
      </c>
      <c r="K169" s="481">
        <v>3655000</v>
      </c>
      <c r="L169" s="481">
        <f t="shared" si="76"/>
        <v>0</v>
      </c>
      <c r="M169" s="481">
        <v>0</v>
      </c>
      <c r="N169" s="481">
        <v>0</v>
      </c>
    </row>
    <row r="170" spans="1:14" s="407" customFormat="1" ht="15" hidden="1" customHeight="1">
      <c r="A170" s="1088"/>
      <c r="B170" s="1089"/>
      <c r="C170" s="1088"/>
      <c r="D170" s="1089"/>
      <c r="E170" s="1043"/>
      <c r="F170" s="1044"/>
      <c r="G170" s="458" t="s">
        <v>1</v>
      </c>
      <c r="H170" s="481">
        <f t="shared" ref="H170" si="77">I170+L170</f>
        <v>0</v>
      </c>
      <c r="I170" s="481">
        <f t="shared" ref="I170:I171" si="78">J170+K170</f>
        <v>0</v>
      </c>
      <c r="J170" s="481">
        <v>0</v>
      </c>
      <c r="K170" s="481">
        <v>0</v>
      </c>
      <c r="L170" s="481">
        <f t="shared" si="76"/>
        <v>0</v>
      </c>
      <c r="M170" s="481">
        <v>0</v>
      </c>
      <c r="N170" s="481">
        <v>0</v>
      </c>
    </row>
    <row r="171" spans="1:14" s="407" customFormat="1" ht="15" hidden="1" customHeight="1">
      <c r="A171" s="1090"/>
      <c r="B171" s="1091"/>
      <c r="C171" s="1090"/>
      <c r="D171" s="1091"/>
      <c r="E171" s="1045"/>
      <c r="F171" s="1046"/>
      <c r="G171" s="458" t="s">
        <v>2</v>
      </c>
      <c r="H171" s="456">
        <f>I171+L171</f>
        <v>3655000</v>
      </c>
      <c r="I171" s="456">
        <f t="shared" si="78"/>
        <v>3655000</v>
      </c>
      <c r="J171" s="456">
        <f>J169+J170</f>
        <v>0</v>
      </c>
      <c r="K171" s="456">
        <f>K169+K170</f>
        <v>3655000</v>
      </c>
      <c r="L171" s="456">
        <f t="shared" si="76"/>
        <v>0</v>
      </c>
      <c r="M171" s="456">
        <f>M169+M170</f>
        <v>0</v>
      </c>
      <c r="N171" s="456">
        <f>N169+N170</f>
        <v>0</v>
      </c>
    </row>
    <row r="172" spans="1:14" s="438" customFormat="1" ht="3.95" customHeight="1">
      <c r="A172" s="459"/>
      <c r="B172" s="460"/>
      <c r="C172" s="460"/>
      <c r="D172" s="460"/>
      <c r="E172" s="461"/>
      <c r="F172" s="462"/>
      <c r="G172" s="428"/>
      <c r="H172" s="463"/>
      <c r="I172" s="464"/>
      <c r="J172" s="464"/>
      <c r="K172" s="464"/>
      <c r="L172" s="464"/>
      <c r="M172" s="464"/>
      <c r="N172" s="465"/>
    </row>
    <row r="173" spans="1:14" s="447" customFormat="1" ht="15" customHeight="1">
      <c r="A173" s="1058" t="s">
        <v>1044</v>
      </c>
      <c r="B173" s="1059"/>
      <c r="C173" s="1059"/>
      <c r="D173" s="1059"/>
      <c r="E173" s="1059"/>
      <c r="F173" s="1060"/>
      <c r="G173" s="445" t="s">
        <v>0</v>
      </c>
      <c r="H173" s="466">
        <f>I173+L173</f>
        <v>319335059.36000001</v>
      </c>
      <c r="I173" s="466">
        <f>J173+K173</f>
        <v>213534169</v>
      </c>
      <c r="J173" s="466">
        <f t="shared" ref="J173:K175" si="79">J177+J188+J358+J369+J377</f>
        <v>175340437</v>
      </c>
      <c r="K173" s="466">
        <f t="shared" si="79"/>
        <v>38193732</v>
      </c>
      <c r="L173" s="466">
        <f>M173+N173</f>
        <v>105800890.36</v>
      </c>
      <c r="M173" s="466">
        <f t="shared" ref="M173:N175" si="80">M177+M188+M358+M369+M377</f>
        <v>17220520</v>
      </c>
      <c r="N173" s="466">
        <f t="shared" si="80"/>
        <v>88580370.359999999</v>
      </c>
    </row>
    <row r="174" spans="1:14" s="447" customFormat="1" ht="15" customHeight="1">
      <c r="A174" s="1092"/>
      <c r="B174" s="1093"/>
      <c r="C174" s="1093"/>
      <c r="D174" s="1093"/>
      <c r="E174" s="1093"/>
      <c r="F174" s="1094"/>
      <c r="G174" s="467" t="s">
        <v>1</v>
      </c>
      <c r="H174" s="466">
        <f t="shared" ref="H174:H175" si="81">I174+L174</f>
        <v>43644932</v>
      </c>
      <c r="I174" s="466">
        <f t="shared" ref="I174:I175" si="82">J174+K174</f>
        <v>11032660</v>
      </c>
      <c r="J174" s="466">
        <f t="shared" si="79"/>
        <v>10558518</v>
      </c>
      <c r="K174" s="466">
        <f t="shared" si="79"/>
        <v>474142</v>
      </c>
      <c r="L174" s="466">
        <f t="shared" ref="L174:L175" si="83">M174+N174</f>
        <v>32612272</v>
      </c>
      <c r="M174" s="466">
        <f t="shared" si="80"/>
        <v>2322000</v>
      </c>
      <c r="N174" s="466">
        <f t="shared" si="80"/>
        <v>30290272</v>
      </c>
    </row>
    <row r="175" spans="1:14" s="447" customFormat="1" ht="15" customHeight="1">
      <c r="A175" s="1095"/>
      <c r="B175" s="1096"/>
      <c r="C175" s="1096"/>
      <c r="D175" s="1096"/>
      <c r="E175" s="1096"/>
      <c r="F175" s="1097"/>
      <c r="G175" s="467" t="s">
        <v>2</v>
      </c>
      <c r="H175" s="466">
        <f t="shared" si="81"/>
        <v>362979991.36000001</v>
      </c>
      <c r="I175" s="466">
        <f t="shared" si="82"/>
        <v>224566829</v>
      </c>
      <c r="J175" s="466">
        <f t="shared" si="79"/>
        <v>185898955</v>
      </c>
      <c r="K175" s="466">
        <f t="shared" si="79"/>
        <v>38667874</v>
      </c>
      <c r="L175" s="466">
        <f t="shared" si="83"/>
        <v>138413162.36000001</v>
      </c>
      <c r="M175" s="466">
        <f t="shared" si="80"/>
        <v>19542520</v>
      </c>
      <c r="N175" s="466">
        <f t="shared" si="80"/>
        <v>118870642.36</v>
      </c>
    </row>
    <row r="176" spans="1:14" s="438" customFormat="1" ht="3.95" customHeight="1">
      <c r="A176" s="488"/>
      <c r="B176" s="489"/>
      <c r="C176" s="489"/>
      <c r="D176" s="489"/>
      <c r="E176" s="490"/>
      <c r="F176" s="490"/>
      <c r="G176" s="491"/>
      <c r="H176" s="492"/>
      <c r="I176" s="493"/>
      <c r="J176" s="493"/>
      <c r="K176" s="493"/>
      <c r="L176" s="493"/>
      <c r="M176" s="493"/>
      <c r="N176" s="494"/>
    </row>
    <row r="177" spans="1:14" s="497" customFormat="1" ht="14.1" customHeight="1">
      <c r="A177" s="1112" t="s">
        <v>1045</v>
      </c>
      <c r="B177" s="1113"/>
      <c r="C177" s="1113"/>
      <c r="D177" s="1113"/>
      <c r="E177" s="1113"/>
      <c r="F177" s="1114"/>
      <c r="G177" s="495" t="s">
        <v>0</v>
      </c>
      <c r="H177" s="496">
        <f>I177+L177</f>
        <v>1947000</v>
      </c>
      <c r="I177" s="496">
        <f>J177+K177</f>
        <v>0</v>
      </c>
      <c r="J177" s="496">
        <f>J181+J184</f>
        <v>0</v>
      </c>
      <c r="K177" s="496">
        <f>K181+K184</f>
        <v>0</v>
      </c>
      <c r="L177" s="496">
        <f>M177+N177</f>
        <v>1947000</v>
      </c>
      <c r="M177" s="496">
        <f>M181+M184</f>
        <v>761000</v>
      </c>
      <c r="N177" s="496">
        <f>N181+N184</f>
        <v>1186000</v>
      </c>
    </row>
    <row r="178" spans="1:14" s="497" customFormat="1" ht="14.1" customHeight="1">
      <c r="A178" s="1115"/>
      <c r="B178" s="1116"/>
      <c r="C178" s="1116"/>
      <c r="D178" s="1116"/>
      <c r="E178" s="1116"/>
      <c r="F178" s="1117"/>
      <c r="G178" s="498" t="s">
        <v>1</v>
      </c>
      <c r="H178" s="496">
        <f t="shared" ref="H178:H179" si="84">I178+L178</f>
        <v>-61151</v>
      </c>
      <c r="I178" s="496">
        <f t="shared" ref="I178:I179" si="85">J178+K178</f>
        <v>0</v>
      </c>
      <c r="J178" s="496">
        <f t="shared" ref="J178:K179" si="86">J182+J185</f>
        <v>0</v>
      </c>
      <c r="K178" s="496">
        <f t="shared" si="86"/>
        <v>0</v>
      </c>
      <c r="L178" s="496">
        <f t="shared" ref="L178:L179" si="87">M178+N178</f>
        <v>-61151</v>
      </c>
      <c r="M178" s="496">
        <f t="shared" ref="M178:N179" si="88">M182+M185</f>
        <v>-53000</v>
      </c>
      <c r="N178" s="496">
        <f t="shared" si="88"/>
        <v>-8151</v>
      </c>
    </row>
    <row r="179" spans="1:14" s="497" customFormat="1" ht="14.1" customHeight="1">
      <c r="A179" s="1118"/>
      <c r="B179" s="1119"/>
      <c r="C179" s="1119"/>
      <c r="D179" s="1119"/>
      <c r="E179" s="1119"/>
      <c r="F179" s="1120"/>
      <c r="G179" s="498" t="s">
        <v>2</v>
      </c>
      <c r="H179" s="496">
        <f t="shared" si="84"/>
        <v>1885849</v>
      </c>
      <c r="I179" s="496">
        <f t="shared" si="85"/>
        <v>0</v>
      </c>
      <c r="J179" s="496">
        <f t="shared" si="86"/>
        <v>0</v>
      </c>
      <c r="K179" s="496">
        <f t="shared" si="86"/>
        <v>0</v>
      </c>
      <c r="L179" s="496">
        <f t="shared" si="87"/>
        <v>1885849</v>
      </c>
      <c r="M179" s="496">
        <f t="shared" si="88"/>
        <v>708000</v>
      </c>
      <c r="N179" s="496">
        <f t="shared" si="88"/>
        <v>1177849</v>
      </c>
    </row>
    <row r="180" spans="1:14" s="438" customFormat="1" ht="3.95" customHeight="1">
      <c r="A180" s="488"/>
      <c r="B180" s="489"/>
      <c r="C180" s="489"/>
      <c r="D180" s="489"/>
      <c r="E180" s="490"/>
      <c r="F180" s="490"/>
      <c r="G180" s="491"/>
      <c r="H180" s="492"/>
      <c r="I180" s="493"/>
      <c r="J180" s="493"/>
      <c r="K180" s="493"/>
      <c r="L180" s="493"/>
      <c r="M180" s="493"/>
      <c r="N180" s="494"/>
    </row>
    <row r="181" spans="1:14" s="407" customFormat="1" ht="14.1" customHeight="1">
      <c r="A181" s="1086" t="s">
        <v>25</v>
      </c>
      <c r="B181" s="1087"/>
      <c r="C181" s="1086" t="s">
        <v>1046</v>
      </c>
      <c r="D181" s="1087"/>
      <c r="E181" s="1106" t="s">
        <v>1047</v>
      </c>
      <c r="F181" s="1107"/>
      <c r="G181" s="458" t="s">
        <v>0</v>
      </c>
      <c r="H181" s="456">
        <f t="shared" ref="H181:H185" si="89">I181+L181</f>
        <v>1009000</v>
      </c>
      <c r="I181" s="456">
        <f t="shared" ref="I181:I186" si="90">J181+K181</f>
        <v>0</v>
      </c>
      <c r="J181" s="456">
        <v>0</v>
      </c>
      <c r="K181" s="456">
        <v>0</v>
      </c>
      <c r="L181" s="456">
        <f t="shared" ref="L181:L186" si="91">M181+N181</f>
        <v>1009000</v>
      </c>
      <c r="M181" s="456">
        <v>151000</v>
      </c>
      <c r="N181" s="456">
        <v>858000</v>
      </c>
    </row>
    <row r="182" spans="1:14" s="407" customFormat="1" ht="14.1" customHeight="1">
      <c r="A182" s="1088"/>
      <c r="B182" s="1089"/>
      <c r="C182" s="1088"/>
      <c r="D182" s="1089"/>
      <c r="E182" s="1108"/>
      <c r="F182" s="1109"/>
      <c r="G182" s="458" t="s">
        <v>1</v>
      </c>
      <c r="H182" s="456">
        <f t="shared" si="89"/>
        <v>-8151</v>
      </c>
      <c r="I182" s="456">
        <f t="shared" si="90"/>
        <v>0</v>
      </c>
      <c r="J182" s="456">
        <v>0</v>
      </c>
      <c r="K182" s="456">
        <v>0</v>
      </c>
      <c r="L182" s="456">
        <f t="shared" si="91"/>
        <v>-8151</v>
      </c>
      <c r="M182" s="456">
        <v>0</v>
      </c>
      <c r="N182" s="456">
        <v>-8151</v>
      </c>
    </row>
    <row r="183" spans="1:14" s="407" customFormat="1" ht="14.1" customHeight="1">
      <c r="A183" s="1090"/>
      <c r="B183" s="1091"/>
      <c r="C183" s="1090"/>
      <c r="D183" s="1091"/>
      <c r="E183" s="1110"/>
      <c r="F183" s="1111"/>
      <c r="G183" s="458" t="s">
        <v>2</v>
      </c>
      <c r="H183" s="456">
        <f>I183+L183</f>
        <v>1000849</v>
      </c>
      <c r="I183" s="456">
        <f t="shared" si="90"/>
        <v>0</v>
      </c>
      <c r="J183" s="456">
        <f>J181+J182</f>
        <v>0</v>
      </c>
      <c r="K183" s="456">
        <f>K181+K182</f>
        <v>0</v>
      </c>
      <c r="L183" s="456">
        <f t="shared" si="91"/>
        <v>1000849</v>
      </c>
      <c r="M183" s="456">
        <f>M181+M182</f>
        <v>151000</v>
      </c>
      <c r="N183" s="456">
        <f>N181+N182</f>
        <v>849849</v>
      </c>
    </row>
    <row r="184" spans="1:14" s="407" customFormat="1" ht="14.1" customHeight="1">
      <c r="A184" s="1086" t="s">
        <v>65</v>
      </c>
      <c r="B184" s="1087"/>
      <c r="C184" s="1086" t="s">
        <v>1048</v>
      </c>
      <c r="D184" s="1087"/>
      <c r="E184" s="1106" t="s">
        <v>1049</v>
      </c>
      <c r="F184" s="1107"/>
      <c r="G184" s="458" t="s">
        <v>0</v>
      </c>
      <c r="H184" s="456">
        <f t="shared" si="89"/>
        <v>938000</v>
      </c>
      <c r="I184" s="456">
        <f t="shared" si="90"/>
        <v>0</v>
      </c>
      <c r="J184" s="456">
        <v>0</v>
      </c>
      <c r="K184" s="456">
        <v>0</v>
      </c>
      <c r="L184" s="456">
        <f t="shared" si="91"/>
        <v>938000</v>
      </c>
      <c r="M184" s="456">
        <v>610000</v>
      </c>
      <c r="N184" s="456">
        <v>328000</v>
      </c>
    </row>
    <row r="185" spans="1:14" s="407" customFormat="1" ht="14.1" customHeight="1">
      <c r="A185" s="1088"/>
      <c r="B185" s="1089"/>
      <c r="C185" s="1088"/>
      <c r="D185" s="1089"/>
      <c r="E185" s="1108"/>
      <c r="F185" s="1109"/>
      <c r="G185" s="458" t="s">
        <v>1</v>
      </c>
      <c r="H185" s="456">
        <f t="shared" si="89"/>
        <v>-53000</v>
      </c>
      <c r="I185" s="456">
        <f t="shared" si="90"/>
        <v>0</v>
      </c>
      <c r="J185" s="456">
        <v>0</v>
      </c>
      <c r="K185" s="456">
        <v>0</v>
      </c>
      <c r="L185" s="456">
        <f t="shared" si="91"/>
        <v>-53000</v>
      </c>
      <c r="M185" s="456">
        <v>-53000</v>
      </c>
      <c r="N185" s="456">
        <v>0</v>
      </c>
    </row>
    <row r="186" spans="1:14" s="407" customFormat="1" ht="14.1" customHeight="1">
      <c r="A186" s="1090"/>
      <c r="B186" s="1091"/>
      <c r="C186" s="1090"/>
      <c r="D186" s="1091"/>
      <c r="E186" s="1110"/>
      <c r="F186" s="1111"/>
      <c r="G186" s="458" t="s">
        <v>2</v>
      </c>
      <c r="H186" s="456">
        <f>I186+L186</f>
        <v>885000</v>
      </c>
      <c r="I186" s="456">
        <f t="shared" si="90"/>
        <v>0</v>
      </c>
      <c r="J186" s="456">
        <f>J184+J185</f>
        <v>0</v>
      </c>
      <c r="K186" s="456">
        <f>K184+K185</f>
        <v>0</v>
      </c>
      <c r="L186" s="456">
        <f t="shared" si="91"/>
        <v>885000</v>
      </c>
      <c r="M186" s="456">
        <f>M184+M185</f>
        <v>557000</v>
      </c>
      <c r="N186" s="456">
        <f>N184+N185</f>
        <v>328000</v>
      </c>
    </row>
    <row r="187" spans="1:14" s="438" customFormat="1" ht="3.95" customHeight="1">
      <c r="A187" s="488"/>
      <c r="B187" s="489"/>
      <c r="C187" s="489"/>
      <c r="D187" s="489"/>
      <c r="E187" s="490"/>
      <c r="F187" s="490"/>
      <c r="G187" s="491"/>
      <c r="H187" s="492"/>
      <c r="I187" s="493"/>
      <c r="J187" s="493"/>
      <c r="K187" s="493"/>
      <c r="L187" s="493"/>
      <c r="M187" s="493"/>
      <c r="N187" s="494"/>
    </row>
    <row r="188" spans="1:14" s="497" customFormat="1" ht="14.1" customHeight="1">
      <c r="A188" s="1126" t="s">
        <v>1050</v>
      </c>
      <c r="B188" s="1127"/>
      <c r="C188" s="1127"/>
      <c r="D188" s="1127"/>
      <c r="E188" s="1127"/>
      <c r="F188" s="1128"/>
      <c r="G188" s="499" t="s">
        <v>0</v>
      </c>
      <c r="H188" s="496">
        <f>I188+L188</f>
        <v>116580504</v>
      </c>
      <c r="I188" s="496">
        <f>J188+K188</f>
        <v>83010139</v>
      </c>
      <c r="J188" s="496">
        <f>J192+J195+J198+J201+J204+J207+J210+J213+J216+J219+J222+J228+J231+J225+J234+J237+J240+J243+J246+J249+J252+J255+J258+J261+J264+J267+J270+J273+J276+J279+J282+J285+J288+J291+J294+J297+J300+J303+J306+J309+J312+J315+J318+J321+J324+J327+J330+J333+J336+J339+J342+J345+J348+J351+J354</f>
        <v>67056976</v>
      </c>
      <c r="K188" s="496">
        <f>K192+K195+K198+K201+K204+K207+K210+K213+K216+K219+K222+K228+K231+K225+K234+K237+K240+K243+K246+K249+K252+K255+K258+K261+K264+K267+K270+K273+K276+K279+K282+K285+K288+K291+K294+K297+K300+K303+K306+K309+K312+K315+K318+K321+K324+K327+K330+K333+K336+K339+K342+K345+K348+K351+K354</f>
        <v>15953163</v>
      </c>
      <c r="L188" s="496">
        <f>M188+N188</f>
        <v>33570365</v>
      </c>
      <c r="M188" s="496">
        <f>M192+M195+M198+M201+M204+M207+M210+M213+M216+M219+M222+M228+M231+M225+M234+M237+M240+M243+M246+M249+M252+M255+M258+M261+M264+M267+M270+M273+M276+M279+M282+M285+M288+M291+M294+M297+M300+M303+M306+M309+M312+M315+M318+M321+M324+M327+M330+M333+M336+M339+M342+M345+M348+M351+M354</f>
        <v>15909520</v>
      </c>
      <c r="N188" s="496">
        <f>N192+N195+N198+N201+N204+N207+N210+N213+N216+N219+N222+N228+N231+N225+N234+N237+N240+N243+N246+N249+N252+N255+N258+N261+N264+N267+N270+N273+N276+N279+N282+N285+N288+N291+N294+N297+N300+N303+N306+N309+N312+N315+N318+N321+N324+N327+N330+N333+N336+N339+N342+N345+N348+N351+N354</f>
        <v>17660845</v>
      </c>
    </row>
    <row r="189" spans="1:14" s="497" customFormat="1" ht="14.1" customHeight="1">
      <c r="A189" s="1092"/>
      <c r="B189" s="1093"/>
      <c r="C189" s="1093"/>
      <c r="D189" s="1093"/>
      <c r="E189" s="1093"/>
      <c r="F189" s="1094"/>
      <c r="G189" s="500" t="s">
        <v>1</v>
      </c>
      <c r="H189" s="496">
        <f t="shared" ref="H189:H190" si="92">I189+L189</f>
        <v>38102991</v>
      </c>
      <c r="I189" s="496">
        <f t="shared" ref="I189:I190" si="93">J189+K189</f>
        <v>7172773</v>
      </c>
      <c r="J189" s="496">
        <f t="shared" ref="J189:K190" si="94">J193+J196+J199+J202+J205+J208+J211+J214+J217+J220+J223+J229+J232+J226+J235+J238+J241+J244+J247+J250+J253+J256+J259+J262+J265+J268+J271+J274+J277+J280+J283+J286+J289+J292+J295+J298+J301+J304+J307+J310+J313+J316+J319+J322+J325+J328+J331+J334+J337+J340+J343+J346+J349+J352+J355</f>
        <v>6912238</v>
      </c>
      <c r="K189" s="496">
        <f t="shared" si="94"/>
        <v>260535</v>
      </c>
      <c r="L189" s="496">
        <f t="shared" ref="L189:L190" si="95">M189+N189</f>
        <v>30930218</v>
      </c>
      <c r="M189" s="496">
        <f t="shared" ref="M189:N190" si="96">M193+M196+M199+M202+M205+M208+M211+M214+M217+M220+M223+M229+M232+M226+M235+M238+M241+M244+M247+M250+M253+M256+M259+M262+M265+M268+M271+M274+M277+M280+M283+M286+M289+M292+M295+M298+M301+M304+M307+M310+M313+M316+M319+M322+M325+M328+M331+M334+M337+M340+M343+M346+M349+M352+M355</f>
        <v>75000</v>
      </c>
      <c r="N189" s="496">
        <f t="shared" si="96"/>
        <v>30855218</v>
      </c>
    </row>
    <row r="190" spans="1:14" s="497" customFormat="1" ht="14.1" customHeight="1">
      <c r="A190" s="1095"/>
      <c r="B190" s="1096"/>
      <c r="C190" s="1096"/>
      <c r="D190" s="1096"/>
      <c r="E190" s="1096"/>
      <c r="F190" s="1097"/>
      <c r="G190" s="500" t="s">
        <v>2</v>
      </c>
      <c r="H190" s="496">
        <f t="shared" si="92"/>
        <v>154683495</v>
      </c>
      <c r="I190" s="496">
        <f t="shared" si="93"/>
        <v>90182912</v>
      </c>
      <c r="J190" s="496">
        <f t="shared" si="94"/>
        <v>73969214</v>
      </c>
      <c r="K190" s="496">
        <f t="shared" si="94"/>
        <v>16213698</v>
      </c>
      <c r="L190" s="496">
        <f t="shared" si="95"/>
        <v>64500583</v>
      </c>
      <c r="M190" s="496">
        <f t="shared" si="96"/>
        <v>15984520</v>
      </c>
      <c r="N190" s="496">
        <f t="shared" si="96"/>
        <v>48516063</v>
      </c>
    </row>
    <row r="191" spans="1:14" s="478" customFormat="1" ht="3.95" customHeight="1">
      <c r="A191" s="501"/>
      <c r="B191" s="502"/>
      <c r="C191" s="473"/>
      <c r="D191" s="473"/>
      <c r="E191" s="473"/>
      <c r="F191" s="473"/>
      <c r="G191" s="474"/>
      <c r="H191" s="475"/>
      <c r="I191" s="476"/>
      <c r="J191" s="476"/>
      <c r="K191" s="476"/>
      <c r="L191" s="476"/>
      <c r="M191" s="476"/>
      <c r="N191" s="477"/>
    </row>
    <row r="192" spans="1:14" s="407" customFormat="1" ht="15" hidden="1" customHeight="1">
      <c r="A192" s="1086" t="s">
        <v>80</v>
      </c>
      <c r="B192" s="1087"/>
      <c r="C192" s="1088" t="s">
        <v>525</v>
      </c>
      <c r="D192" s="1129"/>
      <c r="E192" s="503" t="s">
        <v>911</v>
      </c>
      <c r="F192" s="1123" t="s">
        <v>913</v>
      </c>
      <c r="G192" s="455" t="s">
        <v>0</v>
      </c>
      <c r="H192" s="456">
        <f t="shared" ref="H192:H336" si="97">I192+L192</f>
        <v>24475</v>
      </c>
      <c r="I192" s="456">
        <f t="shared" ref="I192:I336" si="98">J192+K192</f>
        <v>0</v>
      </c>
      <c r="J192" s="456">
        <v>0</v>
      </c>
      <c r="K192" s="456">
        <v>0</v>
      </c>
      <c r="L192" s="456">
        <f t="shared" ref="L192:L336" si="99">M192+N192</f>
        <v>24475</v>
      </c>
      <c r="M192" s="456">
        <v>0</v>
      </c>
      <c r="N192" s="456">
        <v>24475</v>
      </c>
    </row>
    <row r="193" spans="1:14" s="407" customFormat="1" ht="15" hidden="1" customHeight="1">
      <c r="A193" s="1088"/>
      <c r="B193" s="1074"/>
      <c r="C193" s="1088"/>
      <c r="D193" s="1074"/>
      <c r="E193" s="504"/>
      <c r="F193" s="1124"/>
      <c r="G193" s="458" t="s">
        <v>1</v>
      </c>
      <c r="H193" s="456">
        <f t="shared" si="97"/>
        <v>0</v>
      </c>
      <c r="I193" s="456">
        <f t="shared" si="98"/>
        <v>0</v>
      </c>
      <c r="J193" s="456">
        <v>0</v>
      </c>
      <c r="K193" s="456">
        <v>0</v>
      </c>
      <c r="L193" s="456">
        <f t="shared" si="99"/>
        <v>0</v>
      </c>
      <c r="M193" s="456">
        <v>0</v>
      </c>
      <c r="N193" s="456">
        <v>0</v>
      </c>
    </row>
    <row r="194" spans="1:14" s="407" customFormat="1" ht="15" hidden="1" customHeight="1">
      <c r="A194" s="1088"/>
      <c r="B194" s="1074"/>
      <c r="C194" s="1088"/>
      <c r="D194" s="1074"/>
      <c r="E194" s="504"/>
      <c r="F194" s="1125"/>
      <c r="G194" s="458" t="s">
        <v>2</v>
      </c>
      <c r="H194" s="456">
        <f>I194+L194</f>
        <v>24475</v>
      </c>
      <c r="I194" s="456">
        <f t="shared" si="98"/>
        <v>0</v>
      </c>
      <c r="J194" s="456">
        <f>J192+J193</f>
        <v>0</v>
      </c>
      <c r="K194" s="456">
        <f>K192+K193</f>
        <v>0</v>
      </c>
      <c r="L194" s="456">
        <f t="shared" si="99"/>
        <v>24475</v>
      </c>
      <c r="M194" s="456">
        <f>M192+M193</f>
        <v>0</v>
      </c>
      <c r="N194" s="456">
        <f>N192+N193</f>
        <v>24475</v>
      </c>
    </row>
    <row r="195" spans="1:14" s="506" customFormat="1" ht="15" hidden="1" customHeight="1">
      <c r="A195" s="1067" t="s">
        <v>80</v>
      </c>
      <c r="B195" s="1068"/>
      <c r="C195" s="1067" t="s">
        <v>525</v>
      </c>
      <c r="D195" s="1068"/>
      <c r="E195" s="505" t="s">
        <v>850</v>
      </c>
      <c r="F195" s="1123" t="s">
        <v>939</v>
      </c>
      <c r="G195" s="455" t="s">
        <v>0</v>
      </c>
      <c r="H195" s="481">
        <f t="shared" si="97"/>
        <v>389200</v>
      </c>
      <c r="I195" s="481">
        <f t="shared" si="98"/>
        <v>0</v>
      </c>
      <c r="J195" s="481">
        <v>0</v>
      </c>
      <c r="K195" s="481">
        <v>0</v>
      </c>
      <c r="L195" s="481">
        <f t="shared" si="99"/>
        <v>389200</v>
      </c>
      <c r="M195" s="481">
        <v>0</v>
      </c>
      <c r="N195" s="481">
        <v>389200</v>
      </c>
    </row>
    <row r="196" spans="1:14" s="506" customFormat="1" ht="15" hidden="1" customHeight="1">
      <c r="A196" s="1039"/>
      <c r="B196" s="1074"/>
      <c r="C196" s="1039"/>
      <c r="D196" s="1074"/>
      <c r="E196" s="507"/>
      <c r="F196" s="1124"/>
      <c r="G196" s="458" t="s">
        <v>1</v>
      </c>
      <c r="H196" s="481">
        <f t="shared" si="97"/>
        <v>0</v>
      </c>
      <c r="I196" s="481">
        <f t="shared" si="98"/>
        <v>0</v>
      </c>
      <c r="J196" s="481">
        <v>0</v>
      </c>
      <c r="K196" s="481">
        <v>0</v>
      </c>
      <c r="L196" s="481">
        <f t="shared" si="99"/>
        <v>0</v>
      </c>
      <c r="M196" s="481">
        <v>0</v>
      </c>
      <c r="N196" s="481">
        <v>0</v>
      </c>
    </row>
    <row r="197" spans="1:14" s="506" customFormat="1" ht="15" hidden="1" customHeight="1">
      <c r="A197" s="1039"/>
      <c r="B197" s="1074"/>
      <c r="C197" s="1039"/>
      <c r="D197" s="1074"/>
      <c r="E197" s="507"/>
      <c r="F197" s="1125"/>
      <c r="G197" s="458" t="s">
        <v>2</v>
      </c>
      <c r="H197" s="456">
        <f>I197+L197</f>
        <v>389200</v>
      </c>
      <c r="I197" s="456">
        <f t="shared" si="98"/>
        <v>0</v>
      </c>
      <c r="J197" s="456">
        <f>J195+J196</f>
        <v>0</v>
      </c>
      <c r="K197" s="456">
        <f>K195+K196</f>
        <v>0</v>
      </c>
      <c r="L197" s="456">
        <f t="shared" si="99"/>
        <v>389200</v>
      </c>
      <c r="M197" s="456">
        <f>M195+M196</f>
        <v>0</v>
      </c>
      <c r="N197" s="456">
        <f>N195+N196</f>
        <v>389200</v>
      </c>
    </row>
    <row r="198" spans="1:14" s="506" customFormat="1" ht="15.6" hidden="1" customHeight="1">
      <c r="A198" s="1039"/>
      <c r="B198" s="1040"/>
      <c r="C198" s="1039"/>
      <c r="D198" s="1040"/>
      <c r="E198" s="507"/>
      <c r="F198" s="1123" t="s">
        <v>1051</v>
      </c>
      <c r="G198" s="455" t="s">
        <v>0</v>
      </c>
      <c r="H198" s="456">
        <f t="shared" si="97"/>
        <v>0</v>
      </c>
      <c r="I198" s="456">
        <f t="shared" si="98"/>
        <v>0</v>
      </c>
      <c r="J198" s="456">
        <v>0</v>
      </c>
      <c r="K198" s="456">
        <v>0</v>
      </c>
      <c r="L198" s="456">
        <f t="shared" si="99"/>
        <v>0</v>
      </c>
      <c r="M198" s="456">
        <v>0</v>
      </c>
      <c r="N198" s="456">
        <v>0</v>
      </c>
    </row>
    <row r="199" spans="1:14" s="506" customFormat="1" ht="15.6" hidden="1" customHeight="1">
      <c r="A199" s="1039"/>
      <c r="B199" s="1074"/>
      <c r="C199" s="1039"/>
      <c r="D199" s="1074"/>
      <c r="E199" s="507"/>
      <c r="F199" s="1124"/>
      <c r="G199" s="458" t="s">
        <v>1</v>
      </c>
      <c r="H199" s="456">
        <f t="shared" si="97"/>
        <v>0</v>
      </c>
      <c r="I199" s="456">
        <f t="shared" si="98"/>
        <v>0</v>
      </c>
      <c r="J199" s="456">
        <v>0</v>
      </c>
      <c r="K199" s="456">
        <v>0</v>
      </c>
      <c r="L199" s="456">
        <f t="shared" si="99"/>
        <v>0</v>
      </c>
      <c r="M199" s="456">
        <v>0</v>
      </c>
      <c r="N199" s="456">
        <v>0</v>
      </c>
    </row>
    <row r="200" spans="1:14" s="506" customFormat="1" ht="15.6" hidden="1" customHeight="1">
      <c r="A200" s="1039"/>
      <c r="B200" s="1074"/>
      <c r="C200" s="1039"/>
      <c r="D200" s="1074"/>
      <c r="E200" s="508"/>
      <c r="F200" s="1125"/>
      <c r="G200" s="458" t="s">
        <v>2</v>
      </c>
      <c r="H200" s="456">
        <f>I200+L200</f>
        <v>0</v>
      </c>
      <c r="I200" s="456">
        <f t="shared" si="98"/>
        <v>0</v>
      </c>
      <c r="J200" s="456">
        <f>J198+J199</f>
        <v>0</v>
      </c>
      <c r="K200" s="456">
        <f>K198+K199</f>
        <v>0</v>
      </c>
      <c r="L200" s="456">
        <f t="shared" si="99"/>
        <v>0</v>
      </c>
      <c r="M200" s="456">
        <f>M198+M199</f>
        <v>0</v>
      </c>
      <c r="N200" s="456">
        <f>N198+N199</f>
        <v>0</v>
      </c>
    </row>
    <row r="201" spans="1:14" s="407" customFormat="1" ht="15" hidden="1" customHeight="1">
      <c r="A201" s="1088"/>
      <c r="B201" s="1129"/>
      <c r="C201" s="1088"/>
      <c r="D201" s="1129"/>
      <c r="E201" s="503" t="s">
        <v>941</v>
      </c>
      <c r="F201" s="1123" t="s">
        <v>942</v>
      </c>
      <c r="G201" s="455" t="s">
        <v>0</v>
      </c>
      <c r="H201" s="456">
        <f t="shared" si="97"/>
        <v>1510105</v>
      </c>
      <c r="I201" s="456">
        <f t="shared" si="98"/>
        <v>779105</v>
      </c>
      <c r="J201" s="456">
        <v>0</v>
      </c>
      <c r="K201" s="456">
        <v>779105</v>
      </c>
      <c r="L201" s="456">
        <f t="shared" si="99"/>
        <v>731000</v>
      </c>
      <c r="M201" s="456">
        <v>0</v>
      </c>
      <c r="N201" s="456">
        <v>731000</v>
      </c>
    </row>
    <row r="202" spans="1:14" s="407" customFormat="1" ht="15" hidden="1" customHeight="1">
      <c r="A202" s="1088"/>
      <c r="B202" s="1074"/>
      <c r="C202" s="1088"/>
      <c r="D202" s="1074"/>
      <c r="E202" s="504"/>
      <c r="F202" s="1124"/>
      <c r="G202" s="458" t="s">
        <v>1</v>
      </c>
      <c r="H202" s="456">
        <f t="shared" si="97"/>
        <v>0</v>
      </c>
      <c r="I202" s="456">
        <f t="shared" si="98"/>
        <v>0</v>
      </c>
      <c r="J202" s="456">
        <v>0</v>
      </c>
      <c r="K202" s="456">
        <v>0</v>
      </c>
      <c r="L202" s="456">
        <f t="shared" si="99"/>
        <v>0</v>
      </c>
      <c r="M202" s="456">
        <v>0</v>
      </c>
      <c r="N202" s="456">
        <v>0</v>
      </c>
    </row>
    <row r="203" spans="1:14" s="407" customFormat="1" ht="15" hidden="1" customHeight="1">
      <c r="A203" s="1090"/>
      <c r="B203" s="1076"/>
      <c r="C203" s="1090"/>
      <c r="D203" s="1076"/>
      <c r="E203" s="509"/>
      <c r="F203" s="1125"/>
      <c r="G203" s="458" t="s">
        <v>2</v>
      </c>
      <c r="H203" s="456">
        <f>I203+L203</f>
        <v>1510105</v>
      </c>
      <c r="I203" s="456">
        <f t="shared" si="98"/>
        <v>779105</v>
      </c>
      <c r="J203" s="456">
        <f>J201+J202</f>
        <v>0</v>
      </c>
      <c r="K203" s="456">
        <f>K201+K202</f>
        <v>779105</v>
      </c>
      <c r="L203" s="456">
        <f t="shared" si="99"/>
        <v>731000</v>
      </c>
      <c r="M203" s="456">
        <f>M201+M202</f>
        <v>0</v>
      </c>
      <c r="N203" s="456">
        <f>N201+N202</f>
        <v>731000</v>
      </c>
    </row>
    <row r="204" spans="1:14" s="506" customFormat="1" ht="18" hidden="1" customHeight="1">
      <c r="A204" s="1067" t="s">
        <v>45</v>
      </c>
      <c r="B204" s="1068"/>
      <c r="C204" s="1067" t="s">
        <v>325</v>
      </c>
      <c r="D204" s="1068"/>
      <c r="E204" s="505" t="s">
        <v>751</v>
      </c>
      <c r="F204" s="1123" t="s">
        <v>1052</v>
      </c>
      <c r="G204" s="455" t="s">
        <v>0</v>
      </c>
      <c r="H204" s="456">
        <f t="shared" si="97"/>
        <v>1072000</v>
      </c>
      <c r="I204" s="456">
        <f t="shared" si="98"/>
        <v>1072000</v>
      </c>
      <c r="J204" s="456">
        <v>1072000</v>
      </c>
      <c r="K204" s="456">
        <v>0</v>
      </c>
      <c r="L204" s="456">
        <f t="shared" si="99"/>
        <v>0</v>
      </c>
      <c r="M204" s="456">
        <v>0</v>
      </c>
      <c r="N204" s="456">
        <v>0</v>
      </c>
    </row>
    <row r="205" spans="1:14" s="506" customFormat="1" ht="18" hidden="1" customHeight="1">
      <c r="A205" s="1039"/>
      <c r="B205" s="1074"/>
      <c r="C205" s="1039"/>
      <c r="D205" s="1074"/>
      <c r="E205" s="507"/>
      <c r="F205" s="1124"/>
      <c r="G205" s="458" t="s">
        <v>1</v>
      </c>
      <c r="H205" s="456">
        <f t="shared" si="97"/>
        <v>0</v>
      </c>
      <c r="I205" s="456">
        <f t="shared" si="98"/>
        <v>0</v>
      </c>
      <c r="J205" s="456">
        <v>0</v>
      </c>
      <c r="K205" s="456">
        <v>0</v>
      </c>
      <c r="L205" s="456">
        <f t="shared" si="99"/>
        <v>0</v>
      </c>
      <c r="M205" s="456">
        <v>0</v>
      </c>
      <c r="N205" s="456">
        <v>0</v>
      </c>
    </row>
    <row r="206" spans="1:14" s="506" customFormat="1" ht="18" hidden="1" customHeight="1">
      <c r="A206" s="1075"/>
      <c r="B206" s="1076"/>
      <c r="C206" s="1075"/>
      <c r="D206" s="1076"/>
      <c r="E206" s="507"/>
      <c r="F206" s="1125"/>
      <c r="G206" s="458" t="s">
        <v>2</v>
      </c>
      <c r="H206" s="456">
        <f>I206+L206</f>
        <v>1072000</v>
      </c>
      <c r="I206" s="456">
        <f t="shared" si="98"/>
        <v>1072000</v>
      </c>
      <c r="J206" s="456">
        <f>J204+J205</f>
        <v>1072000</v>
      </c>
      <c r="K206" s="456">
        <f>K204+K205</f>
        <v>0</v>
      </c>
      <c r="L206" s="456">
        <f t="shared" si="99"/>
        <v>0</v>
      </c>
      <c r="M206" s="456">
        <f>M204+M205</f>
        <v>0</v>
      </c>
      <c r="N206" s="456">
        <f>N204+N205</f>
        <v>0</v>
      </c>
    </row>
    <row r="207" spans="1:14" s="407" customFormat="1" ht="15" hidden="1" customHeight="1">
      <c r="A207" s="1086" t="s">
        <v>51</v>
      </c>
      <c r="B207" s="1087"/>
      <c r="C207" s="1086" t="s">
        <v>309</v>
      </c>
      <c r="D207" s="1087"/>
      <c r="E207" s="503" t="s">
        <v>623</v>
      </c>
      <c r="F207" s="1123" t="s">
        <v>733</v>
      </c>
      <c r="G207" s="455" t="s">
        <v>0</v>
      </c>
      <c r="H207" s="456">
        <f t="shared" si="97"/>
        <v>9423618</v>
      </c>
      <c r="I207" s="456">
        <f t="shared" si="98"/>
        <v>9423618</v>
      </c>
      <c r="J207" s="456">
        <v>9423618</v>
      </c>
      <c r="K207" s="456">
        <v>0</v>
      </c>
      <c r="L207" s="456">
        <f t="shared" si="99"/>
        <v>0</v>
      </c>
      <c r="M207" s="456">
        <v>0</v>
      </c>
      <c r="N207" s="456">
        <v>0</v>
      </c>
    </row>
    <row r="208" spans="1:14" s="407" customFormat="1" ht="15" hidden="1" customHeight="1">
      <c r="A208" s="1088"/>
      <c r="B208" s="1074"/>
      <c r="C208" s="1088"/>
      <c r="D208" s="1074"/>
      <c r="E208" s="504"/>
      <c r="F208" s="1124"/>
      <c r="G208" s="458" t="s">
        <v>1</v>
      </c>
      <c r="H208" s="456">
        <f t="shared" si="97"/>
        <v>0</v>
      </c>
      <c r="I208" s="456">
        <f t="shared" si="98"/>
        <v>0</v>
      </c>
      <c r="J208" s="456">
        <v>0</v>
      </c>
      <c r="K208" s="456">
        <v>0</v>
      </c>
      <c r="L208" s="456">
        <f t="shared" si="99"/>
        <v>0</v>
      </c>
      <c r="M208" s="456">
        <v>0</v>
      </c>
      <c r="N208" s="456">
        <v>0</v>
      </c>
    </row>
    <row r="209" spans="1:14" s="407" customFormat="1" ht="15" hidden="1" customHeight="1">
      <c r="A209" s="1088"/>
      <c r="B209" s="1074"/>
      <c r="C209" s="1088"/>
      <c r="D209" s="1074"/>
      <c r="E209" s="504"/>
      <c r="F209" s="1125"/>
      <c r="G209" s="458" t="s">
        <v>2</v>
      </c>
      <c r="H209" s="456">
        <f>I209+L209</f>
        <v>9423618</v>
      </c>
      <c r="I209" s="456">
        <f t="shared" si="98"/>
        <v>9423618</v>
      </c>
      <c r="J209" s="456">
        <f>J207+J208</f>
        <v>9423618</v>
      </c>
      <c r="K209" s="456">
        <f>K207+K208</f>
        <v>0</v>
      </c>
      <c r="L209" s="456">
        <f t="shared" si="99"/>
        <v>0</v>
      </c>
      <c r="M209" s="456">
        <f>M207+M208</f>
        <v>0</v>
      </c>
      <c r="N209" s="456">
        <f>N207+N208</f>
        <v>0</v>
      </c>
    </row>
    <row r="210" spans="1:14" s="506" customFormat="1" ht="15" hidden="1" customHeight="1">
      <c r="A210" s="1039"/>
      <c r="B210" s="1040"/>
      <c r="C210" s="1039"/>
      <c r="D210" s="1040"/>
      <c r="E210" s="507"/>
      <c r="F210" s="1123" t="s">
        <v>736</v>
      </c>
      <c r="G210" s="455" t="s">
        <v>0</v>
      </c>
      <c r="H210" s="456">
        <f t="shared" si="97"/>
        <v>17972097</v>
      </c>
      <c r="I210" s="456">
        <f t="shared" si="98"/>
        <v>17972097</v>
      </c>
      <c r="J210" s="456">
        <v>17972097</v>
      </c>
      <c r="K210" s="456">
        <v>0</v>
      </c>
      <c r="L210" s="456">
        <f t="shared" si="99"/>
        <v>0</v>
      </c>
      <c r="M210" s="456">
        <v>0</v>
      </c>
      <c r="N210" s="456">
        <v>0</v>
      </c>
    </row>
    <row r="211" spans="1:14" s="506" customFormat="1" ht="15" hidden="1" customHeight="1">
      <c r="A211" s="1039"/>
      <c r="B211" s="1074"/>
      <c r="C211" s="1039"/>
      <c r="D211" s="1074"/>
      <c r="E211" s="507"/>
      <c r="F211" s="1124"/>
      <c r="G211" s="458" t="s">
        <v>1</v>
      </c>
      <c r="H211" s="456">
        <f t="shared" si="97"/>
        <v>0</v>
      </c>
      <c r="I211" s="456">
        <f t="shared" si="98"/>
        <v>0</v>
      </c>
      <c r="J211" s="456">
        <v>0</v>
      </c>
      <c r="K211" s="456">
        <v>0</v>
      </c>
      <c r="L211" s="456">
        <f t="shared" si="99"/>
        <v>0</v>
      </c>
      <c r="M211" s="456">
        <v>0</v>
      </c>
      <c r="N211" s="456">
        <v>0</v>
      </c>
    </row>
    <row r="212" spans="1:14" s="506" customFormat="1" ht="15" hidden="1" customHeight="1">
      <c r="A212" s="1039"/>
      <c r="B212" s="1074"/>
      <c r="C212" s="1039"/>
      <c r="D212" s="1074"/>
      <c r="E212" s="507"/>
      <c r="F212" s="1125"/>
      <c r="G212" s="458" t="s">
        <v>2</v>
      </c>
      <c r="H212" s="456">
        <f>I212+L212</f>
        <v>17972097</v>
      </c>
      <c r="I212" s="456">
        <f t="shared" si="98"/>
        <v>17972097</v>
      </c>
      <c r="J212" s="456">
        <f>J210+J211</f>
        <v>17972097</v>
      </c>
      <c r="K212" s="456">
        <f>K210+K211</f>
        <v>0</v>
      </c>
      <c r="L212" s="456">
        <f t="shared" si="99"/>
        <v>0</v>
      </c>
      <c r="M212" s="456">
        <f>M210+M211</f>
        <v>0</v>
      </c>
      <c r="N212" s="456">
        <f>N210+N211</f>
        <v>0</v>
      </c>
    </row>
    <row r="213" spans="1:14" s="506" customFormat="1" ht="15.6" hidden="1" customHeight="1">
      <c r="A213" s="1039"/>
      <c r="B213" s="1040"/>
      <c r="C213" s="1039"/>
      <c r="D213" s="1040"/>
      <c r="E213" s="507"/>
      <c r="F213" s="1123" t="s">
        <v>737</v>
      </c>
      <c r="G213" s="455" t="s">
        <v>0</v>
      </c>
      <c r="H213" s="456">
        <f t="shared" si="97"/>
        <v>3275681</v>
      </c>
      <c r="I213" s="456">
        <f t="shared" si="98"/>
        <v>1680241</v>
      </c>
      <c r="J213" s="456">
        <v>1680241</v>
      </c>
      <c r="K213" s="456">
        <v>0</v>
      </c>
      <c r="L213" s="456">
        <f t="shared" si="99"/>
        <v>1595440</v>
      </c>
      <c r="M213" s="456">
        <v>1595440</v>
      </c>
      <c r="N213" s="456">
        <v>0</v>
      </c>
    </row>
    <row r="214" spans="1:14" s="506" customFormat="1" ht="15.6" hidden="1" customHeight="1">
      <c r="A214" s="1039"/>
      <c r="B214" s="1074"/>
      <c r="C214" s="1039"/>
      <c r="D214" s="1074"/>
      <c r="E214" s="507"/>
      <c r="F214" s="1124"/>
      <c r="G214" s="458" t="s">
        <v>1</v>
      </c>
      <c r="H214" s="456">
        <f t="shared" si="97"/>
        <v>0</v>
      </c>
      <c r="I214" s="456">
        <f t="shared" si="98"/>
        <v>0</v>
      </c>
      <c r="J214" s="456">
        <v>0</v>
      </c>
      <c r="K214" s="456">
        <v>0</v>
      </c>
      <c r="L214" s="456">
        <f t="shared" si="99"/>
        <v>0</v>
      </c>
      <c r="M214" s="456">
        <v>0</v>
      </c>
      <c r="N214" s="456">
        <v>0</v>
      </c>
    </row>
    <row r="215" spans="1:14" s="506" customFormat="1" ht="15.6" hidden="1" customHeight="1">
      <c r="A215" s="1039"/>
      <c r="B215" s="1074"/>
      <c r="C215" s="1039"/>
      <c r="D215" s="1074"/>
      <c r="E215" s="508"/>
      <c r="F215" s="1125"/>
      <c r="G215" s="458" t="s">
        <v>2</v>
      </c>
      <c r="H215" s="456">
        <f>I215+L215</f>
        <v>3275681</v>
      </c>
      <c r="I215" s="456">
        <f t="shared" si="98"/>
        <v>1680241</v>
      </c>
      <c r="J215" s="456">
        <f>J213+J214</f>
        <v>1680241</v>
      </c>
      <c r="K215" s="456">
        <f>K213+K214</f>
        <v>0</v>
      </c>
      <c r="L215" s="456">
        <f t="shared" si="99"/>
        <v>1595440</v>
      </c>
      <c r="M215" s="456">
        <f>M213+M214</f>
        <v>1595440</v>
      </c>
      <c r="N215" s="456">
        <f>N213+N214</f>
        <v>0</v>
      </c>
    </row>
    <row r="216" spans="1:14" s="407" customFormat="1" ht="15.6" hidden="1" customHeight="1">
      <c r="A216" s="1088"/>
      <c r="B216" s="1129"/>
      <c r="C216" s="1088"/>
      <c r="D216" s="1129"/>
      <c r="E216" s="503" t="s">
        <v>738</v>
      </c>
      <c r="F216" s="1123" t="s">
        <v>740</v>
      </c>
      <c r="G216" s="455" t="s">
        <v>0</v>
      </c>
      <c r="H216" s="456">
        <f t="shared" si="97"/>
        <v>6305669</v>
      </c>
      <c r="I216" s="456">
        <f t="shared" si="98"/>
        <v>6150714</v>
      </c>
      <c r="J216" s="456">
        <v>6150714</v>
      </c>
      <c r="K216" s="456">
        <v>0</v>
      </c>
      <c r="L216" s="456">
        <f t="shared" si="99"/>
        <v>154955</v>
      </c>
      <c r="M216" s="456">
        <v>154955</v>
      </c>
      <c r="N216" s="456">
        <v>0</v>
      </c>
    </row>
    <row r="217" spans="1:14" s="407" customFormat="1" ht="15.6" hidden="1" customHeight="1">
      <c r="A217" s="1088"/>
      <c r="B217" s="1074"/>
      <c r="C217" s="1088"/>
      <c r="D217" s="1074"/>
      <c r="E217" s="504"/>
      <c r="F217" s="1124"/>
      <c r="G217" s="458" t="s">
        <v>1</v>
      </c>
      <c r="H217" s="456">
        <f t="shared" si="97"/>
        <v>0</v>
      </c>
      <c r="I217" s="456">
        <f t="shared" si="98"/>
        <v>0</v>
      </c>
      <c r="J217" s="456">
        <v>0</v>
      </c>
      <c r="K217" s="456">
        <v>0</v>
      </c>
      <c r="L217" s="456">
        <f t="shared" si="99"/>
        <v>0</v>
      </c>
      <c r="M217" s="456">
        <v>0</v>
      </c>
      <c r="N217" s="456">
        <v>0</v>
      </c>
    </row>
    <row r="218" spans="1:14" s="407" customFormat="1" ht="15.6" hidden="1" customHeight="1">
      <c r="A218" s="1090"/>
      <c r="B218" s="1076"/>
      <c r="C218" s="1090"/>
      <c r="D218" s="1076"/>
      <c r="E218" s="504"/>
      <c r="F218" s="1125"/>
      <c r="G218" s="458" t="s">
        <v>2</v>
      </c>
      <c r="H218" s="456">
        <f>I218+L218</f>
        <v>6305669</v>
      </c>
      <c r="I218" s="456">
        <f t="shared" si="98"/>
        <v>6150714</v>
      </c>
      <c r="J218" s="456">
        <f>J216+J217</f>
        <v>6150714</v>
      </c>
      <c r="K218" s="456">
        <f>K216+K217</f>
        <v>0</v>
      </c>
      <c r="L218" s="456">
        <f t="shared" si="99"/>
        <v>154955</v>
      </c>
      <c r="M218" s="456">
        <f>M216+M217</f>
        <v>154955</v>
      </c>
      <c r="N218" s="456">
        <f>N216+N217</f>
        <v>0</v>
      </c>
    </row>
    <row r="219" spans="1:14" s="506" customFormat="1" ht="15.6" hidden="1" customHeight="1">
      <c r="A219" s="1067" t="s">
        <v>53</v>
      </c>
      <c r="B219" s="1068"/>
      <c r="C219" s="1067" t="s">
        <v>452</v>
      </c>
      <c r="D219" s="1068"/>
      <c r="E219" s="505" t="s">
        <v>718</v>
      </c>
      <c r="F219" s="1123" t="s">
        <v>720</v>
      </c>
      <c r="G219" s="455" t="s">
        <v>0</v>
      </c>
      <c r="H219" s="456">
        <f t="shared" si="97"/>
        <v>436913</v>
      </c>
      <c r="I219" s="456">
        <f t="shared" si="98"/>
        <v>436913</v>
      </c>
      <c r="J219" s="456">
        <v>0</v>
      </c>
      <c r="K219" s="456">
        <v>436913</v>
      </c>
      <c r="L219" s="456">
        <f t="shared" si="99"/>
        <v>0</v>
      </c>
      <c r="M219" s="456">
        <v>0</v>
      </c>
      <c r="N219" s="456">
        <v>0</v>
      </c>
    </row>
    <row r="220" spans="1:14" s="506" customFormat="1" ht="15.6" hidden="1" customHeight="1">
      <c r="A220" s="1039"/>
      <c r="B220" s="1074"/>
      <c r="C220" s="1039"/>
      <c r="D220" s="1074"/>
      <c r="E220" s="507"/>
      <c r="F220" s="1124"/>
      <c r="G220" s="458" t="s">
        <v>1</v>
      </c>
      <c r="H220" s="456">
        <f t="shared" si="97"/>
        <v>0</v>
      </c>
      <c r="I220" s="456">
        <f t="shared" si="98"/>
        <v>0</v>
      </c>
      <c r="J220" s="456">
        <v>0</v>
      </c>
      <c r="K220" s="456">
        <v>0</v>
      </c>
      <c r="L220" s="456">
        <f t="shared" si="99"/>
        <v>0</v>
      </c>
      <c r="M220" s="456">
        <v>0</v>
      </c>
      <c r="N220" s="456">
        <v>0</v>
      </c>
    </row>
    <row r="221" spans="1:14" s="506" customFormat="1" ht="15.6" hidden="1" customHeight="1">
      <c r="A221" s="1039"/>
      <c r="B221" s="1074"/>
      <c r="C221" s="1039"/>
      <c r="D221" s="1074"/>
      <c r="E221" s="507"/>
      <c r="F221" s="1125"/>
      <c r="G221" s="458" t="s">
        <v>2</v>
      </c>
      <c r="H221" s="456">
        <f>I221+L221</f>
        <v>436913</v>
      </c>
      <c r="I221" s="456">
        <f t="shared" si="98"/>
        <v>436913</v>
      </c>
      <c r="J221" s="456">
        <f>J219+J220</f>
        <v>0</v>
      </c>
      <c r="K221" s="456">
        <f>K219+K220</f>
        <v>436913</v>
      </c>
      <c r="L221" s="456">
        <f t="shared" si="99"/>
        <v>0</v>
      </c>
      <c r="M221" s="456">
        <f>M219+M220</f>
        <v>0</v>
      </c>
      <c r="N221" s="456">
        <f>N219+N220</f>
        <v>0</v>
      </c>
    </row>
    <row r="222" spans="1:14" s="407" customFormat="1" ht="15.6" hidden="1" customHeight="1">
      <c r="A222" s="1088"/>
      <c r="B222" s="1129"/>
      <c r="C222" s="1088"/>
      <c r="D222" s="1129"/>
      <c r="E222" s="504"/>
      <c r="F222" s="1123" t="s">
        <v>724</v>
      </c>
      <c r="G222" s="455" t="s">
        <v>0</v>
      </c>
      <c r="H222" s="456">
        <f t="shared" si="97"/>
        <v>20000</v>
      </c>
      <c r="I222" s="456">
        <f t="shared" si="98"/>
        <v>20000</v>
      </c>
      <c r="J222" s="456">
        <v>0</v>
      </c>
      <c r="K222" s="456">
        <v>20000</v>
      </c>
      <c r="L222" s="456">
        <f t="shared" si="99"/>
        <v>0</v>
      </c>
      <c r="M222" s="456">
        <v>0</v>
      </c>
      <c r="N222" s="456">
        <v>0</v>
      </c>
    </row>
    <row r="223" spans="1:14" s="407" customFormat="1" ht="15.6" hidden="1" customHeight="1">
      <c r="A223" s="1088"/>
      <c r="B223" s="1074"/>
      <c r="C223" s="1088"/>
      <c r="D223" s="1074"/>
      <c r="E223" s="504"/>
      <c r="F223" s="1124"/>
      <c r="G223" s="458" t="s">
        <v>1</v>
      </c>
      <c r="H223" s="456">
        <f t="shared" si="97"/>
        <v>0</v>
      </c>
      <c r="I223" s="456">
        <f t="shared" si="98"/>
        <v>0</v>
      </c>
      <c r="J223" s="456">
        <v>0</v>
      </c>
      <c r="K223" s="456">
        <v>0</v>
      </c>
      <c r="L223" s="456">
        <f t="shared" si="99"/>
        <v>0</v>
      </c>
      <c r="M223" s="456">
        <v>0</v>
      </c>
      <c r="N223" s="456">
        <v>0</v>
      </c>
    </row>
    <row r="224" spans="1:14" s="407" customFormat="1" ht="15.6" hidden="1" customHeight="1">
      <c r="A224" s="1088"/>
      <c r="B224" s="1074"/>
      <c r="C224" s="1088"/>
      <c r="D224" s="1074"/>
      <c r="E224" s="504"/>
      <c r="F224" s="1125"/>
      <c r="G224" s="458" t="s">
        <v>2</v>
      </c>
      <c r="H224" s="456">
        <f>I224+L224</f>
        <v>20000</v>
      </c>
      <c r="I224" s="456">
        <f t="shared" si="98"/>
        <v>20000</v>
      </c>
      <c r="J224" s="456">
        <f>J222+J223</f>
        <v>0</v>
      </c>
      <c r="K224" s="456">
        <f>K222+K223</f>
        <v>20000</v>
      </c>
      <c r="L224" s="456">
        <f t="shared" si="99"/>
        <v>0</v>
      </c>
      <c r="M224" s="456">
        <f>M222+M223</f>
        <v>0</v>
      </c>
      <c r="N224" s="456">
        <f>N222+N223</f>
        <v>0</v>
      </c>
    </row>
    <row r="225" spans="1:14" s="506" customFormat="1" ht="15.6" hidden="1" customHeight="1">
      <c r="A225" s="1039"/>
      <c r="B225" s="1040"/>
      <c r="C225" s="1039"/>
      <c r="D225" s="1040"/>
      <c r="E225" s="507"/>
      <c r="F225" s="1123" t="s">
        <v>725</v>
      </c>
      <c r="G225" s="455" t="s">
        <v>0</v>
      </c>
      <c r="H225" s="456">
        <f t="shared" si="97"/>
        <v>2537509</v>
      </c>
      <c r="I225" s="456">
        <f t="shared" si="98"/>
        <v>0</v>
      </c>
      <c r="J225" s="456">
        <v>0</v>
      </c>
      <c r="K225" s="456">
        <v>0</v>
      </c>
      <c r="L225" s="456">
        <f t="shared" si="99"/>
        <v>2537509</v>
      </c>
      <c r="M225" s="456">
        <v>0</v>
      </c>
      <c r="N225" s="456">
        <v>2537509</v>
      </c>
    </row>
    <row r="226" spans="1:14" s="506" customFormat="1" ht="15.6" hidden="1" customHeight="1">
      <c r="A226" s="1039"/>
      <c r="B226" s="1074"/>
      <c r="C226" s="1039"/>
      <c r="D226" s="1074"/>
      <c r="E226" s="507"/>
      <c r="F226" s="1124"/>
      <c r="G226" s="458" t="s">
        <v>1</v>
      </c>
      <c r="H226" s="456">
        <f t="shared" si="97"/>
        <v>0</v>
      </c>
      <c r="I226" s="456">
        <f t="shared" si="98"/>
        <v>0</v>
      </c>
      <c r="J226" s="456">
        <v>0</v>
      </c>
      <c r="K226" s="456">
        <v>0</v>
      </c>
      <c r="L226" s="456">
        <f t="shared" si="99"/>
        <v>0</v>
      </c>
      <c r="M226" s="456">
        <v>0</v>
      </c>
      <c r="N226" s="456">
        <v>0</v>
      </c>
    </row>
    <row r="227" spans="1:14" s="506" customFormat="1" ht="15.6" hidden="1" customHeight="1">
      <c r="A227" s="1039"/>
      <c r="B227" s="1074"/>
      <c r="C227" s="1039"/>
      <c r="D227" s="1074"/>
      <c r="E227" s="507"/>
      <c r="F227" s="1125"/>
      <c r="G227" s="458" t="s">
        <v>2</v>
      </c>
      <c r="H227" s="456">
        <f>I227+L227</f>
        <v>2537509</v>
      </c>
      <c r="I227" s="456">
        <f t="shared" si="98"/>
        <v>0</v>
      </c>
      <c r="J227" s="456">
        <f>J225+J226</f>
        <v>0</v>
      </c>
      <c r="K227" s="456">
        <f>K225+K226</f>
        <v>0</v>
      </c>
      <c r="L227" s="456">
        <f t="shared" si="99"/>
        <v>2537509</v>
      </c>
      <c r="M227" s="456">
        <f>M225+M226</f>
        <v>0</v>
      </c>
      <c r="N227" s="456">
        <f>N225+N226</f>
        <v>2537509</v>
      </c>
    </row>
    <row r="228" spans="1:14" s="506" customFormat="1" ht="15.6" hidden="1" customHeight="1">
      <c r="A228" s="1039"/>
      <c r="B228" s="1040"/>
      <c r="C228" s="1067" t="s">
        <v>555</v>
      </c>
      <c r="D228" s="1068"/>
      <c r="E228" s="505" t="s">
        <v>859</v>
      </c>
      <c r="F228" s="1123" t="s">
        <v>867</v>
      </c>
      <c r="G228" s="455" t="s">
        <v>0</v>
      </c>
      <c r="H228" s="456">
        <f t="shared" ref="H228:H229" si="100">I228+L228</f>
        <v>1661750</v>
      </c>
      <c r="I228" s="456">
        <f t="shared" si="98"/>
        <v>1661750</v>
      </c>
      <c r="J228" s="456">
        <v>0</v>
      </c>
      <c r="K228" s="456">
        <v>1661750</v>
      </c>
      <c r="L228" s="456">
        <f t="shared" si="99"/>
        <v>0</v>
      </c>
      <c r="M228" s="456">
        <v>0</v>
      </c>
      <c r="N228" s="456">
        <v>0</v>
      </c>
    </row>
    <row r="229" spans="1:14" s="506" customFormat="1" ht="15.6" hidden="1" customHeight="1">
      <c r="A229" s="1039"/>
      <c r="B229" s="1074"/>
      <c r="C229" s="1039"/>
      <c r="D229" s="1074"/>
      <c r="E229" s="507"/>
      <c r="F229" s="1124"/>
      <c r="G229" s="458" t="s">
        <v>1</v>
      </c>
      <c r="H229" s="456">
        <f t="shared" si="100"/>
        <v>0</v>
      </c>
      <c r="I229" s="456">
        <f t="shared" si="98"/>
        <v>0</v>
      </c>
      <c r="J229" s="456">
        <v>0</v>
      </c>
      <c r="K229" s="456">
        <v>0</v>
      </c>
      <c r="L229" s="456">
        <f t="shared" si="99"/>
        <v>0</v>
      </c>
      <c r="M229" s="456">
        <v>0</v>
      </c>
      <c r="N229" s="456">
        <v>0</v>
      </c>
    </row>
    <row r="230" spans="1:14" s="506" customFormat="1" ht="15.6" hidden="1" customHeight="1">
      <c r="A230" s="1039"/>
      <c r="B230" s="1074"/>
      <c r="C230" s="1039"/>
      <c r="D230" s="1074"/>
      <c r="E230" s="507"/>
      <c r="F230" s="1125"/>
      <c r="G230" s="458" t="s">
        <v>2</v>
      </c>
      <c r="H230" s="456">
        <f>I230+L230</f>
        <v>1661750</v>
      </c>
      <c r="I230" s="456">
        <f t="shared" si="98"/>
        <v>1661750</v>
      </c>
      <c r="J230" s="456">
        <f>J228+J229</f>
        <v>0</v>
      </c>
      <c r="K230" s="456">
        <f>K228+K229</f>
        <v>1661750</v>
      </c>
      <c r="L230" s="456">
        <f t="shared" si="99"/>
        <v>0</v>
      </c>
      <c r="M230" s="456">
        <f>M228+M229</f>
        <v>0</v>
      </c>
      <c r="N230" s="456">
        <f>N228+N229</f>
        <v>0</v>
      </c>
    </row>
    <row r="231" spans="1:14" s="506" customFormat="1" ht="15.6" hidden="1" customHeight="1">
      <c r="A231" s="1039"/>
      <c r="B231" s="1040"/>
      <c r="C231" s="1039"/>
      <c r="D231" s="1040"/>
      <c r="E231" s="505" t="s">
        <v>869</v>
      </c>
      <c r="F231" s="1123" t="s">
        <v>870</v>
      </c>
      <c r="G231" s="455" t="s">
        <v>0</v>
      </c>
      <c r="H231" s="456">
        <f t="shared" ref="H231:H232" si="101">I231+L231</f>
        <v>38250</v>
      </c>
      <c r="I231" s="456">
        <f t="shared" si="98"/>
        <v>38250</v>
      </c>
      <c r="J231" s="456">
        <v>0</v>
      </c>
      <c r="K231" s="456">
        <v>38250</v>
      </c>
      <c r="L231" s="456">
        <f t="shared" si="99"/>
        <v>0</v>
      </c>
      <c r="M231" s="456">
        <v>0</v>
      </c>
      <c r="N231" s="456">
        <v>0</v>
      </c>
    </row>
    <row r="232" spans="1:14" s="506" customFormat="1" ht="15.6" hidden="1" customHeight="1">
      <c r="A232" s="1039"/>
      <c r="B232" s="1074"/>
      <c r="C232" s="1039"/>
      <c r="D232" s="1074"/>
      <c r="E232" s="507"/>
      <c r="F232" s="1124"/>
      <c r="G232" s="458" t="s">
        <v>1</v>
      </c>
      <c r="H232" s="456">
        <f t="shared" si="101"/>
        <v>0</v>
      </c>
      <c r="I232" s="456">
        <f t="shared" si="98"/>
        <v>0</v>
      </c>
      <c r="J232" s="456">
        <v>0</v>
      </c>
      <c r="K232" s="456">
        <v>0</v>
      </c>
      <c r="L232" s="456">
        <f t="shared" si="99"/>
        <v>0</v>
      </c>
      <c r="M232" s="456">
        <v>0</v>
      </c>
      <c r="N232" s="456">
        <v>0</v>
      </c>
    </row>
    <row r="233" spans="1:14" s="506" customFormat="1" ht="15.6" hidden="1" customHeight="1">
      <c r="A233" s="1075"/>
      <c r="B233" s="1076"/>
      <c r="C233" s="1039"/>
      <c r="D233" s="1074"/>
      <c r="E233" s="507"/>
      <c r="F233" s="1125"/>
      <c r="G233" s="458" t="s">
        <v>2</v>
      </c>
      <c r="H233" s="456">
        <f>I233+L233</f>
        <v>38250</v>
      </c>
      <c r="I233" s="456">
        <f t="shared" si="98"/>
        <v>38250</v>
      </c>
      <c r="J233" s="456">
        <f>J231+J232</f>
        <v>0</v>
      </c>
      <c r="K233" s="456">
        <f>K231+K232</f>
        <v>38250</v>
      </c>
      <c r="L233" s="456">
        <f t="shared" si="99"/>
        <v>0</v>
      </c>
      <c r="M233" s="456">
        <f>M231+M232</f>
        <v>0</v>
      </c>
      <c r="N233" s="456">
        <f>N231+N232</f>
        <v>0</v>
      </c>
    </row>
    <row r="234" spans="1:14" s="506" customFormat="1" ht="15.6" hidden="1" customHeight="1">
      <c r="A234" s="1067" t="s">
        <v>96</v>
      </c>
      <c r="B234" s="1068"/>
      <c r="C234" s="1067" t="s">
        <v>1053</v>
      </c>
      <c r="D234" s="1068"/>
      <c r="E234" s="505" t="s">
        <v>647</v>
      </c>
      <c r="F234" s="1130" t="s">
        <v>883</v>
      </c>
      <c r="G234" s="455" t="s">
        <v>0</v>
      </c>
      <c r="H234" s="456">
        <f t="shared" ref="H234:H235" si="102">I234+L234</f>
        <v>271861</v>
      </c>
      <c r="I234" s="456">
        <f t="shared" si="98"/>
        <v>0</v>
      </c>
      <c r="J234" s="456">
        <v>0</v>
      </c>
      <c r="K234" s="456"/>
      <c r="L234" s="456">
        <f t="shared" si="99"/>
        <v>271861</v>
      </c>
      <c r="M234" s="456">
        <v>262030</v>
      </c>
      <c r="N234" s="456">
        <v>9831</v>
      </c>
    </row>
    <row r="235" spans="1:14" s="506" customFormat="1" ht="15.6" hidden="1" customHeight="1">
      <c r="A235" s="1039"/>
      <c r="B235" s="1133"/>
      <c r="C235" s="1039"/>
      <c r="D235" s="1133"/>
      <c r="E235" s="507"/>
      <c r="F235" s="1131"/>
      <c r="G235" s="455" t="s">
        <v>1</v>
      </c>
      <c r="H235" s="456">
        <f t="shared" si="102"/>
        <v>0</v>
      </c>
      <c r="I235" s="456">
        <f t="shared" si="98"/>
        <v>0</v>
      </c>
      <c r="J235" s="456">
        <v>0</v>
      </c>
      <c r="K235" s="456"/>
      <c r="L235" s="456">
        <f t="shared" si="99"/>
        <v>0</v>
      </c>
      <c r="M235" s="456">
        <v>0</v>
      </c>
      <c r="N235" s="456">
        <v>0</v>
      </c>
    </row>
    <row r="236" spans="1:14" s="506" customFormat="1" ht="15.6" hidden="1" customHeight="1">
      <c r="A236" s="1039"/>
      <c r="B236" s="1133"/>
      <c r="C236" s="1039"/>
      <c r="D236" s="1133"/>
      <c r="E236" s="507"/>
      <c r="F236" s="1132"/>
      <c r="G236" s="455" t="s">
        <v>2</v>
      </c>
      <c r="H236" s="456">
        <f>I236+L236</f>
        <v>271861</v>
      </c>
      <c r="I236" s="456">
        <f t="shared" si="98"/>
        <v>0</v>
      </c>
      <c r="J236" s="456">
        <f>J234+J235</f>
        <v>0</v>
      </c>
      <c r="K236" s="456">
        <f>K234+K235</f>
        <v>0</v>
      </c>
      <c r="L236" s="456">
        <f>M236+N236</f>
        <v>271861</v>
      </c>
      <c r="M236" s="456">
        <f>M234+M235</f>
        <v>262030</v>
      </c>
      <c r="N236" s="456">
        <f>N234+N235</f>
        <v>9831</v>
      </c>
    </row>
    <row r="237" spans="1:14" s="407" customFormat="1" ht="15" hidden="1" customHeight="1">
      <c r="A237" s="1086" t="s">
        <v>59</v>
      </c>
      <c r="B237" s="1087"/>
      <c r="C237" s="1086" t="s">
        <v>1054</v>
      </c>
      <c r="D237" s="1087"/>
      <c r="E237" s="503" t="s">
        <v>797</v>
      </c>
      <c r="F237" s="1123" t="s">
        <v>898</v>
      </c>
      <c r="G237" s="455" t="s">
        <v>0</v>
      </c>
      <c r="H237" s="481">
        <f>I237+L237</f>
        <v>160504</v>
      </c>
      <c r="I237" s="481">
        <f>J237+K237</f>
        <v>160504</v>
      </c>
      <c r="J237" s="481">
        <v>160504</v>
      </c>
      <c r="K237" s="481">
        <v>0</v>
      </c>
      <c r="L237" s="481">
        <f>M237+N237</f>
        <v>0</v>
      </c>
      <c r="M237" s="481">
        <v>0</v>
      </c>
      <c r="N237" s="481">
        <v>0</v>
      </c>
    </row>
    <row r="238" spans="1:14" s="407" customFormat="1" ht="15" hidden="1" customHeight="1">
      <c r="A238" s="1088"/>
      <c r="B238" s="1074"/>
      <c r="C238" s="1088"/>
      <c r="D238" s="1074"/>
      <c r="E238" s="504"/>
      <c r="F238" s="1124"/>
      <c r="G238" s="458" t="s">
        <v>1</v>
      </c>
      <c r="H238" s="481">
        <f t="shared" ref="H238" si="103">I238+L238</f>
        <v>0</v>
      </c>
      <c r="I238" s="481">
        <f t="shared" ref="I238:I239" si="104">J238+K238</f>
        <v>0</v>
      </c>
      <c r="J238" s="481">
        <v>0</v>
      </c>
      <c r="K238" s="481">
        <v>0</v>
      </c>
      <c r="L238" s="481">
        <f t="shared" ref="L238:L239" si="105">M238+N238</f>
        <v>0</v>
      </c>
      <c r="M238" s="481">
        <v>0</v>
      </c>
      <c r="N238" s="481">
        <v>0</v>
      </c>
    </row>
    <row r="239" spans="1:14" s="407" customFormat="1" ht="15" hidden="1" customHeight="1">
      <c r="A239" s="1088"/>
      <c r="B239" s="1074"/>
      <c r="C239" s="1090"/>
      <c r="D239" s="1076"/>
      <c r="E239" s="504"/>
      <c r="F239" s="1125"/>
      <c r="G239" s="458" t="s">
        <v>2</v>
      </c>
      <c r="H239" s="456">
        <f>I239+L239</f>
        <v>160504</v>
      </c>
      <c r="I239" s="456">
        <f t="shared" si="104"/>
        <v>160504</v>
      </c>
      <c r="J239" s="456">
        <f>J237+J238</f>
        <v>160504</v>
      </c>
      <c r="K239" s="456">
        <f>K237+K238</f>
        <v>0</v>
      </c>
      <c r="L239" s="456">
        <f t="shared" si="105"/>
        <v>0</v>
      </c>
      <c r="M239" s="456">
        <f>M237+M238</f>
        <v>0</v>
      </c>
      <c r="N239" s="456">
        <f>N237+N238</f>
        <v>0</v>
      </c>
    </row>
    <row r="240" spans="1:14" s="407" customFormat="1" ht="15" hidden="1" customHeight="1">
      <c r="A240" s="1088"/>
      <c r="B240" s="1129"/>
      <c r="C240" s="1086" t="s">
        <v>1055</v>
      </c>
      <c r="D240" s="1087"/>
      <c r="E240" s="503" t="s">
        <v>801</v>
      </c>
      <c r="F240" s="1123" t="s">
        <v>901</v>
      </c>
      <c r="G240" s="455" t="s">
        <v>0</v>
      </c>
      <c r="H240" s="481">
        <f>I240+L240</f>
        <v>3000</v>
      </c>
      <c r="I240" s="481">
        <f>J240+K240</f>
        <v>0</v>
      </c>
      <c r="J240" s="481">
        <v>0</v>
      </c>
      <c r="K240" s="481">
        <v>0</v>
      </c>
      <c r="L240" s="481">
        <f>M240+N240</f>
        <v>3000</v>
      </c>
      <c r="M240" s="481">
        <v>3000</v>
      </c>
      <c r="N240" s="481">
        <v>0</v>
      </c>
    </row>
    <row r="241" spans="1:14" s="407" customFormat="1" ht="15" hidden="1" customHeight="1">
      <c r="A241" s="1088"/>
      <c r="B241" s="1074"/>
      <c r="C241" s="1088"/>
      <c r="D241" s="1074"/>
      <c r="E241" s="504"/>
      <c r="F241" s="1124"/>
      <c r="G241" s="458" t="s">
        <v>1</v>
      </c>
      <c r="H241" s="481">
        <f t="shared" ref="H241" si="106">I241+L241</f>
        <v>0</v>
      </c>
      <c r="I241" s="481">
        <f t="shared" ref="I241:I242" si="107">J241+K241</f>
        <v>0</v>
      </c>
      <c r="J241" s="481">
        <v>0</v>
      </c>
      <c r="K241" s="481">
        <v>0</v>
      </c>
      <c r="L241" s="481">
        <f t="shared" ref="L241:L242" si="108">M241+N241</f>
        <v>0</v>
      </c>
      <c r="M241" s="481">
        <v>0</v>
      </c>
      <c r="N241" s="481">
        <v>0</v>
      </c>
    </row>
    <row r="242" spans="1:14" s="407" customFormat="1" ht="15" hidden="1" customHeight="1">
      <c r="A242" s="1088"/>
      <c r="B242" s="1074"/>
      <c r="C242" s="1090"/>
      <c r="D242" s="1076"/>
      <c r="E242" s="504"/>
      <c r="F242" s="1125"/>
      <c r="G242" s="458" t="s">
        <v>2</v>
      </c>
      <c r="H242" s="456">
        <f>I242+L242</f>
        <v>3000</v>
      </c>
      <c r="I242" s="456">
        <f t="shared" si="107"/>
        <v>0</v>
      </c>
      <c r="J242" s="456">
        <f>J240+J241</f>
        <v>0</v>
      </c>
      <c r="K242" s="456">
        <f>K240+K241</f>
        <v>0</v>
      </c>
      <c r="L242" s="456">
        <f t="shared" si="108"/>
        <v>3000</v>
      </c>
      <c r="M242" s="456">
        <f>M240+M241</f>
        <v>3000</v>
      </c>
      <c r="N242" s="456">
        <f>N240+N241</f>
        <v>0</v>
      </c>
    </row>
    <row r="243" spans="1:14" s="506" customFormat="1" ht="15" hidden="1" customHeight="1">
      <c r="A243" s="1039"/>
      <c r="B243" s="1040"/>
      <c r="C243" s="1067" t="s">
        <v>577</v>
      </c>
      <c r="D243" s="1068"/>
      <c r="E243" s="505" t="s">
        <v>880</v>
      </c>
      <c r="F243" s="1123" t="s">
        <v>881</v>
      </c>
      <c r="G243" s="455" t="s">
        <v>0</v>
      </c>
      <c r="H243" s="456">
        <f t="shared" si="97"/>
        <v>41242</v>
      </c>
      <c r="I243" s="456">
        <f t="shared" si="98"/>
        <v>41242</v>
      </c>
      <c r="J243" s="456">
        <v>40712</v>
      </c>
      <c r="K243" s="456">
        <v>530</v>
      </c>
      <c r="L243" s="456">
        <f t="shared" si="99"/>
        <v>0</v>
      </c>
      <c r="M243" s="456">
        <v>0</v>
      </c>
      <c r="N243" s="456">
        <v>0</v>
      </c>
    </row>
    <row r="244" spans="1:14" s="506" customFormat="1" ht="15" hidden="1" customHeight="1">
      <c r="A244" s="1039"/>
      <c r="B244" s="1074"/>
      <c r="C244" s="1039"/>
      <c r="D244" s="1074"/>
      <c r="E244" s="507"/>
      <c r="F244" s="1124"/>
      <c r="G244" s="458" t="s">
        <v>1</v>
      </c>
      <c r="H244" s="456">
        <f t="shared" si="97"/>
        <v>0</v>
      </c>
      <c r="I244" s="456">
        <f t="shared" si="98"/>
        <v>0</v>
      </c>
      <c r="J244" s="456">
        <v>0</v>
      </c>
      <c r="K244" s="456">
        <v>0</v>
      </c>
      <c r="L244" s="456">
        <f t="shared" si="99"/>
        <v>0</v>
      </c>
      <c r="M244" s="456">
        <v>0</v>
      </c>
      <c r="N244" s="456">
        <v>0</v>
      </c>
    </row>
    <row r="245" spans="1:14" s="506" customFormat="1" ht="15" hidden="1" customHeight="1">
      <c r="A245" s="1039"/>
      <c r="B245" s="1074"/>
      <c r="C245" s="1039"/>
      <c r="D245" s="1074"/>
      <c r="E245" s="508"/>
      <c r="F245" s="1125"/>
      <c r="G245" s="458" t="s">
        <v>2</v>
      </c>
      <c r="H245" s="456">
        <f>I245+L245</f>
        <v>41242</v>
      </c>
      <c r="I245" s="456">
        <f t="shared" si="98"/>
        <v>41242</v>
      </c>
      <c r="J245" s="456">
        <f>J243+J244</f>
        <v>40712</v>
      </c>
      <c r="K245" s="456">
        <f>K243+K244</f>
        <v>530</v>
      </c>
      <c r="L245" s="456">
        <f t="shared" si="99"/>
        <v>0</v>
      </c>
      <c r="M245" s="456">
        <f>M243+M244</f>
        <v>0</v>
      </c>
      <c r="N245" s="456">
        <f>N243+N244</f>
        <v>0</v>
      </c>
    </row>
    <row r="246" spans="1:14" s="407" customFormat="1" ht="15" hidden="1" customHeight="1">
      <c r="A246" s="1088"/>
      <c r="B246" s="1129"/>
      <c r="C246" s="1088"/>
      <c r="D246" s="1129"/>
      <c r="E246" s="503" t="s">
        <v>932</v>
      </c>
      <c r="F246" s="1123" t="s">
        <v>933</v>
      </c>
      <c r="G246" s="455" t="s">
        <v>0</v>
      </c>
      <c r="H246" s="456">
        <f t="shared" si="97"/>
        <v>117179</v>
      </c>
      <c r="I246" s="456">
        <f t="shared" si="98"/>
        <v>117179</v>
      </c>
      <c r="J246" s="456">
        <v>4216</v>
      </c>
      <c r="K246" s="456">
        <v>112963</v>
      </c>
      <c r="L246" s="456">
        <f t="shared" si="99"/>
        <v>0</v>
      </c>
      <c r="M246" s="456">
        <v>0</v>
      </c>
      <c r="N246" s="456">
        <v>0</v>
      </c>
    </row>
    <row r="247" spans="1:14" s="407" customFormat="1" ht="15" hidden="1" customHeight="1">
      <c r="A247" s="1088"/>
      <c r="B247" s="1074"/>
      <c r="C247" s="1088"/>
      <c r="D247" s="1074"/>
      <c r="E247" s="504"/>
      <c r="F247" s="1124"/>
      <c r="G247" s="458" t="s">
        <v>1</v>
      </c>
      <c r="H247" s="456">
        <f t="shared" si="97"/>
        <v>0</v>
      </c>
      <c r="I247" s="456">
        <f t="shared" si="98"/>
        <v>0</v>
      </c>
      <c r="J247" s="456">
        <v>0</v>
      </c>
      <c r="K247" s="456">
        <v>0</v>
      </c>
      <c r="L247" s="456">
        <f t="shared" si="99"/>
        <v>0</v>
      </c>
      <c r="M247" s="456">
        <v>0</v>
      </c>
      <c r="N247" s="456">
        <v>0</v>
      </c>
    </row>
    <row r="248" spans="1:14" s="407" customFormat="1" ht="15" hidden="1" customHeight="1">
      <c r="A248" s="1088"/>
      <c r="B248" s="1074"/>
      <c r="C248" s="1088"/>
      <c r="D248" s="1074"/>
      <c r="E248" s="504"/>
      <c r="F248" s="1125"/>
      <c r="G248" s="458" t="s">
        <v>2</v>
      </c>
      <c r="H248" s="456">
        <f>I248+L248</f>
        <v>117179</v>
      </c>
      <c r="I248" s="456">
        <f t="shared" si="98"/>
        <v>117179</v>
      </c>
      <c r="J248" s="456">
        <f>J246+J247</f>
        <v>4216</v>
      </c>
      <c r="K248" s="456">
        <f>K246+K247</f>
        <v>112963</v>
      </c>
      <c r="L248" s="456">
        <f t="shared" si="99"/>
        <v>0</v>
      </c>
      <c r="M248" s="456">
        <f>M246+M247</f>
        <v>0</v>
      </c>
      <c r="N248" s="456">
        <f>N246+N247</f>
        <v>0</v>
      </c>
    </row>
    <row r="249" spans="1:14" s="407" customFormat="1" ht="15" hidden="1" customHeight="1">
      <c r="A249" s="1088"/>
      <c r="B249" s="1129"/>
      <c r="C249" s="1088"/>
      <c r="D249" s="1129"/>
      <c r="E249" s="503" t="s">
        <v>935</v>
      </c>
      <c r="F249" s="1123" t="s">
        <v>936</v>
      </c>
      <c r="G249" s="455" t="s">
        <v>0</v>
      </c>
      <c r="H249" s="481">
        <f t="shared" si="97"/>
        <v>371500</v>
      </c>
      <c r="I249" s="481">
        <f t="shared" si="98"/>
        <v>371500</v>
      </c>
      <c r="J249" s="481">
        <v>48500</v>
      </c>
      <c r="K249" s="481">
        <v>323000</v>
      </c>
      <c r="L249" s="481">
        <f t="shared" si="99"/>
        <v>0</v>
      </c>
      <c r="M249" s="481">
        <v>0</v>
      </c>
      <c r="N249" s="481">
        <v>0</v>
      </c>
    </row>
    <row r="250" spans="1:14" s="407" customFormat="1" ht="15" hidden="1" customHeight="1">
      <c r="A250" s="1088"/>
      <c r="B250" s="1074"/>
      <c r="C250" s="1088"/>
      <c r="D250" s="1074"/>
      <c r="E250" s="504"/>
      <c r="F250" s="1124"/>
      <c r="G250" s="458" t="s">
        <v>1</v>
      </c>
      <c r="H250" s="481">
        <f t="shared" si="97"/>
        <v>0</v>
      </c>
      <c r="I250" s="481">
        <f t="shared" si="98"/>
        <v>0</v>
      </c>
      <c r="J250" s="481">
        <v>0</v>
      </c>
      <c r="K250" s="481">
        <v>0</v>
      </c>
      <c r="L250" s="481">
        <f t="shared" si="99"/>
        <v>0</v>
      </c>
      <c r="M250" s="481">
        <v>0</v>
      </c>
      <c r="N250" s="481">
        <v>0</v>
      </c>
    </row>
    <row r="251" spans="1:14" s="407" customFormat="1" ht="15" hidden="1" customHeight="1">
      <c r="A251" s="1088"/>
      <c r="B251" s="1074"/>
      <c r="C251" s="1088"/>
      <c r="D251" s="1074"/>
      <c r="E251" s="504"/>
      <c r="F251" s="1125"/>
      <c r="G251" s="458" t="s">
        <v>2</v>
      </c>
      <c r="H251" s="456">
        <f>I251+L251</f>
        <v>371500</v>
      </c>
      <c r="I251" s="456">
        <f t="shared" si="98"/>
        <v>371500</v>
      </c>
      <c r="J251" s="456">
        <f>J249+J250</f>
        <v>48500</v>
      </c>
      <c r="K251" s="456">
        <f>K249+K250</f>
        <v>323000</v>
      </c>
      <c r="L251" s="456">
        <f t="shared" si="99"/>
        <v>0</v>
      </c>
      <c r="M251" s="456">
        <f>M249+M250</f>
        <v>0</v>
      </c>
      <c r="N251" s="456">
        <f>N249+N250</f>
        <v>0</v>
      </c>
    </row>
    <row r="252" spans="1:14" s="407" customFormat="1" ht="15.6" hidden="1" customHeight="1">
      <c r="A252" s="1088"/>
      <c r="B252" s="1129"/>
      <c r="C252" s="1088"/>
      <c r="D252" s="1129"/>
      <c r="E252" s="503" t="s">
        <v>834</v>
      </c>
      <c r="F252" s="1123" t="s">
        <v>835</v>
      </c>
      <c r="G252" s="455" t="s">
        <v>0</v>
      </c>
      <c r="H252" s="481">
        <f t="shared" si="97"/>
        <v>218855</v>
      </c>
      <c r="I252" s="481">
        <f t="shared" si="98"/>
        <v>218855</v>
      </c>
      <c r="J252" s="481">
        <v>0</v>
      </c>
      <c r="K252" s="481">
        <v>218855</v>
      </c>
      <c r="L252" s="481">
        <f t="shared" si="99"/>
        <v>0</v>
      </c>
      <c r="M252" s="481">
        <v>0</v>
      </c>
      <c r="N252" s="481">
        <v>0</v>
      </c>
    </row>
    <row r="253" spans="1:14" s="407" customFormat="1" ht="15.6" hidden="1" customHeight="1">
      <c r="A253" s="1088"/>
      <c r="B253" s="1074"/>
      <c r="C253" s="1088"/>
      <c r="D253" s="1074"/>
      <c r="E253" s="504"/>
      <c r="F253" s="1124"/>
      <c r="G253" s="458" t="s">
        <v>1</v>
      </c>
      <c r="H253" s="481">
        <f t="shared" si="97"/>
        <v>0</v>
      </c>
      <c r="I253" s="481">
        <f t="shared" si="98"/>
        <v>0</v>
      </c>
      <c r="J253" s="481">
        <v>0</v>
      </c>
      <c r="K253" s="481">
        <v>0</v>
      </c>
      <c r="L253" s="481">
        <f t="shared" si="99"/>
        <v>0</v>
      </c>
      <c r="M253" s="481">
        <v>0</v>
      </c>
      <c r="N253" s="481">
        <v>0</v>
      </c>
    </row>
    <row r="254" spans="1:14" s="407" customFormat="1" ht="15.6" hidden="1" customHeight="1">
      <c r="A254" s="1088"/>
      <c r="B254" s="1074"/>
      <c r="C254" s="1088"/>
      <c r="D254" s="1074"/>
      <c r="E254" s="504"/>
      <c r="F254" s="1125"/>
      <c r="G254" s="458" t="s">
        <v>2</v>
      </c>
      <c r="H254" s="456">
        <f>I254+L254</f>
        <v>218855</v>
      </c>
      <c r="I254" s="456">
        <f t="shared" si="98"/>
        <v>218855</v>
      </c>
      <c r="J254" s="456">
        <f>J252+J253</f>
        <v>0</v>
      </c>
      <c r="K254" s="456">
        <f>K252+K253</f>
        <v>218855</v>
      </c>
      <c r="L254" s="456">
        <f t="shared" si="99"/>
        <v>0</v>
      </c>
      <c r="M254" s="456">
        <f>M252+M253</f>
        <v>0</v>
      </c>
      <c r="N254" s="456">
        <f>N252+N253</f>
        <v>0</v>
      </c>
    </row>
    <row r="255" spans="1:14" s="407" customFormat="1" ht="15.6" hidden="1" customHeight="1">
      <c r="A255" s="1088"/>
      <c r="B255" s="1129"/>
      <c r="C255" s="1088"/>
      <c r="D255" s="1129"/>
      <c r="E255" s="504"/>
      <c r="F255" s="1123" t="s">
        <v>837</v>
      </c>
      <c r="G255" s="455" t="s">
        <v>0</v>
      </c>
      <c r="H255" s="481">
        <f t="shared" si="97"/>
        <v>319590</v>
      </c>
      <c r="I255" s="481">
        <f t="shared" si="98"/>
        <v>319590</v>
      </c>
      <c r="J255" s="481">
        <v>0</v>
      </c>
      <c r="K255" s="481">
        <v>319590</v>
      </c>
      <c r="L255" s="481">
        <f t="shared" si="99"/>
        <v>0</v>
      </c>
      <c r="M255" s="481">
        <v>0</v>
      </c>
      <c r="N255" s="481">
        <v>0</v>
      </c>
    </row>
    <row r="256" spans="1:14" s="407" customFormat="1" ht="15.6" hidden="1" customHeight="1">
      <c r="A256" s="1088"/>
      <c r="B256" s="1074"/>
      <c r="C256" s="1088"/>
      <c r="D256" s="1074"/>
      <c r="E256" s="504"/>
      <c r="F256" s="1124"/>
      <c r="G256" s="458" t="s">
        <v>1</v>
      </c>
      <c r="H256" s="481">
        <f t="shared" si="97"/>
        <v>0</v>
      </c>
      <c r="I256" s="481">
        <f t="shared" si="98"/>
        <v>0</v>
      </c>
      <c r="J256" s="481">
        <v>0</v>
      </c>
      <c r="K256" s="481">
        <v>0</v>
      </c>
      <c r="L256" s="481">
        <f t="shared" si="99"/>
        <v>0</v>
      </c>
      <c r="M256" s="481">
        <v>0</v>
      </c>
      <c r="N256" s="481">
        <v>0</v>
      </c>
    </row>
    <row r="257" spans="1:14" s="407" customFormat="1" ht="15.6" hidden="1" customHeight="1">
      <c r="A257" s="1088"/>
      <c r="B257" s="1074"/>
      <c r="C257" s="1088"/>
      <c r="D257" s="1074"/>
      <c r="E257" s="504"/>
      <c r="F257" s="1125"/>
      <c r="G257" s="458" t="s">
        <v>2</v>
      </c>
      <c r="H257" s="456">
        <f>I257+L257</f>
        <v>319590</v>
      </c>
      <c r="I257" s="456">
        <f t="shared" si="98"/>
        <v>319590</v>
      </c>
      <c r="J257" s="456">
        <f>J255+J256</f>
        <v>0</v>
      </c>
      <c r="K257" s="456">
        <f>K255+K256</f>
        <v>319590</v>
      </c>
      <c r="L257" s="456">
        <f t="shared" si="99"/>
        <v>0</v>
      </c>
      <c r="M257" s="456">
        <f>M255+M256</f>
        <v>0</v>
      </c>
      <c r="N257" s="456">
        <f>N255+N256</f>
        <v>0</v>
      </c>
    </row>
    <row r="258" spans="1:14" s="407" customFormat="1" ht="15" hidden="1" customHeight="1">
      <c r="A258" s="1088"/>
      <c r="B258" s="1129"/>
      <c r="C258" s="1088"/>
      <c r="D258" s="1129"/>
      <c r="E258" s="504"/>
      <c r="F258" s="1123" t="s">
        <v>937</v>
      </c>
      <c r="G258" s="455" t="s">
        <v>0</v>
      </c>
      <c r="H258" s="481">
        <f>I258+L258</f>
        <v>930170</v>
      </c>
      <c r="I258" s="481">
        <f>J258+K258</f>
        <v>761733</v>
      </c>
      <c r="J258" s="481">
        <v>1733</v>
      </c>
      <c r="K258" s="481">
        <v>760000</v>
      </c>
      <c r="L258" s="481">
        <f>M258+N258</f>
        <v>168437</v>
      </c>
      <c r="M258" s="481">
        <v>3437</v>
      </c>
      <c r="N258" s="481">
        <v>165000</v>
      </c>
    </row>
    <row r="259" spans="1:14" s="407" customFormat="1" ht="15" hidden="1" customHeight="1">
      <c r="A259" s="1088"/>
      <c r="B259" s="1074"/>
      <c r="C259" s="1088"/>
      <c r="D259" s="1074"/>
      <c r="E259" s="504"/>
      <c r="F259" s="1124"/>
      <c r="G259" s="458" t="s">
        <v>1</v>
      </c>
      <c r="H259" s="481">
        <f t="shared" ref="H259" si="109">I259+L259</f>
        <v>0</v>
      </c>
      <c r="I259" s="481">
        <f t="shared" ref="I259:I260" si="110">J259+K259</f>
        <v>0</v>
      </c>
      <c r="J259" s="481">
        <v>0</v>
      </c>
      <c r="K259" s="481">
        <v>0</v>
      </c>
      <c r="L259" s="481">
        <f t="shared" ref="L259:L260" si="111">M259+N259</f>
        <v>0</v>
      </c>
      <c r="M259" s="481">
        <v>0</v>
      </c>
      <c r="N259" s="481">
        <v>0</v>
      </c>
    </row>
    <row r="260" spans="1:14" s="407" customFormat="1" ht="15" hidden="1" customHeight="1">
      <c r="A260" s="1088"/>
      <c r="B260" s="1074"/>
      <c r="C260" s="1088"/>
      <c r="D260" s="1074"/>
      <c r="E260" s="504"/>
      <c r="F260" s="1125"/>
      <c r="G260" s="458" t="s">
        <v>2</v>
      </c>
      <c r="H260" s="456">
        <f>I260+L260</f>
        <v>930170</v>
      </c>
      <c r="I260" s="456">
        <f t="shared" si="110"/>
        <v>761733</v>
      </c>
      <c r="J260" s="456">
        <f>J258+J259</f>
        <v>1733</v>
      </c>
      <c r="K260" s="456">
        <f>K258+K259</f>
        <v>760000</v>
      </c>
      <c r="L260" s="456">
        <f t="shared" si="111"/>
        <v>168437</v>
      </c>
      <c r="M260" s="456">
        <f>M258+M259</f>
        <v>3437</v>
      </c>
      <c r="N260" s="456">
        <f>N258+N259</f>
        <v>165000</v>
      </c>
    </row>
    <row r="261" spans="1:14" s="407" customFormat="1" ht="15" hidden="1" customHeight="1">
      <c r="A261" s="1088"/>
      <c r="B261" s="1129"/>
      <c r="C261" s="1088"/>
      <c r="D261" s="1129"/>
      <c r="E261" s="503" t="s">
        <v>838</v>
      </c>
      <c r="F261" s="1123" t="s">
        <v>938</v>
      </c>
      <c r="G261" s="455" t="s">
        <v>0</v>
      </c>
      <c r="H261" s="481">
        <f t="shared" si="97"/>
        <v>818373</v>
      </c>
      <c r="I261" s="481">
        <f t="shared" si="98"/>
        <v>711973</v>
      </c>
      <c r="J261" s="481">
        <v>1973</v>
      </c>
      <c r="K261" s="481">
        <f>700000+10000</f>
        <v>710000</v>
      </c>
      <c r="L261" s="481">
        <f t="shared" si="99"/>
        <v>106400</v>
      </c>
      <c r="M261" s="481">
        <v>6400</v>
      </c>
      <c r="N261" s="481">
        <v>100000</v>
      </c>
    </row>
    <row r="262" spans="1:14" s="407" customFormat="1" ht="15" hidden="1" customHeight="1">
      <c r="A262" s="1088"/>
      <c r="B262" s="1074"/>
      <c r="C262" s="1088"/>
      <c r="D262" s="1074"/>
      <c r="E262" s="504"/>
      <c r="F262" s="1124"/>
      <c r="G262" s="458" t="s">
        <v>1</v>
      </c>
      <c r="H262" s="481">
        <f t="shared" si="97"/>
        <v>0</v>
      </c>
      <c r="I262" s="481">
        <f t="shared" si="98"/>
        <v>0</v>
      </c>
      <c r="J262" s="481">
        <v>0</v>
      </c>
      <c r="K262" s="481">
        <v>0</v>
      </c>
      <c r="L262" s="481">
        <f t="shared" si="99"/>
        <v>0</v>
      </c>
      <c r="M262" s="481">
        <v>0</v>
      </c>
      <c r="N262" s="481">
        <v>0</v>
      </c>
    </row>
    <row r="263" spans="1:14" s="407" customFormat="1" ht="15" hidden="1" customHeight="1">
      <c r="A263" s="1090"/>
      <c r="B263" s="1076"/>
      <c r="C263" s="1090"/>
      <c r="D263" s="1076"/>
      <c r="E263" s="504"/>
      <c r="F263" s="1125"/>
      <c r="G263" s="458" t="s">
        <v>2</v>
      </c>
      <c r="H263" s="456">
        <f>I263+L263</f>
        <v>818373</v>
      </c>
      <c r="I263" s="456">
        <f t="shared" si="98"/>
        <v>711973</v>
      </c>
      <c r="J263" s="456">
        <f>J261+J262</f>
        <v>1973</v>
      </c>
      <c r="K263" s="456">
        <f>K261+K262</f>
        <v>710000</v>
      </c>
      <c r="L263" s="456">
        <f t="shared" si="99"/>
        <v>106400</v>
      </c>
      <c r="M263" s="456">
        <f>M261+M262</f>
        <v>6400</v>
      </c>
      <c r="N263" s="456">
        <f>N261+N262</f>
        <v>100000</v>
      </c>
    </row>
    <row r="264" spans="1:14" s="407" customFormat="1" ht="14.1" customHeight="1">
      <c r="A264" s="1086" t="s">
        <v>61</v>
      </c>
      <c r="B264" s="1087"/>
      <c r="C264" s="1086" t="s">
        <v>299</v>
      </c>
      <c r="D264" s="1087"/>
      <c r="E264" s="503" t="s">
        <v>791</v>
      </c>
      <c r="F264" s="1123" t="s">
        <v>889</v>
      </c>
      <c r="G264" s="455" t="s">
        <v>0</v>
      </c>
      <c r="H264" s="481">
        <f t="shared" si="97"/>
        <v>2327781</v>
      </c>
      <c r="I264" s="481">
        <f t="shared" si="98"/>
        <v>2023663</v>
      </c>
      <c r="J264" s="481">
        <v>1999852</v>
      </c>
      <c r="K264" s="481">
        <v>23811</v>
      </c>
      <c r="L264" s="481">
        <f t="shared" si="99"/>
        <v>304118</v>
      </c>
      <c r="M264" s="481">
        <v>295835</v>
      </c>
      <c r="N264" s="481">
        <v>8283</v>
      </c>
    </row>
    <row r="265" spans="1:14" s="407" customFormat="1" ht="14.1" customHeight="1">
      <c r="A265" s="1088"/>
      <c r="B265" s="1074"/>
      <c r="C265" s="1088"/>
      <c r="D265" s="1074"/>
      <c r="E265" s="504"/>
      <c r="F265" s="1124"/>
      <c r="G265" s="458" t="s">
        <v>1</v>
      </c>
      <c r="H265" s="481">
        <f t="shared" si="97"/>
        <v>7027023</v>
      </c>
      <c r="I265" s="481">
        <f t="shared" si="98"/>
        <v>7027023</v>
      </c>
      <c r="J265" s="481">
        <v>6912238</v>
      </c>
      <c r="K265" s="481">
        <v>114785</v>
      </c>
      <c r="L265" s="481">
        <f t="shared" si="99"/>
        <v>0</v>
      </c>
      <c r="M265" s="481">
        <v>0</v>
      </c>
      <c r="N265" s="481">
        <v>0</v>
      </c>
    </row>
    <row r="266" spans="1:14" s="407" customFormat="1" ht="14.1" customHeight="1">
      <c r="A266" s="1088"/>
      <c r="B266" s="1074"/>
      <c r="C266" s="1090"/>
      <c r="D266" s="1076"/>
      <c r="E266" s="509"/>
      <c r="F266" s="1125"/>
      <c r="G266" s="458" t="s">
        <v>2</v>
      </c>
      <c r="H266" s="456">
        <f>I266+L266</f>
        <v>9354804</v>
      </c>
      <c r="I266" s="456">
        <f t="shared" si="98"/>
        <v>9050686</v>
      </c>
      <c r="J266" s="456">
        <f>J264+J265</f>
        <v>8912090</v>
      </c>
      <c r="K266" s="456">
        <f>K264+K265</f>
        <v>138596</v>
      </c>
      <c r="L266" s="456">
        <f t="shared" si="99"/>
        <v>304118</v>
      </c>
      <c r="M266" s="456">
        <f>M264+M265</f>
        <v>295835</v>
      </c>
      <c r="N266" s="456">
        <f>N264+N265</f>
        <v>8283</v>
      </c>
    </row>
    <row r="267" spans="1:14" s="407" customFormat="1" ht="15.6" hidden="1" customHeight="1">
      <c r="A267" s="1088"/>
      <c r="B267" s="1129"/>
      <c r="C267" s="1088" t="s">
        <v>578</v>
      </c>
      <c r="D267" s="1129"/>
      <c r="E267" s="504" t="s">
        <v>791</v>
      </c>
      <c r="F267" s="1134" t="s">
        <v>889</v>
      </c>
      <c r="G267" s="509" t="s">
        <v>0</v>
      </c>
      <c r="H267" s="510">
        <f t="shared" ref="H267:H268" si="112">I267+L267</f>
        <v>65999</v>
      </c>
      <c r="I267" s="510">
        <f t="shared" si="98"/>
        <v>0</v>
      </c>
      <c r="J267" s="510">
        <v>0</v>
      </c>
      <c r="K267" s="510">
        <v>0</v>
      </c>
      <c r="L267" s="510">
        <f t="shared" si="99"/>
        <v>65999</v>
      </c>
      <c r="M267" s="510">
        <v>62497</v>
      </c>
      <c r="N267" s="510">
        <v>3502</v>
      </c>
    </row>
    <row r="268" spans="1:14" s="407" customFormat="1" ht="15.6" hidden="1" customHeight="1">
      <c r="A268" s="1088"/>
      <c r="B268" s="1074"/>
      <c r="C268" s="1088"/>
      <c r="D268" s="1074"/>
      <c r="E268" s="504"/>
      <c r="F268" s="1124"/>
      <c r="G268" s="458" t="s">
        <v>1</v>
      </c>
      <c r="H268" s="481">
        <f t="shared" si="112"/>
        <v>0</v>
      </c>
      <c r="I268" s="481">
        <f t="shared" si="98"/>
        <v>0</v>
      </c>
      <c r="J268" s="481">
        <v>0</v>
      </c>
      <c r="K268" s="481">
        <v>0</v>
      </c>
      <c r="L268" s="481">
        <f t="shared" si="99"/>
        <v>0</v>
      </c>
      <c r="M268" s="481">
        <v>0</v>
      </c>
      <c r="N268" s="481">
        <v>0</v>
      </c>
    </row>
    <row r="269" spans="1:14" s="407" customFormat="1" ht="15.6" hidden="1" customHeight="1">
      <c r="A269" s="1088"/>
      <c r="B269" s="1074"/>
      <c r="C269" s="1090"/>
      <c r="D269" s="1076"/>
      <c r="E269" s="509"/>
      <c r="F269" s="1125"/>
      <c r="G269" s="458" t="s">
        <v>2</v>
      </c>
      <c r="H269" s="456">
        <f>I269+L269</f>
        <v>65999</v>
      </c>
      <c r="I269" s="456">
        <f t="shared" si="98"/>
        <v>0</v>
      </c>
      <c r="J269" s="456">
        <f>J267+J268</f>
        <v>0</v>
      </c>
      <c r="K269" s="456">
        <f>K267+K268</f>
        <v>0</v>
      </c>
      <c r="L269" s="456">
        <f t="shared" si="99"/>
        <v>65999</v>
      </c>
      <c r="M269" s="456">
        <f>M267+M268</f>
        <v>62497</v>
      </c>
      <c r="N269" s="456">
        <f>N267+N268</f>
        <v>3502</v>
      </c>
    </row>
    <row r="270" spans="1:14" s="407" customFormat="1" ht="15" hidden="1" customHeight="1">
      <c r="A270" s="1088"/>
      <c r="B270" s="1129"/>
      <c r="C270" s="1086" t="s">
        <v>1056</v>
      </c>
      <c r="D270" s="1087"/>
      <c r="E270" s="504" t="s">
        <v>919</v>
      </c>
      <c r="F270" s="1123" t="s">
        <v>1057</v>
      </c>
      <c r="G270" s="455" t="s">
        <v>0</v>
      </c>
      <c r="H270" s="456">
        <f t="shared" si="97"/>
        <v>740000</v>
      </c>
      <c r="I270" s="456">
        <f t="shared" si="98"/>
        <v>90000</v>
      </c>
      <c r="J270" s="456">
        <v>0</v>
      </c>
      <c r="K270" s="456">
        <v>90000</v>
      </c>
      <c r="L270" s="456">
        <f t="shared" si="99"/>
        <v>650000</v>
      </c>
      <c r="M270" s="456">
        <v>0</v>
      </c>
      <c r="N270" s="456">
        <v>650000</v>
      </c>
    </row>
    <row r="271" spans="1:14" s="407" customFormat="1" ht="15" hidden="1" customHeight="1">
      <c r="A271" s="1088"/>
      <c r="B271" s="1074"/>
      <c r="C271" s="1088"/>
      <c r="D271" s="1074"/>
      <c r="E271" s="504"/>
      <c r="F271" s="1124"/>
      <c r="G271" s="458" t="s">
        <v>1</v>
      </c>
      <c r="H271" s="456">
        <f t="shared" si="97"/>
        <v>0</v>
      </c>
      <c r="I271" s="456">
        <f t="shared" si="98"/>
        <v>0</v>
      </c>
      <c r="J271" s="456">
        <v>0</v>
      </c>
      <c r="K271" s="456">
        <v>0</v>
      </c>
      <c r="L271" s="456">
        <f t="shared" si="99"/>
        <v>0</v>
      </c>
      <c r="M271" s="456">
        <v>0</v>
      </c>
      <c r="N271" s="456">
        <v>0</v>
      </c>
    </row>
    <row r="272" spans="1:14" s="407" customFormat="1" ht="15" hidden="1" customHeight="1">
      <c r="A272" s="1088"/>
      <c r="B272" s="1074"/>
      <c r="C272" s="1090"/>
      <c r="D272" s="1076"/>
      <c r="E272" s="504"/>
      <c r="F272" s="1125"/>
      <c r="G272" s="458" t="s">
        <v>2</v>
      </c>
      <c r="H272" s="456">
        <f>I272+L272</f>
        <v>740000</v>
      </c>
      <c r="I272" s="456">
        <f t="shared" si="98"/>
        <v>90000</v>
      </c>
      <c r="J272" s="456">
        <f>J270+J271</f>
        <v>0</v>
      </c>
      <c r="K272" s="456">
        <f>K270+K271</f>
        <v>90000</v>
      </c>
      <c r="L272" s="456">
        <f t="shared" si="99"/>
        <v>650000</v>
      </c>
      <c r="M272" s="456">
        <f>M270+M271</f>
        <v>0</v>
      </c>
      <c r="N272" s="456">
        <f>N270+N271</f>
        <v>650000</v>
      </c>
    </row>
    <row r="273" spans="1:14" s="506" customFormat="1" ht="15.6" hidden="1" customHeight="1">
      <c r="A273" s="1039"/>
      <c r="B273" s="1040"/>
      <c r="C273" s="1067" t="s">
        <v>425</v>
      </c>
      <c r="D273" s="1068"/>
      <c r="E273" s="505" t="s">
        <v>791</v>
      </c>
      <c r="F273" s="1123" t="s">
        <v>1058</v>
      </c>
      <c r="G273" s="455" t="s">
        <v>0</v>
      </c>
      <c r="H273" s="481">
        <f t="shared" si="97"/>
        <v>5476211</v>
      </c>
      <c r="I273" s="481">
        <f t="shared" si="98"/>
        <v>4882672</v>
      </c>
      <c r="J273" s="481">
        <v>4650989</v>
      </c>
      <c r="K273" s="481">
        <v>231683</v>
      </c>
      <c r="L273" s="481">
        <f t="shared" si="99"/>
        <v>593539</v>
      </c>
      <c r="M273" s="481">
        <v>308967</v>
      </c>
      <c r="N273" s="481">
        <v>284572</v>
      </c>
    </row>
    <row r="274" spans="1:14" s="506" customFormat="1" ht="15.6" hidden="1" customHeight="1">
      <c r="A274" s="1039"/>
      <c r="B274" s="1074"/>
      <c r="C274" s="1039"/>
      <c r="D274" s="1074"/>
      <c r="E274" s="507"/>
      <c r="F274" s="1124"/>
      <c r="G274" s="458" t="s">
        <v>1</v>
      </c>
      <c r="H274" s="481">
        <f t="shared" si="97"/>
        <v>0</v>
      </c>
      <c r="I274" s="481">
        <f t="shared" si="98"/>
        <v>0</v>
      </c>
      <c r="J274" s="481">
        <v>0</v>
      </c>
      <c r="K274" s="481">
        <v>0</v>
      </c>
      <c r="L274" s="481">
        <f t="shared" si="99"/>
        <v>0</v>
      </c>
      <c r="M274" s="481">
        <v>0</v>
      </c>
      <c r="N274" s="481">
        <v>0</v>
      </c>
    </row>
    <row r="275" spans="1:14" s="506" customFormat="1" ht="15.6" hidden="1" customHeight="1">
      <c r="A275" s="1039"/>
      <c r="B275" s="1074"/>
      <c r="C275" s="1039"/>
      <c r="D275" s="1074"/>
      <c r="E275" s="507"/>
      <c r="F275" s="1125"/>
      <c r="G275" s="458" t="s">
        <v>2</v>
      </c>
      <c r="H275" s="456">
        <f>I275+L275</f>
        <v>5476211</v>
      </c>
      <c r="I275" s="456">
        <f t="shared" si="98"/>
        <v>4882672</v>
      </c>
      <c r="J275" s="456">
        <f>J273+J274</f>
        <v>4650989</v>
      </c>
      <c r="K275" s="456">
        <f>K273+K274</f>
        <v>231683</v>
      </c>
      <c r="L275" s="456">
        <f t="shared" si="99"/>
        <v>593539</v>
      </c>
      <c r="M275" s="456">
        <f>M273+M274</f>
        <v>308967</v>
      </c>
      <c r="N275" s="456">
        <f>N273+N274</f>
        <v>284572</v>
      </c>
    </row>
    <row r="276" spans="1:14" s="506" customFormat="1" ht="15.6" hidden="1" customHeight="1">
      <c r="A276" s="1039"/>
      <c r="B276" s="1040"/>
      <c r="C276" s="1039"/>
      <c r="D276" s="1040"/>
      <c r="E276" s="507"/>
      <c r="F276" s="1123" t="s">
        <v>1059</v>
      </c>
      <c r="G276" s="455" t="s">
        <v>0</v>
      </c>
      <c r="H276" s="481">
        <f t="shared" si="97"/>
        <v>31505297</v>
      </c>
      <c r="I276" s="481">
        <f t="shared" si="98"/>
        <v>18745556</v>
      </c>
      <c r="J276" s="481">
        <v>17970924</v>
      </c>
      <c r="K276" s="481">
        <v>774632</v>
      </c>
      <c r="L276" s="481">
        <f t="shared" si="99"/>
        <v>12759741</v>
      </c>
      <c r="M276" s="481">
        <v>12759741</v>
      </c>
      <c r="N276" s="481">
        <v>0</v>
      </c>
    </row>
    <row r="277" spans="1:14" s="506" customFormat="1" ht="15.6" hidden="1" customHeight="1">
      <c r="A277" s="1039"/>
      <c r="B277" s="1074"/>
      <c r="C277" s="1039"/>
      <c r="D277" s="1074"/>
      <c r="E277" s="507"/>
      <c r="F277" s="1124"/>
      <c r="G277" s="458" t="s">
        <v>1</v>
      </c>
      <c r="H277" s="481">
        <f t="shared" si="97"/>
        <v>0</v>
      </c>
      <c r="I277" s="481">
        <f t="shared" si="98"/>
        <v>0</v>
      </c>
      <c r="J277" s="481">
        <v>0</v>
      </c>
      <c r="K277" s="481">
        <v>0</v>
      </c>
      <c r="L277" s="481">
        <f t="shared" si="99"/>
        <v>0</v>
      </c>
      <c r="M277" s="481">
        <v>0</v>
      </c>
      <c r="N277" s="481">
        <v>0</v>
      </c>
    </row>
    <row r="278" spans="1:14" s="506" customFormat="1" ht="15.6" hidden="1" customHeight="1">
      <c r="A278" s="1039"/>
      <c r="B278" s="1074"/>
      <c r="C278" s="1039"/>
      <c r="D278" s="1074"/>
      <c r="E278" s="508"/>
      <c r="F278" s="1125"/>
      <c r="G278" s="458" t="s">
        <v>2</v>
      </c>
      <c r="H278" s="456">
        <f>I278+L278</f>
        <v>31505297</v>
      </c>
      <c r="I278" s="456">
        <f t="shared" si="98"/>
        <v>18745556</v>
      </c>
      <c r="J278" s="456">
        <f>J276+J277</f>
        <v>17970924</v>
      </c>
      <c r="K278" s="456">
        <f>K276+K277</f>
        <v>774632</v>
      </c>
      <c r="L278" s="456">
        <f t="shared" si="99"/>
        <v>12759741</v>
      </c>
      <c r="M278" s="456">
        <f>M276+M277</f>
        <v>12759741</v>
      </c>
      <c r="N278" s="456">
        <f>N276+N277</f>
        <v>0</v>
      </c>
    </row>
    <row r="279" spans="1:14" s="407" customFormat="1" ht="15" hidden="1" customHeight="1">
      <c r="A279" s="1088"/>
      <c r="B279" s="1129"/>
      <c r="C279" s="1088"/>
      <c r="D279" s="1129"/>
      <c r="E279" s="504" t="s">
        <v>806</v>
      </c>
      <c r="F279" s="1134" t="s">
        <v>1060</v>
      </c>
      <c r="G279" s="509" t="s">
        <v>0</v>
      </c>
      <c r="H279" s="510">
        <f t="shared" si="97"/>
        <v>155000</v>
      </c>
      <c r="I279" s="510">
        <f t="shared" si="98"/>
        <v>115000</v>
      </c>
      <c r="J279" s="510">
        <v>0</v>
      </c>
      <c r="K279" s="510">
        <v>115000</v>
      </c>
      <c r="L279" s="510">
        <f>M279+N279</f>
        <v>40000</v>
      </c>
      <c r="M279" s="510">
        <v>0</v>
      </c>
      <c r="N279" s="510">
        <v>40000</v>
      </c>
    </row>
    <row r="280" spans="1:14" s="407" customFormat="1" ht="15" hidden="1" customHeight="1">
      <c r="A280" s="1088"/>
      <c r="B280" s="1074"/>
      <c r="C280" s="1088"/>
      <c r="D280" s="1074"/>
      <c r="E280" s="504"/>
      <c r="F280" s="1124"/>
      <c r="G280" s="458" t="s">
        <v>1</v>
      </c>
      <c r="H280" s="481">
        <f t="shared" si="97"/>
        <v>0</v>
      </c>
      <c r="I280" s="481">
        <f t="shared" si="98"/>
        <v>0</v>
      </c>
      <c r="J280" s="481">
        <v>0</v>
      </c>
      <c r="K280" s="481">
        <v>0</v>
      </c>
      <c r="L280" s="481">
        <f t="shared" ref="L280:L281" si="113">M280+N280</f>
        <v>0</v>
      </c>
      <c r="M280" s="481">
        <v>0</v>
      </c>
      <c r="N280" s="481">
        <v>0</v>
      </c>
    </row>
    <row r="281" spans="1:14" s="407" customFormat="1" ht="15" hidden="1" customHeight="1">
      <c r="A281" s="1088"/>
      <c r="B281" s="1074"/>
      <c r="C281" s="1088"/>
      <c r="D281" s="1074"/>
      <c r="E281" s="509"/>
      <c r="F281" s="1125"/>
      <c r="G281" s="458" t="s">
        <v>2</v>
      </c>
      <c r="H281" s="456">
        <f>I281+L281</f>
        <v>155000</v>
      </c>
      <c r="I281" s="456">
        <f t="shared" si="98"/>
        <v>115000</v>
      </c>
      <c r="J281" s="456">
        <f>J279+J280</f>
        <v>0</v>
      </c>
      <c r="K281" s="456">
        <f>K279+K280</f>
        <v>115000</v>
      </c>
      <c r="L281" s="456">
        <f t="shared" si="113"/>
        <v>40000</v>
      </c>
      <c r="M281" s="456">
        <f>M279+M280</f>
        <v>0</v>
      </c>
      <c r="N281" s="456">
        <f>N279+N280</f>
        <v>40000</v>
      </c>
    </row>
    <row r="282" spans="1:14" s="407" customFormat="1" ht="15" hidden="1" customHeight="1">
      <c r="A282" s="1088"/>
      <c r="B282" s="1129"/>
      <c r="C282" s="1088"/>
      <c r="D282" s="1129"/>
      <c r="E282" s="503" t="s">
        <v>814</v>
      </c>
      <c r="F282" s="1123" t="s">
        <v>927</v>
      </c>
      <c r="G282" s="455" t="s">
        <v>0</v>
      </c>
      <c r="H282" s="481">
        <f t="shared" si="97"/>
        <v>70000</v>
      </c>
      <c r="I282" s="481">
        <f t="shared" si="98"/>
        <v>0</v>
      </c>
      <c r="J282" s="481">
        <v>0</v>
      </c>
      <c r="K282" s="481">
        <v>0</v>
      </c>
      <c r="L282" s="481">
        <f t="shared" si="99"/>
        <v>70000</v>
      </c>
      <c r="M282" s="481">
        <v>0</v>
      </c>
      <c r="N282" s="481">
        <v>70000</v>
      </c>
    </row>
    <row r="283" spans="1:14" s="407" customFormat="1" ht="15" hidden="1" customHeight="1">
      <c r="A283" s="1088"/>
      <c r="B283" s="1074"/>
      <c r="C283" s="1088"/>
      <c r="D283" s="1074"/>
      <c r="E283" s="504"/>
      <c r="F283" s="1124"/>
      <c r="G283" s="458" t="s">
        <v>1</v>
      </c>
      <c r="H283" s="481">
        <f t="shared" si="97"/>
        <v>0</v>
      </c>
      <c r="I283" s="481">
        <f t="shared" si="98"/>
        <v>0</v>
      </c>
      <c r="J283" s="481">
        <v>0</v>
      </c>
      <c r="K283" s="481">
        <v>0</v>
      </c>
      <c r="L283" s="481">
        <f t="shared" si="99"/>
        <v>0</v>
      </c>
      <c r="M283" s="481">
        <v>0</v>
      </c>
      <c r="N283" s="481">
        <v>0</v>
      </c>
    </row>
    <row r="284" spans="1:14" s="407" customFormat="1" ht="15" hidden="1" customHeight="1">
      <c r="A284" s="1090"/>
      <c r="B284" s="1076"/>
      <c r="C284" s="1090"/>
      <c r="D284" s="1076"/>
      <c r="E284" s="504"/>
      <c r="F284" s="1125"/>
      <c r="G284" s="458" t="s">
        <v>2</v>
      </c>
      <c r="H284" s="456">
        <f>I284+L284</f>
        <v>70000</v>
      </c>
      <c r="I284" s="456">
        <f t="shared" si="98"/>
        <v>0</v>
      </c>
      <c r="J284" s="456">
        <f>J282+J283</f>
        <v>0</v>
      </c>
      <c r="K284" s="456">
        <f>K282+K283</f>
        <v>0</v>
      </c>
      <c r="L284" s="456">
        <f t="shared" si="99"/>
        <v>70000</v>
      </c>
      <c r="M284" s="456">
        <f>M282+M283</f>
        <v>0</v>
      </c>
      <c r="N284" s="456">
        <f>N282+N283</f>
        <v>70000</v>
      </c>
    </row>
    <row r="285" spans="1:14" s="407" customFormat="1" ht="15.6" hidden="1" customHeight="1">
      <c r="A285" s="1086" t="s">
        <v>25</v>
      </c>
      <c r="B285" s="1087"/>
      <c r="C285" s="1086" t="s">
        <v>1061</v>
      </c>
      <c r="D285" s="1087"/>
      <c r="E285" s="503" t="s">
        <v>929</v>
      </c>
      <c r="F285" s="1123" t="s">
        <v>930</v>
      </c>
      <c r="G285" s="455" t="s">
        <v>0</v>
      </c>
      <c r="H285" s="481">
        <f t="shared" si="97"/>
        <v>320800</v>
      </c>
      <c r="I285" s="481">
        <f t="shared" si="98"/>
        <v>0</v>
      </c>
      <c r="J285" s="481">
        <v>0</v>
      </c>
      <c r="K285" s="481">
        <v>0</v>
      </c>
      <c r="L285" s="481">
        <f t="shared" si="99"/>
        <v>320800</v>
      </c>
      <c r="M285" s="481">
        <v>0</v>
      </c>
      <c r="N285" s="481">
        <v>320800</v>
      </c>
    </row>
    <row r="286" spans="1:14" s="407" customFormat="1" ht="15.6" hidden="1" customHeight="1">
      <c r="A286" s="1088"/>
      <c r="B286" s="1089"/>
      <c r="C286" s="1088"/>
      <c r="D286" s="1089"/>
      <c r="E286" s="504"/>
      <c r="F286" s="1124"/>
      <c r="G286" s="458" t="s">
        <v>1</v>
      </c>
      <c r="H286" s="481">
        <f t="shared" si="97"/>
        <v>0</v>
      </c>
      <c r="I286" s="481">
        <f t="shared" si="98"/>
        <v>0</v>
      </c>
      <c r="J286" s="481">
        <v>0</v>
      </c>
      <c r="K286" s="481">
        <v>0</v>
      </c>
      <c r="L286" s="481">
        <f t="shared" si="99"/>
        <v>0</v>
      </c>
      <c r="M286" s="481">
        <v>0</v>
      </c>
      <c r="N286" s="481">
        <v>0</v>
      </c>
    </row>
    <row r="287" spans="1:14" s="407" customFormat="1" ht="15.6" hidden="1" customHeight="1">
      <c r="A287" s="1088"/>
      <c r="B287" s="1089"/>
      <c r="C287" s="1090"/>
      <c r="D287" s="1091"/>
      <c r="E287" s="504"/>
      <c r="F287" s="1125"/>
      <c r="G287" s="458" t="s">
        <v>2</v>
      </c>
      <c r="H287" s="456">
        <f>I287+L287</f>
        <v>320800</v>
      </c>
      <c r="I287" s="456">
        <f t="shared" si="98"/>
        <v>0</v>
      </c>
      <c r="J287" s="456">
        <f>J285+J286</f>
        <v>0</v>
      </c>
      <c r="K287" s="456">
        <f>K285+K286</f>
        <v>0</v>
      </c>
      <c r="L287" s="456">
        <f t="shared" si="99"/>
        <v>320800</v>
      </c>
      <c r="M287" s="456">
        <f>M285+M286</f>
        <v>0</v>
      </c>
      <c r="N287" s="456">
        <f>N285+N286</f>
        <v>320800</v>
      </c>
    </row>
    <row r="288" spans="1:14" s="407" customFormat="1" ht="15" hidden="1" customHeight="1">
      <c r="A288" s="1088"/>
      <c r="B288" s="1129"/>
      <c r="C288" s="1086" t="s">
        <v>1062</v>
      </c>
      <c r="D288" s="1087"/>
      <c r="E288" s="503" t="s">
        <v>660</v>
      </c>
      <c r="F288" s="1123" t="s">
        <v>922</v>
      </c>
      <c r="G288" s="455" t="s">
        <v>0</v>
      </c>
      <c r="H288" s="456">
        <f t="shared" ref="H288:H289" si="114">I288+L288</f>
        <v>15525</v>
      </c>
      <c r="I288" s="456">
        <f t="shared" si="98"/>
        <v>15525</v>
      </c>
      <c r="J288" s="456">
        <v>0</v>
      </c>
      <c r="K288" s="456">
        <v>15525</v>
      </c>
      <c r="L288" s="456">
        <f t="shared" si="99"/>
        <v>0</v>
      </c>
      <c r="M288" s="456">
        <v>0</v>
      </c>
      <c r="N288" s="456">
        <v>0</v>
      </c>
    </row>
    <row r="289" spans="1:14" s="407" customFormat="1" ht="15" hidden="1" customHeight="1">
      <c r="A289" s="1088"/>
      <c r="B289" s="1089"/>
      <c r="C289" s="1088"/>
      <c r="D289" s="1089"/>
      <c r="E289" s="504"/>
      <c r="F289" s="1124"/>
      <c r="G289" s="458" t="s">
        <v>1</v>
      </c>
      <c r="H289" s="456">
        <f t="shared" si="114"/>
        <v>0</v>
      </c>
      <c r="I289" s="456">
        <f t="shared" si="98"/>
        <v>0</v>
      </c>
      <c r="J289" s="456">
        <v>0</v>
      </c>
      <c r="K289" s="456">
        <v>0</v>
      </c>
      <c r="L289" s="456">
        <f t="shared" si="99"/>
        <v>0</v>
      </c>
      <c r="M289" s="456">
        <v>0</v>
      </c>
      <c r="N289" s="456">
        <v>0</v>
      </c>
    </row>
    <row r="290" spans="1:14" s="407" customFormat="1" ht="15" hidden="1" customHeight="1">
      <c r="A290" s="1088"/>
      <c r="B290" s="1089"/>
      <c r="C290" s="1088"/>
      <c r="D290" s="1089"/>
      <c r="E290" s="504"/>
      <c r="F290" s="1125"/>
      <c r="G290" s="458" t="s">
        <v>2</v>
      </c>
      <c r="H290" s="456">
        <f>I290+L290</f>
        <v>15525</v>
      </c>
      <c r="I290" s="456">
        <f t="shared" si="98"/>
        <v>15525</v>
      </c>
      <c r="J290" s="456">
        <f>J288+J289</f>
        <v>0</v>
      </c>
      <c r="K290" s="456">
        <f>K288+K289</f>
        <v>15525</v>
      </c>
      <c r="L290" s="456">
        <f t="shared" si="99"/>
        <v>0</v>
      </c>
      <c r="M290" s="456">
        <f>M288+M289</f>
        <v>0</v>
      </c>
      <c r="N290" s="456">
        <f>N288+N289</f>
        <v>0</v>
      </c>
    </row>
    <row r="291" spans="1:14" s="407" customFormat="1" ht="15.6" hidden="1" customHeight="1">
      <c r="A291" s="1088"/>
      <c r="B291" s="1129"/>
      <c r="C291" s="1086" t="s">
        <v>1046</v>
      </c>
      <c r="D291" s="1087"/>
      <c r="E291" s="503" t="s">
        <v>891</v>
      </c>
      <c r="F291" s="1123" t="s">
        <v>893</v>
      </c>
      <c r="G291" s="455" t="s">
        <v>0</v>
      </c>
      <c r="H291" s="456">
        <f t="shared" si="97"/>
        <v>1235036</v>
      </c>
      <c r="I291" s="456">
        <f t="shared" si="98"/>
        <v>919309</v>
      </c>
      <c r="J291" s="456">
        <v>912553</v>
      </c>
      <c r="K291" s="456">
        <v>6756</v>
      </c>
      <c r="L291" s="456">
        <f t="shared" si="99"/>
        <v>315727</v>
      </c>
      <c r="M291" s="456">
        <v>308845</v>
      </c>
      <c r="N291" s="456">
        <v>6882</v>
      </c>
    </row>
    <row r="292" spans="1:14" s="407" customFormat="1" ht="15.6" hidden="1" customHeight="1">
      <c r="A292" s="1088"/>
      <c r="B292" s="1089"/>
      <c r="C292" s="1088"/>
      <c r="D292" s="1089"/>
      <c r="E292" s="504"/>
      <c r="F292" s="1124"/>
      <c r="G292" s="458" t="s">
        <v>1</v>
      </c>
      <c r="H292" s="456">
        <f t="shared" si="97"/>
        <v>0</v>
      </c>
      <c r="I292" s="456">
        <f t="shared" si="98"/>
        <v>0</v>
      </c>
      <c r="J292" s="456">
        <v>0</v>
      </c>
      <c r="K292" s="456">
        <v>0</v>
      </c>
      <c r="L292" s="456">
        <f t="shared" si="99"/>
        <v>0</v>
      </c>
      <c r="M292" s="456">
        <v>0</v>
      </c>
      <c r="N292" s="456">
        <v>0</v>
      </c>
    </row>
    <row r="293" spans="1:14" s="407" customFormat="1" ht="15.6" hidden="1" customHeight="1">
      <c r="A293" s="1088"/>
      <c r="B293" s="1089"/>
      <c r="C293" s="1088"/>
      <c r="D293" s="1089"/>
      <c r="E293" s="509"/>
      <c r="F293" s="1125"/>
      <c r="G293" s="458" t="s">
        <v>2</v>
      </c>
      <c r="H293" s="456">
        <f>I293+L293</f>
        <v>1235036</v>
      </c>
      <c r="I293" s="456">
        <f t="shared" si="98"/>
        <v>919309</v>
      </c>
      <c r="J293" s="456">
        <f>J291+J292</f>
        <v>912553</v>
      </c>
      <c r="K293" s="456">
        <f>K291+K292</f>
        <v>6756</v>
      </c>
      <c r="L293" s="456">
        <f t="shared" si="99"/>
        <v>315727</v>
      </c>
      <c r="M293" s="456">
        <f>M291+M292</f>
        <v>308845</v>
      </c>
      <c r="N293" s="456">
        <f>N291+N292</f>
        <v>6882</v>
      </c>
    </row>
    <row r="294" spans="1:14" s="407" customFormat="1" ht="15.6" hidden="1" customHeight="1">
      <c r="A294" s="1088"/>
      <c r="B294" s="1129"/>
      <c r="C294" s="1088"/>
      <c r="D294" s="1129"/>
      <c r="E294" s="503" t="s">
        <v>924</v>
      </c>
      <c r="F294" s="1123" t="s">
        <v>925</v>
      </c>
      <c r="G294" s="455" t="s">
        <v>0</v>
      </c>
      <c r="H294" s="481">
        <f t="shared" si="97"/>
        <v>663368</v>
      </c>
      <c r="I294" s="481">
        <f t="shared" si="98"/>
        <v>123847</v>
      </c>
      <c r="J294" s="481">
        <v>8368</v>
      </c>
      <c r="K294" s="481">
        <v>115479</v>
      </c>
      <c r="L294" s="481">
        <f t="shared" si="99"/>
        <v>539521</v>
      </c>
      <c r="M294" s="481">
        <v>0</v>
      </c>
      <c r="N294" s="481">
        <v>539521</v>
      </c>
    </row>
    <row r="295" spans="1:14" s="407" customFormat="1" ht="15.6" hidden="1" customHeight="1">
      <c r="A295" s="1088"/>
      <c r="B295" s="1089"/>
      <c r="C295" s="1088"/>
      <c r="D295" s="1089"/>
      <c r="E295" s="504"/>
      <c r="F295" s="1124"/>
      <c r="G295" s="458" t="s">
        <v>1</v>
      </c>
      <c r="H295" s="481">
        <f t="shared" si="97"/>
        <v>0</v>
      </c>
      <c r="I295" s="481">
        <f t="shared" si="98"/>
        <v>0</v>
      </c>
      <c r="J295" s="481">
        <v>0</v>
      </c>
      <c r="K295" s="481">
        <v>0</v>
      </c>
      <c r="L295" s="481">
        <f t="shared" si="99"/>
        <v>0</v>
      </c>
      <c r="M295" s="481">
        <v>0</v>
      </c>
      <c r="N295" s="481">
        <v>0</v>
      </c>
    </row>
    <row r="296" spans="1:14" s="407" customFormat="1" ht="15.6" hidden="1" customHeight="1">
      <c r="A296" s="1088"/>
      <c r="B296" s="1089"/>
      <c r="C296" s="1088"/>
      <c r="D296" s="1089"/>
      <c r="E296" s="504"/>
      <c r="F296" s="1125"/>
      <c r="G296" s="458" t="s">
        <v>2</v>
      </c>
      <c r="H296" s="456">
        <f>I296+L296</f>
        <v>663368</v>
      </c>
      <c r="I296" s="456">
        <f t="shared" si="98"/>
        <v>123847</v>
      </c>
      <c r="J296" s="456">
        <f>J294+J295</f>
        <v>8368</v>
      </c>
      <c r="K296" s="456">
        <f>K294+K295</f>
        <v>115479</v>
      </c>
      <c r="L296" s="456">
        <f t="shared" si="99"/>
        <v>539521</v>
      </c>
      <c r="M296" s="456">
        <f>M294+M295</f>
        <v>0</v>
      </c>
      <c r="N296" s="456">
        <f>N294+N295</f>
        <v>539521</v>
      </c>
    </row>
    <row r="297" spans="1:14" s="407" customFormat="1" ht="15.6" hidden="1" customHeight="1">
      <c r="A297" s="1088"/>
      <c r="B297" s="1129"/>
      <c r="C297" s="1088"/>
      <c r="D297" s="1129"/>
      <c r="E297" s="503" t="s">
        <v>809</v>
      </c>
      <c r="F297" s="1123" t="s">
        <v>811</v>
      </c>
      <c r="G297" s="455" t="s">
        <v>0</v>
      </c>
      <c r="H297" s="481">
        <f t="shared" si="97"/>
        <v>3146503</v>
      </c>
      <c r="I297" s="481">
        <f t="shared" si="98"/>
        <v>1282484</v>
      </c>
      <c r="J297" s="481">
        <v>0</v>
      </c>
      <c r="K297" s="481">
        <v>1282484</v>
      </c>
      <c r="L297" s="481">
        <f t="shared" si="99"/>
        <v>1864019</v>
      </c>
      <c r="M297" s="481">
        <v>0</v>
      </c>
      <c r="N297" s="481">
        <v>1864019</v>
      </c>
    </row>
    <row r="298" spans="1:14" s="407" customFormat="1" ht="15.6" hidden="1" customHeight="1">
      <c r="A298" s="1088"/>
      <c r="B298" s="1089"/>
      <c r="C298" s="1088"/>
      <c r="D298" s="1089"/>
      <c r="E298" s="504"/>
      <c r="F298" s="1124"/>
      <c r="G298" s="458" t="s">
        <v>1</v>
      </c>
      <c r="H298" s="481">
        <f t="shared" si="97"/>
        <v>0</v>
      </c>
      <c r="I298" s="481">
        <f t="shared" si="98"/>
        <v>0</v>
      </c>
      <c r="J298" s="481">
        <v>0</v>
      </c>
      <c r="K298" s="481">
        <v>0</v>
      </c>
      <c r="L298" s="481">
        <f t="shared" si="99"/>
        <v>0</v>
      </c>
      <c r="M298" s="481">
        <v>0</v>
      </c>
      <c r="N298" s="481">
        <v>0</v>
      </c>
    </row>
    <row r="299" spans="1:14" s="407" customFormat="1" ht="15.6" hidden="1" customHeight="1">
      <c r="A299" s="1088"/>
      <c r="B299" s="1089"/>
      <c r="C299" s="1088"/>
      <c r="D299" s="1089"/>
      <c r="E299" s="504"/>
      <c r="F299" s="1125"/>
      <c r="G299" s="458" t="s">
        <v>2</v>
      </c>
      <c r="H299" s="456">
        <f>I299+L299</f>
        <v>3146503</v>
      </c>
      <c r="I299" s="456">
        <f t="shared" si="98"/>
        <v>1282484</v>
      </c>
      <c r="J299" s="456">
        <f>J297+J298</f>
        <v>0</v>
      </c>
      <c r="K299" s="456">
        <f>K297+K298</f>
        <v>1282484</v>
      </c>
      <c r="L299" s="456">
        <f t="shared" si="99"/>
        <v>1864019</v>
      </c>
      <c r="M299" s="456">
        <f>M297+M298</f>
        <v>0</v>
      </c>
      <c r="N299" s="456">
        <f>N297+N298</f>
        <v>1864019</v>
      </c>
    </row>
    <row r="300" spans="1:14" s="407" customFormat="1" ht="14.1" customHeight="1">
      <c r="A300" s="1086" t="s">
        <v>25</v>
      </c>
      <c r="B300" s="1087"/>
      <c r="C300" s="1086" t="s">
        <v>1046</v>
      </c>
      <c r="D300" s="1087"/>
      <c r="E300" s="503" t="s">
        <v>819</v>
      </c>
      <c r="F300" s="1123" t="s">
        <v>928</v>
      </c>
      <c r="G300" s="455" t="s">
        <v>0</v>
      </c>
      <c r="H300" s="481">
        <f t="shared" si="97"/>
        <v>1148406</v>
      </c>
      <c r="I300" s="481">
        <f t="shared" si="98"/>
        <v>423033</v>
      </c>
      <c r="J300" s="481">
        <v>0</v>
      </c>
      <c r="K300" s="481">
        <v>423033</v>
      </c>
      <c r="L300" s="481">
        <f t="shared" si="99"/>
        <v>725373</v>
      </c>
      <c r="M300" s="481">
        <v>25373</v>
      </c>
      <c r="N300" s="481">
        <v>700000</v>
      </c>
    </row>
    <row r="301" spans="1:14" s="407" customFormat="1" ht="14.1" customHeight="1">
      <c r="A301" s="1088"/>
      <c r="B301" s="1089"/>
      <c r="C301" s="1088"/>
      <c r="D301" s="1089"/>
      <c r="E301" s="504"/>
      <c r="F301" s="1124"/>
      <c r="G301" s="458" t="s">
        <v>1</v>
      </c>
      <c r="H301" s="481">
        <f t="shared" si="97"/>
        <v>892875</v>
      </c>
      <c r="I301" s="481">
        <f t="shared" si="98"/>
        <v>0</v>
      </c>
      <c r="J301" s="481">
        <v>0</v>
      </c>
      <c r="K301" s="481">
        <v>0</v>
      </c>
      <c r="L301" s="481">
        <f t="shared" si="99"/>
        <v>892875</v>
      </c>
      <c r="M301" s="481">
        <v>75000</v>
      </c>
      <c r="N301" s="481">
        <v>817875</v>
      </c>
    </row>
    <row r="302" spans="1:14" s="407" customFormat="1" ht="14.1" customHeight="1">
      <c r="A302" s="1088"/>
      <c r="B302" s="1089"/>
      <c r="C302" s="1088"/>
      <c r="D302" s="1089"/>
      <c r="E302" s="504"/>
      <c r="F302" s="1125"/>
      <c r="G302" s="458" t="s">
        <v>2</v>
      </c>
      <c r="H302" s="456">
        <f>I302+L302</f>
        <v>2041281</v>
      </c>
      <c r="I302" s="456">
        <f t="shared" si="98"/>
        <v>423033</v>
      </c>
      <c r="J302" s="456">
        <f>J300+J301</f>
        <v>0</v>
      </c>
      <c r="K302" s="456">
        <f>K300+K301</f>
        <v>423033</v>
      </c>
      <c r="L302" s="456">
        <f t="shared" si="99"/>
        <v>1618248</v>
      </c>
      <c r="M302" s="456">
        <f>M300+M301</f>
        <v>100373</v>
      </c>
      <c r="N302" s="456">
        <f>N300+N301</f>
        <v>1517875</v>
      </c>
    </row>
    <row r="303" spans="1:14" s="407" customFormat="1" ht="15.6" hidden="1" customHeight="1">
      <c r="A303" s="1088"/>
      <c r="B303" s="1129"/>
      <c r="C303" s="1088"/>
      <c r="D303" s="1129"/>
      <c r="E303" s="504"/>
      <c r="F303" s="1134" t="s">
        <v>822</v>
      </c>
      <c r="G303" s="509" t="s">
        <v>0</v>
      </c>
      <c r="H303" s="510">
        <f>I303+L303</f>
        <v>4340474</v>
      </c>
      <c r="I303" s="510">
        <f>J303+K303</f>
        <v>1192954</v>
      </c>
      <c r="J303" s="510">
        <v>0</v>
      </c>
      <c r="K303" s="510">
        <v>1192954</v>
      </c>
      <c r="L303" s="510">
        <f>M303+N303</f>
        <v>3147520</v>
      </c>
      <c r="M303" s="510">
        <v>0</v>
      </c>
      <c r="N303" s="510">
        <v>3147520</v>
      </c>
    </row>
    <row r="304" spans="1:14" s="407" customFormat="1" ht="15.6" hidden="1" customHeight="1">
      <c r="A304" s="1088"/>
      <c r="B304" s="1089"/>
      <c r="C304" s="1088"/>
      <c r="D304" s="1089"/>
      <c r="E304" s="504"/>
      <c r="F304" s="1124"/>
      <c r="G304" s="458" t="s">
        <v>1</v>
      </c>
      <c r="H304" s="481">
        <f t="shared" ref="H304" si="115">I304+L304</f>
        <v>0</v>
      </c>
      <c r="I304" s="481">
        <f t="shared" ref="I304:I305" si="116">J304+K304</f>
        <v>0</v>
      </c>
      <c r="J304" s="481">
        <v>0</v>
      </c>
      <c r="K304" s="481">
        <v>0</v>
      </c>
      <c r="L304" s="481">
        <f t="shared" ref="L304:L305" si="117">M304+N304</f>
        <v>0</v>
      </c>
      <c r="M304" s="481">
        <v>0</v>
      </c>
      <c r="N304" s="481">
        <v>0</v>
      </c>
    </row>
    <row r="305" spans="1:14" s="407" customFormat="1" ht="15.6" hidden="1" customHeight="1">
      <c r="A305" s="1090"/>
      <c r="B305" s="1091"/>
      <c r="C305" s="1090"/>
      <c r="D305" s="1076"/>
      <c r="E305" s="504"/>
      <c r="F305" s="1125"/>
      <c r="G305" s="458" t="s">
        <v>2</v>
      </c>
      <c r="H305" s="456">
        <f>I305+L305</f>
        <v>4340474</v>
      </c>
      <c r="I305" s="456">
        <f t="shared" si="116"/>
        <v>1192954</v>
      </c>
      <c r="J305" s="456">
        <f>J303+J304</f>
        <v>0</v>
      </c>
      <c r="K305" s="456">
        <f>K303+K304</f>
        <v>1192954</v>
      </c>
      <c r="L305" s="456">
        <f t="shared" si="117"/>
        <v>3147520</v>
      </c>
      <c r="M305" s="456">
        <f>M303+M304</f>
        <v>0</v>
      </c>
      <c r="N305" s="456">
        <f>N303+N304</f>
        <v>3147520</v>
      </c>
    </row>
    <row r="306" spans="1:14" s="506" customFormat="1" ht="15" hidden="1" customHeight="1">
      <c r="A306" s="1067" t="s">
        <v>64</v>
      </c>
      <c r="B306" s="1068"/>
      <c r="C306" s="1067" t="s">
        <v>417</v>
      </c>
      <c r="D306" s="1068"/>
      <c r="E306" s="505" t="s">
        <v>908</v>
      </c>
      <c r="F306" s="1123" t="s">
        <v>910</v>
      </c>
      <c r="G306" s="455" t="s">
        <v>0</v>
      </c>
      <c r="H306" s="481">
        <f t="shared" si="97"/>
        <v>11459</v>
      </c>
      <c r="I306" s="481">
        <f t="shared" si="98"/>
        <v>0</v>
      </c>
      <c r="J306" s="481">
        <v>0</v>
      </c>
      <c r="K306" s="481">
        <v>0</v>
      </c>
      <c r="L306" s="481">
        <f t="shared" si="99"/>
        <v>11459</v>
      </c>
      <c r="M306" s="481">
        <v>0</v>
      </c>
      <c r="N306" s="481">
        <v>11459</v>
      </c>
    </row>
    <row r="307" spans="1:14" s="506" customFormat="1" ht="15" hidden="1" customHeight="1">
      <c r="A307" s="1039"/>
      <c r="B307" s="1074"/>
      <c r="C307" s="1039"/>
      <c r="D307" s="1074"/>
      <c r="E307" s="507"/>
      <c r="F307" s="1124"/>
      <c r="G307" s="458" t="s">
        <v>1</v>
      </c>
      <c r="H307" s="481">
        <f t="shared" si="97"/>
        <v>0</v>
      </c>
      <c r="I307" s="481">
        <f t="shared" si="98"/>
        <v>0</v>
      </c>
      <c r="J307" s="481">
        <v>0</v>
      </c>
      <c r="K307" s="481">
        <v>0</v>
      </c>
      <c r="L307" s="481">
        <f t="shared" si="99"/>
        <v>0</v>
      </c>
      <c r="M307" s="481">
        <v>0</v>
      </c>
      <c r="N307" s="481">
        <v>0</v>
      </c>
    </row>
    <row r="308" spans="1:14" s="506" customFormat="1" ht="15" hidden="1" customHeight="1">
      <c r="A308" s="1039"/>
      <c r="B308" s="1074"/>
      <c r="C308" s="1039"/>
      <c r="D308" s="1074"/>
      <c r="E308" s="507"/>
      <c r="F308" s="1125"/>
      <c r="G308" s="458" t="s">
        <v>2</v>
      </c>
      <c r="H308" s="456">
        <f>I308+L308</f>
        <v>11459</v>
      </c>
      <c r="I308" s="456">
        <f t="shared" si="98"/>
        <v>0</v>
      </c>
      <c r="J308" s="456">
        <f>J306+J307</f>
        <v>0</v>
      </c>
      <c r="K308" s="456">
        <f>K306+K307</f>
        <v>0</v>
      </c>
      <c r="L308" s="456">
        <f t="shared" si="99"/>
        <v>11459</v>
      </c>
      <c r="M308" s="456">
        <f>M306+M307</f>
        <v>0</v>
      </c>
      <c r="N308" s="456">
        <f>N306+N307</f>
        <v>11459</v>
      </c>
    </row>
    <row r="309" spans="1:14" s="506" customFormat="1" ht="15" hidden="1" customHeight="1">
      <c r="A309" s="1039"/>
      <c r="B309" s="1040"/>
      <c r="C309" s="1039"/>
      <c r="D309" s="1040"/>
      <c r="E309" s="505" t="s">
        <v>914</v>
      </c>
      <c r="F309" s="1123" t="s">
        <v>916</v>
      </c>
      <c r="G309" s="455" t="s">
        <v>0</v>
      </c>
      <c r="H309" s="481">
        <f t="shared" ref="H309:H310" si="118">I309+L309</f>
        <v>12751</v>
      </c>
      <c r="I309" s="481">
        <f t="shared" si="98"/>
        <v>0</v>
      </c>
      <c r="J309" s="481">
        <v>0</v>
      </c>
      <c r="K309" s="481">
        <v>0</v>
      </c>
      <c r="L309" s="481">
        <f t="shared" si="99"/>
        <v>12751</v>
      </c>
      <c r="M309" s="481">
        <v>0</v>
      </c>
      <c r="N309" s="481">
        <v>12751</v>
      </c>
    </row>
    <row r="310" spans="1:14" s="506" customFormat="1" ht="15" hidden="1" customHeight="1">
      <c r="A310" s="1039"/>
      <c r="B310" s="1074"/>
      <c r="C310" s="1039"/>
      <c r="D310" s="1074"/>
      <c r="E310" s="507"/>
      <c r="F310" s="1124"/>
      <c r="G310" s="458" t="s">
        <v>1</v>
      </c>
      <c r="H310" s="481">
        <f t="shared" si="118"/>
        <v>0</v>
      </c>
      <c r="I310" s="481">
        <f t="shared" si="98"/>
        <v>0</v>
      </c>
      <c r="J310" s="481">
        <v>0</v>
      </c>
      <c r="K310" s="481">
        <v>0</v>
      </c>
      <c r="L310" s="481">
        <f t="shared" si="99"/>
        <v>0</v>
      </c>
      <c r="M310" s="481">
        <v>0</v>
      </c>
      <c r="N310" s="481">
        <v>0</v>
      </c>
    </row>
    <row r="311" spans="1:14" s="506" customFormat="1" ht="15" hidden="1" customHeight="1">
      <c r="A311" s="1039"/>
      <c r="B311" s="1074"/>
      <c r="C311" s="1039"/>
      <c r="D311" s="1074"/>
      <c r="E311" s="507"/>
      <c r="F311" s="1125"/>
      <c r="G311" s="458" t="s">
        <v>2</v>
      </c>
      <c r="H311" s="456">
        <f>I311+L311</f>
        <v>12751</v>
      </c>
      <c r="I311" s="456">
        <f t="shared" si="98"/>
        <v>0</v>
      </c>
      <c r="J311" s="456">
        <f>J309+J310</f>
        <v>0</v>
      </c>
      <c r="K311" s="456">
        <f>K309+K310</f>
        <v>0</v>
      </c>
      <c r="L311" s="456">
        <f t="shared" si="99"/>
        <v>12751</v>
      </c>
      <c r="M311" s="456">
        <f>M309+M310</f>
        <v>0</v>
      </c>
      <c r="N311" s="456">
        <f>N309+N310</f>
        <v>12751</v>
      </c>
    </row>
    <row r="312" spans="1:14" s="506" customFormat="1" ht="15" hidden="1" customHeight="1">
      <c r="A312" s="1039"/>
      <c r="B312" s="1040"/>
      <c r="C312" s="1039"/>
      <c r="D312" s="1040"/>
      <c r="E312" s="505" t="s">
        <v>819</v>
      </c>
      <c r="F312" s="1123" t="s">
        <v>825</v>
      </c>
      <c r="G312" s="455" t="s">
        <v>0</v>
      </c>
      <c r="H312" s="481">
        <f t="shared" si="97"/>
        <v>3797021</v>
      </c>
      <c r="I312" s="481">
        <f t="shared" si="98"/>
        <v>0</v>
      </c>
      <c r="J312" s="481">
        <v>0</v>
      </c>
      <c r="K312" s="481">
        <v>0</v>
      </c>
      <c r="L312" s="481">
        <f t="shared" si="99"/>
        <v>3797021</v>
      </c>
      <c r="M312" s="481">
        <v>0</v>
      </c>
      <c r="N312" s="481">
        <v>3797021</v>
      </c>
    </row>
    <row r="313" spans="1:14" s="506" customFormat="1" ht="15" hidden="1" customHeight="1">
      <c r="A313" s="1039"/>
      <c r="B313" s="1074"/>
      <c r="C313" s="1039"/>
      <c r="D313" s="1074"/>
      <c r="E313" s="507"/>
      <c r="F313" s="1124"/>
      <c r="G313" s="458" t="s">
        <v>1</v>
      </c>
      <c r="H313" s="481">
        <f t="shared" si="97"/>
        <v>0</v>
      </c>
      <c r="I313" s="481">
        <f t="shared" si="98"/>
        <v>0</v>
      </c>
      <c r="J313" s="481">
        <v>0</v>
      </c>
      <c r="K313" s="481">
        <v>0</v>
      </c>
      <c r="L313" s="481">
        <f t="shared" si="99"/>
        <v>0</v>
      </c>
      <c r="M313" s="481">
        <v>0</v>
      </c>
      <c r="N313" s="481">
        <v>0</v>
      </c>
    </row>
    <row r="314" spans="1:14" s="506" customFormat="1" ht="15" hidden="1" customHeight="1">
      <c r="A314" s="1039"/>
      <c r="B314" s="1074"/>
      <c r="C314" s="1039"/>
      <c r="D314" s="1074"/>
      <c r="E314" s="507"/>
      <c r="F314" s="1125"/>
      <c r="G314" s="458" t="s">
        <v>2</v>
      </c>
      <c r="H314" s="456">
        <f>I314+L314</f>
        <v>3797021</v>
      </c>
      <c r="I314" s="456">
        <f t="shared" si="98"/>
        <v>0</v>
      </c>
      <c r="J314" s="456">
        <f>J312+J313</f>
        <v>0</v>
      </c>
      <c r="K314" s="456">
        <f>K312+K313</f>
        <v>0</v>
      </c>
      <c r="L314" s="456">
        <f t="shared" si="99"/>
        <v>3797021</v>
      </c>
      <c r="M314" s="456">
        <f>M312+M313</f>
        <v>0</v>
      </c>
      <c r="N314" s="456">
        <f>N312+N313</f>
        <v>3797021</v>
      </c>
    </row>
    <row r="315" spans="1:14" s="407" customFormat="1" ht="14.1" customHeight="1">
      <c r="A315" s="1086" t="s">
        <v>64</v>
      </c>
      <c r="B315" s="1087"/>
      <c r="C315" s="1086" t="s">
        <v>417</v>
      </c>
      <c r="D315" s="1087"/>
      <c r="E315" s="503" t="s">
        <v>819</v>
      </c>
      <c r="F315" s="1123" t="s">
        <v>1063</v>
      </c>
      <c r="G315" s="455" t="s">
        <v>0</v>
      </c>
      <c r="H315" s="481">
        <f t="shared" si="97"/>
        <v>565682</v>
      </c>
      <c r="I315" s="481">
        <f t="shared" si="98"/>
        <v>0</v>
      </c>
      <c r="J315" s="481">
        <v>0</v>
      </c>
      <c r="K315" s="481">
        <v>0</v>
      </c>
      <c r="L315" s="481">
        <f t="shared" si="99"/>
        <v>565682</v>
      </c>
      <c r="M315" s="481">
        <v>0</v>
      </c>
      <c r="N315" s="481">
        <v>565682</v>
      </c>
    </row>
    <row r="316" spans="1:14" s="407" customFormat="1" ht="14.1" customHeight="1">
      <c r="A316" s="1088"/>
      <c r="B316" s="1074"/>
      <c r="C316" s="1088"/>
      <c r="D316" s="1074"/>
      <c r="E316" s="504"/>
      <c r="F316" s="1124"/>
      <c r="G316" s="458" t="s">
        <v>1</v>
      </c>
      <c r="H316" s="481">
        <f t="shared" si="97"/>
        <v>47499</v>
      </c>
      <c r="I316" s="481">
        <f t="shared" si="98"/>
        <v>0</v>
      </c>
      <c r="J316" s="481">
        <v>0</v>
      </c>
      <c r="K316" s="481">
        <v>0</v>
      </c>
      <c r="L316" s="481">
        <f t="shared" si="99"/>
        <v>47499</v>
      </c>
      <c r="M316" s="481">
        <v>0</v>
      </c>
      <c r="N316" s="481">
        <v>47499</v>
      </c>
    </row>
    <row r="317" spans="1:14" s="407" customFormat="1" ht="14.1" customHeight="1">
      <c r="A317" s="1090"/>
      <c r="B317" s="1076"/>
      <c r="C317" s="1090"/>
      <c r="D317" s="1076"/>
      <c r="E317" s="509"/>
      <c r="F317" s="1125"/>
      <c r="G317" s="458" t="s">
        <v>2</v>
      </c>
      <c r="H317" s="456">
        <f>I317+L317</f>
        <v>613181</v>
      </c>
      <c r="I317" s="456">
        <f t="shared" si="98"/>
        <v>0</v>
      </c>
      <c r="J317" s="456">
        <f>J315+J316</f>
        <v>0</v>
      </c>
      <c r="K317" s="456">
        <f>K315+K316</f>
        <v>0</v>
      </c>
      <c r="L317" s="456">
        <f t="shared" si="99"/>
        <v>613181</v>
      </c>
      <c r="M317" s="456">
        <f>M315+M316</f>
        <v>0</v>
      </c>
      <c r="N317" s="456">
        <f>N315+N316</f>
        <v>613181</v>
      </c>
    </row>
    <row r="318" spans="1:14" s="407" customFormat="1" ht="15" hidden="1" customHeight="1">
      <c r="A318" s="1086" t="s">
        <v>83</v>
      </c>
      <c r="B318" s="1087"/>
      <c r="C318" s="1086" t="s">
        <v>1064</v>
      </c>
      <c r="D318" s="1087"/>
      <c r="E318" s="503" t="s">
        <v>819</v>
      </c>
      <c r="F318" s="1123" t="s">
        <v>820</v>
      </c>
      <c r="G318" s="455" t="s">
        <v>0</v>
      </c>
      <c r="H318" s="456">
        <f t="shared" si="97"/>
        <v>6250567</v>
      </c>
      <c r="I318" s="456">
        <f t="shared" si="98"/>
        <v>5941592</v>
      </c>
      <c r="J318" s="456">
        <v>0</v>
      </c>
      <c r="K318" s="456">
        <v>5941592</v>
      </c>
      <c r="L318" s="456">
        <f t="shared" si="99"/>
        <v>308975</v>
      </c>
      <c r="M318" s="456">
        <v>0</v>
      </c>
      <c r="N318" s="456">
        <v>308975</v>
      </c>
    </row>
    <row r="319" spans="1:14" s="407" customFormat="1" ht="15" hidden="1" customHeight="1">
      <c r="A319" s="1088"/>
      <c r="B319" s="1074"/>
      <c r="C319" s="1088"/>
      <c r="D319" s="1074"/>
      <c r="E319" s="504"/>
      <c r="F319" s="1124"/>
      <c r="G319" s="458" t="s">
        <v>1</v>
      </c>
      <c r="H319" s="456">
        <f t="shared" si="97"/>
        <v>0</v>
      </c>
      <c r="I319" s="456">
        <f t="shared" si="98"/>
        <v>0</v>
      </c>
      <c r="J319" s="456">
        <v>0</v>
      </c>
      <c r="K319" s="456">
        <v>0</v>
      </c>
      <c r="L319" s="456">
        <f t="shared" si="99"/>
        <v>0</v>
      </c>
      <c r="M319" s="456">
        <v>0</v>
      </c>
      <c r="N319" s="456">
        <v>0</v>
      </c>
    </row>
    <row r="320" spans="1:14" s="407" customFormat="1" ht="15" hidden="1" customHeight="1">
      <c r="A320" s="1090"/>
      <c r="B320" s="1076"/>
      <c r="C320" s="1090"/>
      <c r="D320" s="1076"/>
      <c r="E320" s="509"/>
      <c r="F320" s="1125"/>
      <c r="G320" s="458" t="s">
        <v>2</v>
      </c>
      <c r="H320" s="456">
        <f>I320+L320</f>
        <v>6250567</v>
      </c>
      <c r="I320" s="456">
        <f t="shared" si="98"/>
        <v>5941592</v>
      </c>
      <c r="J320" s="456">
        <f>J318+J319</f>
        <v>0</v>
      </c>
      <c r="K320" s="456">
        <f>K318+K319</f>
        <v>5941592</v>
      </c>
      <c r="L320" s="456">
        <f t="shared" si="99"/>
        <v>308975</v>
      </c>
      <c r="M320" s="456">
        <f>M318+M319</f>
        <v>0</v>
      </c>
      <c r="N320" s="456">
        <f>N318+N319</f>
        <v>308975</v>
      </c>
    </row>
    <row r="321" spans="1:14" s="407" customFormat="1" ht="15.6" hidden="1" customHeight="1">
      <c r="A321" s="1086" t="s">
        <v>65</v>
      </c>
      <c r="B321" s="1087"/>
      <c r="C321" s="1086" t="s">
        <v>1065</v>
      </c>
      <c r="D321" s="1087"/>
      <c r="E321" s="503" t="s">
        <v>885</v>
      </c>
      <c r="F321" s="1123" t="s">
        <v>887</v>
      </c>
      <c r="G321" s="455" t="s">
        <v>0</v>
      </c>
      <c r="H321" s="456">
        <f>I321+L321</f>
        <v>100000</v>
      </c>
      <c r="I321" s="456">
        <f>J321+K321</f>
        <v>100000</v>
      </c>
      <c r="J321" s="456">
        <v>100000</v>
      </c>
      <c r="K321" s="456">
        <v>0</v>
      </c>
      <c r="L321" s="456">
        <f>M321+N321</f>
        <v>0</v>
      </c>
      <c r="M321" s="456">
        <v>0</v>
      </c>
      <c r="N321" s="456">
        <v>0</v>
      </c>
    </row>
    <row r="322" spans="1:14" s="407" customFormat="1" ht="15.6" hidden="1" customHeight="1">
      <c r="A322" s="1088"/>
      <c r="B322" s="1074"/>
      <c r="C322" s="1088"/>
      <c r="D322" s="1074"/>
      <c r="E322" s="504"/>
      <c r="F322" s="1124"/>
      <c r="G322" s="458" t="s">
        <v>1</v>
      </c>
      <c r="H322" s="456">
        <f t="shared" ref="H322" si="119">I322+L322</f>
        <v>0</v>
      </c>
      <c r="I322" s="456">
        <f t="shared" ref="I322:I323" si="120">J322+K322</f>
        <v>0</v>
      </c>
      <c r="J322" s="456">
        <v>0</v>
      </c>
      <c r="K322" s="456">
        <v>0</v>
      </c>
      <c r="L322" s="456">
        <f t="shared" ref="L322:L323" si="121">M322+N322</f>
        <v>0</v>
      </c>
      <c r="M322" s="456">
        <v>0</v>
      </c>
      <c r="N322" s="456">
        <v>0</v>
      </c>
    </row>
    <row r="323" spans="1:14" s="407" customFormat="1" ht="15.6" hidden="1" customHeight="1">
      <c r="A323" s="1088"/>
      <c r="B323" s="1074"/>
      <c r="C323" s="1090"/>
      <c r="D323" s="1076"/>
      <c r="E323" s="509"/>
      <c r="F323" s="1125"/>
      <c r="G323" s="458" t="s">
        <v>2</v>
      </c>
      <c r="H323" s="456">
        <f>I323+L323</f>
        <v>100000</v>
      </c>
      <c r="I323" s="456">
        <f t="shared" si="120"/>
        <v>100000</v>
      </c>
      <c r="J323" s="456">
        <f>J321+J322</f>
        <v>100000</v>
      </c>
      <c r="K323" s="456">
        <f>K321+K322</f>
        <v>0</v>
      </c>
      <c r="L323" s="456">
        <f t="shared" si="121"/>
        <v>0</v>
      </c>
      <c r="M323" s="456">
        <f>M321+M322</f>
        <v>0</v>
      </c>
      <c r="N323" s="456">
        <f>N321+N322</f>
        <v>0</v>
      </c>
    </row>
    <row r="324" spans="1:14" s="506" customFormat="1" ht="15.6" hidden="1" customHeight="1">
      <c r="A324" s="1039"/>
      <c r="B324" s="1040"/>
      <c r="C324" s="1067" t="s">
        <v>1066</v>
      </c>
      <c r="D324" s="1068"/>
      <c r="E324" s="505" t="s">
        <v>745</v>
      </c>
      <c r="F324" s="1123" t="s">
        <v>878</v>
      </c>
      <c r="G324" s="455" t="s">
        <v>0</v>
      </c>
      <c r="H324" s="456">
        <f>I324+L324</f>
        <v>525806</v>
      </c>
      <c r="I324" s="456">
        <f>J324+K324</f>
        <v>525806</v>
      </c>
      <c r="J324" s="456">
        <v>523146</v>
      </c>
      <c r="K324" s="456">
        <v>2660</v>
      </c>
      <c r="L324" s="456">
        <f>M324+N324</f>
        <v>0</v>
      </c>
      <c r="M324" s="456">
        <v>0</v>
      </c>
      <c r="N324" s="456">
        <v>0</v>
      </c>
    </row>
    <row r="325" spans="1:14" s="506" customFormat="1" ht="15.6" hidden="1" customHeight="1">
      <c r="A325" s="1039"/>
      <c r="B325" s="1074"/>
      <c r="C325" s="1039"/>
      <c r="D325" s="1074"/>
      <c r="E325" s="507"/>
      <c r="F325" s="1124"/>
      <c r="G325" s="458" t="s">
        <v>1</v>
      </c>
      <c r="H325" s="456">
        <f t="shared" ref="H325" si="122">I325+L325</f>
        <v>0</v>
      </c>
      <c r="I325" s="456">
        <f t="shared" ref="I325:I326" si="123">J325+K325</f>
        <v>0</v>
      </c>
      <c r="J325" s="456">
        <v>0</v>
      </c>
      <c r="K325" s="456">
        <v>0</v>
      </c>
      <c r="L325" s="456">
        <f t="shared" ref="L325:L326" si="124">M325+N325</f>
        <v>0</v>
      </c>
      <c r="M325" s="456">
        <v>0</v>
      </c>
      <c r="N325" s="456">
        <v>0</v>
      </c>
    </row>
    <row r="326" spans="1:14" s="506" customFormat="1" ht="15.6" hidden="1" customHeight="1">
      <c r="A326" s="1039"/>
      <c r="B326" s="1074"/>
      <c r="C326" s="1075"/>
      <c r="D326" s="1076"/>
      <c r="E326" s="508"/>
      <c r="F326" s="1125"/>
      <c r="G326" s="458" t="s">
        <v>2</v>
      </c>
      <c r="H326" s="456">
        <f>I326+L326</f>
        <v>525806</v>
      </c>
      <c r="I326" s="456">
        <f t="shared" si="123"/>
        <v>525806</v>
      </c>
      <c r="J326" s="456">
        <f>J324+J325</f>
        <v>523146</v>
      </c>
      <c r="K326" s="456">
        <f>K324+K325</f>
        <v>2660</v>
      </c>
      <c r="L326" s="456">
        <f t="shared" si="124"/>
        <v>0</v>
      </c>
      <c r="M326" s="456">
        <f>M324+M325</f>
        <v>0</v>
      </c>
      <c r="N326" s="456">
        <f>N324+N325</f>
        <v>0</v>
      </c>
    </row>
    <row r="327" spans="1:14" s="506" customFormat="1" ht="15.6" hidden="1" customHeight="1">
      <c r="A327" s="1039"/>
      <c r="B327" s="1040"/>
      <c r="C327" s="1067" t="s">
        <v>1067</v>
      </c>
      <c r="D327" s="1068"/>
      <c r="E327" s="505" t="s">
        <v>649</v>
      </c>
      <c r="F327" s="1123" t="s">
        <v>756</v>
      </c>
      <c r="G327" s="455" t="s">
        <v>0</v>
      </c>
      <c r="H327" s="456">
        <f t="shared" si="97"/>
        <v>1328032</v>
      </c>
      <c r="I327" s="456">
        <f t="shared" si="98"/>
        <v>1328032</v>
      </c>
      <c r="J327" s="456">
        <v>1326332</v>
      </c>
      <c r="K327" s="456">
        <v>1700</v>
      </c>
      <c r="L327" s="456">
        <f t="shared" si="99"/>
        <v>0</v>
      </c>
      <c r="M327" s="456">
        <v>0</v>
      </c>
      <c r="N327" s="456">
        <v>0</v>
      </c>
    </row>
    <row r="328" spans="1:14" s="506" customFormat="1" ht="15.6" hidden="1" customHeight="1">
      <c r="A328" s="1039"/>
      <c r="B328" s="1074"/>
      <c r="C328" s="1039"/>
      <c r="D328" s="1074"/>
      <c r="E328" s="507"/>
      <c r="F328" s="1124"/>
      <c r="G328" s="458" t="s">
        <v>1</v>
      </c>
      <c r="H328" s="456">
        <f t="shared" si="97"/>
        <v>0</v>
      </c>
      <c r="I328" s="456">
        <f t="shared" si="98"/>
        <v>0</v>
      </c>
      <c r="J328" s="456">
        <v>0</v>
      </c>
      <c r="K328" s="456">
        <v>0</v>
      </c>
      <c r="L328" s="456">
        <f t="shared" si="99"/>
        <v>0</v>
      </c>
      <c r="M328" s="456">
        <v>0</v>
      </c>
      <c r="N328" s="456">
        <v>0</v>
      </c>
    </row>
    <row r="329" spans="1:14" s="506" customFormat="1" ht="15.6" hidden="1" customHeight="1">
      <c r="A329" s="1039"/>
      <c r="B329" s="1074"/>
      <c r="C329" s="1075"/>
      <c r="D329" s="1076"/>
      <c r="E329" s="508"/>
      <c r="F329" s="1125"/>
      <c r="G329" s="458" t="s">
        <v>2</v>
      </c>
      <c r="H329" s="456">
        <f>I329+L329</f>
        <v>1328032</v>
      </c>
      <c r="I329" s="456">
        <f t="shared" si="98"/>
        <v>1328032</v>
      </c>
      <c r="J329" s="456">
        <f>J327+J328</f>
        <v>1326332</v>
      </c>
      <c r="K329" s="456">
        <f>K327+K328</f>
        <v>1700</v>
      </c>
      <c r="L329" s="456">
        <f t="shared" si="99"/>
        <v>0</v>
      </c>
      <c r="M329" s="456">
        <f>M327+M328</f>
        <v>0</v>
      </c>
      <c r="N329" s="456">
        <f>N327+N328</f>
        <v>0</v>
      </c>
    </row>
    <row r="330" spans="1:14" s="506" customFormat="1" ht="15.6" hidden="1" customHeight="1">
      <c r="A330" s="1039"/>
      <c r="B330" s="1040"/>
      <c r="C330" s="1067" t="s">
        <v>1048</v>
      </c>
      <c r="D330" s="1068"/>
      <c r="E330" s="505" t="s">
        <v>741</v>
      </c>
      <c r="F330" s="1123" t="s">
        <v>874</v>
      </c>
      <c r="G330" s="455" t="s">
        <v>0</v>
      </c>
      <c r="H330" s="456">
        <f t="shared" si="97"/>
        <v>134800</v>
      </c>
      <c r="I330" s="456">
        <f t="shared" si="98"/>
        <v>134800</v>
      </c>
      <c r="J330" s="456">
        <v>132000</v>
      </c>
      <c r="K330" s="456">
        <v>2800</v>
      </c>
      <c r="L330" s="456">
        <f t="shared" si="99"/>
        <v>0</v>
      </c>
      <c r="M330" s="456">
        <v>0</v>
      </c>
      <c r="N330" s="456">
        <v>0</v>
      </c>
    </row>
    <row r="331" spans="1:14" s="506" customFormat="1" ht="15.6" hidden="1" customHeight="1">
      <c r="A331" s="1039"/>
      <c r="B331" s="1074"/>
      <c r="C331" s="1039"/>
      <c r="D331" s="1074"/>
      <c r="E331" s="507"/>
      <c r="F331" s="1124"/>
      <c r="G331" s="458" t="s">
        <v>1</v>
      </c>
      <c r="H331" s="456">
        <f t="shared" si="97"/>
        <v>0</v>
      </c>
      <c r="I331" s="456">
        <f t="shared" si="98"/>
        <v>0</v>
      </c>
      <c r="J331" s="456">
        <v>0</v>
      </c>
      <c r="K331" s="456">
        <v>0</v>
      </c>
      <c r="L331" s="456">
        <f t="shared" si="99"/>
        <v>0</v>
      </c>
      <c r="M331" s="456">
        <v>0</v>
      </c>
      <c r="N331" s="456">
        <v>0</v>
      </c>
    </row>
    <row r="332" spans="1:14" s="506" customFormat="1" ht="15.6" hidden="1" customHeight="1">
      <c r="A332" s="1039"/>
      <c r="B332" s="1074"/>
      <c r="C332" s="1039"/>
      <c r="D332" s="1074"/>
      <c r="E332" s="507"/>
      <c r="F332" s="1124"/>
      <c r="G332" s="511" t="s">
        <v>2</v>
      </c>
      <c r="H332" s="481">
        <f>I332+L332</f>
        <v>134800</v>
      </c>
      <c r="I332" s="481">
        <f t="shared" si="98"/>
        <v>134800</v>
      </c>
      <c r="J332" s="481">
        <f>J330+J331</f>
        <v>132000</v>
      </c>
      <c r="K332" s="481">
        <f>K330+K331</f>
        <v>2800</v>
      </c>
      <c r="L332" s="481">
        <f t="shared" si="99"/>
        <v>0</v>
      </c>
      <c r="M332" s="481">
        <f>M330+M331</f>
        <v>0</v>
      </c>
      <c r="N332" s="481">
        <f>N330+N331</f>
        <v>0</v>
      </c>
    </row>
    <row r="333" spans="1:14" s="407" customFormat="1" ht="15" hidden="1" customHeight="1">
      <c r="A333" s="1088"/>
      <c r="B333" s="1129"/>
      <c r="C333" s="1088"/>
      <c r="D333" s="1129"/>
      <c r="E333" s="503" t="s">
        <v>894</v>
      </c>
      <c r="F333" s="1123" t="s">
        <v>896</v>
      </c>
      <c r="G333" s="455" t="s">
        <v>0</v>
      </c>
      <c r="H333" s="456">
        <f t="shared" si="97"/>
        <v>655458</v>
      </c>
      <c r="I333" s="456">
        <f t="shared" si="98"/>
        <v>652458</v>
      </c>
      <c r="J333" s="456">
        <v>639996</v>
      </c>
      <c r="K333" s="456">
        <v>12462</v>
      </c>
      <c r="L333" s="456">
        <f t="shared" si="99"/>
        <v>3000</v>
      </c>
      <c r="M333" s="456">
        <v>3000</v>
      </c>
      <c r="N333" s="456">
        <v>0</v>
      </c>
    </row>
    <row r="334" spans="1:14" s="407" customFormat="1" ht="15" hidden="1" customHeight="1">
      <c r="A334" s="1088"/>
      <c r="B334" s="1074"/>
      <c r="C334" s="1088"/>
      <c r="D334" s="1074"/>
      <c r="E334" s="504"/>
      <c r="F334" s="1124"/>
      <c r="G334" s="458" t="s">
        <v>1</v>
      </c>
      <c r="H334" s="456">
        <f t="shared" si="97"/>
        <v>0</v>
      </c>
      <c r="I334" s="456">
        <f t="shared" si="98"/>
        <v>0</v>
      </c>
      <c r="J334" s="456">
        <v>0</v>
      </c>
      <c r="K334" s="456">
        <v>0</v>
      </c>
      <c r="L334" s="456">
        <f t="shared" si="99"/>
        <v>0</v>
      </c>
      <c r="M334" s="456">
        <v>0</v>
      </c>
      <c r="N334" s="456">
        <v>0</v>
      </c>
    </row>
    <row r="335" spans="1:14" s="407" customFormat="1" ht="15" hidden="1" customHeight="1">
      <c r="A335" s="1088"/>
      <c r="B335" s="1074"/>
      <c r="C335" s="1088"/>
      <c r="D335" s="1074"/>
      <c r="E335" s="509"/>
      <c r="F335" s="1125"/>
      <c r="G335" s="458" t="s">
        <v>2</v>
      </c>
      <c r="H335" s="456">
        <f>I335+L335</f>
        <v>655458</v>
      </c>
      <c r="I335" s="456">
        <f t="shared" si="98"/>
        <v>652458</v>
      </c>
      <c r="J335" s="456">
        <f>J333+J334</f>
        <v>639996</v>
      </c>
      <c r="K335" s="456">
        <f>K333+K334</f>
        <v>12462</v>
      </c>
      <c r="L335" s="456">
        <f t="shared" si="99"/>
        <v>3000</v>
      </c>
      <c r="M335" s="456">
        <f>M333+M334</f>
        <v>3000</v>
      </c>
      <c r="N335" s="456">
        <f>N333+N334</f>
        <v>0</v>
      </c>
    </row>
    <row r="336" spans="1:14" s="506" customFormat="1" ht="15" hidden="1" customHeight="1">
      <c r="A336" s="1039"/>
      <c r="B336" s="1040"/>
      <c r="C336" s="1039"/>
      <c r="D336" s="1040"/>
      <c r="E336" s="505" t="s">
        <v>903</v>
      </c>
      <c r="F336" s="1123" t="s">
        <v>904</v>
      </c>
      <c r="G336" s="455" t="s">
        <v>0</v>
      </c>
      <c r="H336" s="456">
        <f t="shared" si="97"/>
        <v>1637400</v>
      </c>
      <c r="I336" s="456">
        <f t="shared" si="98"/>
        <v>1517200</v>
      </c>
      <c r="J336" s="456">
        <v>1500000</v>
      </c>
      <c r="K336" s="456">
        <v>17200</v>
      </c>
      <c r="L336" s="456">
        <f t="shared" si="99"/>
        <v>120200</v>
      </c>
      <c r="M336" s="456">
        <v>120000</v>
      </c>
      <c r="N336" s="456">
        <v>200</v>
      </c>
    </row>
    <row r="337" spans="1:14" s="506" customFormat="1" ht="15" hidden="1" customHeight="1">
      <c r="A337" s="1039"/>
      <c r="B337" s="1074"/>
      <c r="C337" s="1039"/>
      <c r="D337" s="1074"/>
      <c r="E337" s="507"/>
      <c r="F337" s="1124"/>
      <c r="G337" s="458" t="s">
        <v>1</v>
      </c>
      <c r="H337" s="456">
        <f t="shared" ref="H337" si="125">I337+L337</f>
        <v>0</v>
      </c>
      <c r="I337" s="456">
        <f t="shared" ref="I337:I338" si="126">J337+K337</f>
        <v>0</v>
      </c>
      <c r="J337" s="456">
        <v>0</v>
      </c>
      <c r="K337" s="456">
        <v>0</v>
      </c>
      <c r="L337" s="456">
        <f t="shared" ref="L337:L338" si="127">M337+N337</f>
        <v>0</v>
      </c>
      <c r="M337" s="456">
        <v>0</v>
      </c>
      <c r="N337" s="456">
        <v>0</v>
      </c>
    </row>
    <row r="338" spans="1:14" s="506" customFormat="1" ht="15" hidden="1" customHeight="1">
      <c r="A338" s="1039"/>
      <c r="B338" s="1074"/>
      <c r="C338" s="1039"/>
      <c r="D338" s="1074"/>
      <c r="E338" s="508"/>
      <c r="F338" s="1125"/>
      <c r="G338" s="458" t="s">
        <v>2</v>
      </c>
      <c r="H338" s="456">
        <f>I338+L338</f>
        <v>1637400</v>
      </c>
      <c r="I338" s="456">
        <f t="shared" si="126"/>
        <v>1517200</v>
      </c>
      <c r="J338" s="456">
        <f>J336+J337</f>
        <v>1500000</v>
      </c>
      <c r="K338" s="456">
        <f>K336+K337</f>
        <v>17200</v>
      </c>
      <c r="L338" s="456">
        <f t="shared" si="127"/>
        <v>120200</v>
      </c>
      <c r="M338" s="456">
        <f>M336+M337</f>
        <v>120000</v>
      </c>
      <c r="N338" s="456">
        <f>N336+N337</f>
        <v>200</v>
      </c>
    </row>
    <row r="339" spans="1:14" s="407" customFormat="1" ht="15.6" hidden="1" customHeight="1">
      <c r="A339" s="1088"/>
      <c r="B339" s="1129"/>
      <c r="C339" s="1088"/>
      <c r="D339" s="1129"/>
      <c r="E339" s="503" t="s">
        <v>905</v>
      </c>
      <c r="F339" s="1123" t="s">
        <v>907</v>
      </c>
      <c r="G339" s="455" t="s">
        <v>0</v>
      </c>
      <c r="H339" s="456">
        <f>I339+L339</f>
        <v>741591</v>
      </c>
      <c r="I339" s="456">
        <f>J339+K339</f>
        <v>741508</v>
      </c>
      <c r="J339" s="456">
        <v>736508</v>
      </c>
      <c r="K339" s="456">
        <v>5000</v>
      </c>
      <c r="L339" s="456">
        <f>M339+N339</f>
        <v>83</v>
      </c>
      <c r="M339" s="456">
        <v>0</v>
      </c>
      <c r="N339" s="456">
        <v>83</v>
      </c>
    </row>
    <row r="340" spans="1:14" s="407" customFormat="1" ht="15.6" hidden="1" customHeight="1">
      <c r="A340" s="1088"/>
      <c r="B340" s="1074"/>
      <c r="C340" s="1088"/>
      <c r="D340" s="1074"/>
      <c r="E340" s="504"/>
      <c r="F340" s="1124"/>
      <c r="G340" s="458" t="s">
        <v>1</v>
      </c>
      <c r="H340" s="456">
        <f t="shared" ref="H340" si="128">I340+L340</f>
        <v>0</v>
      </c>
      <c r="I340" s="456">
        <f t="shared" ref="I340:I356" si="129">J340+K340</f>
        <v>0</v>
      </c>
      <c r="J340" s="456">
        <v>0</v>
      </c>
      <c r="K340" s="456">
        <v>0</v>
      </c>
      <c r="L340" s="456">
        <f t="shared" ref="L340:L356" si="130">M340+N340</f>
        <v>0</v>
      </c>
      <c r="M340" s="456">
        <v>0</v>
      </c>
      <c r="N340" s="456">
        <v>0</v>
      </c>
    </row>
    <row r="341" spans="1:14" s="407" customFormat="1" ht="15.6" hidden="1" customHeight="1">
      <c r="A341" s="1090"/>
      <c r="B341" s="1076"/>
      <c r="C341" s="1090"/>
      <c r="D341" s="1076"/>
      <c r="E341" s="504"/>
      <c r="F341" s="1125"/>
      <c r="G341" s="458" t="s">
        <v>2</v>
      </c>
      <c r="H341" s="456">
        <f>I341+L341</f>
        <v>741591</v>
      </c>
      <c r="I341" s="456">
        <f t="shared" si="129"/>
        <v>741508</v>
      </c>
      <c r="J341" s="456">
        <f>J339+J340</f>
        <v>736508</v>
      </c>
      <c r="K341" s="456">
        <f>K339+K340</f>
        <v>5000</v>
      </c>
      <c r="L341" s="456">
        <f t="shared" si="130"/>
        <v>83</v>
      </c>
      <c r="M341" s="456">
        <f>M339+M340</f>
        <v>0</v>
      </c>
      <c r="N341" s="456">
        <f>N339+N340</f>
        <v>83</v>
      </c>
    </row>
    <row r="342" spans="1:14" s="407" customFormat="1" ht="15.6" hidden="1" customHeight="1">
      <c r="A342" s="1086" t="s">
        <v>67</v>
      </c>
      <c r="B342" s="1087"/>
      <c r="C342" s="1086" t="s">
        <v>1068</v>
      </c>
      <c r="D342" s="1087"/>
      <c r="E342" s="503" t="s">
        <v>758</v>
      </c>
      <c r="F342" s="1123" t="s">
        <v>765</v>
      </c>
      <c r="G342" s="455" t="s">
        <v>0</v>
      </c>
      <c r="H342" s="456">
        <f t="shared" ref="H342:H343" si="131">I342+L342</f>
        <v>1333771</v>
      </c>
      <c r="I342" s="456">
        <f t="shared" si="129"/>
        <v>0</v>
      </c>
      <c r="J342" s="456">
        <v>0</v>
      </c>
      <c r="K342" s="456">
        <v>0</v>
      </c>
      <c r="L342" s="456">
        <f t="shared" si="130"/>
        <v>1333771</v>
      </c>
      <c r="M342" s="456">
        <v>0</v>
      </c>
      <c r="N342" s="456">
        <v>1333771</v>
      </c>
    </row>
    <row r="343" spans="1:14" s="407" customFormat="1" ht="15.6" hidden="1" customHeight="1">
      <c r="A343" s="1088"/>
      <c r="B343" s="1074"/>
      <c r="C343" s="1088"/>
      <c r="D343" s="1074"/>
      <c r="E343" s="504"/>
      <c r="F343" s="1124"/>
      <c r="G343" s="458" t="s">
        <v>1</v>
      </c>
      <c r="H343" s="456">
        <f t="shared" si="131"/>
        <v>0</v>
      </c>
      <c r="I343" s="456">
        <f t="shared" si="129"/>
        <v>0</v>
      </c>
      <c r="J343" s="456">
        <v>0</v>
      </c>
      <c r="K343" s="456">
        <v>0</v>
      </c>
      <c r="L343" s="456">
        <f t="shared" si="130"/>
        <v>0</v>
      </c>
      <c r="M343" s="456">
        <v>0</v>
      </c>
      <c r="N343" s="456">
        <v>0</v>
      </c>
    </row>
    <row r="344" spans="1:14" s="407" customFormat="1" ht="15.6" hidden="1" customHeight="1">
      <c r="A344" s="1088"/>
      <c r="B344" s="1074"/>
      <c r="C344" s="1088"/>
      <c r="D344" s="1074"/>
      <c r="E344" s="504"/>
      <c r="F344" s="1125"/>
      <c r="G344" s="458" t="s">
        <v>2</v>
      </c>
      <c r="H344" s="456">
        <f>I344+L344</f>
        <v>1333771</v>
      </c>
      <c r="I344" s="456">
        <f t="shared" si="129"/>
        <v>0</v>
      </c>
      <c r="J344" s="456">
        <f>J342+J343</f>
        <v>0</v>
      </c>
      <c r="K344" s="456">
        <f>K342+K343</f>
        <v>0</v>
      </c>
      <c r="L344" s="456">
        <f t="shared" si="130"/>
        <v>1333771</v>
      </c>
      <c r="M344" s="456">
        <f>M342+M343</f>
        <v>0</v>
      </c>
      <c r="N344" s="456">
        <f>N342+N343</f>
        <v>1333771</v>
      </c>
    </row>
    <row r="345" spans="1:14" s="407" customFormat="1" ht="14.1" customHeight="1">
      <c r="A345" s="1086" t="s">
        <v>67</v>
      </c>
      <c r="B345" s="1087"/>
      <c r="C345" s="1086" t="s">
        <v>1068</v>
      </c>
      <c r="D345" s="1087"/>
      <c r="E345" s="503" t="s">
        <v>758</v>
      </c>
      <c r="F345" s="1123" t="s">
        <v>768</v>
      </c>
      <c r="G345" s="455" t="s">
        <v>0</v>
      </c>
      <c r="H345" s="456">
        <f t="shared" ref="H345:H346" si="132">I345+L345</f>
        <v>0</v>
      </c>
      <c r="I345" s="456">
        <f t="shared" si="129"/>
        <v>0</v>
      </c>
      <c r="J345" s="456">
        <v>0</v>
      </c>
      <c r="K345" s="456">
        <v>0</v>
      </c>
      <c r="L345" s="456">
        <f t="shared" si="130"/>
        <v>0</v>
      </c>
      <c r="M345" s="456">
        <v>0</v>
      </c>
      <c r="N345" s="456">
        <v>0</v>
      </c>
    </row>
    <row r="346" spans="1:14" s="407" customFormat="1" ht="14.1" customHeight="1">
      <c r="A346" s="1088"/>
      <c r="B346" s="1074"/>
      <c r="C346" s="1088"/>
      <c r="D346" s="1074"/>
      <c r="E346" s="504"/>
      <c r="F346" s="1124"/>
      <c r="G346" s="458" t="s">
        <v>1</v>
      </c>
      <c r="H346" s="456">
        <f t="shared" si="132"/>
        <v>30135594</v>
      </c>
      <c r="I346" s="456">
        <f t="shared" si="129"/>
        <v>145750</v>
      </c>
      <c r="J346" s="456">
        <v>0</v>
      </c>
      <c r="K346" s="456">
        <v>145750</v>
      </c>
      <c r="L346" s="456">
        <f t="shared" si="130"/>
        <v>29989844</v>
      </c>
      <c r="M346" s="456">
        <v>0</v>
      </c>
      <c r="N346" s="456">
        <v>29989844</v>
      </c>
    </row>
    <row r="347" spans="1:14" s="407" customFormat="1" ht="14.1" customHeight="1">
      <c r="A347" s="1088"/>
      <c r="B347" s="1074"/>
      <c r="C347" s="1088"/>
      <c r="D347" s="1074"/>
      <c r="E347" s="504"/>
      <c r="F347" s="1125"/>
      <c r="G347" s="458" t="s">
        <v>2</v>
      </c>
      <c r="H347" s="456">
        <f>I347+L347</f>
        <v>30135594</v>
      </c>
      <c r="I347" s="456">
        <f t="shared" si="129"/>
        <v>145750</v>
      </c>
      <c r="J347" s="456">
        <f>J345+J346</f>
        <v>0</v>
      </c>
      <c r="K347" s="456">
        <f>K345+K346</f>
        <v>145750</v>
      </c>
      <c r="L347" s="456">
        <f t="shared" si="130"/>
        <v>29989844</v>
      </c>
      <c r="M347" s="456">
        <f>M345+M346</f>
        <v>0</v>
      </c>
      <c r="N347" s="456">
        <f>N345+N346</f>
        <v>29989844</v>
      </c>
    </row>
    <row r="348" spans="1:14" s="407" customFormat="1" ht="15.6" hidden="1" customHeight="1">
      <c r="A348" s="1088"/>
      <c r="B348" s="1129"/>
      <c r="C348" s="1086" t="s">
        <v>374</v>
      </c>
      <c r="D348" s="1087"/>
      <c r="E348" s="503" t="s">
        <v>758</v>
      </c>
      <c r="F348" s="1123" t="s">
        <v>760</v>
      </c>
      <c r="G348" s="455" t="s">
        <v>0</v>
      </c>
      <c r="H348" s="456">
        <f t="shared" ref="H348:H349" si="133">I348+L348</f>
        <v>246221</v>
      </c>
      <c r="I348" s="456">
        <f t="shared" si="129"/>
        <v>246221</v>
      </c>
      <c r="J348" s="456">
        <v>0</v>
      </c>
      <c r="K348" s="456">
        <v>246221</v>
      </c>
      <c r="L348" s="456">
        <f t="shared" si="130"/>
        <v>0</v>
      </c>
      <c r="M348" s="456">
        <v>0</v>
      </c>
      <c r="N348" s="456">
        <v>0</v>
      </c>
    </row>
    <row r="349" spans="1:14" s="407" customFormat="1" ht="15.6" hidden="1" customHeight="1">
      <c r="A349" s="1088"/>
      <c r="B349" s="1074"/>
      <c r="C349" s="1088"/>
      <c r="D349" s="1074"/>
      <c r="E349" s="504"/>
      <c r="F349" s="1124"/>
      <c r="G349" s="458" t="s">
        <v>1</v>
      </c>
      <c r="H349" s="456">
        <f t="shared" si="133"/>
        <v>0</v>
      </c>
      <c r="I349" s="456">
        <f t="shared" si="129"/>
        <v>0</v>
      </c>
      <c r="J349" s="456">
        <v>0</v>
      </c>
      <c r="K349" s="456">
        <v>0</v>
      </c>
      <c r="L349" s="456">
        <f t="shared" si="130"/>
        <v>0</v>
      </c>
      <c r="M349" s="456">
        <v>0</v>
      </c>
      <c r="N349" s="456">
        <v>0</v>
      </c>
    </row>
    <row r="350" spans="1:14" s="407" customFormat="1" ht="15.6" hidden="1" customHeight="1">
      <c r="A350" s="1088"/>
      <c r="B350" s="1074"/>
      <c r="C350" s="1088"/>
      <c r="D350" s="1074"/>
      <c r="E350" s="504"/>
      <c r="F350" s="1125"/>
      <c r="G350" s="458" t="s">
        <v>2</v>
      </c>
      <c r="H350" s="456">
        <f>I350+L350</f>
        <v>246221</v>
      </c>
      <c r="I350" s="456">
        <f t="shared" si="129"/>
        <v>246221</v>
      </c>
      <c r="J350" s="456">
        <f>J348+J349</f>
        <v>0</v>
      </c>
      <c r="K350" s="456">
        <f>K348+K349</f>
        <v>246221</v>
      </c>
      <c r="L350" s="456">
        <f t="shared" si="130"/>
        <v>0</v>
      </c>
      <c r="M350" s="456">
        <f>M348+M349</f>
        <v>0</v>
      </c>
      <c r="N350" s="456">
        <f>N348+N349</f>
        <v>0</v>
      </c>
    </row>
    <row r="351" spans="1:14" s="407" customFormat="1" ht="15" hidden="1" customHeight="1">
      <c r="A351" s="1088"/>
      <c r="B351" s="1129"/>
      <c r="C351" s="1088"/>
      <c r="D351" s="1129"/>
      <c r="E351" s="504"/>
      <c r="F351" s="1123" t="s">
        <v>762</v>
      </c>
      <c r="G351" s="455" t="s">
        <v>0</v>
      </c>
      <c r="H351" s="456">
        <f t="shared" ref="H351:H355" si="134">I351+L351</f>
        <v>38789</v>
      </c>
      <c r="I351" s="456">
        <f t="shared" si="129"/>
        <v>0</v>
      </c>
      <c r="J351" s="456">
        <v>0</v>
      </c>
      <c r="K351" s="456">
        <v>0</v>
      </c>
      <c r="L351" s="456">
        <f t="shared" si="130"/>
        <v>38789</v>
      </c>
      <c r="M351" s="456">
        <v>0</v>
      </c>
      <c r="N351" s="456">
        <v>38789</v>
      </c>
    </row>
    <row r="352" spans="1:14" s="407" customFormat="1" ht="15" hidden="1" customHeight="1">
      <c r="A352" s="1088"/>
      <c r="B352" s="1074"/>
      <c r="C352" s="1088"/>
      <c r="D352" s="1074"/>
      <c r="E352" s="504"/>
      <c r="F352" s="1124"/>
      <c r="G352" s="458" t="s">
        <v>1</v>
      </c>
      <c r="H352" s="456">
        <f t="shared" si="134"/>
        <v>0</v>
      </c>
      <c r="I352" s="456">
        <f t="shared" si="129"/>
        <v>0</v>
      </c>
      <c r="J352" s="456">
        <v>0</v>
      </c>
      <c r="K352" s="456">
        <v>0</v>
      </c>
      <c r="L352" s="456">
        <f t="shared" si="130"/>
        <v>0</v>
      </c>
      <c r="M352" s="456">
        <v>0</v>
      </c>
      <c r="N352" s="456">
        <v>0</v>
      </c>
    </row>
    <row r="353" spans="1:14" s="407" customFormat="1" ht="15" hidden="1" customHeight="1">
      <c r="A353" s="1088"/>
      <c r="B353" s="1074"/>
      <c r="C353" s="1088"/>
      <c r="D353" s="1074"/>
      <c r="E353" s="504"/>
      <c r="F353" s="1125"/>
      <c r="G353" s="458" t="s">
        <v>2</v>
      </c>
      <c r="H353" s="456">
        <f>I353+L353</f>
        <v>38789</v>
      </c>
      <c r="I353" s="456">
        <f t="shared" si="129"/>
        <v>0</v>
      </c>
      <c r="J353" s="456">
        <f>J351+J352</f>
        <v>0</v>
      </c>
      <c r="K353" s="456">
        <f>K351+K352</f>
        <v>0</v>
      </c>
      <c r="L353" s="456">
        <f t="shared" si="130"/>
        <v>38789</v>
      </c>
      <c r="M353" s="456">
        <f>M351+M352</f>
        <v>0</v>
      </c>
      <c r="N353" s="456">
        <f>N351+N352</f>
        <v>38789</v>
      </c>
    </row>
    <row r="354" spans="1:14" s="407" customFormat="1" ht="15" hidden="1" customHeight="1">
      <c r="A354" s="1088"/>
      <c r="B354" s="1137"/>
      <c r="C354" s="1088"/>
      <c r="D354" s="1129"/>
      <c r="E354" s="512"/>
      <c r="F354" s="1123" t="s">
        <v>764</v>
      </c>
      <c r="G354" s="455" t="s">
        <v>0</v>
      </c>
      <c r="H354" s="456">
        <f t="shared" si="134"/>
        <v>71215</v>
      </c>
      <c r="I354" s="456">
        <f t="shared" si="129"/>
        <v>71215</v>
      </c>
      <c r="J354" s="456">
        <v>0</v>
      </c>
      <c r="K354" s="456">
        <v>71215</v>
      </c>
      <c r="L354" s="456">
        <f t="shared" si="130"/>
        <v>0</v>
      </c>
      <c r="M354" s="456">
        <v>0</v>
      </c>
      <c r="N354" s="456">
        <v>0</v>
      </c>
    </row>
    <row r="355" spans="1:14" s="407" customFormat="1" ht="15" hidden="1" customHeight="1">
      <c r="A355" s="1088"/>
      <c r="B355" s="1074"/>
      <c r="C355" s="1088"/>
      <c r="D355" s="1074"/>
      <c r="E355" s="512"/>
      <c r="F355" s="1124"/>
      <c r="G355" s="458" t="s">
        <v>1</v>
      </c>
      <c r="H355" s="456">
        <f t="shared" si="134"/>
        <v>0</v>
      </c>
      <c r="I355" s="456">
        <f t="shared" si="129"/>
        <v>0</v>
      </c>
      <c r="J355" s="456">
        <v>0</v>
      </c>
      <c r="K355" s="456">
        <v>0</v>
      </c>
      <c r="L355" s="456">
        <f t="shared" si="130"/>
        <v>0</v>
      </c>
      <c r="M355" s="456">
        <v>0</v>
      </c>
      <c r="N355" s="456">
        <v>0</v>
      </c>
    </row>
    <row r="356" spans="1:14" s="407" customFormat="1" ht="15" hidden="1" customHeight="1">
      <c r="A356" s="1090"/>
      <c r="B356" s="1076"/>
      <c r="C356" s="1090"/>
      <c r="D356" s="1076"/>
      <c r="E356" s="513"/>
      <c r="F356" s="1125"/>
      <c r="G356" s="458" t="s">
        <v>2</v>
      </c>
      <c r="H356" s="456">
        <f>I356+L356</f>
        <v>71215</v>
      </c>
      <c r="I356" s="456">
        <f t="shared" si="129"/>
        <v>71215</v>
      </c>
      <c r="J356" s="456">
        <f>J354+J355</f>
        <v>0</v>
      </c>
      <c r="K356" s="456">
        <f>K354+K355</f>
        <v>71215</v>
      </c>
      <c r="L356" s="456">
        <f t="shared" si="130"/>
        <v>0</v>
      </c>
      <c r="M356" s="456">
        <f>M354+M355</f>
        <v>0</v>
      </c>
      <c r="N356" s="456">
        <f>N354+N355</f>
        <v>0</v>
      </c>
    </row>
    <row r="357" spans="1:14" s="478" customFormat="1" ht="3.95" customHeight="1">
      <c r="A357" s="472"/>
      <c r="B357" s="473"/>
      <c r="C357" s="473"/>
      <c r="D357" s="473"/>
      <c r="E357" s="473"/>
      <c r="F357" s="473"/>
      <c r="G357" s="474"/>
      <c r="H357" s="475"/>
      <c r="I357" s="476"/>
      <c r="J357" s="476"/>
      <c r="K357" s="476"/>
      <c r="L357" s="476"/>
      <c r="M357" s="476"/>
      <c r="N357" s="477"/>
    </row>
    <row r="358" spans="1:14" s="497" customFormat="1" ht="15" hidden="1" customHeight="1">
      <c r="A358" s="1126" t="s">
        <v>1069</v>
      </c>
      <c r="B358" s="1127"/>
      <c r="C358" s="1127"/>
      <c r="D358" s="1127"/>
      <c r="E358" s="1127"/>
      <c r="F358" s="1128"/>
      <c r="G358" s="499" t="s">
        <v>0</v>
      </c>
      <c r="H358" s="496">
        <f>I358+L358</f>
        <v>3456557</v>
      </c>
      <c r="I358" s="496">
        <f>J358+K358</f>
        <v>3243557</v>
      </c>
      <c r="J358" s="496">
        <f>J362+J365</f>
        <v>0</v>
      </c>
      <c r="K358" s="496">
        <f>K362+K365</f>
        <v>3243557</v>
      </c>
      <c r="L358" s="496">
        <f>M358+N358</f>
        <v>213000</v>
      </c>
      <c r="M358" s="496">
        <f>M362+M365</f>
        <v>0</v>
      </c>
      <c r="N358" s="496">
        <f>N362+N365</f>
        <v>213000</v>
      </c>
    </row>
    <row r="359" spans="1:14" s="497" customFormat="1" ht="15" hidden="1" customHeight="1">
      <c r="A359" s="1092"/>
      <c r="B359" s="1093"/>
      <c r="C359" s="1093"/>
      <c r="D359" s="1093"/>
      <c r="E359" s="1093"/>
      <c r="F359" s="1094"/>
      <c r="G359" s="500" t="s">
        <v>1</v>
      </c>
      <c r="H359" s="496">
        <f t="shared" ref="H359:H360" si="135">I359+L359</f>
        <v>0</v>
      </c>
      <c r="I359" s="496">
        <f t="shared" ref="I359:I360" si="136">J359+K359</f>
        <v>0</v>
      </c>
      <c r="J359" s="496">
        <f t="shared" ref="J359:K360" si="137">J363+J366</f>
        <v>0</v>
      </c>
      <c r="K359" s="496">
        <f t="shared" si="137"/>
        <v>0</v>
      </c>
      <c r="L359" s="496">
        <f t="shared" ref="L359:L360" si="138">M359+N359</f>
        <v>0</v>
      </c>
      <c r="M359" s="496">
        <f t="shared" ref="M359:N360" si="139">M363+M366</f>
        <v>0</v>
      </c>
      <c r="N359" s="496">
        <f t="shared" si="139"/>
        <v>0</v>
      </c>
    </row>
    <row r="360" spans="1:14" s="497" customFormat="1" ht="15" hidden="1" customHeight="1">
      <c r="A360" s="1095"/>
      <c r="B360" s="1096"/>
      <c r="C360" s="1096"/>
      <c r="D360" s="1096"/>
      <c r="E360" s="1096"/>
      <c r="F360" s="1097"/>
      <c r="G360" s="500" t="s">
        <v>2</v>
      </c>
      <c r="H360" s="496">
        <f t="shared" si="135"/>
        <v>3456557</v>
      </c>
      <c r="I360" s="496">
        <f t="shared" si="136"/>
        <v>3243557</v>
      </c>
      <c r="J360" s="496">
        <f t="shared" si="137"/>
        <v>0</v>
      </c>
      <c r="K360" s="496">
        <f t="shared" si="137"/>
        <v>3243557</v>
      </c>
      <c r="L360" s="496">
        <f t="shared" si="138"/>
        <v>213000</v>
      </c>
      <c r="M360" s="496">
        <f t="shared" si="139"/>
        <v>0</v>
      </c>
      <c r="N360" s="496">
        <f t="shared" si="139"/>
        <v>213000</v>
      </c>
    </row>
    <row r="361" spans="1:14" s="478" customFormat="1" ht="5.25" hidden="1" customHeight="1">
      <c r="A361" s="472"/>
      <c r="B361" s="473"/>
      <c r="C361" s="473"/>
      <c r="D361" s="473"/>
      <c r="E361" s="473"/>
      <c r="F361" s="473"/>
      <c r="G361" s="474"/>
      <c r="H361" s="475"/>
      <c r="I361" s="476"/>
      <c r="J361" s="476"/>
      <c r="K361" s="476"/>
      <c r="L361" s="476"/>
      <c r="M361" s="476"/>
      <c r="N361" s="477"/>
    </row>
    <row r="362" spans="1:14" s="407" customFormat="1" ht="15.6" hidden="1" customHeight="1">
      <c r="A362" s="1086" t="s">
        <v>25</v>
      </c>
      <c r="B362" s="1087"/>
      <c r="C362" s="1086" t="s">
        <v>1046</v>
      </c>
      <c r="D362" s="1087"/>
      <c r="E362" s="503" t="s">
        <v>1070</v>
      </c>
      <c r="F362" s="1130" t="s">
        <v>964</v>
      </c>
      <c r="G362" s="455" t="s">
        <v>0</v>
      </c>
      <c r="H362" s="481">
        <f>I362+L362</f>
        <v>3243557</v>
      </c>
      <c r="I362" s="481">
        <f>J362+K362</f>
        <v>3243557</v>
      </c>
      <c r="J362" s="481">
        <v>0</v>
      </c>
      <c r="K362" s="481">
        <v>3243557</v>
      </c>
      <c r="L362" s="481">
        <f>M362+N362</f>
        <v>0</v>
      </c>
      <c r="M362" s="481">
        <v>0</v>
      </c>
      <c r="N362" s="481">
        <v>0</v>
      </c>
    </row>
    <row r="363" spans="1:14" s="407" customFormat="1" ht="15.6" hidden="1" customHeight="1">
      <c r="A363" s="1088"/>
      <c r="B363" s="1089"/>
      <c r="C363" s="1088"/>
      <c r="D363" s="1089"/>
      <c r="E363" s="504"/>
      <c r="F363" s="1135"/>
      <c r="G363" s="458" t="s">
        <v>1</v>
      </c>
      <c r="H363" s="481">
        <f t="shared" ref="H363" si="140">I363+L363</f>
        <v>0</v>
      </c>
      <c r="I363" s="481">
        <f t="shared" ref="I363:I364" si="141">J363+K363</f>
        <v>0</v>
      </c>
      <c r="J363" s="481">
        <v>0</v>
      </c>
      <c r="K363" s="481">
        <v>0</v>
      </c>
      <c r="L363" s="481">
        <f t="shared" ref="L363:L364" si="142">M363+N363</f>
        <v>0</v>
      </c>
      <c r="M363" s="481">
        <v>0</v>
      </c>
      <c r="N363" s="481">
        <v>0</v>
      </c>
    </row>
    <row r="364" spans="1:14" s="407" customFormat="1" ht="15.6" hidden="1" customHeight="1">
      <c r="A364" s="1090"/>
      <c r="B364" s="1091"/>
      <c r="C364" s="1090"/>
      <c r="D364" s="1091"/>
      <c r="E364" s="509"/>
      <c r="F364" s="1136"/>
      <c r="G364" s="458" t="s">
        <v>2</v>
      </c>
      <c r="H364" s="456">
        <f>I364+L364</f>
        <v>3243557</v>
      </c>
      <c r="I364" s="456">
        <f t="shared" si="141"/>
        <v>3243557</v>
      </c>
      <c r="J364" s="456">
        <f>J362+J363</f>
        <v>0</v>
      </c>
      <c r="K364" s="456">
        <f>K362+K363</f>
        <v>3243557</v>
      </c>
      <c r="L364" s="456">
        <f t="shared" si="142"/>
        <v>0</v>
      </c>
      <c r="M364" s="456">
        <f>M362+M363</f>
        <v>0</v>
      </c>
      <c r="N364" s="456">
        <f>N362+N363</f>
        <v>0</v>
      </c>
    </row>
    <row r="365" spans="1:14" s="407" customFormat="1" ht="15" hidden="1" customHeight="1">
      <c r="A365" s="1086" t="s">
        <v>64</v>
      </c>
      <c r="B365" s="1087"/>
      <c r="C365" s="1086" t="s">
        <v>421</v>
      </c>
      <c r="D365" s="1087"/>
      <c r="E365" s="503" t="s">
        <v>620</v>
      </c>
      <c r="F365" s="1042" t="s">
        <v>1071</v>
      </c>
      <c r="G365" s="455" t="s">
        <v>0</v>
      </c>
      <c r="H365" s="456">
        <f>I365+L365</f>
        <v>213000</v>
      </c>
      <c r="I365" s="456">
        <f>J365+K365</f>
        <v>0</v>
      </c>
      <c r="J365" s="456">
        <v>0</v>
      </c>
      <c r="K365" s="456">
        <v>0</v>
      </c>
      <c r="L365" s="456">
        <f>M365+N365</f>
        <v>213000</v>
      </c>
      <c r="M365" s="456">
        <v>0</v>
      </c>
      <c r="N365" s="456">
        <v>213000</v>
      </c>
    </row>
    <row r="366" spans="1:14" s="407" customFormat="1" ht="15" hidden="1" customHeight="1">
      <c r="A366" s="1088"/>
      <c r="B366" s="1089"/>
      <c r="C366" s="1088"/>
      <c r="D366" s="1089"/>
      <c r="E366" s="504"/>
      <c r="F366" s="1044"/>
      <c r="G366" s="458" t="s">
        <v>1</v>
      </c>
      <c r="H366" s="456">
        <f t="shared" ref="H366" si="143">I366+L366</f>
        <v>0</v>
      </c>
      <c r="I366" s="456">
        <f t="shared" ref="I366:I367" si="144">J366+K366</f>
        <v>0</v>
      </c>
      <c r="J366" s="456">
        <v>0</v>
      </c>
      <c r="K366" s="456">
        <v>0</v>
      </c>
      <c r="L366" s="456">
        <f t="shared" ref="L366:L367" si="145">M366+N366</f>
        <v>0</v>
      </c>
      <c r="M366" s="456">
        <v>0</v>
      </c>
      <c r="N366" s="456">
        <v>0</v>
      </c>
    </row>
    <row r="367" spans="1:14" s="407" customFormat="1" ht="15" hidden="1" customHeight="1">
      <c r="A367" s="1090"/>
      <c r="B367" s="1091"/>
      <c r="C367" s="1090"/>
      <c r="D367" s="1091"/>
      <c r="E367" s="509"/>
      <c r="F367" s="1046"/>
      <c r="G367" s="458" t="s">
        <v>2</v>
      </c>
      <c r="H367" s="456">
        <f>I367+L367</f>
        <v>213000</v>
      </c>
      <c r="I367" s="456">
        <f t="shared" si="144"/>
        <v>0</v>
      </c>
      <c r="J367" s="456">
        <f>J365+J366</f>
        <v>0</v>
      </c>
      <c r="K367" s="456">
        <f>K365+K366</f>
        <v>0</v>
      </c>
      <c r="L367" s="456">
        <f t="shared" si="145"/>
        <v>213000</v>
      </c>
      <c r="M367" s="456">
        <f>M365+M366</f>
        <v>0</v>
      </c>
      <c r="N367" s="456">
        <f>N365+N366</f>
        <v>213000</v>
      </c>
    </row>
    <row r="368" spans="1:14" s="478" customFormat="1" ht="5.25" hidden="1" customHeight="1">
      <c r="A368" s="472"/>
      <c r="B368" s="473"/>
      <c r="C368" s="473"/>
      <c r="D368" s="473"/>
      <c r="E368" s="473"/>
      <c r="F368" s="473"/>
      <c r="G368" s="474"/>
      <c r="H368" s="475"/>
      <c r="I368" s="476"/>
      <c r="J368" s="476"/>
      <c r="K368" s="476"/>
      <c r="L368" s="476"/>
      <c r="M368" s="476"/>
      <c r="N368" s="477"/>
    </row>
    <row r="369" spans="1:14" s="497" customFormat="1" ht="15" hidden="1" customHeight="1">
      <c r="A369" s="1126" t="s">
        <v>1072</v>
      </c>
      <c r="B369" s="1127"/>
      <c r="C369" s="1127"/>
      <c r="D369" s="1127"/>
      <c r="E369" s="1127"/>
      <c r="F369" s="1128"/>
      <c r="G369" s="499" t="s">
        <v>0</v>
      </c>
      <c r="H369" s="496">
        <f>I369+L369</f>
        <v>600000</v>
      </c>
      <c r="I369" s="496">
        <f>J369+K369</f>
        <v>100000</v>
      </c>
      <c r="J369" s="496">
        <f>J373</f>
        <v>0</v>
      </c>
      <c r="K369" s="496">
        <f>K373</f>
        <v>100000</v>
      </c>
      <c r="L369" s="496">
        <f>M369+N369</f>
        <v>500000</v>
      </c>
      <c r="M369" s="496">
        <f>M373</f>
        <v>0</v>
      </c>
      <c r="N369" s="496">
        <f>N373</f>
        <v>500000</v>
      </c>
    </row>
    <row r="370" spans="1:14" s="497" customFormat="1" ht="15" hidden="1" customHeight="1">
      <c r="A370" s="1092"/>
      <c r="B370" s="1093"/>
      <c r="C370" s="1093"/>
      <c r="D370" s="1093"/>
      <c r="E370" s="1093"/>
      <c r="F370" s="1094"/>
      <c r="G370" s="500" t="s">
        <v>1</v>
      </c>
      <c r="H370" s="496">
        <f t="shared" ref="H370:H371" si="146">I370+L370</f>
        <v>0</v>
      </c>
      <c r="I370" s="496">
        <f t="shared" ref="I370:I371" si="147">J370+K370</f>
        <v>0</v>
      </c>
      <c r="J370" s="496">
        <f t="shared" ref="J370:K371" si="148">J374</f>
        <v>0</v>
      </c>
      <c r="K370" s="496">
        <f t="shared" si="148"/>
        <v>0</v>
      </c>
      <c r="L370" s="496">
        <f t="shared" ref="L370:L371" si="149">M370+N370</f>
        <v>0</v>
      </c>
      <c r="M370" s="496">
        <f t="shared" ref="M370:N371" si="150">M374</f>
        <v>0</v>
      </c>
      <c r="N370" s="496">
        <f t="shared" si="150"/>
        <v>0</v>
      </c>
    </row>
    <row r="371" spans="1:14" s="497" customFormat="1" ht="15" hidden="1" customHeight="1">
      <c r="A371" s="1095"/>
      <c r="B371" s="1096"/>
      <c r="C371" s="1096"/>
      <c r="D371" s="1096"/>
      <c r="E371" s="1096"/>
      <c r="F371" s="1097"/>
      <c r="G371" s="500" t="s">
        <v>2</v>
      </c>
      <c r="H371" s="496">
        <f t="shared" si="146"/>
        <v>600000</v>
      </c>
      <c r="I371" s="496">
        <f t="shared" si="147"/>
        <v>100000</v>
      </c>
      <c r="J371" s="496">
        <f t="shared" si="148"/>
        <v>0</v>
      </c>
      <c r="K371" s="496">
        <f t="shared" si="148"/>
        <v>100000</v>
      </c>
      <c r="L371" s="496">
        <f t="shared" si="149"/>
        <v>500000</v>
      </c>
      <c r="M371" s="496">
        <f t="shared" si="150"/>
        <v>0</v>
      </c>
      <c r="N371" s="496">
        <f t="shared" si="150"/>
        <v>500000</v>
      </c>
    </row>
    <row r="372" spans="1:14" s="478" customFormat="1" ht="5.25" hidden="1" customHeight="1">
      <c r="A372" s="472"/>
      <c r="B372" s="473"/>
      <c r="C372" s="473"/>
      <c r="D372" s="473"/>
      <c r="E372" s="473"/>
      <c r="F372" s="473"/>
      <c r="G372" s="474"/>
      <c r="H372" s="475"/>
      <c r="I372" s="476"/>
      <c r="J372" s="476"/>
      <c r="K372" s="476"/>
      <c r="L372" s="476"/>
      <c r="M372" s="476"/>
      <c r="N372" s="477"/>
    </row>
    <row r="373" spans="1:14" s="506" customFormat="1" ht="15" hidden="1" customHeight="1">
      <c r="A373" s="1067" t="s">
        <v>42</v>
      </c>
      <c r="B373" s="1068"/>
      <c r="C373" s="1067" t="s">
        <v>518</v>
      </c>
      <c r="D373" s="1068"/>
      <c r="E373" s="1041" t="s">
        <v>1073</v>
      </c>
      <c r="F373" s="1144"/>
      <c r="G373" s="458" t="s">
        <v>0</v>
      </c>
      <c r="H373" s="456">
        <f>I373+L373</f>
        <v>600000</v>
      </c>
      <c r="I373" s="456">
        <f>J373+K373</f>
        <v>100000</v>
      </c>
      <c r="J373" s="456">
        <v>0</v>
      </c>
      <c r="K373" s="456">
        <v>100000</v>
      </c>
      <c r="L373" s="456">
        <f>M373+N373</f>
        <v>500000</v>
      </c>
      <c r="M373" s="456">
        <v>0</v>
      </c>
      <c r="N373" s="456">
        <v>500000</v>
      </c>
    </row>
    <row r="374" spans="1:14" s="506" customFormat="1" ht="15" hidden="1" customHeight="1">
      <c r="A374" s="1039"/>
      <c r="B374" s="1040"/>
      <c r="C374" s="1039"/>
      <c r="D374" s="1040"/>
      <c r="E374" s="1043"/>
      <c r="F374" s="1044"/>
      <c r="G374" s="458" t="s">
        <v>1</v>
      </c>
      <c r="H374" s="456">
        <f t="shared" ref="H374" si="151">I374+L374</f>
        <v>0</v>
      </c>
      <c r="I374" s="456">
        <f t="shared" ref="I374:I375" si="152">J374+K374</f>
        <v>0</v>
      </c>
      <c r="J374" s="456">
        <v>0</v>
      </c>
      <c r="K374" s="456">
        <v>0</v>
      </c>
      <c r="L374" s="456">
        <f t="shared" ref="L374:L375" si="153">M374+N374</f>
        <v>0</v>
      </c>
      <c r="M374" s="456">
        <v>0</v>
      </c>
      <c r="N374" s="456">
        <v>0</v>
      </c>
    </row>
    <row r="375" spans="1:14" s="506" customFormat="1" ht="15" hidden="1" customHeight="1">
      <c r="A375" s="1075"/>
      <c r="B375" s="1145"/>
      <c r="C375" s="1075"/>
      <c r="D375" s="1145"/>
      <c r="E375" s="1045"/>
      <c r="F375" s="1046"/>
      <c r="G375" s="458" t="s">
        <v>2</v>
      </c>
      <c r="H375" s="456">
        <f>I375+L375</f>
        <v>600000</v>
      </c>
      <c r="I375" s="456">
        <f t="shared" si="152"/>
        <v>100000</v>
      </c>
      <c r="J375" s="456">
        <f>J373+J374</f>
        <v>0</v>
      </c>
      <c r="K375" s="456">
        <f>K373+K374</f>
        <v>100000</v>
      </c>
      <c r="L375" s="456">
        <f t="shared" si="153"/>
        <v>500000</v>
      </c>
      <c r="M375" s="456">
        <f>M373+M374</f>
        <v>0</v>
      </c>
      <c r="N375" s="456">
        <f>N373+N374</f>
        <v>500000</v>
      </c>
    </row>
    <row r="376" spans="1:14" s="478" customFormat="1" ht="5.25" hidden="1" customHeight="1">
      <c r="A376" s="472"/>
      <c r="B376" s="473"/>
      <c r="C376" s="473"/>
      <c r="D376" s="473"/>
      <c r="E376" s="473"/>
      <c r="F376" s="473"/>
      <c r="G376" s="474"/>
      <c r="H376" s="475"/>
      <c r="I376" s="476"/>
      <c r="J376" s="476"/>
      <c r="K376" s="476"/>
      <c r="L376" s="476"/>
      <c r="M376" s="476"/>
      <c r="N376" s="477"/>
    </row>
    <row r="377" spans="1:14" s="497" customFormat="1" ht="15" customHeight="1">
      <c r="A377" s="1126" t="s">
        <v>1074</v>
      </c>
      <c r="B377" s="1127"/>
      <c r="C377" s="1127"/>
      <c r="D377" s="1127"/>
      <c r="E377" s="1127"/>
      <c r="F377" s="1128"/>
      <c r="G377" s="499" t="s">
        <v>0</v>
      </c>
      <c r="H377" s="496">
        <f>I377+L377</f>
        <v>196750998.36000001</v>
      </c>
      <c r="I377" s="496">
        <f>J377+K377</f>
        <v>127180473</v>
      </c>
      <c r="J377" s="496">
        <f>J381+J384+J387+J390+J393+J396+J399+J402+J405+J408+J411+J414+J417+J420+J423+J426+J429+J432+J435+J438+J441+J444+J447+J450+J453+J456+J459+J462+J465+J468+J471+J474+J477+J480+J483+J486+J489+J492+J495+J498+J501+J504+J507+J510+J513+J516+J519+J522+J525+J528+J531+J534+J537+J540+J543+J546+J549+J552+J555+J558+J561+J564+J567+J573+J579+J582+J585+J588+J591+J594+J597+J600+J603+J570+J576+J606+J609+J612+J615+J618+J621+J624+J627+J630+J633+J636+J639+J642+J645+J648+J651+J654+J657+J660+J663+J666+J669+J672+J675+J678+J681+J684+J687+J690+J693+J696+J699+J702+J705+J708+J711+J714+J717+J720+J723+J726+J729+J732+J735+J738+J741+J744+J747+J750+J753+J756+J759+J762+J765+J768+J771+J774+J777+J780</f>
        <v>108283461</v>
      </c>
      <c r="K377" s="496">
        <f>K381+K384+K387+K390+K393+K396+K399+K402+K405+K408+K411+K414+K417+K420+K423+K426+K429+K432+K435+K438+K441+K444+K447+K450+K453+K456+K459+K462+K465+K468+K471+K474+K477+K480+K483+K486+K489+K492+K495+K498+K501+K504+K507+K510+K513+K516+K519+K522+K525+K528+K531+K534+K537+K540+K543+K546+K549+K552+K555+K558+K561+K564+K567+K573+K579+K582+K585+K588+K591+K594+K597+K600+K603+K570+K576+K606+K609+K612+K615+K618+K621+K624+K627+K630+K633+K636+K639+K642+K645+K648+K651+K654+K657+K660+K663+K666+K669+K672+K675+K678+K681+K684+K687+K690+K693+K696+K699+K702+K705+K708+K711+K714+K717+K720+K723+K726+K729+K732+K735+K738+K741+K744+K747+K750+K753+K756+K759+K762+K765+K768+K771+K774+K777+K780</f>
        <v>18897012</v>
      </c>
      <c r="L377" s="496">
        <f>M377+N377</f>
        <v>69570525.359999999</v>
      </c>
      <c r="M377" s="496">
        <f>M381+M384+M387+M390+M393+M396+M399+M402+M405+M408+M411+M414+M417+M420+M423+M426+M429+M432+M435+M438+M441+M444+M447+M450+M453+M456+M459+M462+M465+M468+M471+M474+M477+M480+M483+M486+M489+M492+M495+M498+M501+M504+M507+M510+M513+M516+M519+M522+M525+M528+M531+M534+M537+M540+M543+M546+M549+M552+M555+M558+M561+M564+M567+M573+M579+M582+M585+M588+M591+M594+M597+M600+M603+M570+M576+M606+M609+M612+M615+M618+M621+M624+M627+M630+M633+M636+M639+M642+M645+M648+M651+M654+M657+M660+M663+M666+M669+M672+M675+M678+M681+M684+M687+M690+M693+M696+M699+M702+M705+M708+M711+M714+M717+M720+M723+M726+M729+M732+M735+M738+M741+M744+M747+M750+M753+M756+M759+M762+M765+M768+M771+M774+M777+M780</f>
        <v>550000</v>
      </c>
      <c r="N377" s="496">
        <f>N381+N384+N387+N390+N393+N396+N399+N402+N405+N408+N411+N414+N417+N420+N423+N426+N429+N432+N435+N438+N441+N444+N447+N450+N453+N456+N459+N462+N465+N468+N471+N474+N477+N480+N483+N486+N489+N492+N495+N498+N501+N504+N507+N510+N513+N516+N519+N522+N525+N528+N531+N534+N537+N540+N543+N546+N549+N552+N555+N558+N561+N564+N567+N573+N579+N582+N585+N588+N591+N594+N597+N600+N603+N570+N576+N606+N609+N612+N615+N618+N621+N624+N627+N630+N633+N636+N639+N642+N645+N648+N651+N654+N657+N660+N663+N666+N669+N672+N675+N678+N681+N684+N687+N690+N693+N696+N699+N702+N705+N708+N711+N714+N717+N720+N723+N726+N729+N732+N735+N738+N741+N744+N747+N750+N753+N756+N759+N762+N765+N768+N771+N774+N777+N780</f>
        <v>69020525.359999999</v>
      </c>
    </row>
    <row r="378" spans="1:14" s="497" customFormat="1" ht="15" customHeight="1">
      <c r="A378" s="1138"/>
      <c r="B378" s="1139"/>
      <c r="C378" s="1139"/>
      <c r="D378" s="1139"/>
      <c r="E378" s="1139"/>
      <c r="F378" s="1140"/>
      <c r="G378" s="500" t="s">
        <v>1</v>
      </c>
      <c r="H378" s="496">
        <f t="shared" ref="H378:H379" si="154">I378+L378</f>
        <v>5603092</v>
      </c>
      <c r="I378" s="496">
        <f t="shared" ref="I378:I379" si="155">J378+K378</f>
        <v>3859887</v>
      </c>
      <c r="J378" s="496">
        <f t="shared" ref="J378:K379" si="156">J382+J385+J388+J391+J394+J397+J400+J403+J406+J409+J412+J415+J418+J421+J424+J427+J430+J433+J436+J439+J442+J445+J448+J451+J454+J457+J460+J463+J466+J469+J472+J475+J478+J481+J484+J487+J490+J493+J496+J499+J502+J505+J508+J511+J514+J517+J520+J523+J526+J529+J532+J535+J538+J541+J544+J547+J550+J553+J556+J559+J562+J565+J568+J574+J580+J583+J586+J589+J592+J595+J598+J601+J604+J571+J577+J607+J610+J613+J616+J619+J622+J625+J628+J631+J634+J637+J640+J643+J646+J649+J652+J655+J658+J661+J664+J667+J670+J673+J676+J679+J682+J685+J688+J691+J694+J697+J700+J703+J706+J709+J712+J715+J718+J721+J724+J727+J730+J733+J736+J739+J742+J745+J748+J751+J754+J757+J760+J763+J766+J769+J772+J775+J778+J781</f>
        <v>3646280</v>
      </c>
      <c r="K378" s="496">
        <f t="shared" si="156"/>
        <v>213607</v>
      </c>
      <c r="L378" s="496">
        <f t="shared" ref="L378:L379" si="157">M378+N378</f>
        <v>1743205</v>
      </c>
      <c r="M378" s="496">
        <f t="shared" ref="M378:N379" si="158">M382+M385+M388+M391+M394+M397+M400+M403+M406+M409+M412+M415+M418+M421+M424+M427+M430+M433+M436+M439+M442+M445+M448+M451+M454+M457+M460+M463+M466+M469+M472+M475+M478+M481+M484+M487+M490+M493+M496+M499+M502+M505+M508+M511+M514+M517+M520+M523+M526+M529+M532+M535+M538+M541+M544+M547+M550+M553+M556+M559+M562+M565+M568+M574+M580+M583+M586+M589+M592+M595+M598+M601+M604+M571+M577+M607+M610+M613+M616+M619+M622+M625+M628+M631+M634+M637+M640+M643+M646+M649+M652+M655+M658+M661+M664+M667+M670+M673+M676+M679+M682+M685+M688+M691+M694+M697+M700+M703+M706+M709+M712+M715+M718+M721+M724+M727+M730+M733+M736+M739+M742+M745+M748+M751+M754+M757+M760+M763+M766+M769+M772+M775+M778+M781</f>
        <v>2300000</v>
      </c>
      <c r="N378" s="496">
        <f t="shared" si="158"/>
        <v>-556795</v>
      </c>
    </row>
    <row r="379" spans="1:14" s="497" customFormat="1" ht="15" customHeight="1">
      <c r="A379" s="1141"/>
      <c r="B379" s="1142"/>
      <c r="C379" s="1142"/>
      <c r="D379" s="1142"/>
      <c r="E379" s="1142"/>
      <c r="F379" s="1143"/>
      <c r="G379" s="500" t="s">
        <v>2</v>
      </c>
      <c r="H379" s="496">
        <f t="shared" si="154"/>
        <v>202354090.36000001</v>
      </c>
      <c r="I379" s="496">
        <f t="shared" si="155"/>
        <v>131040360</v>
      </c>
      <c r="J379" s="496">
        <f t="shared" si="156"/>
        <v>111929741</v>
      </c>
      <c r="K379" s="496">
        <f t="shared" si="156"/>
        <v>19110619</v>
      </c>
      <c r="L379" s="496">
        <f t="shared" si="157"/>
        <v>71313730.359999999</v>
      </c>
      <c r="M379" s="496">
        <f t="shared" si="158"/>
        <v>2850000</v>
      </c>
      <c r="N379" s="496">
        <f t="shared" si="158"/>
        <v>68463730.359999999</v>
      </c>
    </row>
    <row r="380" spans="1:14" s="478" customFormat="1" ht="3.95" customHeight="1">
      <c r="A380" s="472"/>
      <c r="B380" s="473"/>
      <c r="C380" s="473"/>
      <c r="D380" s="473"/>
      <c r="E380" s="473"/>
      <c r="F380" s="473"/>
      <c r="G380" s="474"/>
      <c r="H380" s="475"/>
      <c r="I380" s="476"/>
      <c r="J380" s="476"/>
      <c r="K380" s="476"/>
      <c r="L380" s="476"/>
      <c r="M380" s="476"/>
      <c r="N380" s="477"/>
    </row>
    <row r="381" spans="1:14" s="407" customFormat="1" ht="15" hidden="1" customHeight="1">
      <c r="A381" s="1086" t="s">
        <v>42</v>
      </c>
      <c r="B381" s="1087"/>
      <c r="C381" s="1086" t="s">
        <v>516</v>
      </c>
      <c r="D381" s="1087"/>
      <c r="E381" s="1041" t="s">
        <v>1075</v>
      </c>
      <c r="F381" s="1042"/>
      <c r="G381" s="455" t="s">
        <v>0</v>
      </c>
      <c r="H381" s="481">
        <f t="shared" ref="H381:H735" si="159">I381+L381</f>
        <v>1500000</v>
      </c>
      <c r="I381" s="481">
        <f t="shared" ref="I381:I713" si="160">J381+K381</f>
        <v>1500000</v>
      </c>
      <c r="J381" s="481">
        <v>0</v>
      </c>
      <c r="K381" s="481">
        <v>1500000</v>
      </c>
      <c r="L381" s="481">
        <f t="shared" ref="L381:L719" si="161">M381+N381</f>
        <v>0</v>
      </c>
      <c r="M381" s="481">
        <v>0</v>
      </c>
      <c r="N381" s="481">
        <v>0</v>
      </c>
    </row>
    <row r="382" spans="1:14" s="407" customFormat="1" ht="15" hidden="1" customHeight="1">
      <c r="A382" s="1088"/>
      <c r="B382" s="1074"/>
      <c r="C382" s="1088"/>
      <c r="D382" s="1074"/>
      <c r="E382" s="1043"/>
      <c r="F382" s="1044"/>
      <c r="G382" s="458" t="s">
        <v>1</v>
      </c>
      <c r="H382" s="481">
        <f t="shared" si="159"/>
        <v>0</v>
      </c>
      <c r="I382" s="481">
        <f t="shared" si="160"/>
        <v>0</v>
      </c>
      <c r="J382" s="481">
        <v>0</v>
      </c>
      <c r="K382" s="481">
        <v>0</v>
      </c>
      <c r="L382" s="481">
        <f t="shared" si="161"/>
        <v>0</v>
      </c>
      <c r="M382" s="481">
        <v>0</v>
      </c>
      <c r="N382" s="481">
        <v>0</v>
      </c>
    </row>
    <row r="383" spans="1:14" s="407" customFormat="1" ht="15" hidden="1" customHeight="1">
      <c r="A383" s="1088"/>
      <c r="B383" s="1074"/>
      <c r="C383" s="1090"/>
      <c r="D383" s="1076"/>
      <c r="E383" s="1045"/>
      <c r="F383" s="1046"/>
      <c r="G383" s="458" t="s">
        <v>2</v>
      </c>
      <c r="H383" s="456">
        <f>I383+L383</f>
        <v>1500000</v>
      </c>
      <c r="I383" s="456">
        <f t="shared" si="160"/>
        <v>1500000</v>
      </c>
      <c r="J383" s="456">
        <f>J381+J382</f>
        <v>0</v>
      </c>
      <c r="K383" s="456">
        <f>K381+K382</f>
        <v>1500000</v>
      </c>
      <c r="L383" s="456">
        <f t="shared" si="161"/>
        <v>0</v>
      </c>
      <c r="M383" s="456">
        <f>M381+M382</f>
        <v>0</v>
      </c>
      <c r="N383" s="456">
        <f>N381+N382</f>
        <v>0</v>
      </c>
    </row>
    <row r="384" spans="1:14" s="407" customFormat="1" ht="15" hidden="1" customHeight="1">
      <c r="A384" s="1088"/>
      <c r="B384" s="1129"/>
      <c r="C384" s="1086" t="s">
        <v>485</v>
      </c>
      <c r="D384" s="1087"/>
      <c r="E384" s="1041" t="s">
        <v>1076</v>
      </c>
      <c r="F384" s="1042"/>
      <c r="G384" s="455" t="s">
        <v>0</v>
      </c>
      <c r="H384" s="481">
        <f t="shared" si="159"/>
        <v>12126448</v>
      </c>
      <c r="I384" s="481">
        <f t="shared" si="160"/>
        <v>11876448</v>
      </c>
      <c r="J384" s="481">
        <v>11876448</v>
      </c>
      <c r="K384" s="481">
        <v>0</v>
      </c>
      <c r="L384" s="481">
        <f t="shared" si="161"/>
        <v>250000</v>
      </c>
      <c r="M384" s="481">
        <v>250000</v>
      </c>
      <c r="N384" s="481">
        <v>0</v>
      </c>
    </row>
    <row r="385" spans="1:14" s="407" customFormat="1" ht="15" hidden="1" customHeight="1">
      <c r="A385" s="1088"/>
      <c r="B385" s="1074"/>
      <c r="C385" s="1088"/>
      <c r="D385" s="1074"/>
      <c r="E385" s="1043"/>
      <c r="F385" s="1044"/>
      <c r="G385" s="458" t="s">
        <v>1</v>
      </c>
      <c r="H385" s="481">
        <f t="shared" si="159"/>
        <v>0</v>
      </c>
      <c r="I385" s="481">
        <f t="shared" si="160"/>
        <v>0</v>
      </c>
      <c r="J385" s="481">
        <v>0</v>
      </c>
      <c r="K385" s="481">
        <v>0</v>
      </c>
      <c r="L385" s="481">
        <f t="shared" si="161"/>
        <v>0</v>
      </c>
      <c r="M385" s="481">
        <v>0</v>
      </c>
      <c r="N385" s="481">
        <v>0</v>
      </c>
    </row>
    <row r="386" spans="1:14" s="407" customFormat="1" ht="15" hidden="1" customHeight="1">
      <c r="A386" s="1088"/>
      <c r="B386" s="1074"/>
      <c r="C386" s="1090"/>
      <c r="D386" s="1076"/>
      <c r="E386" s="1045"/>
      <c r="F386" s="1046"/>
      <c r="G386" s="458" t="s">
        <v>2</v>
      </c>
      <c r="H386" s="456">
        <f>I386+L386</f>
        <v>12126448</v>
      </c>
      <c r="I386" s="456">
        <f t="shared" si="160"/>
        <v>11876448</v>
      </c>
      <c r="J386" s="456">
        <f>J384+J385</f>
        <v>11876448</v>
      </c>
      <c r="K386" s="456">
        <f>K384+K385</f>
        <v>0</v>
      </c>
      <c r="L386" s="456">
        <f t="shared" si="161"/>
        <v>250000</v>
      </c>
      <c r="M386" s="456">
        <f>M384+M385</f>
        <v>250000</v>
      </c>
      <c r="N386" s="456">
        <f>N384+N385</f>
        <v>0</v>
      </c>
    </row>
    <row r="387" spans="1:14" s="407" customFormat="1" ht="15" hidden="1" customHeight="1">
      <c r="A387" s="1088"/>
      <c r="B387" s="1129"/>
      <c r="C387" s="1086" t="s">
        <v>230</v>
      </c>
      <c r="D387" s="1087"/>
      <c r="E387" s="1041" t="s">
        <v>1077</v>
      </c>
      <c r="F387" s="1042"/>
      <c r="G387" s="455" t="s">
        <v>0</v>
      </c>
      <c r="H387" s="456">
        <f t="shared" si="159"/>
        <v>80000</v>
      </c>
      <c r="I387" s="456">
        <f t="shared" si="160"/>
        <v>80000</v>
      </c>
      <c r="J387" s="456">
        <v>0</v>
      </c>
      <c r="K387" s="456">
        <v>80000</v>
      </c>
      <c r="L387" s="456">
        <f t="shared" si="161"/>
        <v>0</v>
      </c>
      <c r="M387" s="456">
        <v>0</v>
      </c>
      <c r="N387" s="456">
        <v>0</v>
      </c>
    </row>
    <row r="388" spans="1:14" s="407" customFormat="1" ht="15" hidden="1" customHeight="1">
      <c r="A388" s="1088"/>
      <c r="B388" s="1074"/>
      <c r="C388" s="1088"/>
      <c r="D388" s="1074"/>
      <c r="E388" s="1043"/>
      <c r="F388" s="1044"/>
      <c r="G388" s="458" t="s">
        <v>1</v>
      </c>
      <c r="H388" s="456">
        <f t="shared" si="159"/>
        <v>0</v>
      </c>
      <c r="I388" s="456">
        <f t="shared" si="160"/>
        <v>0</v>
      </c>
      <c r="J388" s="456">
        <v>0</v>
      </c>
      <c r="K388" s="456">
        <v>0</v>
      </c>
      <c r="L388" s="456">
        <f t="shared" si="161"/>
        <v>0</v>
      </c>
      <c r="M388" s="456">
        <v>0</v>
      </c>
      <c r="N388" s="456">
        <v>0</v>
      </c>
    </row>
    <row r="389" spans="1:14" s="407" customFormat="1" ht="15" hidden="1" customHeight="1">
      <c r="A389" s="1088"/>
      <c r="B389" s="1074"/>
      <c r="C389" s="1088"/>
      <c r="D389" s="1074"/>
      <c r="E389" s="1045"/>
      <c r="F389" s="1046"/>
      <c r="G389" s="458" t="s">
        <v>2</v>
      </c>
      <c r="H389" s="456">
        <f>I389+L389</f>
        <v>80000</v>
      </c>
      <c r="I389" s="456">
        <f t="shared" si="160"/>
        <v>80000</v>
      </c>
      <c r="J389" s="456">
        <f>J387+J388</f>
        <v>0</v>
      </c>
      <c r="K389" s="456">
        <f>K387+K388</f>
        <v>80000</v>
      </c>
      <c r="L389" s="456">
        <f t="shared" si="161"/>
        <v>0</v>
      </c>
      <c r="M389" s="456">
        <f>M387+M388</f>
        <v>0</v>
      </c>
      <c r="N389" s="456">
        <f>N387+N388</f>
        <v>0</v>
      </c>
    </row>
    <row r="390" spans="1:14" s="506" customFormat="1" ht="15" hidden="1" customHeight="1">
      <c r="A390" s="1039"/>
      <c r="B390" s="1040"/>
      <c r="C390" s="1039"/>
      <c r="D390" s="1040"/>
      <c r="E390" s="1041" t="s">
        <v>1078</v>
      </c>
      <c r="F390" s="1042"/>
      <c r="G390" s="455" t="s">
        <v>0</v>
      </c>
      <c r="H390" s="456">
        <f t="shared" ref="H390:H391" si="162">I390+L390</f>
        <v>500000</v>
      </c>
      <c r="I390" s="456">
        <f t="shared" si="160"/>
        <v>0</v>
      </c>
      <c r="J390" s="456">
        <v>0</v>
      </c>
      <c r="K390" s="456">
        <v>0</v>
      </c>
      <c r="L390" s="456">
        <f t="shared" si="161"/>
        <v>500000</v>
      </c>
      <c r="M390" s="456">
        <v>0</v>
      </c>
      <c r="N390" s="456">
        <v>500000</v>
      </c>
    </row>
    <row r="391" spans="1:14" s="506" customFormat="1" ht="15" hidden="1" customHeight="1">
      <c r="A391" s="1039"/>
      <c r="B391" s="1074"/>
      <c r="C391" s="1039"/>
      <c r="D391" s="1074"/>
      <c r="E391" s="1043"/>
      <c r="F391" s="1044"/>
      <c r="G391" s="458" t="s">
        <v>1</v>
      </c>
      <c r="H391" s="456">
        <f t="shared" si="162"/>
        <v>0</v>
      </c>
      <c r="I391" s="456">
        <f t="shared" si="160"/>
        <v>0</v>
      </c>
      <c r="J391" s="456">
        <v>0</v>
      </c>
      <c r="K391" s="456">
        <v>0</v>
      </c>
      <c r="L391" s="456">
        <f t="shared" si="161"/>
        <v>0</v>
      </c>
      <c r="M391" s="456">
        <v>0</v>
      </c>
      <c r="N391" s="456">
        <v>0</v>
      </c>
    </row>
    <row r="392" spans="1:14" s="506" customFormat="1" ht="15" hidden="1" customHeight="1">
      <c r="A392" s="1039"/>
      <c r="B392" s="1074"/>
      <c r="C392" s="1039"/>
      <c r="D392" s="1074"/>
      <c r="E392" s="1045"/>
      <c r="F392" s="1046"/>
      <c r="G392" s="458" t="s">
        <v>2</v>
      </c>
      <c r="H392" s="456">
        <f>I392+L392</f>
        <v>500000</v>
      </c>
      <c r="I392" s="456">
        <f t="shared" si="160"/>
        <v>0</v>
      </c>
      <c r="J392" s="456">
        <f>J390+J391</f>
        <v>0</v>
      </c>
      <c r="K392" s="456">
        <f>K390+K391</f>
        <v>0</v>
      </c>
      <c r="L392" s="456">
        <f t="shared" si="161"/>
        <v>500000</v>
      </c>
      <c r="M392" s="456">
        <f>M390+M391</f>
        <v>0</v>
      </c>
      <c r="N392" s="456">
        <f>N390+N391</f>
        <v>500000</v>
      </c>
    </row>
    <row r="393" spans="1:14" s="506" customFormat="1" ht="15" hidden="1" customHeight="1">
      <c r="A393" s="1067" t="s">
        <v>45</v>
      </c>
      <c r="B393" s="1068"/>
      <c r="C393" s="1067" t="s">
        <v>482</v>
      </c>
      <c r="D393" s="1068"/>
      <c r="E393" s="1041" t="s">
        <v>1079</v>
      </c>
      <c r="F393" s="1042"/>
      <c r="G393" s="455" t="s">
        <v>0</v>
      </c>
      <c r="H393" s="456">
        <f t="shared" ref="H393:H394" si="163">I393+L393</f>
        <v>153892.35999999999</v>
      </c>
      <c r="I393" s="456">
        <f t="shared" si="160"/>
        <v>0</v>
      </c>
      <c r="J393" s="456">
        <v>0</v>
      </c>
      <c r="K393" s="456">
        <v>0</v>
      </c>
      <c r="L393" s="456">
        <f t="shared" si="161"/>
        <v>153892.35999999999</v>
      </c>
      <c r="M393" s="456">
        <v>0</v>
      </c>
      <c r="N393" s="456">
        <v>153892.35999999999</v>
      </c>
    </row>
    <row r="394" spans="1:14" s="506" customFormat="1" ht="15" hidden="1" customHeight="1">
      <c r="A394" s="1039"/>
      <c r="B394" s="1074"/>
      <c r="C394" s="1039"/>
      <c r="D394" s="1074"/>
      <c r="E394" s="1043"/>
      <c r="F394" s="1044"/>
      <c r="G394" s="458" t="s">
        <v>1</v>
      </c>
      <c r="H394" s="456">
        <f t="shared" si="163"/>
        <v>0</v>
      </c>
      <c r="I394" s="456">
        <f t="shared" si="160"/>
        <v>0</v>
      </c>
      <c r="J394" s="456">
        <v>0</v>
      </c>
      <c r="K394" s="456">
        <v>0</v>
      </c>
      <c r="L394" s="456">
        <f t="shared" si="161"/>
        <v>0</v>
      </c>
      <c r="M394" s="456">
        <v>0</v>
      </c>
      <c r="N394" s="456">
        <v>0</v>
      </c>
    </row>
    <row r="395" spans="1:14" s="506" customFormat="1" ht="15" hidden="1" customHeight="1">
      <c r="A395" s="1039"/>
      <c r="B395" s="1074"/>
      <c r="C395" s="1039"/>
      <c r="D395" s="1074"/>
      <c r="E395" s="1045"/>
      <c r="F395" s="1046"/>
      <c r="G395" s="458" t="s">
        <v>2</v>
      </c>
      <c r="H395" s="456">
        <f>I395+L395</f>
        <v>153892.35999999999</v>
      </c>
      <c r="I395" s="456">
        <f t="shared" si="160"/>
        <v>0</v>
      </c>
      <c r="J395" s="456">
        <f>J393+J394</f>
        <v>0</v>
      </c>
      <c r="K395" s="456">
        <f>K393+K394</f>
        <v>0</v>
      </c>
      <c r="L395" s="456">
        <f t="shared" si="161"/>
        <v>153892.35999999999</v>
      </c>
      <c r="M395" s="456">
        <f>M393+M394</f>
        <v>0</v>
      </c>
      <c r="N395" s="456">
        <f>N393+N394</f>
        <v>153892.35999999999</v>
      </c>
    </row>
    <row r="396" spans="1:14" s="506" customFormat="1" ht="15" hidden="1" customHeight="1">
      <c r="A396" s="1039"/>
      <c r="B396" s="1040"/>
      <c r="C396" s="1067" t="s">
        <v>532</v>
      </c>
      <c r="D396" s="1068"/>
      <c r="E396" s="1041" t="s">
        <v>1080</v>
      </c>
      <c r="F396" s="1042"/>
      <c r="G396" s="455" t="s">
        <v>0</v>
      </c>
      <c r="H396" s="456">
        <f t="shared" si="159"/>
        <v>36443000</v>
      </c>
      <c r="I396" s="456">
        <f t="shared" si="160"/>
        <v>4720000</v>
      </c>
      <c r="J396" s="456">
        <v>0</v>
      </c>
      <c r="K396" s="456">
        <v>4720000</v>
      </c>
      <c r="L396" s="456">
        <f t="shared" si="161"/>
        <v>31723000</v>
      </c>
      <c r="M396" s="456">
        <v>0</v>
      </c>
      <c r="N396" s="456">
        <v>31723000</v>
      </c>
    </row>
    <row r="397" spans="1:14" s="506" customFormat="1" ht="15" hidden="1" customHeight="1">
      <c r="A397" s="1039"/>
      <c r="B397" s="1074"/>
      <c r="C397" s="1039"/>
      <c r="D397" s="1074"/>
      <c r="E397" s="1043"/>
      <c r="F397" s="1044"/>
      <c r="G397" s="458" t="s">
        <v>1</v>
      </c>
      <c r="H397" s="456">
        <f t="shared" si="159"/>
        <v>0</v>
      </c>
      <c r="I397" s="456">
        <f t="shared" si="160"/>
        <v>0</v>
      </c>
      <c r="J397" s="456">
        <v>0</v>
      </c>
      <c r="K397" s="456">
        <v>0</v>
      </c>
      <c r="L397" s="456">
        <f t="shared" si="161"/>
        <v>0</v>
      </c>
      <c r="M397" s="456">
        <v>0</v>
      </c>
      <c r="N397" s="456">
        <v>0</v>
      </c>
    </row>
    <row r="398" spans="1:14" s="506" customFormat="1" ht="15" hidden="1" customHeight="1">
      <c r="A398" s="1039"/>
      <c r="B398" s="1074"/>
      <c r="C398" s="1075"/>
      <c r="D398" s="1076"/>
      <c r="E398" s="1045"/>
      <c r="F398" s="1046"/>
      <c r="G398" s="458" t="s">
        <v>2</v>
      </c>
      <c r="H398" s="456">
        <f>I398+L398</f>
        <v>36443000</v>
      </c>
      <c r="I398" s="456">
        <f t="shared" si="160"/>
        <v>4720000</v>
      </c>
      <c r="J398" s="456">
        <f>J396+J397</f>
        <v>0</v>
      </c>
      <c r="K398" s="456">
        <f>K396+K397</f>
        <v>4720000</v>
      </c>
      <c r="L398" s="456">
        <f t="shared" si="161"/>
        <v>31723000</v>
      </c>
      <c r="M398" s="456">
        <f>M396+M397</f>
        <v>0</v>
      </c>
      <c r="N398" s="456">
        <f>N396+N397</f>
        <v>31723000</v>
      </c>
    </row>
    <row r="399" spans="1:14" s="506" customFormat="1" ht="15" hidden="1" customHeight="1">
      <c r="A399" s="1039"/>
      <c r="B399" s="1040"/>
      <c r="C399" s="1067" t="s">
        <v>1081</v>
      </c>
      <c r="D399" s="1068"/>
      <c r="E399" s="1041" t="s">
        <v>1082</v>
      </c>
      <c r="F399" s="1042"/>
      <c r="G399" s="455" t="s">
        <v>0</v>
      </c>
      <c r="H399" s="456">
        <f t="shared" si="159"/>
        <v>22603209</v>
      </c>
      <c r="I399" s="456">
        <f t="shared" si="160"/>
        <v>0</v>
      </c>
      <c r="J399" s="456">
        <v>0</v>
      </c>
      <c r="K399" s="456">
        <v>0</v>
      </c>
      <c r="L399" s="456">
        <f t="shared" si="161"/>
        <v>22603209</v>
      </c>
      <c r="M399" s="456">
        <v>0</v>
      </c>
      <c r="N399" s="456">
        <v>22603209</v>
      </c>
    </row>
    <row r="400" spans="1:14" s="506" customFormat="1" ht="15" hidden="1" customHeight="1">
      <c r="A400" s="1039"/>
      <c r="B400" s="1074"/>
      <c r="C400" s="1039"/>
      <c r="D400" s="1074"/>
      <c r="E400" s="1043"/>
      <c r="F400" s="1044"/>
      <c r="G400" s="458" t="s">
        <v>1</v>
      </c>
      <c r="H400" s="456">
        <f t="shared" si="159"/>
        <v>0</v>
      </c>
      <c r="I400" s="456">
        <f t="shared" si="160"/>
        <v>0</v>
      </c>
      <c r="J400" s="456">
        <v>0</v>
      </c>
      <c r="K400" s="456">
        <v>0</v>
      </c>
      <c r="L400" s="456">
        <f t="shared" si="161"/>
        <v>0</v>
      </c>
      <c r="M400" s="456">
        <v>0</v>
      </c>
      <c r="N400" s="456">
        <v>0</v>
      </c>
    </row>
    <row r="401" spans="1:14" s="506" customFormat="1" ht="15" hidden="1" customHeight="1">
      <c r="A401" s="1039"/>
      <c r="B401" s="1074"/>
      <c r="C401" s="1075"/>
      <c r="D401" s="1076"/>
      <c r="E401" s="1045"/>
      <c r="F401" s="1046"/>
      <c r="G401" s="458" t="s">
        <v>2</v>
      </c>
      <c r="H401" s="456">
        <f>I401+L401</f>
        <v>22603209</v>
      </c>
      <c r="I401" s="456">
        <f t="shared" si="160"/>
        <v>0</v>
      </c>
      <c r="J401" s="456">
        <f>J399+J400</f>
        <v>0</v>
      </c>
      <c r="K401" s="456">
        <f>K399+K400</f>
        <v>0</v>
      </c>
      <c r="L401" s="456">
        <f t="shared" si="161"/>
        <v>22603209</v>
      </c>
      <c r="M401" s="456">
        <f>M399+M400</f>
        <v>0</v>
      </c>
      <c r="N401" s="456">
        <f>N399+N400</f>
        <v>22603209</v>
      </c>
    </row>
    <row r="402" spans="1:14" s="506" customFormat="1" ht="15" hidden="1" customHeight="1">
      <c r="A402" s="1039"/>
      <c r="B402" s="1040"/>
      <c r="C402" s="1067" t="s">
        <v>325</v>
      </c>
      <c r="D402" s="1068"/>
      <c r="E402" s="1041" t="s">
        <v>1083</v>
      </c>
      <c r="F402" s="1042"/>
      <c r="G402" s="455" t="s">
        <v>0</v>
      </c>
      <c r="H402" s="456">
        <f>I402+L402</f>
        <v>37229</v>
      </c>
      <c r="I402" s="456">
        <f>J402+K402</f>
        <v>37229</v>
      </c>
      <c r="J402" s="456">
        <v>37229</v>
      </c>
      <c r="K402" s="456">
        <v>0</v>
      </c>
      <c r="L402" s="456">
        <f>M402+N402</f>
        <v>0</v>
      </c>
      <c r="M402" s="456">
        <v>0</v>
      </c>
      <c r="N402" s="456">
        <v>0</v>
      </c>
    </row>
    <row r="403" spans="1:14" s="506" customFormat="1" ht="15" hidden="1" customHeight="1">
      <c r="A403" s="1039"/>
      <c r="B403" s="1074"/>
      <c r="C403" s="1039"/>
      <c r="D403" s="1074"/>
      <c r="E403" s="1043"/>
      <c r="F403" s="1044"/>
      <c r="G403" s="458" t="s">
        <v>1</v>
      </c>
      <c r="H403" s="456">
        <f t="shared" ref="H403" si="164">I403+L403</f>
        <v>0</v>
      </c>
      <c r="I403" s="456">
        <f t="shared" ref="I403:I404" si="165">J403+K403</f>
        <v>0</v>
      </c>
      <c r="J403" s="456">
        <v>0</v>
      </c>
      <c r="K403" s="456">
        <v>0</v>
      </c>
      <c r="L403" s="456">
        <f t="shared" ref="L403:L404" si="166">M403+N403</f>
        <v>0</v>
      </c>
      <c r="M403" s="456">
        <v>0</v>
      </c>
      <c r="N403" s="456">
        <v>0</v>
      </c>
    </row>
    <row r="404" spans="1:14" s="506" customFormat="1" ht="15" hidden="1" customHeight="1">
      <c r="A404" s="1039"/>
      <c r="B404" s="1074"/>
      <c r="C404" s="1075"/>
      <c r="D404" s="1076"/>
      <c r="E404" s="1045"/>
      <c r="F404" s="1046"/>
      <c r="G404" s="458" t="s">
        <v>2</v>
      </c>
      <c r="H404" s="456">
        <f>I404+L404</f>
        <v>37229</v>
      </c>
      <c r="I404" s="456">
        <f t="shared" si="165"/>
        <v>37229</v>
      </c>
      <c r="J404" s="456">
        <f>J402+J403</f>
        <v>37229</v>
      </c>
      <c r="K404" s="456">
        <f>K402+K403</f>
        <v>0</v>
      </c>
      <c r="L404" s="456">
        <f t="shared" si="166"/>
        <v>0</v>
      </c>
      <c r="M404" s="456">
        <f>M402+M403</f>
        <v>0</v>
      </c>
      <c r="N404" s="456">
        <f>N402+N403</f>
        <v>0</v>
      </c>
    </row>
    <row r="405" spans="1:14" s="506" customFormat="1" ht="54.95" hidden="1" customHeight="1">
      <c r="A405" s="1039"/>
      <c r="B405" s="1040"/>
      <c r="C405" s="1067" t="s">
        <v>320</v>
      </c>
      <c r="D405" s="1068"/>
      <c r="E405" s="1041" t="s">
        <v>1084</v>
      </c>
      <c r="F405" s="1042"/>
      <c r="G405" s="455" t="s">
        <v>0</v>
      </c>
      <c r="H405" s="456">
        <f t="shared" si="159"/>
        <v>4722901</v>
      </c>
      <c r="I405" s="456">
        <f t="shared" si="160"/>
        <v>4722901</v>
      </c>
      <c r="J405" s="456">
        <v>4722901</v>
      </c>
      <c r="K405" s="456">
        <v>0</v>
      </c>
      <c r="L405" s="456">
        <f t="shared" si="161"/>
        <v>0</v>
      </c>
      <c r="M405" s="456">
        <v>0</v>
      </c>
      <c r="N405" s="456">
        <v>0</v>
      </c>
    </row>
    <row r="406" spans="1:14" s="506" customFormat="1" ht="54.95" hidden="1" customHeight="1">
      <c r="A406" s="1039"/>
      <c r="B406" s="1146"/>
      <c r="C406" s="1039"/>
      <c r="D406" s="1146"/>
      <c r="E406" s="1043"/>
      <c r="F406" s="1044"/>
      <c r="G406" s="458" t="s">
        <v>1</v>
      </c>
      <c r="H406" s="456">
        <f t="shared" si="159"/>
        <v>0</v>
      </c>
      <c r="I406" s="456">
        <f t="shared" si="160"/>
        <v>0</v>
      </c>
      <c r="J406" s="456">
        <v>0</v>
      </c>
      <c r="K406" s="456">
        <v>0</v>
      </c>
      <c r="L406" s="456">
        <f t="shared" si="161"/>
        <v>0</v>
      </c>
      <c r="M406" s="456">
        <v>0</v>
      </c>
      <c r="N406" s="456">
        <v>0</v>
      </c>
    </row>
    <row r="407" spans="1:14" s="506" customFormat="1" ht="54.95" hidden="1" customHeight="1">
      <c r="A407" s="1039"/>
      <c r="B407" s="1146"/>
      <c r="C407" s="1039"/>
      <c r="D407" s="1146"/>
      <c r="E407" s="1045"/>
      <c r="F407" s="1046"/>
      <c r="G407" s="458" t="s">
        <v>2</v>
      </c>
      <c r="H407" s="456">
        <f>I407+L407</f>
        <v>4722901</v>
      </c>
      <c r="I407" s="456">
        <f t="shared" si="160"/>
        <v>4722901</v>
      </c>
      <c r="J407" s="456">
        <f>J405+J406</f>
        <v>4722901</v>
      </c>
      <c r="K407" s="456">
        <f>K405+K406</f>
        <v>0</v>
      </c>
      <c r="L407" s="456">
        <f t="shared" si="161"/>
        <v>0</v>
      </c>
      <c r="M407" s="456">
        <f>M405+M406</f>
        <v>0</v>
      </c>
      <c r="N407" s="456">
        <f>N405+N406</f>
        <v>0</v>
      </c>
    </row>
    <row r="408" spans="1:14" s="506" customFormat="1" ht="15" hidden="1" customHeight="1">
      <c r="A408" s="1039"/>
      <c r="B408" s="1040"/>
      <c r="C408" s="1039"/>
      <c r="D408" s="1040"/>
      <c r="E408" s="1041" t="s">
        <v>1085</v>
      </c>
      <c r="F408" s="1042"/>
      <c r="G408" s="455" t="s">
        <v>0</v>
      </c>
      <c r="H408" s="456">
        <f>I408+L408</f>
        <v>2645000</v>
      </c>
      <c r="I408" s="456">
        <f>J408+K408</f>
        <v>2645000</v>
      </c>
      <c r="J408" s="456">
        <v>2645000</v>
      </c>
      <c r="K408" s="456">
        <v>0</v>
      </c>
      <c r="L408" s="456">
        <f>M408+N408</f>
        <v>0</v>
      </c>
      <c r="M408" s="456">
        <v>0</v>
      </c>
      <c r="N408" s="456">
        <v>0</v>
      </c>
    </row>
    <row r="409" spans="1:14" s="506" customFormat="1" ht="15" hidden="1" customHeight="1">
      <c r="A409" s="1039"/>
      <c r="B409" s="1146"/>
      <c r="C409" s="1039"/>
      <c r="D409" s="1146"/>
      <c r="E409" s="1043"/>
      <c r="F409" s="1044"/>
      <c r="G409" s="458" t="s">
        <v>1</v>
      </c>
      <c r="H409" s="456">
        <f t="shared" ref="H409" si="167">I409+L409</f>
        <v>0</v>
      </c>
      <c r="I409" s="456">
        <f t="shared" ref="I409:I410" si="168">J409+K409</f>
        <v>0</v>
      </c>
      <c r="J409" s="456">
        <v>0</v>
      </c>
      <c r="K409" s="456">
        <v>0</v>
      </c>
      <c r="L409" s="456">
        <f t="shared" ref="L409:L410" si="169">M409+N409</f>
        <v>0</v>
      </c>
      <c r="M409" s="456">
        <v>0</v>
      </c>
      <c r="N409" s="456">
        <v>0</v>
      </c>
    </row>
    <row r="410" spans="1:14" s="506" customFormat="1" ht="15" hidden="1" customHeight="1">
      <c r="A410" s="1039"/>
      <c r="B410" s="1146"/>
      <c r="C410" s="1039"/>
      <c r="D410" s="1146"/>
      <c r="E410" s="1045"/>
      <c r="F410" s="1046"/>
      <c r="G410" s="458" t="s">
        <v>2</v>
      </c>
      <c r="H410" s="456">
        <f>I410+L410</f>
        <v>2645000</v>
      </c>
      <c r="I410" s="456">
        <f t="shared" si="168"/>
        <v>2645000</v>
      </c>
      <c r="J410" s="456">
        <f>J408+J409</f>
        <v>2645000</v>
      </c>
      <c r="K410" s="456">
        <f>K408+K409</f>
        <v>0</v>
      </c>
      <c r="L410" s="456">
        <f t="shared" si="169"/>
        <v>0</v>
      </c>
      <c r="M410" s="456">
        <f>M408+M409</f>
        <v>0</v>
      </c>
      <c r="N410" s="456">
        <f>N408+N409</f>
        <v>0</v>
      </c>
    </row>
    <row r="411" spans="1:14" s="506" customFormat="1" ht="15" hidden="1" customHeight="1">
      <c r="A411" s="1039"/>
      <c r="B411" s="1040"/>
      <c r="C411" s="1039"/>
      <c r="D411" s="1040"/>
      <c r="E411" s="1041" t="s">
        <v>1086</v>
      </c>
      <c r="F411" s="1042"/>
      <c r="G411" s="455" t="s">
        <v>0</v>
      </c>
      <c r="H411" s="456">
        <f>I411+L411</f>
        <v>1219000</v>
      </c>
      <c r="I411" s="456">
        <f>J411+K411</f>
        <v>1219000</v>
      </c>
      <c r="J411" s="456">
        <v>1219000</v>
      </c>
      <c r="K411" s="456">
        <v>0</v>
      </c>
      <c r="L411" s="456">
        <f>M411+N411</f>
        <v>0</v>
      </c>
      <c r="M411" s="456">
        <v>0</v>
      </c>
      <c r="N411" s="456">
        <v>0</v>
      </c>
    </row>
    <row r="412" spans="1:14" s="506" customFormat="1" ht="15" hidden="1" customHeight="1">
      <c r="A412" s="1039"/>
      <c r="B412" s="1146"/>
      <c r="C412" s="1039"/>
      <c r="D412" s="1146"/>
      <c r="E412" s="1043"/>
      <c r="F412" s="1044"/>
      <c r="G412" s="458" t="s">
        <v>1</v>
      </c>
      <c r="H412" s="456">
        <f t="shared" ref="H412" si="170">I412+L412</f>
        <v>0</v>
      </c>
      <c r="I412" s="456">
        <f t="shared" ref="I412:I413" si="171">J412+K412</f>
        <v>0</v>
      </c>
      <c r="J412" s="456">
        <v>0</v>
      </c>
      <c r="K412" s="456">
        <v>0</v>
      </c>
      <c r="L412" s="456">
        <f t="shared" ref="L412:L413" si="172">M412+N412</f>
        <v>0</v>
      </c>
      <c r="M412" s="456">
        <v>0</v>
      </c>
      <c r="N412" s="456">
        <v>0</v>
      </c>
    </row>
    <row r="413" spans="1:14" s="506" customFormat="1" ht="15" hidden="1" customHeight="1">
      <c r="A413" s="1039"/>
      <c r="B413" s="1146"/>
      <c r="C413" s="1039"/>
      <c r="D413" s="1146"/>
      <c r="E413" s="1045"/>
      <c r="F413" s="1046"/>
      <c r="G413" s="458" t="s">
        <v>2</v>
      </c>
      <c r="H413" s="456">
        <f>I413+L413</f>
        <v>1219000</v>
      </c>
      <c r="I413" s="456">
        <f t="shared" si="171"/>
        <v>1219000</v>
      </c>
      <c r="J413" s="456">
        <f>J411+J412</f>
        <v>1219000</v>
      </c>
      <c r="K413" s="456">
        <f>K411+K412</f>
        <v>0</v>
      </c>
      <c r="L413" s="456">
        <f t="shared" si="172"/>
        <v>0</v>
      </c>
      <c r="M413" s="456">
        <f>M411+M412</f>
        <v>0</v>
      </c>
      <c r="N413" s="456">
        <f>N411+N412</f>
        <v>0</v>
      </c>
    </row>
    <row r="414" spans="1:14" s="506" customFormat="1" ht="15" hidden="1" customHeight="1">
      <c r="A414" s="1039"/>
      <c r="B414" s="1040"/>
      <c r="C414" s="1039"/>
      <c r="D414" s="1040"/>
      <c r="E414" s="1041" t="s">
        <v>1087</v>
      </c>
      <c r="F414" s="1042"/>
      <c r="G414" s="455" t="s">
        <v>0</v>
      </c>
      <c r="H414" s="456">
        <f>I414+L414</f>
        <v>71000</v>
      </c>
      <c r="I414" s="456">
        <f>J414+K414</f>
        <v>71000</v>
      </c>
      <c r="J414" s="456">
        <v>71000</v>
      </c>
      <c r="K414" s="456">
        <v>0</v>
      </c>
      <c r="L414" s="456">
        <f>M414+N414</f>
        <v>0</v>
      </c>
      <c r="M414" s="456">
        <v>0</v>
      </c>
      <c r="N414" s="456">
        <v>0</v>
      </c>
    </row>
    <row r="415" spans="1:14" s="506" customFormat="1" ht="15" hidden="1" customHeight="1">
      <c r="A415" s="1039"/>
      <c r="B415" s="1146"/>
      <c r="C415" s="1039"/>
      <c r="D415" s="1146"/>
      <c r="E415" s="1043"/>
      <c r="F415" s="1044"/>
      <c r="G415" s="458" t="s">
        <v>1</v>
      </c>
      <c r="H415" s="456">
        <f t="shared" ref="H415" si="173">I415+L415</f>
        <v>0</v>
      </c>
      <c r="I415" s="456">
        <f t="shared" ref="I415:I416" si="174">J415+K415</f>
        <v>0</v>
      </c>
      <c r="J415" s="456">
        <v>0</v>
      </c>
      <c r="K415" s="456">
        <v>0</v>
      </c>
      <c r="L415" s="456">
        <f t="shared" ref="L415:L416" si="175">M415+N415</f>
        <v>0</v>
      </c>
      <c r="M415" s="456">
        <v>0</v>
      </c>
      <c r="N415" s="456">
        <v>0</v>
      </c>
    </row>
    <row r="416" spans="1:14" s="506" customFormat="1" ht="15" hidden="1" customHeight="1">
      <c r="A416" s="1039"/>
      <c r="B416" s="1146"/>
      <c r="C416" s="1075"/>
      <c r="D416" s="1147"/>
      <c r="E416" s="1045"/>
      <c r="F416" s="1046"/>
      <c r="G416" s="458" t="s">
        <v>2</v>
      </c>
      <c r="H416" s="456">
        <f>I416+L416</f>
        <v>71000</v>
      </c>
      <c r="I416" s="456">
        <f t="shared" si="174"/>
        <v>71000</v>
      </c>
      <c r="J416" s="456">
        <f>J414+J415</f>
        <v>71000</v>
      </c>
      <c r="K416" s="456">
        <f>K414+K415</f>
        <v>0</v>
      </c>
      <c r="L416" s="456">
        <f t="shared" si="175"/>
        <v>0</v>
      </c>
      <c r="M416" s="456">
        <f>M414+M415</f>
        <v>0</v>
      </c>
      <c r="N416" s="456">
        <f>N414+N415</f>
        <v>0</v>
      </c>
    </row>
    <row r="417" spans="1:14" s="506" customFormat="1" ht="14.1" customHeight="1">
      <c r="A417" s="1039" t="s">
        <v>45</v>
      </c>
      <c r="B417" s="1040"/>
      <c r="C417" s="1039" t="s">
        <v>320</v>
      </c>
      <c r="D417" s="1040"/>
      <c r="E417" s="1041" t="s">
        <v>1088</v>
      </c>
      <c r="F417" s="1042"/>
      <c r="G417" s="455" t="s">
        <v>0</v>
      </c>
      <c r="H417" s="456">
        <f>I417+L417</f>
        <v>0</v>
      </c>
      <c r="I417" s="456">
        <f>J417+K417</f>
        <v>0</v>
      </c>
      <c r="J417" s="456">
        <v>0</v>
      </c>
      <c r="K417" s="456">
        <v>0</v>
      </c>
      <c r="L417" s="456">
        <f>M417+N417</f>
        <v>0</v>
      </c>
      <c r="M417" s="456">
        <v>0</v>
      </c>
      <c r="N417" s="456">
        <v>0</v>
      </c>
    </row>
    <row r="418" spans="1:14" s="506" customFormat="1" ht="14.1" customHeight="1">
      <c r="A418" s="1039"/>
      <c r="B418" s="1146"/>
      <c r="C418" s="1039"/>
      <c r="D418" s="1146"/>
      <c r="E418" s="1043"/>
      <c r="F418" s="1044"/>
      <c r="G418" s="458" t="s">
        <v>1</v>
      </c>
      <c r="H418" s="456">
        <f t="shared" ref="H418" si="176">I418+L418</f>
        <v>1250000</v>
      </c>
      <c r="I418" s="456">
        <f t="shared" ref="I418:I419" si="177">J418+K418</f>
        <v>1250000</v>
      </c>
      <c r="J418" s="456">
        <v>1250000</v>
      </c>
      <c r="K418" s="456">
        <v>0</v>
      </c>
      <c r="L418" s="456">
        <f t="shared" ref="L418:L419" si="178">M418+N418</f>
        <v>0</v>
      </c>
      <c r="M418" s="456">
        <v>0</v>
      </c>
      <c r="N418" s="456">
        <v>0</v>
      </c>
    </row>
    <row r="419" spans="1:14" s="506" customFormat="1" ht="14.1" customHeight="1">
      <c r="A419" s="1039"/>
      <c r="B419" s="1146"/>
      <c r="C419" s="1075"/>
      <c r="D419" s="1147"/>
      <c r="E419" s="1045"/>
      <c r="F419" s="1046"/>
      <c r="G419" s="458" t="s">
        <v>2</v>
      </c>
      <c r="H419" s="456">
        <f>I419+L419</f>
        <v>1250000</v>
      </c>
      <c r="I419" s="456">
        <f t="shared" si="177"/>
        <v>1250000</v>
      </c>
      <c r="J419" s="456">
        <f>J417+J418</f>
        <v>1250000</v>
      </c>
      <c r="K419" s="456">
        <f>K417+K418</f>
        <v>0</v>
      </c>
      <c r="L419" s="456">
        <f t="shared" si="178"/>
        <v>0</v>
      </c>
      <c r="M419" s="456">
        <f>M417+M418</f>
        <v>0</v>
      </c>
      <c r="N419" s="456">
        <f>N417+N418</f>
        <v>0</v>
      </c>
    </row>
    <row r="420" spans="1:14" s="506" customFormat="1" ht="15" hidden="1" customHeight="1">
      <c r="A420" s="1039"/>
      <c r="B420" s="1040"/>
      <c r="C420" s="1067" t="s">
        <v>318</v>
      </c>
      <c r="D420" s="1068"/>
      <c r="E420" s="1041" t="s">
        <v>1089</v>
      </c>
      <c r="F420" s="1042"/>
      <c r="G420" s="455" t="s">
        <v>0</v>
      </c>
      <c r="H420" s="456">
        <f t="shared" si="159"/>
        <v>150000</v>
      </c>
      <c r="I420" s="456">
        <f t="shared" si="160"/>
        <v>150000</v>
      </c>
      <c r="J420" s="456">
        <v>150000</v>
      </c>
      <c r="K420" s="456">
        <v>0</v>
      </c>
      <c r="L420" s="456">
        <f t="shared" si="161"/>
        <v>0</v>
      </c>
      <c r="M420" s="456">
        <v>0</v>
      </c>
      <c r="N420" s="456">
        <v>0</v>
      </c>
    </row>
    <row r="421" spans="1:14" s="506" customFormat="1" ht="15" hidden="1" customHeight="1">
      <c r="A421" s="1039"/>
      <c r="B421" s="1146"/>
      <c r="C421" s="1039"/>
      <c r="D421" s="1146"/>
      <c r="E421" s="1043"/>
      <c r="F421" s="1044"/>
      <c r="G421" s="458" t="s">
        <v>1</v>
      </c>
      <c r="H421" s="456">
        <f t="shared" si="159"/>
        <v>0</v>
      </c>
      <c r="I421" s="456">
        <f t="shared" si="160"/>
        <v>0</v>
      </c>
      <c r="J421" s="456">
        <v>0</v>
      </c>
      <c r="K421" s="456">
        <v>0</v>
      </c>
      <c r="L421" s="456">
        <f t="shared" si="161"/>
        <v>0</v>
      </c>
      <c r="M421" s="456">
        <v>0</v>
      </c>
      <c r="N421" s="456">
        <v>0</v>
      </c>
    </row>
    <row r="422" spans="1:14" s="506" customFormat="1" ht="15" hidden="1" customHeight="1">
      <c r="A422" s="1039"/>
      <c r="B422" s="1146"/>
      <c r="C422" s="1039"/>
      <c r="D422" s="1146"/>
      <c r="E422" s="1045"/>
      <c r="F422" s="1046"/>
      <c r="G422" s="458" t="s">
        <v>2</v>
      </c>
      <c r="H422" s="456">
        <f>I422+L422</f>
        <v>150000</v>
      </c>
      <c r="I422" s="456">
        <f t="shared" si="160"/>
        <v>150000</v>
      </c>
      <c r="J422" s="456">
        <f>J420+J421</f>
        <v>150000</v>
      </c>
      <c r="K422" s="456">
        <f>K420+K421</f>
        <v>0</v>
      </c>
      <c r="L422" s="456">
        <f t="shared" si="161"/>
        <v>0</v>
      </c>
      <c r="M422" s="456">
        <f>M420+M421</f>
        <v>0</v>
      </c>
      <c r="N422" s="456">
        <f>N420+N421</f>
        <v>0</v>
      </c>
    </row>
    <row r="423" spans="1:14" s="506" customFormat="1" ht="15" hidden="1" customHeight="1">
      <c r="A423" s="1039"/>
      <c r="B423" s="1040"/>
      <c r="C423" s="1039"/>
      <c r="D423" s="1040"/>
      <c r="E423" s="1041" t="s">
        <v>1090</v>
      </c>
      <c r="F423" s="1042"/>
      <c r="G423" s="455" t="s">
        <v>0</v>
      </c>
      <c r="H423" s="456">
        <f>I423+L423</f>
        <v>36000</v>
      </c>
      <c r="I423" s="456">
        <f>J423+K423</f>
        <v>36000</v>
      </c>
      <c r="J423" s="456">
        <v>36000</v>
      </c>
      <c r="K423" s="456">
        <v>0</v>
      </c>
      <c r="L423" s="456">
        <f>M423+N423</f>
        <v>0</v>
      </c>
      <c r="M423" s="456">
        <v>0</v>
      </c>
      <c r="N423" s="456">
        <v>0</v>
      </c>
    </row>
    <row r="424" spans="1:14" s="506" customFormat="1" ht="15" hidden="1" customHeight="1">
      <c r="A424" s="1039"/>
      <c r="B424" s="1146"/>
      <c r="C424" s="1039"/>
      <c r="D424" s="1146"/>
      <c r="E424" s="1043"/>
      <c r="F424" s="1044"/>
      <c r="G424" s="458" t="s">
        <v>1</v>
      </c>
      <c r="H424" s="456">
        <f t="shared" ref="H424" si="179">I424+L424</f>
        <v>0</v>
      </c>
      <c r="I424" s="456">
        <f t="shared" ref="I424:I431" si="180">J424+K424</f>
        <v>0</v>
      </c>
      <c r="J424" s="456">
        <v>0</v>
      </c>
      <c r="K424" s="456">
        <v>0</v>
      </c>
      <c r="L424" s="456">
        <f t="shared" ref="L424:L431" si="181">M424+N424</f>
        <v>0</v>
      </c>
      <c r="M424" s="456">
        <v>0</v>
      </c>
      <c r="N424" s="456">
        <v>0</v>
      </c>
    </row>
    <row r="425" spans="1:14" s="506" customFormat="1" ht="15" hidden="1" customHeight="1">
      <c r="A425" s="1039"/>
      <c r="B425" s="1146"/>
      <c r="C425" s="1075"/>
      <c r="D425" s="1147"/>
      <c r="E425" s="1045"/>
      <c r="F425" s="1046"/>
      <c r="G425" s="458" t="s">
        <v>2</v>
      </c>
      <c r="H425" s="456">
        <f>I425+L425</f>
        <v>36000</v>
      </c>
      <c r="I425" s="456">
        <f t="shared" si="180"/>
        <v>36000</v>
      </c>
      <c r="J425" s="456">
        <f>J423+J424</f>
        <v>36000</v>
      </c>
      <c r="K425" s="456">
        <f>K423+K424</f>
        <v>0</v>
      </c>
      <c r="L425" s="456">
        <f t="shared" si="181"/>
        <v>0</v>
      </c>
      <c r="M425" s="456">
        <f>M423+M424</f>
        <v>0</v>
      </c>
      <c r="N425" s="456">
        <f>N423+N424</f>
        <v>0</v>
      </c>
    </row>
    <row r="426" spans="1:14" s="506" customFormat="1" ht="14.85" customHeight="1">
      <c r="A426" s="1039"/>
      <c r="B426" s="1040"/>
      <c r="C426" s="1039" t="s">
        <v>318</v>
      </c>
      <c r="D426" s="1040"/>
      <c r="E426" s="1041" t="s">
        <v>1091</v>
      </c>
      <c r="F426" s="1042"/>
      <c r="G426" s="455" t="s">
        <v>0</v>
      </c>
      <c r="H426" s="456">
        <f>I426+L426</f>
        <v>0</v>
      </c>
      <c r="I426" s="456">
        <f>J426+K426</f>
        <v>0</v>
      </c>
      <c r="J426" s="456">
        <v>0</v>
      </c>
      <c r="K426" s="456">
        <v>0</v>
      </c>
      <c r="L426" s="456">
        <f>M426+N426</f>
        <v>0</v>
      </c>
      <c r="M426" s="456">
        <v>0</v>
      </c>
      <c r="N426" s="456">
        <v>0</v>
      </c>
    </row>
    <row r="427" spans="1:14" s="506" customFormat="1" ht="14.85" customHeight="1">
      <c r="A427" s="1039"/>
      <c r="B427" s="1146"/>
      <c r="C427" s="1039"/>
      <c r="D427" s="1146"/>
      <c r="E427" s="1043"/>
      <c r="F427" s="1044"/>
      <c r="G427" s="458" t="s">
        <v>1</v>
      </c>
      <c r="H427" s="456">
        <f t="shared" ref="H427" si="182">I427+L427</f>
        <v>876000</v>
      </c>
      <c r="I427" s="456">
        <f t="shared" ref="I427:I428" si="183">J427+K427</f>
        <v>876000</v>
      </c>
      <c r="J427" s="456">
        <v>876000</v>
      </c>
      <c r="K427" s="456">
        <v>0</v>
      </c>
      <c r="L427" s="456">
        <f t="shared" ref="L427:L428" si="184">M427+N427</f>
        <v>0</v>
      </c>
      <c r="M427" s="456">
        <v>0</v>
      </c>
      <c r="N427" s="456">
        <v>0</v>
      </c>
    </row>
    <row r="428" spans="1:14" s="506" customFormat="1" ht="14.85" customHeight="1">
      <c r="A428" s="1075"/>
      <c r="B428" s="1147"/>
      <c r="C428" s="1075"/>
      <c r="D428" s="1147"/>
      <c r="E428" s="1045"/>
      <c r="F428" s="1046"/>
      <c r="G428" s="458" t="s">
        <v>2</v>
      </c>
      <c r="H428" s="456">
        <f>I428+L428</f>
        <v>876000</v>
      </c>
      <c r="I428" s="456">
        <f t="shared" si="183"/>
        <v>876000</v>
      </c>
      <c r="J428" s="456">
        <f>J426+J427</f>
        <v>876000</v>
      </c>
      <c r="K428" s="456">
        <f>K426+K427</f>
        <v>0</v>
      </c>
      <c r="L428" s="456">
        <f t="shared" si="184"/>
        <v>0</v>
      </c>
      <c r="M428" s="456">
        <f>M426+M427</f>
        <v>0</v>
      </c>
      <c r="N428" s="456">
        <f>N426+N427</f>
        <v>0</v>
      </c>
    </row>
    <row r="429" spans="1:14" s="506" customFormat="1" ht="15" hidden="1" customHeight="1">
      <c r="A429" s="1039"/>
      <c r="B429" s="1040"/>
      <c r="C429" s="1039" t="s">
        <v>316</v>
      </c>
      <c r="D429" s="1040"/>
      <c r="E429" s="1069" t="s">
        <v>1092</v>
      </c>
      <c r="F429" s="1070"/>
      <c r="G429" s="509" t="s">
        <v>0</v>
      </c>
      <c r="H429" s="514">
        <f t="shared" ref="H429:H430" si="185">I429+L429</f>
        <v>15518405</v>
      </c>
      <c r="I429" s="514">
        <f t="shared" si="180"/>
        <v>15518405</v>
      </c>
      <c r="J429" s="514">
        <v>15518405</v>
      </c>
      <c r="K429" s="514">
        <v>0</v>
      </c>
      <c r="L429" s="514">
        <f t="shared" si="181"/>
        <v>0</v>
      </c>
      <c r="M429" s="514">
        <v>0</v>
      </c>
      <c r="N429" s="514">
        <v>0</v>
      </c>
    </row>
    <row r="430" spans="1:14" s="506" customFormat="1" ht="15" hidden="1" customHeight="1">
      <c r="A430" s="1039"/>
      <c r="B430" s="1146"/>
      <c r="C430" s="1039"/>
      <c r="D430" s="1146"/>
      <c r="E430" s="1043"/>
      <c r="F430" s="1044"/>
      <c r="G430" s="458" t="s">
        <v>1</v>
      </c>
      <c r="H430" s="456">
        <f t="shared" si="185"/>
        <v>0</v>
      </c>
      <c r="I430" s="456">
        <f t="shared" si="180"/>
        <v>0</v>
      </c>
      <c r="J430" s="456">
        <v>0</v>
      </c>
      <c r="K430" s="456">
        <v>0</v>
      </c>
      <c r="L430" s="456">
        <f t="shared" si="181"/>
        <v>0</v>
      </c>
      <c r="M430" s="456">
        <v>0</v>
      </c>
      <c r="N430" s="456">
        <v>0</v>
      </c>
    </row>
    <row r="431" spans="1:14" s="506" customFormat="1" ht="15" hidden="1" customHeight="1">
      <c r="A431" s="1039"/>
      <c r="B431" s="1146"/>
      <c r="C431" s="1075"/>
      <c r="D431" s="1147"/>
      <c r="E431" s="1045"/>
      <c r="F431" s="1046"/>
      <c r="G431" s="458" t="s">
        <v>2</v>
      </c>
      <c r="H431" s="456">
        <f>I431+L431</f>
        <v>15518405</v>
      </c>
      <c r="I431" s="456">
        <f t="shared" si="180"/>
        <v>15518405</v>
      </c>
      <c r="J431" s="456">
        <f>J429+J430</f>
        <v>15518405</v>
      </c>
      <c r="K431" s="456">
        <f>K429+K430</f>
        <v>0</v>
      </c>
      <c r="L431" s="456">
        <f t="shared" si="181"/>
        <v>0</v>
      </c>
      <c r="M431" s="456">
        <f>M429+M430</f>
        <v>0</v>
      </c>
      <c r="N431" s="456">
        <f>N429+N430</f>
        <v>0</v>
      </c>
    </row>
    <row r="432" spans="1:14" s="506" customFormat="1" ht="15" hidden="1" customHeight="1">
      <c r="A432" s="1039"/>
      <c r="B432" s="1040"/>
      <c r="C432" s="1067" t="s">
        <v>537</v>
      </c>
      <c r="D432" s="1068"/>
      <c r="E432" s="1041" t="s">
        <v>1093</v>
      </c>
      <c r="F432" s="1042"/>
      <c r="G432" s="455" t="s">
        <v>0</v>
      </c>
      <c r="H432" s="456">
        <f t="shared" si="159"/>
        <v>50000</v>
      </c>
      <c r="I432" s="456">
        <f t="shared" si="160"/>
        <v>50000</v>
      </c>
      <c r="J432" s="456">
        <v>0</v>
      </c>
      <c r="K432" s="456">
        <v>50000</v>
      </c>
      <c r="L432" s="456">
        <f t="shared" si="161"/>
        <v>0</v>
      </c>
      <c r="M432" s="456">
        <v>0</v>
      </c>
      <c r="N432" s="456">
        <v>0</v>
      </c>
    </row>
    <row r="433" spans="1:14" s="506" customFormat="1" ht="15" hidden="1" customHeight="1">
      <c r="A433" s="1039"/>
      <c r="B433" s="1146"/>
      <c r="C433" s="1039"/>
      <c r="D433" s="1146"/>
      <c r="E433" s="1043"/>
      <c r="F433" s="1044"/>
      <c r="G433" s="458" t="s">
        <v>1</v>
      </c>
      <c r="H433" s="456">
        <f t="shared" si="159"/>
        <v>0</v>
      </c>
      <c r="I433" s="456">
        <f t="shared" si="160"/>
        <v>0</v>
      </c>
      <c r="J433" s="456">
        <v>0</v>
      </c>
      <c r="K433" s="456">
        <v>0</v>
      </c>
      <c r="L433" s="456">
        <f t="shared" si="161"/>
        <v>0</v>
      </c>
      <c r="M433" s="456">
        <v>0</v>
      </c>
      <c r="N433" s="456">
        <v>0</v>
      </c>
    </row>
    <row r="434" spans="1:14" s="506" customFormat="1" ht="15" hidden="1" customHeight="1">
      <c r="A434" s="1075"/>
      <c r="B434" s="1147"/>
      <c r="C434" s="1075"/>
      <c r="D434" s="1147"/>
      <c r="E434" s="1045"/>
      <c r="F434" s="1046"/>
      <c r="G434" s="458" t="s">
        <v>2</v>
      </c>
      <c r="H434" s="456">
        <f>I434+L434</f>
        <v>50000</v>
      </c>
      <c r="I434" s="456">
        <f t="shared" si="160"/>
        <v>50000</v>
      </c>
      <c r="J434" s="456">
        <f>J432+J433</f>
        <v>0</v>
      </c>
      <c r="K434" s="456">
        <f>K432+K433</f>
        <v>50000</v>
      </c>
      <c r="L434" s="456">
        <f t="shared" si="161"/>
        <v>0</v>
      </c>
      <c r="M434" s="456">
        <f>M432+M433</f>
        <v>0</v>
      </c>
      <c r="N434" s="456">
        <f>N432+N433</f>
        <v>0</v>
      </c>
    </row>
    <row r="435" spans="1:14" s="407" customFormat="1" ht="15" hidden="1" customHeight="1">
      <c r="A435" s="1086" t="s">
        <v>84</v>
      </c>
      <c r="B435" s="1087"/>
      <c r="C435" s="1086" t="s">
        <v>538</v>
      </c>
      <c r="D435" s="1087"/>
      <c r="E435" s="1041" t="s">
        <v>1094</v>
      </c>
      <c r="F435" s="1042"/>
      <c r="G435" s="455" t="s">
        <v>0</v>
      </c>
      <c r="H435" s="481">
        <f t="shared" si="159"/>
        <v>200000</v>
      </c>
      <c r="I435" s="481">
        <f t="shared" si="160"/>
        <v>0</v>
      </c>
      <c r="J435" s="481">
        <v>0</v>
      </c>
      <c r="K435" s="481">
        <v>0</v>
      </c>
      <c r="L435" s="481">
        <f t="shared" si="161"/>
        <v>200000</v>
      </c>
      <c r="M435" s="481">
        <v>0</v>
      </c>
      <c r="N435" s="481">
        <v>200000</v>
      </c>
    </row>
    <row r="436" spans="1:14" s="407" customFormat="1" ht="15" hidden="1" customHeight="1">
      <c r="A436" s="1088"/>
      <c r="B436" s="1074"/>
      <c r="C436" s="1088"/>
      <c r="D436" s="1074"/>
      <c r="E436" s="1043"/>
      <c r="F436" s="1044"/>
      <c r="G436" s="458" t="s">
        <v>1</v>
      </c>
      <c r="H436" s="481">
        <f t="shared" si="159"/>
        <v>0</v>
      </c>
      <c r="I436" s="481">
        <f t="shared" si="160"/>
        <v>0</v>
      </c>
      <c r="J436" s="481">
        <v>0</v>
      </c>
      <c r="K436" s="481">
        <v>0</v>
      </c>
      <c r="L436" s="481">
        <f t="shared" si="161"/>
        <v>0</v>
      </c>
      <c r="M436" s="481">
        <v>0</v>
      </c>
      <c r="N436" s="481">
        <v>0</v>
      </c>
    </row>
    <row r="437" spans="1:14" s="407" customFormat="1" ht="15" hidden="1" customHeight="1">
      <c r="A437" s="1090"/>
      <c r="B437" s="1076"/>
      <c r="C437" s="1090"/>
      <c r="D437" s="1076"/>
      <c r="E437" s="1045"/>
      <c r="F437" s="1046"/>
      <c r="G437" s="458" t="s">
        <v>2</v>
      </c>
      <c r="H437" s="456">
        <f>I437+L437</f>
        <v>200000</v>
      </c>
      <c r="I437" s="456">
        <f t="shared" si="160"/>
        <v>0</v>
      </c>
      <c r="J437" s="456">
        <f>J435+J436</f>
        <v>0</v>
      </c>
      <c r="K437" s="456">
        <f>K435+K436</f>
        <v>0</v>
      </c>
      <c r="L437" s="456">
        <f t="shared" si="161"/>
        <v>200000</v>
      </c>
      <c r="M437" s="456">
        <f>M435+M436</f>
        <v>0</v>
      </c>
      <c r="N437" s="456">
        <f>N435+N436</f>
        <v>200000</v>
      </c>
    </row>
    <row r="438" spans="1:14" s="506" customFormat="1" ht="15" hidden="1" customHeight="1">
      <c r="A438" s="1067" t="s">
        <v>47</v>
      </c>
      <c r="B438" s="1068"/>
      <c r="C438" s="1067" t="s">
        <v>462</v>
      </c>
      <c r="D438" s="1068"/>
      <c r="E438" s="1041" t="s">
        <v>1095</v>
      </c>
      <c r="F438" s="1042"/>
      <c r="G438" s="455" t="s">
        <v>0</v>
      </c>
      <c r="H438" s="456">
        <f t="shared" si="159"/>
        <v>335000</v>
      </c>
      <c r="I438" s="456">
        <f t="shared" si="160"/>
        <v>335000</v>
      </c>
      <c r="J438" s="456">
        <v>335000</v>
      </c>
      <c r="K438" s="456">
        <v>0</v>
      </c>
      <c r="L438" s="456">
        <f t="shared" si="161"/>
        <v>0</v>
      </c>
      <c r="M438" s="456">
        <v>0</v>
      </c>
      <c r="N438" s="456">
        <v>0</v>
      </c>
    </row>
    <row r="439" spans="1:14" s="506" customFormat="1" ht="15" hidden="1" customHeight="1">
      <c r="A439" s="1039"/>
      <c r="B439" s="1074"/>
      <c r="C439" s="1039"/>
      <c r="D439" s="1074"/>
      <c r="E439" s="1043"/>
      <c r="F439" s="1044"/>
      <c r="G439" s="458" t="s">
        <v>1</v>
      </c>
      <c r="H439" s="456">
        <f t="shared" si="159"/>
        <v>0</v>
      </c>
      <c r="I439" s="456">
        <f t="shared" si="160"/>
        <v>0</v>
      </c>
      <c r="J439" s="456">
        <v>0</v>
      </c>
      <c r="K439" s="456">
        <v>0</v>
      </c>
      <c r="L439" s="456">
        <f t="shared" si="161"/>
        <v>0</v>
      </c>
      <c r="M439" s="456">
        <v>0</v>
      </c>
      <c r="N439" s="456">
        <v>0</v>
      </c>
    </row>
    <row r="440" spans="1:14" s="506" customFormat="1" ht="15" hidden="1" customHeight="1">
      <c r="A440" s="1075"/>
      <c r="B440" s="1076"/>
      <c r="C440" s="1075"/>
      <c r="D440" s="1076"/>
      <c r="E440" s="1045"/>
      <c r="F440" s="1046"/>
      <c r="G440" s="458" t="s">
        <v>2</v>
      </c>
      <c r="H440" s="456">
        <f>I440+L440</f>
        <v>335000</v>
      </c>
      <c r="I440" s="456">
        <f t="shared" si="160"/>
        <v>335000</v>
      </c>
      <c r="J440" s="456">
        <f>J438+J439</f>
        <v>335000</v>
      </c>
      <c r="K440" s="456">
        <f>K438+K439</f>
        <v>0</v>
      </c>
      <c r="L440" s="456">
        <f t="shared" si="161"/>
        <v>0</v>
      </c>
      <c r="M440" s="456">
        <f>M438+M439</f>
        <v>0</v>
      </c>
      <c r="N440" s="456">
        <f>N438+N439</f>
        <v>0</v>
      </c>
    </row>
    <row r="441" spans="1:14" s="407" customFormat="1" ht="15" customHeight="1">
      <c r="A441" s="1086" t="s">
        <v>51</v>
      </c>
      <c r="B441" s="1087"/>
      <c r="C441" s="1086" t="s">
        <v>309</v>
      </c>
      <c r="D441" s="1087"/>
      <c r="E441" s="1041" t="s">
        <v>308</v>
      </c>
      <c r="F441" s="1042"/>
      <c r="G441" s="455" t="s">
        <v>0</v>
      </c>
      <c r="H441" s="456">
        <f t="shared" si="159"/>
        <v>354612</v>
      </c>
      <c r="I441" s="456">
        <f t="shared" si="160"/>
        <v>354612</v>
      </c>
      <c r="J441" s="456">
        <v>354612</v>
      </c>
      <c r="K441" s="456">
        <v>0</v>
      </c>
      <c r="L441" s="456">
        <f t="shared" si="161"/>
        <v>0</v>
      </c>
      <c r="M441" s="456">
        <v>0</v>
      </c>
      <c r="N441" s="456">
        <v>0</v>
      </c>
    </row>
    <row r="442" spans="1:14" s="407" customFormat="1" ht="15" customHeight="1">
      <c r="A442" s="1088"/>
      <c r="B442" s="1074"/>
      <c r="C442" s="1088"/>
      <c r="D442" s="1074"/>
      <c r="E442" s="1043"/>
      <c r="F442" s="1044"/>
      <c r="G442" s="458" t="s">
        <v>1</v>
      </c>
      <c r="H442" s="456">
        <f t="shared" si="159"/>
        <v>20706</v>
      </c>
      <c r="I442" s="456">
        <f t="shared" si="160"/>
        <v>20706</v>
      </c>
      <c r="J442" s="456">
        <v>20706</v>
      </c>
      <c r="K442" s="456">
        <v>0</v>
      </c>
      <c r="L442" s="456">
        <f t="shared" si="161"/>
        <v>0</v>
      </c>
      <c r="M442" s="456">
        <v>0</v>
      </c>
      <c r="N442" s="456">
        <v>0</v>
      </c>
    </row>
    <row r="443" spans="1:14" s="407" customFormat="1" ht="15" customHeight="1">
      <c r="A443" s="1090"/>
      <c r="B443" s="1076"/>
      <c r="C443" s="1090"/>
      <c r="D443" s="1076"/>
      <c r="E443" s="1045"/>
      <c r="F443" s="1046"/>
      <c r="G443" s="458" t="s">
        <v>2</v>
      </c>
      <c r="H443" s="456">
        <f>I443+L443</f>
        <v>375318</v>
      </c>
      <c r="I443" s="456">
        <f t="shared" si="160"/>
        <v>375318</v>
      </c>
      <c r="J443" s="456">
        <f>J441+J442</f>
        <v>375318</v>
      </c>
      <c r="K443" s="456">
        <f>K441+K442</f>
        <v>0</v>
      </c>
      <c r="L443" s="456">
        <f t="shared" si="161"/>
        <v>0</v>
      </c>
      <c r="M443" s="456">
        <f>M441+M442</f>
        <v>0</v>
      </c>
      <c r="N443" s="456">
        <f>N441+N442</f>
        <v>0</v>
      </c>
    </row>
    <row r="444" spans="1:14" s="407" customFormat="1" ht="15" hidden="1" customHeight="1">
      <c r="A444" s="1086" t="s">
        <v>223</v>
      </c>
      <c r="B444" s="1087"/>
      <c r="C444" s="1086" t="s">
        <v>547</v>
      </c>
      <c r="D444" s="1087"/>
      <c r="E444" s="1041" t="s">
        <v>1096</v>
      </c>
      <c r="F444" s="1042"/>
      <c r="G444" s="455" t="s">
        <v>0</v>
      </c>
      <c r="H444" s="456">
        <f t="shared" si="159"/>
        <v>200000</v>
      </c>
      <c r="I444" s="456">
        <f t="shared" si="160"/>
        <v>200000</v>
      </c>
      <c r="J444" s="456">
        <v>0</v>
      </c>
      <c r="K444" s="456">
        <v>200000</v>
      </c>
      <c r="L444" s="456">
        <f t="shared" si="161"/>
        <v>0</v>
      </c>
      <c r="M444" s="456">
        <v>0</v>
      </c>
      <c r="N444" s="456">
        <v>0</v>
      </c>
    </row>
    <row r="445" spans="1:14" s="407" customFormat="1" ht="15" hidden="1" customHeight="1">
      <c r="A445" s="1088"/>
      <c r="B445" s="1074"/>
      <c r="C445" s="1088"/>
      <c r="D445" s="1074"/>
      <c r="E445" s="1043"/>
      <c r="F445" s="1044"/>
      <c r="G445" s="458" t="s">
        <v>1</v>
      </c>
      <c r="H445" s="456">
        <f t="shared" si="159"/>
        <v>0</v>
      </c>
      <c r="I445" s="456">
        <f t="shared" si="160"/>
        <v>0</v>
      </c>
      <c r="J445" s="456">
        <v>0</v>
      </c>
      <c r="K445" s="456">
        <v>0</v>
      </c>
      <c r="L445" s="456">
        <f t="shared" si="161"/>
        <v>0</v>
      </c>
      <c r="M445" s="456">
        <v>0</v>
      </c>
      <c r="N445" s="456">
        <v>0</v>
      </c>
    </row>
    <row r="446" spans="1:14" s="407" customFormat="1" ht="15" hidden="1" customHeight="1">
      <c r="A446" s="1088"/>
      <c r="B446" s="1074"/>
      <c r="C446" s="1088"/>
      <c r="D446" s="1074"/>
      <c r="E446" s="1045"/>
      <c r="F446" s="1046"/>
      <c r="G446" s="458" t="s">
        <v>2</v>
      </c>
      <c r="H446" s="456">
        <f>I446+L446</f>
        <v>200000</v>
      </c>
      <c r="I446" s="456">
        <f t="shared" si="160"/>
        <v>200000</v>
      </c>
      <c r="J446" s="456">
        <f>J444+J445</f>
        <v>0</v>
      </c>
      <c r="K446" s="456">
        <f>K444+K445</f>
        <v>200000</v>
      </c>
      <c r="L446" s="456">
        <f t="shared" si="161"/>
        <v>0</v>
      </c>
      <c r="M446" s="456">
        <f>M444+M445</f>
        <v>0</v>
      </c>
      <c r="N446" s="456">
        <f>N444+N445</f>
        <v>0</v>
      </c>
    </row>
    <row r="447" spans="1:14" s="407" customFormat="1" ht="15" hidden="1" customHeight="1">
      <c r="A447" s="1088"/>
      <c r="B447" s="1129"/>
      <c r="C447" s="1088"/>
      <c r="D447" s="1129"/>
      <c r="E447" s="1041" t="s">
        <v>1097</v>
      </c>
      <c r="F447" s="1042"/>
      <c r="G447" s="455" t="s">
        <v>0</v>
      </c>
      <c r="H447" s="456">
        <f t="shared" si="159"/>
        <v>100000</v>
      </c>
      <c r="I447" s="456">
        <f t="shared" si="160"/>
        <v>100000</v>
      </c>
      <c r="J447" s="456">
        <v>0</v>
      </c>
      <c r="K447" s="456">
        <v>100000</v>
      </c>
      <c r="L447" s="456">
        <f t="shared" si="161"/>
        <v>0</v>
      </c>
      <c r="M447" s="456">
        <v>0</v>
      </c>
      <c r="N447" s="456">
        <v>0</v>
      </c>
    </row>
    <row r="448" spans="1:14" s="407" customFormat="1" ht="15" hidden="1" customHeight="1">
      <c r="A448" s="1088"/>
      <c r="B448" s="1074"/>
      <c r="C448" s="1088"/>
      <c r="D448" s="1074"/>
      <c r="E448" s="1043"/>
      <c r="F448" s="1044"/>
      <c r="G448" s="458" t="s">
        <v>1</v>
      </c>
      <c r="H448" s="456">
        <f t="shared" si="159"/>
        <v>0</v>
      </c>
      <c r="I448" s="456">
        <f t="shared" si="160"/>
        <v>0</v>
      </c>
      <c r="J448" s="456">
        <v>0</v>
      </c>
      <c r="K448" s="456">
        <v>0</v>
      </c>
      <c r="L448" s="456">
        <f t="shared" si="161"/>
        <v>0</v>
      </c>
      <c r="M448" s="456">
        <v>0</v>
      </c>
      <c r="N448" s="456">
        <v>0</v>
      </c>
    </row>
    <row r="449" spans="1:14" s="407" customFormat="1" ht="15" hidden="1" customHeight="1">
      <c r="A449" s="1088"/>
      <c r="B449" s="1074"/>
      <c r="C449" s="1088"/>
      <c r="D449" s="1074"/>
      <c r="E449" s="1045"/>
      <c r="F449" s="1046"/>
      <c r="G449" s="458" t="s">
        <v>2</v>
      </c>
      <c r="H449" s="456">
        <f>I449+L449</f>
        <v>100000</v>
      </c>
      <c r="I449" s="456">
        <f t="shared" si="160"/>
        <v>100000</v>
      </c>
      <c r="J449" s="456">
        <f>J447+J448</f>
        <v>0</v>
      </c>
      <c r="K449" s="456">
        <f>K447+K448</f>
        <v>100000</v>
      </c>
      <c r="L449" s="456">
        <f t="shared" si="161"/>
        <v>0</v>
      </c>
      <c r="M449" s="456">
        <f>M447+M448</f>
        <v>0</v>
      </c>
      <c r="N449" s="456">
        <f>N447+N448</f>
        <v>0</v>
      </c>
    </row>
    <row r="450" spans="1:14" s="407" customFormat="1" ht="15" hidden="1" customHeight="1">
      <c r="A450" s="1088"/>
      <c r="B450" s="1129"/>
      <c r="C450" s="1088"/>
      <c r="D450" s="1129"/>
      <c r="E450" s="1041" t="s">
        <v>1098</v>
      </c>
      <c r="F450" s="1042"/>
      <c r="G450" s="455" t="s">
        <v>0</v>
      </c>
      <c r="H450" s="456">
        <f t="shared" ref="H450:H451" si="186">I450+L450</f>
        <v>1000000</v>
      </c>
      <c r="I450" s="456">
        <f t="shared" si="160"/>
        <v>1000000</v>
      </c>
      <c r="J450" s="456">
        <v>0</v>
      </c>
      <c r="K450" s="456">
        <v>1000000</v>
      </c>
      <c r="L450" s="456">
        <f t="shared" si="161"/>
        <v>0</v>
      </c>
      <c r="M450" s="456">
        <v>0</v>
      </c>
      <c r="N450" s="456">
        <v>0</v>
      </c>
    </row>
    <row r="451" spans="1:14" s="407" customFormat="1" ht="15" hidden="1" customHeight="1">
      <c r="A451" s="1088"/>
      <c r="B451" s="1074"/>
      <c r="C451" s="1088"/>
      <c r="D451" s="1074"/>
      <c r="E451" s="1043"/>
      <c r="F451" s="1044"/>
      <c r="G451" s="458" t="s">
        <v>1</v>
      </c>
      <c r="H451" s="456">
        <f t="shared" si="186"/>
        <v>0</v>
      </c>
      <c r="I451" s="456">
        <f t="shared" si="160"/>
        <v>0</v>
      </c>
      <c r="J451" s="456">
        <v>0</v>
      </c>
      <c r="K451" s="456">
        <v>0</v>
      </c>
      <c r="L451" s="456">
        <f t="shared" si="161"/>
        <v>0</v>
      </c>
      <c r="M451" s="456">
        <v>0</v>
      </c>
      <c r="N451" s="456">
        <v>0</v>
      </c>
    </row>
    <row r="452" spans="1:14" s="407" customFormat="1" ht="15" hidden="1" customHeight="1">
      <c r="A452" s="1090"/>
      <c r="B452" s="1076"/>
      <c r="C452" s="1090"/>
      <c r="D452" s="1076"/>
      <c r="E452" s="1045"/>
      <c r="F452" s="1046"/>
      <c r="G452" s="458" t="s">
        <v>2</v>
      </c>
      <c r="H452" s="456">
        <f>I452+L452</f>
        <v>1000000</v>
      </c>
      <c r="I452" s="456">
        <f t="shared" si="160"/>
        <v>1000000</v>
      </c>
      <c r="J452" s="456">
        <f>J450+J451</f>
        <v>0</v>
      </c>
      <c r="K452" s="456">
        <f>K450+K451</f>
        <v>1000000</v>
      </c>
      <c r="L452" s="456">
        <f t="shared" si="161"/>
        <v>0</v>
      </c>
      <c r="M452" s="456">
        <f>M450+M451</f>
        <v>0</v>
      </c>
      <c r="N452" s="456">
        <f>N450+N451</f>
        <v>0</v>
      </c>
    </row>
    <row r="453" spans="1:14" s="407" customFormat="1" ht="15" hidden="1" customHeight="1">
      <c r="A453" s="1086" t="s">
        <v>53</v>
      </c>
      <c r="B453" s="1087"/>
      <c r="C453" s="1086" t="s">
        <v>555</v>
      </c>
      <c r="D453" s="1087"/>
      <c r="E453" s="1041" t="s">
        <v>1099</v>
      </c>
      <c r="F453" s="1042"/>
      <c r="G453" s="455" t="s">
        <v>0</v>
      </c>
      <c r="H453" s="481">
        <f t="shared" si="159"/>
        <v>140000</v>
      </c>
      <c r="I453" s="481">
        <f t="shared" si="160"/>
        <v>0</v>
      </c>
      <c r="J453" s="481">
        <v>0</v>
      </c>
      <c r="K453" s="481">
        <v>0</v>
      </c>
      <c r="L453" s="481">
        <f t="shared" si="161"/>
        <v>140000</v>
      </c>
      <c r="M453" s="481">
        <v>0</v>
      </c>
      <c r="N453" s="481">
        <v>140000</v>
      </c>
    </row>
    <row r="454" spans="1:14" s="407" customFormat="1" ht="15" hidden="1" customHeight="1">
      <c r="A454" s="1088"/>
      <c r="B454" s="1074"/>
      <c r="C454" s="1088"/>
      <c r="D454" s="1074"/>
      <c r="E454" s="1043"/>
      <c r="F454" s="1044"/>
      <c r="G454" s="458" t="s">
        <v>1</v>
      </c>
      <c r="H454" s="481">
        <f t="shared" si="159"/>
        <v>0</v>
      </c>
      <c r="I454" s="481">
        <f t="shared" si="160"/>
        <v>0</v>
      </c>
      <c r="J454" s="481">
        <v>0</v>
      </c>
      <c r="K454" s="481">
        <v>0</v>
      </c>
      <c r="L454" s="481">
        <f t="shared" si="161"/>
        <v>0</v>
      </c>
      <c r="M454" s="481">
        <v>0</v>
      </c>
      <c r="N454" s="481">
        <v>0</v>
      </c>
    </row>
    <row r="455" spans="1:14" s="407" customFormat="1" ht="15" hidden="1" customHeight="1">
      <c r="A455" s="1088"/>
      <c r="B455" s="1074"/>
      <c r="C455" s="1088"/>
      <c r="D455" s="1074"/>
      <c r="E455" s="1045"/>
      <c r="F455" s="1046"/>
      <c r="G455" s="458" t="s">
        <v>2</v>
      </c>
      <c r="H455" s="456">
        <f>I455+L455</f>
        <v>140000</v>
      </c>
      <c r="I455" s="456">
        <f t="shared" si="160"/>
        <v>0</v>
      </c>
      <c r="J455" s="456">
        <f>J453+J454</f>
        <v>0</v>
      </c>
      <c r="K455" s="456">
        <f>K453+K454</f>
        <v>0</v>
      </c>
      <c r="L455" s="456">
        <f t="shared" si="161"/>
        <v>140000</v>
      </c>
      <c r="M455" s="456">
        <f>M453+M454</f>
        <v>0</v>
      </c>
      <c r="N455" s="456">
        <f>N453+N454</f>
        <v>140000</v>
      </c>
    </row>
    <row r="456" spans="1:14" s="407" customFormat="1" ht="15" hidden="1" customHeight="1">
      <c r="A456" s="1086" t="s">
        <v>59</v>
      </c>
      <c r="B456" s="1087"/>
      <c r="C456" s="1086" t="s">
        <v>577</v>
      </c>
      <c r="D456" s="1087"/>
      <c r="E456" s="1041" t="s">
        <v>1100</v>
      </c>
      <c r="F456" s="1042"/>
      <c r="G456" s="455" t="s">
        <v>0</v>
      </c>
      <c r="H456" s="456">
        <f t="shared" ref="H456:H457" si="187">I456+L456</f>
        <v>340930</v>
      </c>
      <c r="I456" s="456">
        <f t="shared" si="160"/>
        <v>340930</v>
      </c>
      <c r="J456" s="456">
        <v>0</v>
      </c>
      <c r="K456" s="456">
        <v>340930</v>
      </c>
      <c r="L456" s="456">
        <f t="shared" si="161"/>
        <v>0</v>
      </c>
      <c r="M456" s="456">
        <v>0</v>
      </c>
      <c r="N456" s="456">
        <v>0</v>
      </c>
    </row>
    <row r="457" spans="1:14" s="407" customFormat="1" ht="15" hidden="1" customHeight="1">
      <c r="A457" s="1088"/>
      <c r="B457" s="1074"/>
      <c r="C457" s="1088"/>
      <c r="D457" s="1074"/>
      <c r="E457" s="1043"/>
      <c r="F457" s="1044"/>
      <c r="G457" s="458" t="s">
        <v>1</v>
      </c>
      <c r="H457" s="456">
        <f t="shared" si="187"/>
        <v>0</v>
      </c>
      <c r="I457" s="456">
        <f t="shared" si="160"/>
        <v>0</v>
      </c>
      <c r="J457" s="456">
        <v>0</v>
      </c>
      <c r="K457" s="456">
        <v>0</v>
      </c>
      <c r="L457" s="456">
        <f t="shared" si="161"/>
        <v>0</v>
      </c>
      <c r="M457" s="456">
        <v>0</v>
      </c>
      <c r="N457" s="456">
        <v>0</v>
      </c>
    </row>
    <row r="458" spans="1:14" s="407" customFormat="1" ht="15" hidden="1" customHeight="1">
      <c r="A458" s="1090"/>
      <c r="B458" s="1076"/>
      <c r="C458" s="1090"/>
      <c r="D458" s="1076"/>
      <c r="E458" s="1045"/>
      <c r="F458" s="1046"/>
      <c r="G458" s="458" t="s">
        <v>2</v>
      </c>
      <c r="H458" s="456">
        <f>I458+L458</f>
        <v>340930</v>
      </c>
      <c r="I458" s="456">
        <f t="shared" si="160"/>
        <v>340930</v>
      </c>
      <c r="J458" s="456">
        <f>J456+J457</f>
        <v>0</v>
      </c>
      <c r="K458" s="456">
        <f>K456+K457</f>
        <v>340930</v>
      </c>
      <c r="L458" s="456">
        <f t="shared" si="161"/>
        <v>0</v>
      </c>
      <c r="M458" s="456">
        <f>M456+M457</f>
        <v>0</v>
      </c>
      <c r="N458" s="456">
        <f>N456+N457</f>
        <v>0</v>
      </c>
    </row>
    <row r="459" spans="1:14" s="407" customFormat="1" ht="15" customHeight="1">
      <c r="A459" s="1086" t="s">
        <v>59</v>
      </c>
      <c r="B459" s="1087"/>
      <c r="C459" s="1086" t="s">
        <v>577</v>
      </c>
      <c r="D459" s="1087"/>
      <c r="E459" s="1041" t="s">
        <v>1101</v>
      </c>
      <c r="F459" s="1042"/>
      <c r="G459" s="455" t="s">
        <v>0</v>
      </c>
      <c r="H459" s="515">
        <f t="shared" ref="H459:H460" si="188">I459+L459</f>
        <v>0</v>
      </c>
      <c r="I459" s="515">
        <f t="shared" si="160"/>
        <v>0</v>
      </c>
      <c r="J459" s="515">
        <v>0</v>
      </c>
      <c r="K459" s="515">
        <v>0</v>
      </c>
      <c r="L459" s="515">
        <f t="shared" si="161"/>
        <v>0</v>
      </c>
      <c r="M459" s="515">
        <v>0</v>
      </c>
      <c r="N459" s="515">
        <v>0</v>
      </c>
    </row>
    <row r="460" spans="1:14" s="407" customFormat="1" ht="15" customHeight="1">
      <c r="A460" s="1088"/>
      <c r="B460" s="1148"/>
      <c r="C460" s="1088"/>
      <c r="D460" s="1148"/>
      <c r="E460" s="1069"/>
      <c r="F460" s="1070"/>
      <c r="G460" s="455" t="s">
        <v>1</v>
      </c>
      <c r="H460" s="515">
        <f t="shared" si="188"/>
        <v>62963</v>
      </c>
      <c r="I460" s="515">
        <f t="shared" si="160"/>
        <v>0</v>
      </c>
      <c r="J460" s="515">
        <v>0</v>
      </c>
      <c r="K460" s="515">
        <v>0</v>
      </c>
      <c r="L460" s="515">
        <f t="shared" si="161"/>
        <v>62963</v>
      </c>
      <c r="M460" s="515">
        <v>0</v>
      </c>
      <c r="N460" s="515">
        <v>62963</v>
      </c>
    </row>
    <row r="461" spans="1:14" s="407" customFormat="1" ht="15" customHeight="1">
      <c r="A461" s="1088"/>
      <c r="B461" s="1148"/>
      <c r="C461" s="1088"/>
      <c r="D461" s="1148"/>
      <c r="E461" s="1071"/>
      <c r="F461" s="1072"/>
      <c r="G461" s="455" t="s">
        <v>2</v>
      </c>
      <c r="H461" s="516">
        <f>I461+L461</f>
        <v>62963</v>
      </c>
      <c r="I461" s="516">
        <f t="shared" si="160"/>
        <v>0</v>
      </c>
      <c r="J461" s="516">
        <f>J459+J460</f>
        <v>0</v>
      </c>
      <c r="K461" s="516">
        <f>K459+K460</f>
        <v>0</v>
      </c>
      <c r="L461" s="516">
        <f>M461+N461</f>
        <v>62963</v>
      </c>
      <c r="M461" s="516">
        <f>M459+M460</f>
        <v>0</v>
      </c>
      <c r="N461" s="516">
        <f>N459+N460</f>
        <v>62963</v>
      </c>
    </row>
    <row r="462" spans="1:14" s="506" customFormat="1" ht="15" hidden="1" customHeight="1">
      <c r="A462" s="1067" t="s">
        <v>61</v>
      </c>
      <c r="B462" s="1068"/>
      <c r="C462" s="1067" t="s">
        <v>299</v>
      </c>
      <c r="D462" s="1068"/>
      <c r="E462" s="1041" t="s">
        <v>1102</v>
      </c>
      <c r="F462" s="1042"/>
      <c r="G462" s="455" t="s">
        <v>0</v>
      </c>
      <c r="H462" s="456">
        <f t="shared" si="159"/>
        <v>4500000</v>
      </c>
      <c r="I462" s="456">
        <f t="shared" si="160"/>
        <v>4500000</v>
      </c>
      <c r="J462" s="456">
        <v>4500000</v>
      </c>
      <c r="K462" s="456">
        <v>0</v>
      </c>
      <c r="L462" s="456">
        <f t="shared" si="161"/>
        <v>0</v>
      </c>
      <c r="M462" s="456">
        <v>0</v>
      </c>
      <c r="N462" s="456">
        <v>0</v>
      </c>
    </row>
    <row r="463" spans="1:14" s="506" customFormat="1" ht="15" hidden="1" customHeight="1">
      <c r="A463" s="1039"/>
      <c r="B463" s="1074"/>
      <c r="C463" s="1039"/>
      <c r="D463" s="1074"/>
      <c r="E463" s="1043"/>
      <c r="F463" s="1044"/>
      <c r="G463" s="458" t="s">
        <v>1</v>
      </c>
      <c r="H463" s="456">
        <f t="shared" si="159"/>
        <v>0</v>
      </c>
      <c r="I463" s="456">
        <f t="shared" si="160"/>
        <v>0</v>
      </c>
      <c r="J463" s="456">
        <v>0</v>
      </c>
      <c r="K463" s="456">
        <v>0</v>
      </c>
      <c r="L463" s="456">
        <f t="shared" si="161"/>
        <v>0</v>
      </c>
      <c r="M463" s="456">
        <v>0</v>
      </c>
      <c r="N463" s="456">
        <v>0</v>
      </c>
    </row>
    <row r="464" spans="1:14" s="506" customFormat="1" ht="15" hidden="1" customHeight="1">
      <c r="A464" s="1039"/>
      <c r="B464" s="1074"/>
      <c r="C464" s="1039"/>
      <c r="D464" s="1074"/>
      <c r="E464" s="1045"/>
      <c r="F464" s="1046"/>
      <c r="G464" s="458" t="s">
        <v>2</v>
      </c>
      <c r="H464" s="456">
        <f>I464+L464</f>
        <v>4500000</v>
      </c>
      <c r="I464" s="456">
        <f t="shared" si="160"/>
        <v>4500000</v>
      </c>
      <c r="J464" s="456">
        <f>J462+J463</f>
        <v>4500000</v>
      </c>
      <c r="K464" s="456">
        <f>K462+K463</f>
        <v>0</v>
      </c>
      <c r="L464" s="456">
        <f t="shared" si="161"/>
        <v>0</v>
      </c>
      <c r="M464" s="456">
        <f>M462+M463</f>
        <v>0</v>
      </c>
      <c r="N464" s="456">
        <f>N462+N463</f>
        <v>0</v>
      </c>
    </row>
    <row r="465" spans="1:14" s="506" customFormat="1" ht="27.95" hidden="1" customHeight="1">
      <c r="A465" s="1039"/>
      <c r="B465" s="1040"/>
      <c r="C465" s="1039"/>
      <c r="D465" s="1040"/>
      <c r="E465" s="1041" t="s">
        <v>1103</v>
      </c>
      <c r="F465" s="1042"/>
      <c r="G465" s="455" t="s">
        <v>0</v>
      </c>
      <c r="H465" s="456">
        <f t="shared" si="159"/>
        <v>2509054</v>
      </c>
      <c r="I465" s="456">
        <f t="shared" si="160"/>
        <v>2509054</v>
      </c>
      <c r="J465" s="456">
        <v>2509054</v>
      </c>
      <c r="K465" s="456">
        <v>0</v>
      </c>
      <c r="L465" s="456">
        <f t="shared" si="161"/>
        <v>0</v>
      </c>
      <c r="M465" s="456">
        <v>0</v>
      </c>
      <c r="N465" s="456">
        <v>0</v>
      </c>
    </row>
    <row r="466" spans="1:14" s="506" customFormat="1" ht="27.95" hidden="1" customHeight="1">
      <c r="A466" s="1039"/>
      <c r="B466" s="1074"/>
      <c r="C466" s="1039"/>
      <c r="D466" s="1074"/>
      <c r="E466" s="1043"/>
      <c r="F466" s="1044"/>
      <c r="G466" s="458" t="s">
        <v>1</v>
      </c>
      <c r="H466" s="456">
        <f t="shared" si="159"/>
        <v>0</v>
      </c>
      <c r="I466" s="456">
        <f t="shared" si="160"/>
        <v>0</v>
      </c>
      <c r="J466" s="456">
        <v>0</v>
      </c>
      <c r="K466" s="456">
        <v>0</v>
      </c>
      <c r="L466" s="456">
        <f t="shared" si="161"/>
        <v>0</v>
      </c>
      <c r="M466" s="456">
        <v>0</v>
      </c>
      <c r="N466" s="456">
        <v>0</v>
      </c>
    </row>
    <row r="467" spans="1:14" s="506" customFormat="1" ht="27.95" hidden="1" customHeight="1">
      <c r="A467" s="1039"/>
      <c r="B467" s="1074"/>
      <c r="C467" s="1039"/>
      <c r="D467" s="1074"/>
      <c r="E467" s="1045"/>
      <c r="F467" s="1046"/>
      <c r="G467" s="458" t="s">
        <v>2</v>
      </c>
      <c r="H467" s="456">
        <f>I467+L467</f>
        <v>2509054</v>
      </c>
      <c r="I467" s="456">
        <f t="shared" si="160"/>
        <v>2509054</v>
      </c>
      <c r="J467" s="456">
        <f>J465+J466</f>
        <v>2509054</v>
      </c>
      <c r="K467" s="456">
        <f>K465+K466</f>
        <v>0</v>
      </c>
      <c r="L467" s="456">
        <f t="shared" si="161"/>
        <v>0</v>
      </c>
      <c r="M467" s="456">
        <f>M465+M466</f>
        <v>0</v>
      </c>
      <c r="N467" s="456">
        <f>N465+N466</f>
        <v>0</v>
      </c>
    </row>
    <row r="468" spans="1:14" s="506" customFormat="1" ht="22.5" customHeight="1">
      <c r="A468" s="1067" t="s">
        <v>61</v>
      </c>
      <c r="B468" s="1068"/>
      <c r="C468" s="1067" t="s">
        <v>299</v>
      </c>
      <c r="D468" s="1068"/>
      <c r="E468" s="1041" t="s">
        <v>1104</v>
      </c>
      <c r="F468" s="1042"/>
      <c r="G468" s="455" t="s">
        <v>0</v>
      </c>
      <c r="H468" s="456">
        <f t="shared" ref="H468:H469" si="189">I468+L468</f>
        <v>0</v>
      </c>
      <c r="I468" s="456">
        <f t="shared" si="160"/>
        <v>0</v>
      </c>
      <c r="J468" s="456">
        <v>0</v>
      </c>
      <c r="K468" s="456">
        <v>0</v>
      </c>
      <c r="L468" s="456">
        <f t="shared" si="161"/>
        <v>0</v>
      </c>
      <c r="M468" s="456">
        <v>0</v>
      </c>
      <c r="N468" s="456">
        <v>0</v>
      </c>
    </row>
    <row r="469" spans="1:14" s="506" customFormat="1" ht="22.5" customHeight="1">
      <c r="A469" s="1039"/>
      <c r="B469" s="1074"/>
      <c r="C469" s="1039"/>
      <c r="D469" s="1074"/>
      <c r="E469" s="1043"/>
      <c r="F469" s="1044"/>
      <c r="G469" s="458" t="s">
        <v>1</v>
      </c>
      <c r="H469" s="456">
        <f t="shared" si="189"/>
        <v>75000</v>
      </c>
      <c r="I469" s="456">
        <f t="shared" si="160"/>
        <v>75000</v>
      </c>
      <c r="J469" s="456">
        <v>75000</v>
      </c>
      <c r="K469" s="456">
        <v>0</v>
      </c>
      <c r="L469" s="456">
        <f t="shared" si="161"/>
        <v>0</v>
      </c>
      <c r="M469" s="456">
        <v>0</v>
      </c>
      <c r="N469" s="456">
        <v>0</v>
      </c>
    </row>
    <row r="470" spans="1:14" s="506" customFormat="1" ht="22.5" customHeight="1">
      <c r="A470" s="1039"/>
      <c r="B470" s="1074"/>
      <c r="C470" s="1039"/>
      <c r="D470" s="1074"/>
      <c r="E470" s="1045"/>
      <c r="F470" s="1046"/>
      <c r="G470" s="458" t="s">
        <v>2</v>
      </c>
      <c r="H470" s="456">
        <f>I470+L470</f>
        <v>75000</v>
      </c>
      <c r="I470" s="456">
        <f t="shared" si="160"/>
        <v>75000</v>
      </c>
      <c r="J470" s="456">
        <f>J468+J469</f>
        <v>75000</v>
      </c>
      <c r="K470" s="456">
        <f>K468+K469</f>
        <v>0</v>
      </c>
      <c r="L470" s="456">
        <f t="shared" si="161"/>
        <v>0</v>
      </c>
      <c r="M470" s="456">
        <f>M468+M469</f>
        <v>0</v>
      </c>
      <c r="N470" s="456">
        <f>N468+N469</f>
        <v>0</v>
      </c>
    </row>
    <row r="471" spans="1:14" s="506" customFormat="1" ht="15" hidden="1" customHeight="1">
      <c r="A471" s="1039"/>
      <c r="B471" s="1040"/>
      <c r="C471" s="1067" t="s">
        <v>435</v>
      </c>
      <c r="D471" s="1068"/>
      <c r="E471" s="1041" t="s">
        <v>1105</v>
      </c>
      <c r="F471" s="1042"/>
      <c r="G471" s="455" t="s">
        <v>0</v>
      </c>
      <c r="H471" s="456">
        <f t="shared" si="159"/>
        <v>915544</v>
      </c>
      <c r="I471" s="456">
        <f t="shared" si="160"/>
        <v>915544</v>
      </c>
      <c r="J471" s="456">
        <v>915544</v>
      </c>
      <c r="K471" s="456">
        <v>0</v>
      </c>
      <c r="L471" s="456">
        <f t="shared" si="161"/>
        <v>0</v>
      </c>
      <c r="M471" s="456">
        <v>0</v>
      </c>
      <c r="N471" s="456">
        <v>0</v>
      </c>
    </row>
    <row r="472" spans="1:14" s="506" customFormat="1" ht="15" hidden="1" customHeight="1">
      <c r="A472" s="1039"/>
      <c r="B472" s="1074"/>
      <c r="C472" s="1039"/>
      <c r="D472" s="1074"/>
      <c r="E472" s="1043"/>
      <c r="F472" s="1044"/>
      <c r="G472" s="458" t="s">
        <v>1</v>
      </c>
      <c r="H472" s="456">
        <f t="shared" si="159"/>
        <v>0</v>
      </c>
      <c r="I472" s="456">
        <f t="shared" si="160"/>
        <v>0</v>
      </c>
      <c r="J472" s="456">
        <v>0</v>
      </c>
      <c r="K472" s="456">
        <v>0</v>
      </c>
      <c r="L472" s="456">
        <f t="shared" si="161"/>
        <v>0</v>
      </c>
      <c r="M472" s="456">
        <v>0</v>
      </c>
      <c r="N472" s="456">
        <v>0</v>
      </c>
    </row>
    <row r="473" spans="1:14" s="506" customFormat="1" ht="15" hidden="1" customHeight="1">
      <c r="A473" s="1039"/>
      <c r="B473" s="1074"/>
      <c r="C473" s="1075"/>
      <c r="D473" s="1076"/>
      <c r="E473" s="1045"/>
      <c r="F473" s="1046"/>
      <c r="G473" s="458" t="s">
        <v>2</v>
      </c>
      <c r="H473" s="456">
        <f>I473+L473</f>
        <v>915544</v>
      </c>
      <c r="I473" s="456">
        <f t="shared" si="160"/>
        <v>915544</v>
      </c>
      <c r="J473" s="456">
        <f>J471+J472</f>
        <v>915544</v>
      </c>
      <c r="K473" s="456">
        <f>K471+K472</f>
        <v>0</v>
      </c>
      <c r="L473" s="456">
        <f t="shared" si="161"/>
        <v>0</v>
      </c>
      <c r="M473" s="456">
        <f>M471+M472</f>
        <v>0</v>
      </c>
      <c r="N473" s="456">
        <f>N471+N472</f>
        <v>0</v>
      </c>
    </row>
    <row r="474" spans="1:14" s="506" customFormat="1" ht="15" hidden="1" customHeight="1">
      <c r="A474" s="1039"/>
      <c r="B474" s="1040"/>
      <c r="C474" s="1067" t="s">
        <v>432</v>
      </c>
      <c r="D474" s="1068"/>
      <c r="E474" s="1041" t="s">
        <v>1106</v>
      </c>
      <c r="F474" s="1042"/>
      <c r="G474" s="455" t="s">
        <v>0</v>
      </c>
      <c r="H474" s="456">
        <f t="shared" si="159"/>
        <v>60000</v>
      </c>
      <c r="I474" s="456">
        <f t="shared" si="160"/>
        <v>60000</v>
      </c>
      <c r="J474" s="456">
        <v>60000</v>
      </c>
      <c r="K474" s="456">
        <v>0</v>
      </c>
      <c r="L474" s="456">
        <f t="shared" si="161"/>
        <v>0</v>
      </c>
      <c r="M474" s="456">
        <v>0</v>
      </c>
      <c r="N474" s="456">
        <v>0</v>
      </c>
    </row>
    <row r="475" spans="1:14" s="506" customFormat="1" ht="15" hidden="1" customHeight="1">
      <c r="A475" s="1039"/>
      <c r="B475" s="1074"/>
      <c r="C475" s="1039"/>
      <c r="D475" s="1074"/>
      <c r="E475" s="1043"/>
      <c r="F475" s="1044"/>
      <c r="G475" s="458" t="s">
        <v>1</v>
      </c>
      <c r="H475" s="456">
        <f t="shared" si="159"/>
        <v>0</v>
      </c>
      <c r="I475" s="456">
        <f t="shared" si="160"/>
        <v>0</v>
      </c>
      <c r="J475" s="456">
        <v>0</v>
      </c>
      <c r="K475" s="456">
        <v>0</v>
      </c>
      <c r="L475" s="456">
        <f t="shared" si="161"/>
        <v>0</v>
      </c>
      <c r="M475" s="456">
        <v>0</v>
      </c>
      <c r="N475" s="456">
        <v>0</v>
      </c>
    </row>
    <row r="476" spans="1:14" s="506" customFormat="1" ht="15" hidden="1" customHeight="1">
      <c r="A476" s="1039"/>
      <c r="B476" s="1074"/>
      <c r="C476" s="1075"/>
      <c r="D476" s="1076"/>
      <c r="E476" s="1045"/>
      <c r="F476" s="1046"/>
      <c r="G476" s="458" t="s">
        <v>2</v>
      </c>
      <c r="H476" s="456">
        <f>I476+L476</f>
        <v>60000</v>
      </c>
      <c r="I476" s="456">
        <f t="shared" si="160"/>
        <v>60000</v>
      </c>
      <c r="J476" s="456">
        <f>J474+J475</f>
        <v>60000</v>
      </c>
      <c r="K476" s="456">
        <f>K474+K475</f>
        <v>0</v>
      </c>
      <c r="L476" s="456">
        <f t="shared" si="161"/>
        <v>0</v>
      </c>
      <c r="M476" s="456">
        <f>M474+M475</f>
        <v>0</v>
      </c>
      <c r="N476" s="456">
        <f>N474+N475</f>
        <v>0</v>
      </c>
    </row>
    <row r="477" spans="1:14" s="407" customFormat="1" ht="15" hidden="1" customHeight="1">
      <c r="A477" s="1088"/>
      <c r="B477" s="1129"/>
      <c r="C477" s="1088" t="s">
        <v>1056</v>
      </c>
      <c r="D477" s="1129"/>
      <c r="E477" s="1041" t="s">
        <v>1107</v>
      </c>
      <c r="F477" s="1042"/>
      <c r="G477" s="455" t="s">
        <v>0</v>
      </c>
      <c r="H477" s="456">
        <f>I477+L477</f>
        <v>900000</v>
      </c>
      <c r="I477" s="456">
        <f>J477+K477</f>
        <v>230000</v>
      </c>
      <c r="J477" s="456">
        <v>0</v>
      </c>
      <c r="K477" s="456">
        <v>230000</v>
      </c>
      <c r="L477" s="456">
        <f>M477+N477</f>
        <v>670000</v>
      </c>
      <c r="M477" s="456">
        <v>0</v>
      </c>
      <c r="N477" s="456">
        <v>670000</v>
      </c>
    </row>
    <row r="478" spans="1:14" s="407" customFormat="1" ht="15" hidden="1" customHeight="1">
      <c r="A478" s="1088"/>
      <c r="B478" s="1074"/>
      <c r="C478" s="1088"/>
      <c r="D478" s="1074"/>
      <c r="E478" s="1043"/>
      <c r="F478" s="1044"/>
      <c r="G478" s="458" t="s">
        <v>1</v>
      </c>
      <c r="H478" s="456">
        <f t="shared" ref="H478" si="190">I478+L478</f>
        <v>0</v>
      </c>
      <c r="I478" s="456">
        <f t="shared" ref="I478:I479" si="191">J478+K478</f>
        <v>0</v>
      </c>
      <c r="J478" s="456">
        <v>0</v>
      </c>
      <c r="K478" s="456">
        <v>0</v>
      </c>
      <c r="L478" s="456">
        <f t="shared" ref="L478:L479" si="192">M478+N478</f>
        <v>0</v>
      </c>
      <c r="M478" s="456">
        <v>0</v>
      </c>
      <c r="N478" s="456">
        <v>0</v>
      </c>
    </row>
    <row r="479" spans="1:14" s="407" customFormat="1" ht="15" hidden="1" customHeight="1">
      <c r="A479" s="1088"/>
      <c r="B479" s="1074"/>
      <c r="C479" s="1090"/>
      <c r="D479" s="1076"/>
      <c r="E479" s="1045"/>
      <c r="F479" s="1046"/>
      <c r="G479" s="458" t="s">
        <v>2</v>
      </c>
      <c r="H479" s="456">
        <f>I479+L479</f>
        <v>900000</v>
      </c>
      <c r="I479" s="456">
        <f t="shared" si="191"/>
        <v>230000</v>
      </c>
      <c r="J479" s="456">
        <f>J477+J478</f>
        <v>0</v>
      </c>
      <c r="K479" s="456">
        <f>K477+K478</f>
        <v>230000</v>
      </c>
      <c r="L479" s="456">
        <f t="shared" si="192"/>
        <v>670000</v>
      </c>
      <c r="M479" s="456">
        <f>M477+M478</f>
        <v>0</v>
      </c>
      <c r="N479" s="456">
        <f>N477+N478</f>
        <v>670000</v>
      </c>
    </row>
    <row r="480" spans="1:14" s="407" customFormat="1" ht="15" hidden="1" customHeight="1">
      <c r="A480" s="1088"/>
      <c r="B480" s="1129"/>
      <c r="C480" s="1086" t="s">
        <v>1108</v>
      </c>
      <c r="D480" s="1087"/>
      <c r="E480" s="1041" t="s">
        <v>1109</v>
      </c>
      <c r="F480" s="1042"/>
      <c r="G480" s="455" t="s">
        <v>0</v>
      </c>
      <c r="H480" s="456">
        <f t="shared" si="159"/>
        <v>350000</v>
      </c>
      <c r="I480" s="456">
        <f t="shared" si="160"/>
        <v>0</v>
      </c>
      <c r="J480" s="456">
        <v>0</v>
      </c>
      <c r="K480" s="456">
        <v>0</v>
      </c>
      <c r="L480" s="456">
        <f t="shared" si="161"/>
        <v>350000</v>
      </c>
      <c r="M480" s="456">
        <v>0</v>
      </c>
      <c r="N480" s="456">
        <v>350000</v>
      </c>
    </row>
    <row r="481" spans="1:14" s="407" customFormat="1" ht="15" hidden="1" customHeight="1">
      <c r="A481" s="1088"/>
      <c r="B481" s="1074"/>
      <c r="C481" s="1088"/>
      <c r="D481" s="1074"/>
      <c r="E481" s="1043"/>
      <c r="F481" s="1044"/>
      <c r="G481" s="458" t="s">
        <v>1</v>
      </c>
      <c r="H481" s="456">
        <f t="shared" si="159"/>
        <v>0</v>
      </c>
      <c r="I481" s="456">
        <f t="shared" si="160"/>
        <v>0</v>
      </c>
      <c r="J481" s="456">
        <v>0</v>
      </c>
      <c r="K481" s="456">
        <v>0</v>
      </c>
      <c r="L481" s="456">
        <f t="shared" si="161"/>
        <v>0</v>
      </c>
      <c r="M481" s="456">
        <v>0</v>
      </c>
      <c r="N481" s="456">
        <v>0</v>
      </c>
    </row>
    <row r="482" spans="1:14" s="407" customFormat="1" ht="15" hidden="1" customHeight="1">
      <c r="A482" s="1088"/>
      <c r="B482" s="1074"/>
      <c r="C482" s="1090"/>
      <c r="D482" s="1076"/>
      <c r="E482" s="1045"/>
      <c r="F482" s="1046"/>
      <c r="G482" s="458" t="s">
        <v>2</v>
      </c>
      <c r="H482" s="456">
        <f>I482+L482</f>
        <v>350000</v>
      </c>
      <c r="I482" s="456">
        <f t="shared" si="160"/>
        <v>0</v>
      </c>
      <c r="J482" s="456">
        <f>J480+J481</f>
        <v>0</v>
      </c>
      <c r="K482" s="456">
        <f>K480+K481</f>
        <v>0</v>
      </c>
      <c r="L482" s="456">
        <f t="shared" si="161"/>
        <v>350000</v>
      </c>
      <c r="M482" s="456">
        <f>M480+M481</f>
        <v>0</v>
      </c>
      <c r="N482" s="456">
        <f>N480+N481</f>
        <v>350000</v>
      </c>
    </row>
    <row r="483" spans="1:14" s="407" customFormat="1" ht="15" hidden="1" customHeight="1">
      <c r="A483" s="1088"/>
      <c r="B483" s="1129"/>
      <c r="C483" s="1086" t="s">
        <v>428</v>
      </c>
      <c r="D483" s="1087"/>
      <c r="E483" s="1041" t="s">
        <v>1110</v>
      </c>
      <c r="F483" s="1042"/>
      <c r="G483" s="455" t="s">
        <v>0</v>
      </c>
      <c r="H483" s="481">
        <f t="shared" si="159"/>
        <v>30000</v>
      </c>
      <c r="I483" s="481">
        <f t="shared" si="160"/>
        <v>30000</v>
      </c>
      <c r="J483" s="481">
        <v>0</v>
      </c>
      <c r="K483" s="481">
        <v>30000</v>
      </c>
      <c r="L483" s="481">
        <f t="shared" si="161"/>
        <v>0</v>
      </c>
      <c r="M483" s="481">
        <v>0</v>
      </c>
      <c r="N483" s="481">
        <v>0</v>
      </c>
    </row>
    <row r="484" spans="1:14" s="407" customFormat="1" ht="15" hidden="1" customHeight="1">
      <c r="A484" s="1088"/>
      <c r="B484" s="1074"/>
      <c r="C484" s="1088"/>
      <c r="D484" s="1074"/>
      <c r="E484" s="1043"/>
      <c r="F484" s="1044"/>
      <c r="G484" s="458" t="s">
        <v>1</v>
      </c>
      <c r="H484" s="481">
        <f t="shared" si="159"/>
        <v>0</v>
      </c>
      <c r="I484" s="481">
        <f t="shared" si="160"/>
        <v>0</v>
      </c>
      <c r="J484" s="481">
        <v>0</v>
      </c>
      <c r="K484" s="481">
        <v>0</v>
      </c>
      <c r="L484" s="481">
        <f t="shared" si="161"/>
        <v>0</v>
      </c>
      <c r="M484" s="481">
        <v>0</v>
      </c>
      <c r="N484" s="481">
        <v>0</v>
      </c>
    </row>
    <row r="485" spans="1:14" s="407" customFormat="1" ht="15" hidden="1" customHeight="1">
      <c r="A485" s="1088"/>
      <c r="B485" s="1074"/>
      <c r="C485" s="1088"/>
      <c r="D485" s="1074"/>
      <c r="E485" s="1045"/>
      <c r="F485" s="1046"/>
      <c r="G485" s="458" t="s">
        <v>2</v>
      </c>
      <c r="H485" s="456">
        <f>I485+L485</f>
        <v>30000</v>
      </c>
      <c r="I485" s="456">
        <f t="shared" si="160"/>
        <v>30000</v>
      </c>
      <c r="J485" s="456">
        <f>J483+J484</f>
        <v>0</v>
      </c>
      <c r="K485" s="456">
        <f>K483+K484</f>
        <v>30000</v>
      </c>
      <c r="L485" s="456">
        <f t="shared" si="161"/>
        <v>0</v>
      </c>
      <c r="M485" s="456">
        <f>M483+M484</f>
        <v>0</v>
      </c>
      <c r="N485" s="456">
        <f>N483+N484</f>
        <v>0</v>
      </c>
    </row>
    <row r="486" spans="1:14" s="506" customFormat="1" ht="15" hidden="1" customHeight="1">
      <c r="A486" s="1039"/>
      <c r="B486" s="1040"/>
      <c r="C486" s="1039"/>
      <c r="D486" s="1040"/>
      <c r="E486" s="1041" t="s">
        <v>1111</v>
      </c>
      <c r="F486" s="1042"/>
      <c r="G486" s="455" t="s">
        <v>0</v>
      </c>
      <c r="H486" s="456">
        <f t="shared" si="159"/>
        <v>70000</v>
      </c>
      <c r="I486" s="456">
        <f t="shared" si="160"/>
        <v>0</v>
      </c>
      <c r="J486" s="456">
        <v>0</v>
      </c>
      <c r="K486" s="456">
        <v>0</v>
      </c>
      <c r="L486" s="456">
        <f t="shared" si="161"/>
        <v>70000</v>
      </c>
      <c r="M486" s="456">
        <v>0</v>
      </c>
      <c r="N486" s="456">
        <v>70000</v>
      </c>
    </row>
    <row r="487" spans="1:14" s="506" customFormat="1" ht="15" hidden="1" customHeight="1">
      <c r="A487" s="1039"/>
      <c r="B487" s="1074"/>
      <c r="C487" s="1039"/>
      <c r="D487" s="1146"/>
      <c r="E487" s="1043"/>
      <c r="F487" s="1044"/>
      <c r="G487" s="458" t="s">
        <v>1</v>
      </c>
      <c r="H487" s="456">
        <f t="shared" si="159"/>
        <v>0</v>
      </c>
      <c r="I487" s="456">
        <f t="shared" si="160"/>
        <v>0</v>
      </c>
      <c r="J487" s="456">
        <v>0</v>
      </c>
      <c r="K487" s="456">
        <v>0</v>
      </c>
      <c r="L487" s="456">
        <f t="shared" si="161"/>
        <v>0</v>
      </c>
      <c r="M487" s="456">
        <v>0</v>
      </c>
      <c r="N487" s="456">
        <v>0</v>
      </c>
    </row>
    <row r="488" spans="1:14" s="506" customFormat="1" ht="15" hidden="1" customHeight="1">
      <c r="A488" s="1039"/>
      <c r="B488" s="1074"/>
      <c r="C488" s="1039"/>
      <c r="D488" s="1074"/>
      <c r="E488" s="1045"/>
      <c r="F488" s="1046"/>
      <c r="G488" s="458" t="s">
        <v>2</v>
      </c>
      <c r="H488" s="456">
        <f>I488+L488</f>
        <v>70000</v>
      </c>
      <c r="I488" s="456">
        <f t="shared" si="160"/>
        <v>0</v>
      </c>
      <c r="J488" s="456">
        <f>J486+J487</f>
        <v>0</v>
      </c>
      <c r="K488" s="456">
        <f>K486+K487</f>
        <v>0</v>
      </c>
      <c r="L488" s="456">
        <f t="shared" si="161"/>
        <v>70000</v>
      </c>
      <c r="M488" s="456">
        <f>M486+M487</f>
        <v>0</v>
      </c>
      <c r="N488" s="456">
        <f>N486+N487</f>
        <v>70000</v>
      </c>
    </row>
    <row r="489" spans="1:14" s="506" customFormat="1" ht="15" hidden="1" customHeight="1">
      <c r="A489" s="1039"/>
      <c r="B489" s="1040"/>
      <c r="C489" s="1039"/>
      <c r="D489" s="1040"/>
      <c r="E489" s="1041" t="s">
        <v>1112</v>
      </c>
      <c r="F489" s="1042"/>
      <c r="G489" s="455" t="s">
        <v>0</v>
      </c>
      <c r="H489" s="456">
        <f t="shared" si="159"/>
        <v>260000</v>
      </c>
      <c r="I489" s="456">
        <f t="shared" si="160"/>
        <v>0</v>
      </c>
      <c r="J489" s="456">
        <v>0</v>
      </c>
      <c r="K489" s="456">
        <v>0</v>
      </c>
      <c r="L489" s="456">
        <f t="shared" si="161"/>
        <v>260000</v>
      </c>
      <c r="M489" s="456">
        <v>0</v>
      </c>
      <c r="N489" s="456">
        <v>260000</v>
      </c>
    </row>
    <row r="490" spans="1:14" s="506" customFormat="1" ht="15" hidden="1" customHeight="1">
      <c r="A490" s="1039"/>
      <c r="B490" s="1074"/>
      <c r="C490" s="1039"/>
      <c r="D490" s="1074"/>
      <c r="E490" s="1043"/>
      <c r="F490" s="1044"/>
      <c r="G490" s="458" t="s">
        <v>1</v>
      </c>
      <c r="H490" s="456">
        <f t="shared" si="159"/>
        <v>0</v>
      </c>
      <c r="I490" s="456">
        <f t="shared" si="160"/>
        <v>0</v>
      </c>
      <c r="J490" s="456">
        <v>0</v>
      </c>
      <c r="K490" s="456">
        <v>0</v>
      </c>
      <c r="L490" s="456">
        <f t="shared" si="161"/>
        <v>0</v>
      </c>
      <c r="M490" s="456">
        <v>0</v>
      </c>
      <c r="N490" s="456">
        <v>0</v>
      </c>
    </row>
    <row r="491" spans="1:14" s="506" customFormat="1" ht="15" hidden="1" customHeight="1">
      <c r="A491" s="1039"/>
      <c r="B491" s="1074"/>
      <c r="C491" s="1039"/>
      <c r="D491" s="1074"/>
      <c r="E491" s="1045"/>
      <c r="F491" s="1046"/>
      <c r="G491" s="458" t="s">
        <v>2</v>
      </c>
      <c r="H491" s="456">
        <f>I491+L491</f>
        <v>260000</v>
      </c>
      <c r="I491" s="456">
        <f t="shared" si="160"/>
        <v>0</v>
      </c>
      <c r="J491" s="456">
        <f>J489+J490</f>
        <v>0</v>
      </c>
      <c r="K491" s="456">
        <f>K489+K490</f>
        <v>0</v>
      </c>
      <c r="L491" s="456">
        <f t="shared" si="161"/>
        <v>260000</v>
      </c>
      <c r="M491" s="456">
        <f>M489+M490</f>
        <v>0</v>
      </c>
      <c r="N491" s="456">
        <f>N489+N490</f>
        <v>260000</v>
      </c>
    </row>
    <row r="492" spans="1:14" s="506" customFormat="1" ht="15" hidden="1" customHeight="1">
      <c r="A492" s="1039"/>
      <c r="B492" s="1040"/>
      <c r="C492" s="1039"/>
      <c r="D492" s="1040"/>
      <c r="E492" s="1041" t="s">
        <v>1113</v>
      </c>
      <c r="F492" s="1042"/>
      <c r="G492" s="455" t="s">
        <v>0</v>
      </c>
      <c r="H492" s="456">
        <f t="shared" si="159"/>
        <v>1497800</v>
      </c>
      <c r="I492" s="456">
        <f t="shared" si="160"/>
        <v>1497800</v>
      </c>
      <c r="J492" s="456">
        <v>612800</v>
      </c>
      <c r="K492" s="456">
        <v>885000</v>
      </c>
      <c r="L492" s="456">
        <f t="shared" si="161"/>
        <v>0</v>
      </c>
      <c r="M492" s="456">
        <v>0</v>
      </c>
      <c r="N492" s="456">
        <v>0</v>
      </c>
    </row>
    <row r="493" spans="1:14" s="506" customFormat="1" ht="15" hidden="1" customHeight="1">
      <c r="A493" s="1039"/>
      <c r="B493" s="1074"/>
      <c r="C493" s="1039"/>
      <c r="D493" s="1074"/>
      <c r="E493" s="1043"/>
      <c r="F493" s="1044"/>
      <c r="G493" s="458" t="s">
        <v>1</v>
      </c>
      <c r="H493" s="456">
        <f t="shared" si="159"/>
        <v>0</v>
      </c>
      <c r="I493" s="456">
        <f t="shared" si="160"/>
        <v>0</v>
      </c>
      <c r="J493" s="456">
        <v>0</v>
      </c>
      <c r="K493" s="456">
        <v>0</v>
      </c>
      <c r="L493" s="456">
        <f t="shared" si="161"/>
        <v>0</v>
      </c>
      <c r="M493" s="456">
        <v>0</v>
      </c>
      <c r="N493" s="456">
        <v>0</v>
      </c>
    </row>
    <row r="494" spans="1:14" s="506" customFormat="1" ht="15" hidden="1" customHeight="1">
      <c r="A494" s="1039"/>
      <c r="B494" s="1074"/>
      <c r="C494" s="1039"/>
      <c r="D494" s="1074"/>
      <c r="E494" s="1045"/>
      <c r="F494" s="1046"/>
      <c r="G494" s="458" t="s">
        <v>2</v>
      </c>
      <c r="H494" s="456">
        <f>I494+L494</f>
        <v>1497800</v>
      </c>
      <c r="I494" s="456">
        <f t="shared" si="160"/>
        <v>1497800</v>
      </c>
      <c r="J494" s="456">
        <f>J492+J493</f>
        <v>612800</v>
      </c>
      <c r="K494" s="456">
        <f>K492+K493</f>
        <v>885000</v>
      </c>
      <c r="L494" s="456">
        <f t="shared" si="161"/>
        <v>0</v>
      </c>
      <c r="M494" s="456">
        <f>M492+M493</f>
        <v>0</v>
      </c>
      <c r="N494" s="456">
        <f>N492+N493</f>
        <v>0</v>
      </c>
    </row>
    <row r="495" spans="1:14" s="506" customFormat="1" ht="15" hidden="1" customHeight="1">
      <c r="A495" s="1039"/>
      <c r="B495" s="1040"/>
      <c r="C495" s="1039"/>
      <c r="D495" s="1040"/>
      <c r="E495" s="1069" t="s">
        <v>1114</v>
      </c>
      <c r="F495" s="1070"/>
      <c r="G495" s="509" t="s">
        <v>0</v>
      </c>
      <c r="H495" s="514">
        <f t="shared" si="159"/>
        <v>120000</v>
      </c>
      <c r="I495" s="514">
        <f t="shared" si="160"/>
        <v>120000</v>
      </c>
      <c r="J495" s="514">
        <v>120000</v>
      </c>
      <c r="K495" s="514">
        <v>0</v>
      </c>
      <c r="L495" s="514">
        <f t="shared" si="161"/>
        <v>0</v>
      </c>
      <c r="M495" s="514">
        <v>0</v>
      </c>
      <c r="N495" s="514">
        <v>0</v>
      </c>
    </row>
    <row r="496" spans="1:14" s="506" customFormat="1" ht="15" hidden="1" customHeight="1">
      <c r="A496" s="1039"/>
      <c r="B496" s="1074"/>
      <c r="C496" s="1039"/>
      <c r="D496" s="1074"/>
      <c r="E496" s="1043"/>
      <c r="F496" s="1044"/>
      <c r="G496" s="458" t="s">
        <v>1</v>
      </c>
      <c r="H496" s="456">
        <f t="shared" si="159"/>
        <v>0</v>
      </c>
      <c r="I496" s="456">
        <f t="shared" si="160"/>
        <v>0</v>
      </c>
      <c r="J496" s="456">
        <v>0</v>
      </c>
      <c r="K496" s="456">
        <v>0</v>
      </c>
      <c r="L496" s="456">
        <f t="shared" si="161"/>
        <v>0</v>
      </c>
      <c r="M496" s="456">
        <v>0</v>
      </c>
      <c r="N496" s="456">
        <v>0</v>
      </c>
    </row>
    <row r="497" spans="1:14" s="506" customFormat="1" ht="15" hidden="1" customHeight="1">
      <c r="A497" s="1039"/>
      <c r="B497" s="1074"/>
      <c r="C497" s="1039"/>
      <c r="D497" s="1074"/>
      <c r="E497" s="1045"/>
      <c r="F497" s="1046"/>
      <c r="G497" s="458" t="s">
        <v>2</v>
      </c>
      <c r="H497" s="456">
        <f>I497+L497</f>
        <v>120000</v>
      </c>
      <c r="I497" s="456">
        <f t="shared" si="160"/>
        <v>120000</v>
      </c>
      <c r="J497" s="456">
        <f>J495+J496</f>
        <v>120000</v>
      </c>
      <c r="K497" s="456">
        <f>K495+K496</f>
        <v>0</v>
      </c>
      <c r="L497" s="456">
        <f t="shared" si="161"/>
        <v>0</v>
      </c>
      <c r="M497" s="456">
        <f>M495+M496</f>
        <v>0</v>
      </c>
      <c r="N497" s="456">
        <f>N495+N496</f>
        <v>0</v>
      </c>
    </row>
    <row r="498" spans="1:14" s="506" customFormat="1" ht="15.6" hidden="1" customHeight="1">
      <c r="A498" s="1039"/>
      <c r="B498" s="1040"/>
      <c r="C498" s="1039"/>
      <c r="D498" s="1040"/>
      <c r="E498" s="1041" t="s">
        <v>1115</v>
      </c>
      <c r="F498" s="1042"/>
      <c r="G498" s="517" t="s">
        <v>0</v>
      </c>
      <c r="H498" s="456">
        <f t="shared" ref="H498:H500" si="193">I498+L498</f>
        <v>149820</v>
      </c>
      <c r="I498" s="456">
        <f t="shared" si="160"/>
        <v>149820</v>
      </c>
      <c r="J498" s="456">
        <v>0</v>
      </c>
      <c r="K498" s="456">
        <v>149820</v>
      </c>
      <c r="L498" s="456">
        <f t="shared" si="161"/>
        <v>0</v>
      </c>
      <c r="M498" s="456">
        <v>0</v>
      </c>
      <c r="N498" s="456">
        <v>0</v>
      </c>
    </row>
    <row r="499" spans="1:14" s="506" customFormat="1" ht="15.6" hidden="1" customHeight="1">
      <c r="A499" s="1039"/>
      <c r="B499" s="1153"/>
      <c r="C499" s="1039"/>
      <c r="D499" s="1153"/>
      <c r="E499" s="1149"/>
      <c r="F499" s="1150"/>
      <c r="G499" s="517" t="s">
        <v>1</v>
      </c>
      <c r="H499" s="456">
        <f t="shared" si="193"/>
        <v>0</v>
      </c>
      <c r="I499" s="456">
        <f t="shared" si="160"/>
        <v>0</v>
      </c>
      <c r="J499" s="456">
        <v>0</v>
      </c>
      <c r="K499" s="456">
        <v>0</v>
      </c>
      <c r="L499" s="456">
        <f t="shared" si="161"/>
        <v>0</v>
      </c>
      <c r="M499" s="456">
        <v>0</v>
      </c>
      <c r="N499" s="456">
        <v>0</v>
      </c>
    </row>
    <row r="500" spans="1:14" s="407" customFormat="1" ht="15.6" hidden="1" customHeight="1">
      <c r="A500" s="1088"/>
      <c r="B500" s="1154"/>
      <c r="C500" s="1088"/>
      <c r="D500" s="1154"/>
      <c r="E500" s="1151"/>
      <c r="F500" s="1152"/>
      <c r="G500" s="518" t="s">
        <v>2</v>
      </c>
      <c r="H500" s="456">
        <f t="shared" si="193"/>
        <v>149820</v>
      </c>
      <c r="I500" s="456">
        <f t="shared" si="160"/>
        <v>149820</v>
      </c>
      <c r="J500" s="456">
        <f>J498+J499</f>
        <v>0</v>
      </c>
      <c r="K500" s="456">
        <f>K498+K499</f>
        <v>149820</v>
      </c>
      <c r="L500" s="456">
        <f t="shared" si="161"/>
        <v>0</v>
      </c>
      <c r="M500" s="456">
        <f>M498+M499</f>
        <v>0</v>
      </c>
      <c r="N500" s="456">
        <f>N498+N499</f>
        <v>0</v>
      </c>
    </row>
    <row r="501" spans="1:14" s="407" customFormat="1" ht="15" hidden="1" customHeight="1">
      <c r="A501" s="1088"/>
      <c r="B501" s="1129"/>
      <c r="C501" s="1086" t="s">
        <v>425</v>
      </c>
      <c r="D501" s="1087"/>
      <c r="E501" s="1041" t="s">
        <v>1116</v>
      </c>
      <c r="F501" s="1042"/>
      <c r="G501" s="455" t="s">
        <v>0</v>
      </c>
      <c r="H501" s="481">
        <f>I501+L501</f>
        <v>200000</v>
      </c>
      <c r="I501" s="481">
        <f>J501+K501</f>
        <v>0</v>
      </c>
      <c r="J501" s="481">
        <v>0</v>
      </c>
      <c r="K501" s="481">
        <v>0</v>
      </c>
      <c r="L501" s="481">
        <f>M501+N501</f>
        <v>200000</v>
      </c>
      <c r="M501" s="481">
        <v>0</v>
      </c>
      <c r="N501" s="481">
        <v>200000</v>
      </c>
    </row>
    <row r="502" spans="1:14" s="407" customFormat="1" ht="15" hidden="1" customHeight="1">
      <c r="A502" s="1088"/>
      <c r="B502" s="1074"/>
      <c r="C502" s="1088"/>
      <c r="D502" s="1074"/>
      <c r="E502" s="1043"/>
      <c r="F502" s="1044"/>
      <c r="G502" s="458" t="s">
        <v>1</v>
      </c>
      <c r="H502" s="481">
        <f t="shared" ref="H502" si="194">I502+L502</f>
        <v>0</v>
      </c>
      <c r="I502" s="481">
        <f t="shared" ref="I502:I506" si="195">J502+K502</f>
        <v>0</v>
      </c>
      <c r="J502" s="481">
        <v>0</v>
      </c>
      <c r="K502" s="481">
        <v>0</v>
      </c>
      <c r="L502" s="481">
        <f t="shared" ref="L502:L506" si="196">M502+N502</f>
        <v>0</v>
      </c>
      <c r="M502" s="481">
        <v>0</v>
      </c>
      <c r="N502" s="481">
        <v>0</v>
      </c>
    </row>
    <row r="503" spans="1:14" s="407" customFormat="1" ht="15" hidden="1" customHeight="1">
      <c r="A503" s="1088"/>
      <c r="B503" s="1074"/>
      <c r="C503" s="1088"/>
      <c r="D503" s="1074"/>
      <c r="E503" s="1045"/>
      <c r="F503" s="1046"/>
      <c r="G503" s="458" t="s">
        <v>2</v>
      </c>
      <c r="H503" s="456">
        <f>I503+L503</f>
        <v>200000</v>
      </c>
      <c r="I503" s="456">
        <f t="shared" si="195"/>
        <v>0</v>
      </c>
      <c r="J503" s="456">
        <f>J501+J502</f>
        <v>0</v>
      </c>
      <c r="K503" s="456">
        <f>K501+K502</f>
        <v>0</v>
      </c>
      <c r="L503" s="456">
        <f t="shared" si="196"/>
        <v>200000</v>
      </c>
      <c r="M503" s="456">
        <f>M501+M502</f>
        <v>0</v>
      </c>
      <c r="N503" s="456">
        <f>N501+N502</f>
        <v>200000</v>
      </c>
    </row>
    <row r="504" spans="1:14" s="407" customFormat="1" ht="15.6" hidden="1" customHeight="1">
      <c r="A504" s="1088"/>
      <c r="B504" s="1129"/>
      <c r="C504" s="1088"/>
      <c r="D504" s="1129"/>
      <c r="E504" s="1041" t="s">
        <v>1117</v>
      </c>
      <c r="F504" s="1042"/>
      <c r="G504" s="455" t="s">
        <v>0</v>
      </c>
      <c r="H504" s="456">
        <f t="shared" ref="H504:H505" si="197">I504+L504</f>
        <v>0</v>
      </c>
      <c r="I504" s="456">
        <f t="shared" si="195"/>
        <v>0</v>
      </c>
      <c r="J504" s="456">
        <v>0</v>
      </c>
      <c r="K504" s="456">
        <v>0</v>
      </c>
      <c r="L504" s="456">
        <f t="shared" si="196"/>
        <v>0</v>
      </c>
      <c r="M504" s="456">
        <v>0</v>
      </c>
      <c r="N504" s="456">
        <v>0</v>
      </c>
    </row>
    <row r="505" spans="1:14" s="407" customFormat="1" ht="15.6" hidden="1" customHeight="1">
      <c r="A505" s="1088"/>
      <c r="B505" s="1074"/>
      <c r="C505" s="1088"/>
      <c r="D505" s="1074"/>
      <c r="E505" s="1043"/>
      <c r="F505" s="1044"/>
      <c r="G505" s="458" t="s">
        <v>1</v>
      </c>
      <c r="H505" s="456">
        <f t="shared" si="197"/>
        <v>0</v>
      </c>
      <c r="I505" s="456">
        <f t="shared" si="195"/>
        <v>0</v>
      </c>
      <c r="J505" s="456">
        <v>0</v>
      </c>
      <c r="K505" s="456">
        <v>0</v>
      </c>
      <c r="L505" s="456">
        <f t="shared" si="196"/>
        <v>0</v>
      </c>
      <c r="M505" s="456">
        <v>0</v>
      </c>
      <c r="N505" s="456">
        <v>0</v>
      </c>
    </row>
    <row r="506" spans="1:14" s="407" customFormat="1" ht="15.6" hidden="1" customHeight="1">
      <c r="A506" s="1090"/>
      <c r="B506" s="1076"/>
      <c r="C506" s="1090"/>
      <c r="D506" s="1076"/>
      <c r="E506" s="1045"/>
      <c r="F506" s="1046"/>
      <c r="G506" s="458" t="s">
        <v>2</v>
      </c>
      <c r="H506" s="456">
        <f>I506+L506</f>
        <v>0</v>
      </c>
      <c r="I506" s="456">
        <f t="shared" si="195"/>
        <v>0</v>
      </c>
      <c r="J506" s="456">
        <f>J504+J505</f>
        <v>0</v>
      </c>
      <c r="K506" s="456">
        <f>K504+K505</f>
        <v>0</v>
      </c>
      <c r="L506" s="456">
        <f t="shared" si="196"/>
        <v>0</v>
      </c>
      <c r="M506" s="456">
        <f>M504+M505</f>
        <v>0</v>
      </c>
      <c r="N506" s="456">
        <f>N504+N505</f>
        <v>0</v>
      </c>
    </row>
    <row r="507" spans="1:14" s="506" customFormat="1" ht="15" hidden="1" customHeight="1">
      <c r="A507" s="1067" t="s">
        <v>25</v>
      </c>
      <c r="B507" s="1068"/>
      <c r="C507" s="1067" t="s">
        <v>1118</v>
      </c>
      <c r="D507" s="1068"/>
      <c r="E507" s="1041" t="s">
        <v>1119</v>
      </c>
      <c r="F507" s="1042"/>
      <c r="G507" s="455" t="s">
        <v>0</v>
      </c>
      <c r="H507" s="481">
        <f t="shared" si="159"/>
        <v>30000</v>
      </c>
      <c r="I507" s="481">
        <f t="shared" si="160"/>
        <v>30000</v>
      </c>
      <c r="J507" s="481">
        <v>0</v>
      </c>
      <c r="K507" s="481">
        <v>30000</v>
      </c>
      <c r="L507" s="481">
        <f t="shared" si="161"/>
        <v>0</v>
      </c>
      <c r="M507" s="481">
        <v>0</v>
      </c>
      <c r="N507" s="481">
        <v>0</v>
      </c>
    </row>
    <row r="508" spans="1:14" s="506" customFormat="1" ht="15" hidden="1" customHeight="1">
      <c r="A508" s="1039"/>
      <c r="B508" s="1074"/>
      <c r="C508" s="1039"/>
      <c r="D508" s="1074"/>
      <c r="E508" s="1043"/>
      <c r="F508" s="1044"/>
      <c r="G508" s="458" t="s">
        <v>1</v>
      </c>
      <c r="H508" s="481">
        <f t="shared" si="159"/>
        <v>0</v>
      </c>
      <c r="I508" s="481">
        <f t="shared" si="160"/>
        <v>0</v>
      </c>
      <c r="J508" s="481">
        <v>0</v>
      </c>
      <c r="K508" s="481">
        <v>0</v>
      </c>
      <c r="L508" s="481">
        <f t="shared" si="161"/>
        <v>0</v>
      </c>
      <c r="M508" s="481">
        <v>0</v>
      </c>
      <c r="N508" s="481">
        <v>0</v>
      </c>
    </row>
    <row r="509" spans="1:14" s="506" customFormat="1" ht="15" hidden="1" customHeight="1">
      <c r="A509" s="1039"/>
      <c r="B509" s="1074"/>
      <c r="C509" s="1039"/>
      <c r="D509" s="1074"/>
      <c r="E509" s="1045"/>
      <c r="F509" s="1046"/>
      <c r="G509" s="458" t="s">
        <v>2</v>
      </c>
      <c r="H509" s="456">
        <f>I509+L509</f>
        <v>30000</v>
      </c>
      <c r="I509" s="456">
        <f t="shared" si="160"/>
        <v>30000</v>
      </c>
      <c r="J509" s="456">
        <f>J507+J508</f>
        <v>0</v>
      </c>
      <c r="K509" s="456">
        <f>K507+K508</f>
        <v>30000</v>
      </c>
      <c r="L509" s="456">
        <f t="shared" si="161"/>
        <v>0</v>
      </c>
      <c r="M509" s="456">
        <f>M507+M508</f>
        <v>0</v>
      </c>
      <c r="N509" s="456">
        <f>N507+N508</f>
        <v>0</v>
      </c>
    </row>
    <row r="510" spans="1:14" s="407" customFormat="1" ht="15" hidden="1" customHeight="1">
      <c r="A510" s="1088"/>
      <c r="B510" s="1129"/>
      <c r="C510" s="1088"/>
      <c r="D510" s="1129"/>
      <c r="E510" s="1041" t="s">
        <v>1120</v>
      </c>
      <c r="F510" s="1042"/>
      <c r="G510" s="455" t="s">
        <v>0</v>
      </c>
      <c r="H510" s="456">
        <f t="shared" si="159"/>
        <v>40000</v>
      </c>
      <c r="I510" s="456">
        <f t="shared" si="160"/>
        <v>0</v>
      </c>
      <c r="J510" s="456">
        <v>0</v>
      </c>
      <c r="K510" s="456">
        <v>0</v>
      </c>
      <c r="L510" s="456">
        <f t="shared" si="161"/>
        <v>40000</v>
      </c>
      <c r="M510" s="456">
        <v>0</v>
      </c>
      <c r="N510" s="456">
        <v>40000</v>
      </c>
    </row>
    <row r="511" spans="1:14" s="407" customFormat="1" ht="15" hidden="1" customHeight="1">
      <c r="A511" s="1088"/>
      <c r="B511" s="1074"/>
      <c r="C511" s="1088"/>
      <c r="D511" s="1074"/>
      <c r="E511" s="1043"/>
      <c r="F511" s="1044"/>
      <c r="G511" s="458" t="s">
        <v>1</v>
      </c>
      <c r="H511" s="456">
        <f t="shared" si="159"/>
        <v>0</v>
      </c>
      <c r="I511" s="456">
        <f t="shared" si="160"/>
        <v>0</v>
      </c>
      <c r="J511" s="456">
        <v>0</v>
      </c>
      <c r="K511" s="456">
        <v>0</v>
      </c>
      <c r="L511" s="456">
        <f t="shared" si="161"/>
        <v>0</v>
      </c>
      <c r="M511" s="456">
        <v>0</v>
      </c>
      <c r="N511" s="456">
        <v>0</v>
      </c>
    </row>
    <row r="512" spans="1:14" s="407" customFormat="1" ht="15" hidden="1" customHeight="1">
      <c r="A512" s="1088"/>
      <c r="B512" s="1074"/>
      <c r="C512" s="1090"/>
      <c r="D512" s="1076"/>
      <c r="E512" s="1045"/>
      <c r="F512" s="1046"/>
      <c r="G512" s="458" t="s">
        <v>2</v>
      </c>
      <c r="H512" s="456">
        <f>I512+L512</f>
        <v>40000</v>
      </c>
      <c r="I512" s="456">
        <f t="shared" si="160"/>
        <v>0</v>
      </c>
      <c r="J512" s="456">
        <f>J510+J511</f>
        <v>0</v>
      </c>
      <c r="K512" s="456">
        <f>K510+K511</f>
        <v>0</v>
      </c>
      <c r="L512" s="456">
        <f t="shared" si="161"/>
        <v>40000</v>
      </c>
      <c r="M512" s="456">
        <f>M510+M511</f>
        <v>0</v>
      </c>
      <c r="N512" s="456">
        <f>N510+N511</f>
        <v>40000</v>
      </c>
    </row>
    <row r="513" spans="1:14" s="407" customFormat="1" ht="15" customHeight="1">
      <c r="A513" s="1086" t="s">
        <v>25</v>
      </c>
      <c r="B513" s="1087"/>
      <c r="C513" s="1086" t="s">
        <v>1121</v>
      </c>
      <c r="D513" s="1087"/>
      <c r="E513" s="1041" t="s">
        <v>1117</v>
      </c>
      <c r="F513" s="1042"/>
      <c r="G513" s="455" t="s">
        <v>0</v>
      </c>
      <c r="H513" s="456">
        <f t="shared" si="159"/>
        <v>200000</v>
      </c>
      <c r="I513" s="456">
        <f t="shared" si="160"/>
        <v>0</v>
      </c>
      <c r="J513" s="456">
        <v>0</v>
      </c>
      <c r="K513" s="456">
        <v>0</v>
      </c>
      <c r="L513" s="456">
        <f t="shared" si="161"/>
        <v>200000</v>
      </c>
      <c r="M513" s="456">
        <v>0</v>
      </c>
      <c r="N513" s="456">
        <v>200000</v>
      </c>
    </row>
    <row r="514" spans="1:14" s="407" customFormat="1" ht="15" customHeight="1">
      <c r="A514" s="1088"/>
      <c r="B514" s="1074"/>
      <c r="C514" s="1088"/>
      <c r="D514" s="1074"/>
      <c r="E514" s="1043"/>
      <c r="F514" s="1044"/>
      <c r="G514" s="458" t="s">
        <v>1</v>
      </c>
      <c r="H514" s="456">
        <f t="shared" si="159"/>
        <v>-200000</v>
      </c>
      <c r="I514" s="456">
        <f t="shared" si="160"/>
        <v>0</v>
      </c>
      <c r="J514" s="456">
        <v>0</v>
      </c>
      <c r="K514" s="456">
        <v>0</v>
      </c>
      <c r="L514" s="456">
        <f t="shared" si="161"/>
        <v>-200000</v>
      </c>
      <c r="M514" s="456">
        <v>0</v>
      </c>
      <c r="N514" s="456">
        <v>-200000</v>
      </c>
    </row>
    <row r="515" spans="1:14" s="407" customFormat="1" ht="15" customHeight="1">
      <c r="A515" s="1090"/>
      <c r="B515" s="1076"/>
      <c r="C515" s="1090"/>
      <c r="D515" s="1076"/>
      <c r="E515" s="1045"/>
      <c r="F515" s="1046"/>
      <c r="G515" s="458" t="s">
        <v>2</v>
      </c>
      <c r="H515" s="456">
        <f>I515+L515</f>
        <v>0</v>
      </c>
      <c r="I515" s="456">
        <f t="shared" si="160"/>
        <v>0</v>
      </c>
      <c r="J515" s="456">
        <f>J513+J514</f>
        <v>0</v>
      </c>
      <c r="K515" s="456">
        <f>K513+K514</f>
        <v>0</v>
      </c>
      <c r="L515" s="456">
        <f t="shared" si="161"/>
        <v>0</v>
      </c>
      <c r="M515" s="456">
        <f>M513+M514</f>
        <v>0</v>
      </c>
      <c r="N515" s="456">
        <f>N513+N514</f>
        <v>0</v>
      </c>
    </row>
    <row r="516" spans="1:14" s="407" customFormat="1" ht="15" hidden="1" customHeight="1">
      <c r="A516" s="1086" t="s">
        <v>64</v>
      </c>
      <c r="B516" s="1087"/>
      <c r="C516" s="1086" t="s">
        <v>1122</v>
      </c>
      <c r="D516" s="1087"/>
      <c r="E516" s="1041" t="s">
        <v>1123</v>
      </c>
      <c r="F516" s="1042"/>
      <c r="G516" s="455" t="s">
        <v>0</v>
      </c>
      <c r="H516" s="481">
        <f t="shared" si="159"/>
        <v>444000</v>
      </c>
      <c r="I516" s="481">
        <f t="shared" si="160"/>
        <v>274334</v>
      </c>
      <c r="J516" s="481">
        <v>0</v>
      </c>
      <c r="K516" s="481">
        <v>274334</v>
      </c>
      <c r="L516" s="481">
        <f t="shared" si="161"/>
        <v>169666</v>
      </c>
      <c r="M516" s="481">
        <v>0</v>
      </c>
      <c r="N516" s="481">
        <v>169666</v>
      </c>
    </row>
    <row r="517" spans="1:14" s="407" customFormat="1" ht="15" hidden="1" customHeight="1">
      <c r="A517" s="1088"/>
      <c r="B517" s="1074"/>
      <c r="C517" s="1088"/>
      <c r="D517" s="1074"/>
      <c r="E517" s="1043"/>
      <c r="F517" s="1044"/>
      <c r="G517" s="458" t="s">
        <v>1</v>
      </c>
      <c r="H517" s="481">
        <f t="shared" si="159"/>
        <v>0</v>
      </c>
      <c r="I517" s="481">
        <f t="shared" si="160"/>
        <v>0</v>
      </c>
      <c r="J517" s="481">
        <v>0</v>
      </c>
      <c r="K517" s="481">
        <v>0</v>
      </c>
      <c r="L517" s="481">
        <f t="shared" si="161"/>
        <v>0</v>
      </c>
      <c r="M517" s="481">
        <v>0</v>
      </c>
      <c r="N517" s="481">
        <v>0</v>
      </c>
    </row>
    <row r="518" spans="1:14" s="407" customFormat="1" ht="15" hidden="1" customHeight="1">
      <c r="A518" s="1088"/>
      <c r="B518" s="1074"/>
      <c r="C518" s="1090"/>
      <c r="D518" s="1076"/>
      <c r="E518" s="1045"/>
      <c r="F518" s="1046"/>
      <c r="G518" s="458" t="s">
        <v>2</v>
      </c>
      <c r="H518" s="456">
        <f>I518+L518</f>
        <v>444000</v>
      </c>
      <c r="I518" s="456">
        <f t="shared" si="160"/>
        <v>274334</v>
      </c>
      <c r="J518" s="456">
        <f>J516+J517</f>
        <v>0</v>
      </c>
      <c r="K518" s="456">
        <f>K516+K517</f>
        <v>274334</v>
      </c>
      <c r="L518" s="456">
        <f t="shared" si="161"/>
        <v>169666</v>
      </c>
      <c r="M518" s="456">
        <f>M516+M517</f>
        <v>0</v>
      </c>
      <c r="N518" s="456">
        <f>N516+N517</f>
        <v>169666</v>
      </c>
    </row>
    <row r="519" spans="1:14" s="506" customFormat="1" ht="15" hidden="1" customHeight="1">
      <c r="A519" s="1039"/>
      <c r="B519" s="1040"/>
      <c r="C519" s="1067" t="s">
        <v>417</v>
      </c>
      <c r="D519" s="1068"/>
      <c r="E519" s="1041" t="s">
        <v>1124</v>
      </c>
      <c r="F519" s="1042"/>
      <c r="G519" s="455" t="s">
        <v>0</v>
      </c>
      <c r="H519" s="456">
        <f t="shared" si="159"/>
        <v>100000</v>
      </c>
      <c r="I519" s="456">
        <f t="shared" si="160"/>
        <v>0</v>
      </c>
      <c r="J519" s="456">
        <v>0</v>
      </c>
      <c r="K519" s="456">
        <v>0</v>
      </c>
      <c r="L519" s="456">
        <f t="shared" si="161"/>
        <v>100000</v>
      </c>
      <c r="M519" s="456">
        <v>0</v>
      </c>
      <c r="N519" s="456">
        <v>100000</v>
      </c>
    </row>
    <row r="520" spans="1:14" s="506" customFormat="1" ht="15" hidden="1" customHeight="1">
      <c r="A520" s="1039"/>
      <c r="B520" s="1074"/>
      <c r="C520" s="1039"/>
      <c r="D520" s="1074"/>
      <c r="E520" s="1043"/>
      <c r="F520" s="1044"/>
      <c r="G520" s="458" t="s">
        <v>1</v>
      </c>
      <c r="H520" s="456">
        <f t="shared" si="159"/>
        <v>0</v>
      </c>
      <c r="I520" s="456">
        <f t="shared" si="160"/>
        <v>0</v>
      </c>
      <c r="J520" s="456">
        <v>0</v>
      </c>
      <c r="K520" s="456">
        <v>0</v>
      </c>
      <c r="L520" s="456">
        <f t="shared" si="161"/>
        <v>0</v>
      </c>
      <c r="M520" s="456">
        <v>0</v>
      </c>
      <c r="N520" s="456">
        <v>0</v>
      </c>
    </row>
    <row r="521" spans="1:14" s="506" customFormat="1" ht="15" hidden="1" customHeight="1">
      <c r="A521" s="1039"/>
      <c r="B521" s="1074"/>
      <c r="C521" s="1039"/>
      <c r="D521" s="1074"/>
      <c r="E521" s="1045"/>
      <c r="F521" s="1046"/>
      <c r="G521" s="458" t="s">
        <v>2</v>
      </c>
      <c r="H521" s="456">
        <f>I521+L521</f>
        <v>100000</v>
      </c>
      <c r="I521" s="456">
        <f t="shared" si="160"/>
        <v>0</v>
      </c>
      <c r="J521" s="456">
        <f>J519+J520</f>
        <v>0</v>
      </c>
      <c r="K521" s="456">
        <f>K519+K520</f>
        <v>0</v>
      </c>
      <c r="L521" s="456">
        <f t="shared" si="161"/>
        <v>100000</v>
      </c>
      <c r="M521" s="456">
        <f>M519+M520</f>
        <v>0</v>
      </c>
      <c r="N521" s="456">
        <f>N519+N520</f>
        <v>100000</v>
      </c>
    </row>
    <row r="522" spans="1:14" s="506" customFormat="1" ht="14.65" hidden="1" customHeight="1">
      <c r="A522" s="1039"/>
      <c r="B522" s="1040"/>
      <c r="C522" s="1039"/>
      <c r="D522" s="1040"/>
      <c r="E522" s="1041" t="s">
        <v>1125</v>
      </c>
      <c r="F522" s="1042"/>
      <c r="G522" s="455" t="s">
        <v>0</v>
      </c>
      <c r="H522" s="456">
        <f t="shared" ref="H522:H523" si="198">I522+L522</f>
        <v>600000</v>
      </c>
      <c r="I522" s="456">
        <f t="shared" si="160"/>
        <v>600000</v>
      </c>
      <c r="J522" s="456">
        <v>396346</v>
      </c>
      <c r="K522" s="456">
        <v>203654</v>
      </c>
      <c r="L522" s="456">
        <f t="shared" si="161"/>
        <v>0</v>
      </c>
      <c r="M522" s="456">
        <v>0</v>
      </c>
      <c r="N522" s="456">
        <v>0</v>
      </c>
    </row>
    <row r="523" spans="1:14" s="506" customFormat="1" ht="14.65" hidden="1" customHeight="1">
      <c r="A523" s="1039"/>
      <c r="B523" s="1074"/>
      <c r="C523" s="1039"/>
      <c r="D523" s="1074"/>
      <c r="E523" s="1043"/>
      <c r="F523" s="1044"/>
      <c r="G523" s="458" t="s">
        <v>1</v>
      </c>
      <c r="H523" s="456">
        <f t="shared" si="198"/>
        <v>0</v>
      </c>
      <c r="I523" s="456">
        <f t="shared" si="160"/>
        <v>0</v>
      </c>
      <c r="J523" s="456">
        <v>0</v>
      </c>
      <c r="K523" s="456">
        <v>0</v>
      </c>
      <c r="L523" s="456">
        <f t="shared" si="161"/>
        <v>0</v>
      </c>
      <c r="M523" s="456">
        <v>0</v>
      </c>
      <c r="N523" s="456">
        <v>0</v>
      </c>
    </row>
    <row r="524" spans="1:14" s="506" customFormat="1" ht="14.65" hidden="1" customHeight="1">
      <c r="A524" s="1075"/>
      <c r="B524" s="1076"/>
      <c r="C524" s="1075"/>
      <c r="D524" s="1076"/>
      <c r="E524" s="1045"/>
      <c r="F524" s="1046"/>
      <c r="G524" s="458" t="s">
        <v>2</v>
      </c>
      <c r="H524" s="456">
        <f>I524+L524</f>
        <v>600000</v>
      </c>
      <c r="I524" s="456">
        <f t="shared" si="160"/>
        <v>600000</v>
      </c>
      <c r="J524" s="456">
        <f>J522+J523</f>
        <v>396346</v>
      </c>
      <c r="K524" s="456">
        <f>K522+K523</f>
        <v>203654</v>
      </c>
      <c r="L524" s="456">
        <f t="shared" si="161"/>
        <v>0</v>
      </c>
      <c r="M524" s="456">
        <f>M522+M523</f>
        <v>0</v>
      </c>
      <c r="N524" s="456">
        <f>N522+N523</f>
        <v>0</v>
      </c>
    </row>
    <row r="525" spans="1:14" s="407" customFormat="1" ht="15" hidden="1" customHeight="1">
      <c r="A525" s="1086" t="s">
        <v>26</v>
      </c>
      <c r="B525" s="1087"/>
      <c r="C525" s="1086" t="s">
        <v>1126</v>
      </c>
      <c r="D525" s="1087"/>
      <c r="E525" s="1041" t="s">
        <v>1127</v>
      </c>
      <c r="F525" s="1042"/>
      <c r="G525" s="455" t="s">
        <v>0</v>
      </c>
      <c r="H525" s="456">
        <f t="shared" si="159"/>
        <v>234000</v>
      </c>
      <c r="I525" s="456">
        <f t="shared" si="160"/>
        <v>234000</v>
      </c>
      <c r="J525" s="456">
        <v>0</v>
      </c>
      <c r="K525" s="456">
        <v>234000</v>
      </c>
      <c r="L525" s="456">
        <f t="shared" si="161"/>
        <v>0</v>
      </c>
      <c r="M525" s="456">
        <v>0</v>
      </c>
      <c r="N525" s="456">
        <v>0</v>
      </c>
    </row>
    <row r="526" spans="1:14" s="407" customFormat="1" ht="15" hidden="1" customHeight="1">
      <c r="A526" s="1088"/>
      <c r="B526" s="1074"/>
      <c r="C526" s="1088"/>
      <c r="D526" s="1074"/>
      <c r="E526" s="1043"/>
      <c r="F526" s="1044"/>
      <c r="G526" s="458" t="s">
        <v>1</v>
      </c>
      <c r="H526" s="456">
        <f t="shared" si="159"/>
        <v>0</v>
      </c>
      <c r="I526" s="456">
        <f t="shared" si="160"/>
        <v>0</v>
      </c>
      <c r="J526" s="456">
        <v>0</v>
      </c>
      <c r="K526" s="456">
        <v>0</v>
      </c>
      <c r="L526" s="456">
        <f t="shared" si="161"/>
        <v>0</v>
      </c>
      <c r="M526" s="456">
        <v>0</v>
      </c>
      <c r="N526" s="456">
        <v>0</v>
      </c>
    </row>
    <row r="527" spans="1:14" s="407" customFormat="1" ht="15" hidden="1" customHeight="1">
      <c r="A527" s="1088"/>
      <c r="B527" s="1074"/>
      <c r="C527" s="1090"/>
      <c r="D527" s="1076"/>
      <c r="E527" s="1045"/>
      <c r="F527" s="1046"/>
      <c r="G527" s="458" t="s">
        <v>2</v>
      </c>
      <c r="H527" s="456">
        <f>I527+L527</f>
        <v>234000</v>
      </c>
      <c r="I527" s="456">
        <f t="shared" si="160"/>
        <v>234000</v>
      </c>
      <c r="J527" s="456">
        <f>J525+J526</f>
        <v>0</v>
      </c>
      <c r="K527" s="456">
        <f>K525+K526</f>
        <v>234000</v>
      </c>
      <c r="L527" s="456">
        <f t="shared" si="161"/>
        <v>0</v>
      </c>
      <c r="M527" s="456">
        <f>M525+M526</f>
        <v>0</v>
      </c>
      <c r="N527" s="456">
        <f>N525+N526</f>
        <v>0</v>
      </c>
    </row>
    <row r="528" spans="1:14" s="506" customFormat="1" ht="14.65" hidden="1" customHeight="1">
      <c r="A528" s="1039"/>
      <c r="B528" s="1040"/>
      <c r="C528" s="1067" t="s">
        <v>403</v>
      </c>
      <c r="D528" s="1068"/>
      <c r="E528" s="1041" t="s">
        <v>404</v>
      </c>
      <c r="F528" s="1042"/>
      <c r="G528" s="455" t="s">
        <v>0</v>
      </c>
      <c r="H528" s="456">
        <f t="shared" ref="H528:H529" si="199">I528+L528</f>
        <v>1500000</v>
      </c>
      <c r="I528" s="456">
        <f t="shared" si="160"/>
        <v>0</v>
      </c>
      <c r="J528" s="456">
        <v>0</v>
      </c>
      <c r="K528" s="456">
        <v>0</v>
      </c>
      <c r="L528" s="456">
        <f t="shared" si="161"/>
        <v>1500000</v>
      </c>
      <c r="M528" s="456">
        <v>300000</v>
      </c>
      <c r="N528" s="456">
        <v>1200000</v>
      </c>
    </row>
    <row r="529" spans="1:14" s="506" customFormat="1" ht="14.65" hidden="1" customHeight="1">
      <c r="A529" s="1039"/>
      <c r="B529" s="1074"/>
      <c r="C529" s="1039"/>
      <c r="D529" s="1074"/>
      <c r="E529" s="1043"/>
      <c r="F529" s="1044"/>
      <c r="G529" s="458" t="s">
        <v>1</v>
      </c>
      <c r="H529" s="456">
        <f t="shared" si="199"/>
        <v>0</v>
      </c>
      <c r="I529" s="456">
        <f t="shared" si="160"/>
        <v>0</v>
      </c>
      <c r="J529" s="456">
        <v>0</v>
      </c>
      <c r="K529" s="456">
        <v>0</v>
      </c>
      <c r="L529" s="456">
        <f t="shared" si="161"/>
        <v>0</v>
      </c>
      <c r="M529" s="456">
        <v>0</v>
      </c>
      <c r="N529" s="456">
        <v>0</v>
      </c>
    </row>
    <row r="530" spans="1:14" s="506" customFormat="1" ht="14.65" hidden="1" customHeight="1">
      <c r="A530" s="1039"/>
      <c r="B530" s="1074"/>
      <c r="C530" s="1039"/>
      <c r="D530" s="1074"/>
      <c r="E530" s="1045"/>
      <c r="F530" s="1046"/>
      <c r="G530" s="458" t="s">
        <v>2</v>
      </c>
      <c r="H530" s="456">
        <f>I530+L530</f>
        <v>1500000</v>
      </c>
      <c r="I530" s="456">
        <f t="shared" si="160"/>
        <v>0</v>
      </c>
      <c r="J530" s="456">
        <f>J528+J529</f>
        <v>0</v>
      </c>
      <c r="K530" s="456">
        <f>K528+K529</f>
        <v>0</v>
      </c>
      <c r="L530" s="456">
        <f t="shared" si="161"/>
        <v>1500000</v>
      </c>
      <c r="M530" s="456">
        <f>M528+M529</f>
        <v>300000</v>
      </c>
      <c r="N530" s="456">
        <f>N528+N529</f>
        <v>1200000</v>
      </c>
    </row>
    <row r="531" spans="1:14" s="506" customFormat="1" ht="14.65" customHeight="1">
      <c r="A531" s="1067" t="s">
        <v>26</v>
      </c>
      <c r="B531" s="1068"/>
      <c r="C531" s="1067" t="s">
        <v>403</v>
      </c>
      <c r="D531" s="1068"/>
      <c r="E531" s="1041" t="s">
        <v>402</v>
      </c>
      <c r="F531" s="1042"/>
      <c r="G531" s="455" t="s">
        <v>0</v>
      </c>
      <c r="H531" s="456">
        <f t="shared" ref="H531:H532" si="200">I531+L531</f>
        <v>0</v>
      </c>
      <c r="I531" s="456">
        <f t="shared" si="160"/>
        <v>0</v>
      </c>
      <c r="J531" s="456">
        <v>0</v>
      </c>
      <c r="K531" s="456">
        <v>0</v>
      </c>
      <c r="L531" s="456">
        <f t="shared" si="161"/>
        <v>0</v>
      </c>
      <c r="M531" s="456">
        <v>0</v>
      </c>
      <c r="N531" s="456">
        <v>0</v>
      </c>
    </row>
    <row r="532" spans="1:14" s="506" customFormat="1" ht="14.65" customHeight="1">
      <c r="A532" s="1039"/>
      <c r="B532" s="1074"/>
      <c r="C532" s="1039"/>
      <c r="D532" s="1074"/>
      <c r="E532" s="1043"/>
      <c r="F532" s="1044"/>
      <c r="G532" s="458" t="s">
        <v>1</v>
      </c>
      <c r="H532" s="456">
        <f t="shared" si="200"/>
        <v>2300000</v>
      </c>
      <c r="I532" s="456">
        <f t="shared" si="160"/>
        <v>0</v>
      </c>
      <c r="J532" s="456">
        <v>0</v>
      </c>
      <c r="K532" s="456">
        <v>0</v>
      </c>
      <c r="L532" s="456">
        <f t="shared" si="161"/>
        <v>2300000</v>
      </c>
      <c r="M532" s="456">
        <v>2300000</v>
      </c>
      <c r="N532" s="456">
        <v>0</v>
      </c>
    </row>
    <row r="533" spans="1:14" s="506" customFormat="1" ht="14.65" customHeight="1">
      <c r="A533" s="1039"/>
      <c r="B533" s="1074"/>
      <c r="C533" s="1039"/>
      <c r="D533" s="1074"/>
      <c r="E533" s="1045"/>
      <c r="F533" s="1046"/>
      <c r="G533" s="458" t="s">
        <v>2</v>
      </c>
      <c r="H533" s="456">
        <f>I533+L533</f>
        <v>2300000</v>
      </c>
      <c r="I533" s="456">
        <f t="shared" si="160"/>
        <v>0</v>
      </c>
      <c r="J533" s="456">
        <f>J531+J532</f>
        <v>0</v>
      </c>
      <c r="K533" s="456">
        <f>K531+K532</f>
        <v>0</v>
      </c>
      <c r="L533" s="456">
        <f t="shared" si="161"/>
        <v>2300000</v>
      </c>
      <c r="M533" s="456">
        <f>M531+M532</f>
        <v>2300000</v>
      </c>
      <c r="N533" s="456">
        <f>N531+N532</f>
        <v>0</v>
      </c>
    </row>
    <row r="534" spans="1:14" s="407" customFormat="1" ht="15" hidden="1" customHeight="1">
      <c r="A534" s="1086" t="s">
        <v>83</v>
      </c>
      <c r="B534" s="1087"/>
      <c r="C534" s="1086" t="s">
        <v>1128</v>
      </c>
      <c r="D534" s="1087"/>
      <c r="E534" s="1041" t="s">
        <v>1129</v>
      </c>
      <c r="F534" s="1042"/>
      <c r="G534" s="455" t="s">
        <v>0</v>
      </c>
      <c r="H534" s="456">
        <f t="shared" si="159"/>
        <v>430000</v>
      </c>
      <c r="I534" s="456">
        <f t="shared" si="160"/>
        <v>0</v>
      </c>
      <c r="J534" s="456">
        <v>0</v>
      </c>
      <c r="K534" s="456">
        <v>0</v>
      </c>
      <c r="L534" s="456">
        <f t="shared" si="161"/>
        <v>430000</v>
      </c>
      <c r="M534" s="456">
        <v>0</v>
      </c>
      <c r="N534" s="456">
        <v>430000</v>
      </c>
    </row>
    <row r="535" spans="1:14" s="407" customFormat="1" ht="15" hidden="1" customHeight="1">
      <c r="A535" s="1088"/>
      <c r="B535" s="1074"/>
      <c r="C535" s="1088"/>
      <c r="D535" s="1074"/>
      <c r="E535" s="1043"/>
      <c r="F535" s="1044"/>
      <c r="G535" s="458" t="s">
        <v>1</v>
      </c>
      <c r="H535" s="456">
        <f t="shared" si="159"/>
        <v>0</v>
      </c>
      <c r="I535" s="456">
        <f t="shared" si="160"/>
        <v>0</v>
      </c>
      <c r="J535" s="456">
        <v>0</v>
      </c>
      <c r="K535" s="456">
        <v>0</v>
      </c>
      <c r="L535" s="456">
        <f t="shared" si="161"/>
        <v>0</v>
      </c>
      <c r="M535" s="456">
        <v>0</v>
      </c>
      <c r="N535" s="456">
        <v>0</v>
      </c>
    </row>
    <row r="536" spans="1:14" s="407" customFormat="1" ht="15" hidden="1" customHeight="1">
      <c r="A536" s="1088"/>
      <c r="B536" s="1074"/>
      <c r="C536" s="1090"/>
      <c r="D536" s="1076"/>
      <c r="E536" s="1045"/>
      <c r="F536" s="1046"/>
      <c r="G536" s="458" t="s">
        <v>2</v>
      </c>
      <c r="H536" s="456">
        <f>I536+L536</f>
        <v>430000</v>
      </c>
      <c r="I536" s="456">
        <f t="shared" si="160"/>
        <v>0</v>
      </c>
      <c r="J536" s="456">
        <f>J534+J535</f>
        <v>0</v>
      </c>
      <c r="K536" s="456">
        <f>K534+K535</f>
        <v>0</v>
      </c>
      <c r="L536" s="456">
        <f t="shared" si="161"/>
        <v>430000</v>
      </c>
      <c r="M536" s="456">
        <f>M534+M535</f>
        <v>0</v>
      </c>
      <c r="N536" s="456">
        <f>N534+N535</f>
        <v>430000</v>
      </c>
    </row>
    <row r="537" spans="1:14" s="407" customFormat="1" ht="15" hidden="1" customHeight="1">
      <c r="A537" s="1088"/>
      <c r="B537" s="1129"/>
      <c r="C537" s="1086" t="s">
        <v>1064</v>
      </c>
      <c r="D537" s="1087"/>
      <c r="E537" s="1041" t="s">
        <v>1130</v>
      </c>
      <c r="F537" s="1042"/>
      <c r="G537" s="455" t="s">
        <v>0</v>
      </c>
      <c r="H537" s="456">
        <f t="shared" si="159"/>
        <v>150000</v>
      </c>
      <c r="I537" s="456">
        <f t="shared" si="160"/>
        <v>0</v>
      </c>
      <c r="J537" s="456">
        <v>0</v>
      </c>
      <c r="K537" s="456">
        <v>0</v>
      </c>
      <c r="L537" s="456">
        <f t="shared" si="161"/>
        <v>150000</v>
      </c>
      <c r="M537" s="456">
        <v>0</v>
      </c>
      <c r="N537" s="456">
        <v>150000</v>
      </c>
    </row>
    <row r="538" spans="1:14" s="407" customFormat="1" ht="15" hidden="1" customHeight="1">
      <c r="A538" s="1088"/>
      <c r="B538" s="1074"/>
      <c r="C538" s="1088"/>
      <c r="D538" s="1074"/>
      <c r="E538" s="1043"/>
      <c r="F538" s="1044"/>
      <c r="G538" s="458" t="s">
        <v>1</v>
      </c>
      <c r="H538" s="456">
        <f t="shared" si="159"/>
        <v>0</v>
      </c>
      <c r="I538" s="456">
        <f t="shared" si="160"/>
        <v>0</v>
      </c>
      <c r="J538" s="456">
        <v>0</v>
      </c>
      <c r="K538" s="456">
        <v>0</v>
      </c>
      <c r="L538" s="456">
        <f t="shared" si="161"/>
        <v>0</v>
      </c>
      <c r="M538" s="456">
        <v>0</v>
      </c>
      <c r="N538" s="456">
        <v>0</v>
      </c>
    </row>
    <row r="539" spans="1:14" s="407" customFormat="1" ht="15" hidden="1" customHeight="1">
      <c r="A539" s="1088"/>
      <c r="B539" s="1074"/>
      <c r="C539" s="1088"/>
      <c r="D539" s="1074"/>
      <c r="E539" s="1045"/>
      <c r="F539" s="1046"/>
      <c r="G539" s="458" t="s">
        <v>2</v>
      </c>
      <c r="H539" s="456">
        <f>I539+L539</f>
        <v>150000</v>
      </c>
      <c r="I539" s="456">
        <f t="shared" si="160"/>
        <v>0</v>
      </c>
      <c r="J539" s="456">
        <f>J537+J538</f>
        <v>0</v>
      </c>
      <c r="K539" s="456">
        <f>K537+K538</f>
        <v>0</v>
      </c>
      <c r="L539" s="456">
        <f t="shared" si="161"/>
        <v>150000</v>
      </c>
      <c r="M539" s="456">
        <f>M537+M538</f>
        <v>0</v>
      </c>
      <c r="N539" s="456">
        <f>N537+N538</f>
        <v>150000</v>
      </c>
    </row>
    <row r="540" spans="1:14" s="407" customFormat="1" ht="15" hidden="1" customHeight="1">
      <c r="A540" s="1088"/>
      <c r="B540" s="1129"/>
      <c r="C540" s="1088"/>
      <c r="D540" s="1129"/>
      <c r="E540" s="1041" t="s">
        <v>1131</v>
      </c>
      <c r="F540" s="1042"/>
      <c r="G540" s="455" t="s">
        <v>0</v>
      </c>
      <c r="H540" s="456">
        <f t="shared" si="159"/>
        <v>250000</v>
      </c>
      <c r="I540" s="456">
        <f t="shared" si="160"/>
        <v>0</v>
      </c>
      <c r="J540" s="456">
        <v>0</v>
      </c>
      <c r="K540" s="456">
        <v>0</v>
      </c>
      <c r="L540" s="456">
        <f t="shared" si="161"/>
        <v>250000</v>
      </c>
      <c r="M540" s="456">
        <v>0</v>
      </c>
      <c r="N540" s="456">
        <v>250000</v>
      </c>
    </row>
    <row r="541" spans="1:14" s="407" customFormat="1" ht="15" hidden="1" customHeight="1">
      <c r="A541" s="1088"/>
      <c r="B541" s="1074"/>
      <c r="C541" s="1088"/>
      <c r="D541" s="1074"/>
      <c r="E541" s="1043"/>
      <c r="F541" s="1044"/>
      <c r="G541" s="458" t="s">
        <v>1</v>
      </c>
      <c r="H541" s="456">
        <f t="shared" si="159"/>
        <v>0</v>
      </c>
      <c r="I541" s="456">
        <f t="shared" si="160"/>
        <v>0</v>
      </c>
      <c r="J541" s="456">
        <v>0</v>
      </c>
      <c r="K541" s="456">
        <v>0</v>
      </c>
      <c r="L541" s="456">
        <f t="shared" si="161"/>
        <v>0</v>
      </c>
      <c r="M541" s="456">
        <v>0</v>
      </c>
      <c r="N541" s="456">
        <v>0</v>
      </c>
    </row>
    <row r="542" spans="1:14" s="407" customFormat="1" ht="15" hidden="1" customHeight="1">
      <c r="A542" s="1088"/>
      <c r="B542" s="1074"/>
      <c r="C542" s="1088"/>
      <c r="D542" s="1074"/>
      <c r="E542" s="1045"/>
      <c r="F542" s="1046"/>
      <c r="G542" s="458" t="s">
        <v>2</v>
      </c>
      <c r="H542" s="456">
        <f>I542+L542</f>
        <v>250000</v>
      </c>
      <c r="I542" s="456">
        <f t="shared" si="160"/>
        <v>0</v>
      </c>
      <c r="J542" s="456">
        <f>J540+J541</f>
        <v>0</v>
      </c>
      <c r="K542" s="456">
        <f>K540+K541</f>
        <v>0</v>
      </c>
      <c r="L542" s="456">
        <f t="shared" si="161"/>
        <v>250000</v>
      </c>
      <c r="M542" s="456">
        <f>M540+M541</f>
        <v>0</v>
      </c>
      <c r="N542" s="456">
        <f>N540+N541</f>
        <v>250000</v>
      </c>
    </row>
    <row r="543" spans="1:14" s="407" customFormat="1" ht="15" hidden="1" customHeight="1">
      <c r="A543" s="1088"/>
      <c r="B543" s="1129"/>
      <c r="C543" s="1088"/>
      <c r="D543" s="1129"/>
      <c r="E543" s="1041" t="s">
        <v>1132</v>
      </c>
      <c r="F543" s="1042"/>
      <c r="G543" s="455" t="s">
        <v>0</v>
      </c>
      <c r="H543" s="456">
        <f t="shared" si="159"/>
        <v>150000</v>
      </c>
      <c r="I543" s="456">
        <f t="shared" si="160"/>
        <v>0</v>
      </c>
      <c r="J543" s="456">
        <v>0</v>
      </c>
      <c r="K543" s="456">
        <v>0</v>
      </c>
      <c r="L543" s="456">
        <f t="shared" si="161"/>
        <v>150000</v>
      </c>
      <c r="M543" s="456">
        <v>0</v>
      </c>
      <c r="N543" s="456">
        <v>150000</v>
      </c>
    </row>
    <row r="544" spans="1:14" s="407" customFormat="1" ht="15" hidden="1" customHeight="1">
      <c r="A544" s="1088"/>
      <c r="B544" s="1074"/>
      <c r="C544" s="1088"/>
      <c r="D544" s="1074"/>
      <c r="E544" s="1043"/>
      <c r="F544" s="1044"/>
      <c r="G544" s="458" t="s">
        <v>1</v>
      </c>
      <c r="H544" s="456">
        <f t="shared" si="159"/>
        <v>0</v>
      </c>
      <c r="I544" s="456">
        <f t="shared" si="160"/>
        <v>0</v>
      </c>
      <c r="J544" s="456">
        <v>0</v>
      </c>
      <c r="K544" s="456">
        <v>0</v>
      </c>
      <c r="L544" s="456">
        <f t="shared" si="161"/>
        <v>0</v>
      </c>
      <c r="M544" s="456">
        <v>0</v>
      </c>
      <c r="N544" s="456">
        <v>0</v>
      </c>
    </row>
    <row r="545" spans="1:14" s="407" customFormat="1" ht="15" hidden="1" customHeight="1">
      <c r="A545" s="1088"/>
      <c r="B545" s="1074"/>
      <c r="C545" s="1088"/>
      <c r="D545" s="1074"/>
      <c r="E545" s="1045"/>
      <c r="F545" s="1046"/>
      <c r="G545" s="458" t="s">
        <v>2</v>
      </c>
      <c r="H545" s="456">
        <f>I545+L545</f>
        <v>150000</v>
      </c>
      <c r="I545" s="456">
        <f t="shared" si="160"/>
        <v>0</v>
      </c>
      <c r="J545" s="456">
        <f>J543+J544</f>
        <v>0</v>
      </c>
      <c r="K545" s="456">
        <f>K543+K544</f>
        <v>0</v>
      </c>
      <c r="L545" s="456">
        <f t="shared" si="161"/>
        <v>150000</v>
      </c>
      <c r="M545" s="456">
        <f>M543+M544</f>
        <v>0</v>
      </c>
      <c r="N545" s="456">
        <f>N543+N544</f>
        <v>150000</v>
      </c>
    </row>
    <row r="546" spans="1:14" s="506" customFormat="1" ht="15" hidden="1" customHeight="1">
      <c r="A546" s="1039"/>
      <c r="B546" s="1040"/>
      <c r="C546" s="1039"/>
      <c r="D546" s="1040"/>
      <c r="E546" s="1041" t="s">
        <v>1133</v>
      </c>
      <c r="F546" s="1042"/>
      <c r="G546" s="455" t="s">
        <v>0</v>
      </c>
      <c r="H546" s="481">
        <f t="shared" si="159"/>
        <v>280000</v>
      </c>
      <c r="I546" s="481">
        <f t="shared" si="160"/>
        <v>0</v>
      </c>
      <c r="J546" s="481">
        <v>0</v>
      </c>
      <c r="K546" s="481">
        <v>0</v>
      </c>
      <c r="L546" s="481">
        <f t="shared" si="161"/>
        <v>280000</v>
      </c>
      <c r="M546" s="481">
        <v>0</v>
      </c>
      <c r="N546" s="481">
        <v>280000</v>
      </c>
    </row>
    <row r="547" spans="1:14" s="506" customFormat="1" ht="15" hidden="1" customHeight="1">
      <c r="A547" s="1039"/>
      <c r="B547" s="1074"/>
      <c r="C547" s="1039"/>
      <c r="D547" s="1074"/>
      <c r="E547" s="1043"/>
      <c r="F547" s="1044"/>
      <c r="G547" s="458" t="s">
        <v>1</v>
      </c>
      <c r="H547" s="481">
        <f t="shared" si="159"/>
        <v>0</v>
      </c>
      <c r="I547" s="481">
        <f t="shared" si="160"/>
        <v>0</v>
      </c>
      <c r="J547" s="481">
        <v>0</v>
      </c>
      <c r="K547" s="481">
        <v>0</v>
      </c>
      <c r="L547" s="481">
        <f t="shared" si="161"/>
        <v>0</v>
      </c>
      <c r="M547" s="481">
        <v>0</v>
      </c>
      <c r="N547" s="481">
        <v>0</v>
      </c>
    </row>
    <row r="548" spans="1:14" s="506" customFormat="1" ht="15" hidden="1" customHeight="1">
      <c r="A548" s="1039"/>
      <c r="B548" s="1074"/>
      <c r="C548" s="1039"/>
      <c r="D548" s="1074"/>
      <c r="E548" s="1045"/>
      <c r="F548" s="1046"/>
      <c r="G548" s="458" t="s">
        <v>2</v>
      </c>
      <c r="H548" s="456">
        <f>I548+L548</f>
        <v>280000</v>
      </c>
      <c r="I548" s="456">
        <f t="shared" si="160"/>
        <v>0</v>
      </c>
      <c r="J548" s="456">
        <f>J546+J547</f>
        <v>0</v>
      </c>
      <c r="K548" s="456">
        <f>K546+K547</f>
        <v>0</v>
      </c>
      <c r="L548" s="456">
        <f t="shared" si="161"/>
        <v>280000</v>
      </c>
      <c r="M548" s="456">
        <f>M546+M547</f>
        <v>0</v>
      </c>
      <c r="N548" s="456">
        <f>N546+N547</f>
        <v>280000</v>
      </c>
    </row>
    <row r="549" spans="1:14" s="506" customFormat="1" ht="15" hidden="1" customHeight="1">
      <c r="A549" s="1039"/>
      <c r="B549" s="1040"/>
      <c r="C549" s="1039"/>
      <c r="D549" s="1040"/>
      <c r="E549" s="1041" t="s">
        <v>1134</v>
      </c>
      <c r="F549" s="1042"/>
      <c r="G549" s="455" t="s">
        <v>0</v>
      </c>
      <c r="H549" s="481">
        <f t="shared" si="159"/>
        <v>230000</v>
      </c>
      <c r="I549" s="481">
        <f t="shared" si="160"/>
        <v>0</v>
      </c>
      <c r="J549" s="481">
        <v>0</v>
      </c>
      <c r="K549" s="481">
        <v>0</v>
      </c>
      <c r="L549" s="481">
        <f t="shared" si="161"/>
        <v>230000</v>
      </c>
      <c r="M549" s="481">
        <v>0</v>
      </c>
      <c r="N549" s="481">
        <v>230000</v>
      </c>
    </row>
    <row r="550" spans="1:14" s="506" customFormat="1" ht="15" hidden="1" customHeight="1">
      <c r="A550" s="1039"/>
      <c r="B550" s="1074"/>
      <c r="C550" s="1039"/>
      <c r="D550" s="1074"/>
      <c r="E550" s="1043"/>
      <c r="F550" s="1044"/>
      <c r="G550" s="458" t="s">
        <v>1</v>
      </c>
      <c r="H550" s="481">
        <f t="shared" si="159"/>
        <v>0</v>
      </c>
      <c r="I550" s="481">
        <f t="shared" si="160"/>
        <v>0</v>
      </c>
      <c r="J550" s="481">
        <v>0</v>
      </c>
      <c r="K550" s="481">
        <v>0</v>
      </c>
      <c r="L550" s="481">
        <f t="shared" si="161"/>
        <v>0</v>
      </c>
      <c r="M550" s="481">
        <v>0</v>
      </c>
      <c r="N550" s="481">
        <v>0</v>
      </c>
    </row>
    <row r="551" spans="1:14" s="506" customFormat="1" ht="15" hidden="1" customHeight="1">
      <c r="A551" s="1039"/>
      <c r="B551" s="1074"/>
      <c r="C551" s="1039"/>
      <c r="D551" s="1074"/>
      <c r="E551" s="1045"/>
      <c r="F551" s="1046"/>
      <c r="G551" s="458" t="s">
        <v>2</v>
      </c>
      <c r="H551" s="456">
        <f>I551+L551</f>
        <v>230000</v>
      </c>
      <c r="I551" s="456">
        <f t="shared" si="160"/>
        <v>0</v>
      </c>
      <c r="J551" s="456">
        <f>J549+J550</f>
        <v>0</v>
      </c>
      <c r="K551" s="456">
        <f>K549+K550</f>
        <v>0</v>
      </c>
      <c r="L551" s="456">
        <f t="shared" si="161"/>
        <v>230000</v>
      </c>
      <c r="M551" s="456">
        <f>M549+M550</f>
        <v>0</v>
      </c>
      <c r="N551" s="456">
        <f>N549+N550</f>
        <v>230000</v>
      </c>
    </row>
    <row r="552" spans="1:14" s="407" customFormat="1" ht="15" hidden="1" customHeight="1">
      <c r="A552" s="1088"/>
      <c r="B552" s="1129"/>
      <c r="C552" s="1088"/>
      <c r="D552" s="1129"/>
      <c r="E552" s="1041" t="s">
        <v>1117</v>
      </c>
      <c r="F552" s="1042"/>
      <c r="G552" s="455" t="s">
        <v>0</v>
      </c>
      <c r="H552" s="456">
        <f t="shared" ref="H552:H553" si="201">I552+L552</f>
        <v>200000</v>
      </c>
      <c r="I552" s="456">
        <f t="shared" si="160"/>
        <v>0</v>
      </c>
      <c r="J552" s="456">
        <v>0</v>
      </c>
      <c r="K552" s="456">
        <v>0</v>
      </c>
      <c r="L552" s="456">
        <f t="shared" si="161"/>
        <v>200000</v>
      </c>
      <c r="M552" s="456">
        <v>0</v>
      </c>
      <c r="N552" s="456">
        <v>200000</v>
      </c>
    </row>
    <row r="553" spans="1:14" s="407" customFormat="1" ht="15" hidden="1" customHeight="1">
      <c r="A553" s="1088"/>
      <c r="B553" s="1074"/>
      <c r="C553" s="1088"/>
      <c r="D553" s="1074"/>
      <c r="E553" s="1043"/>
      <c r="F553" s="1044"/>
      <c r="G553" s="458" t="s">
        <v>1</v>
      </c>
      <c r="H553" s="456">
        <f t="shared" si="201"/>
        <v>0</v>
      </c>
      <c r="I553" s="456">
        <f t="shared" si="160"/>
        <v>0</v>
      </c>
      <c r="J553" s="456">
        <v>0</v>
      </c>
      <c r="K553" s="456">
        <v>0</v>
      </c>
      <c r="L553" s="456">
        <f t="shared" si="161"/>
        <v>0</v>
      </c>
      <c r="M553" s="456">
        <v>0</v>
      </c>
      <c r="N553" s="456">
        <v>0</v>
      </c>
    </row>
    <row r="554" spans="1:14" s="407" customFormat="1" ht="15" hidden="1" customHeight="1">
      <c r="A554" s="1090"/>
      <c r="B554" s="1076"/>
      <c r="C554" s="1090"/>
      <c r="D554" s="1076"/>
      <c r="E554" s="1045"/>
      <c r="F554" s="1046"/>
      <c r="G554" s="458" t="s">
        <v>2</v>
      </c>
      <c r="H554" s="456">
        <f>I554+L554</f>
        <v>200000</v>
      </c>
      <c r="I554" s="456">
        <f t="shared" si="160"/>
        <v>0</v>
      </c>
      <c r="J554" s="456">
        <f>J552+J553</f>
        <v>0</v>
      </c>
      <c r="K554" s="456">
        <f>K552+K553</f>
        <v>0</v>
      </c>
      <c r="L554" s="456">
        <f t="shared" si="161"/>
        <v>200000</v>
      </c>
      <c r="M554" s="456">
        <f>M552+M553</f>
        <v>0</v>
      </c>
      <c r="N554" s="456">
        <f>N552+N553</f>
        <v>200000</v>
      </c>
    </row>
    <row r="555" spans="1:14" s="506" customFormat="1" ht="14.65" hidden="1" customHeight="1">
      <c r="A555" s="1067" t="s">
        <v>67</v>
      </c>
      <c r="B555" s="1068"/>
      <c r="C555" s="1067" t="s">
        <v>1135</v>
      </c>
      <c r="D555" s="1068"/>
      <c r="E555" s="1103" t="s">
        <v>1136</v>
      </c>
      <c r="F555" s="1042"/>
      <c r="G555" s="455" t="s">
        <v>0</v>
      </c>
      <c r="H555" s="456">
        <f>I555+L555</f>
        <v>270000</v>
      </c>
      <c r="I555" s="456">
        <f>J555+K555</f>
        <v>270000</v>
      </c>
      <c r="J555" s="456">
        <v>0</v>
      </c>
      <c r="K555" s="456">
        <v>270000</v>
      </c>
      <c r="L555" s="456">
        <f>M555+N555</f>
        <v>0</v>
      </c>
      <c r="M555" s="456">
        <v>0</v>
      </c>
      <c r="N555" s="456">
        <v>0</v>
      </c>
    </row>
    <row r="556" spans="1:14" s="506" customFormat="1" ht="14.65" hidden="1" customHeight="1">
      <c r="A556" s="1039"/>
      <c r="B556" s="1074"/>
      <c r="C556" s="1039"/>
      <c r="D556" s="1074"/>
      <c r="E556" s="1043"/>
      <c r="F556" s="1044"/>
      <c r="G556" s="458" t="s">
        <v>1</v>
      </c>
      <c r="H556" s="456">
        <f t="shared" ref="H556" si="202">I556+L556</f>
        <v>0</v>
      </c>
      <c r="I556" s="456">
        <f t="shared" ref="I556:I563" si="203">J556+K556</f>
        <v>0</v>
      </c>
      <c r="J556" s="456">
        <v>0</v>
      </c>
      <c r="K556" s="456">
        <v>0</v>
      </c>
      <c r="L556" s="456">
        <f t="shared" ref="L556:L563" si="204">M556+N556</f>
        <v>0</v>
      </c>
      <c r="M556" s="456">
        <v>0</v>
      </c>
      <c r="N556" s="456">
        <v>0</v>
      </c>
    </row>
    <row r="557" spans="1:14" s="506" customFormat="1" ht="14.65" hidden="1" customHeight="1">
      <c r="A557" s="1039"/>
      <c r="B557" s="1074"/>
      <c r="C557" s="1039"/>
      <c r="D557" s="1074"/>
      <c r="E557" s="1045"/>
      <c r="F557" s="1046"/>
      <c r="G557" s="458" t="s">
        <v>2</v>
      </c>
      <c r="H557" s="456">
        <f>I557+L557</f>
        <v>270000</v>
      </c>
      <c r="I557" s="456">
        <f t="shared" si="203"/>
        <v>270000</v>
      </c>
      <c r="J557" s="456">
        <f>J555+J556</f>
        <v>0</v>
      </c>
      <c r="K557" s="456">
        <f>K555+K556</f>
        <v>270000</v>
      </c>
      <c r="L557" s="456">
        <f t="shared" si="204"/>
        <v>0</v>
      </c>
      <c r="M557" s="456">
        <f>M555+M556</f>
        <v>0</v>
      </c>
      <c r="N557" s="456">
        <f>N555+N556</f>
        <v>0</v>
      </c>
    </row>
    <row r="558" spans="1:14" s="506" customFormat="1" ht="15" hidden="1" customHeight="1">
      <c r="A558" s="1039"/>
      <c r="B558" s="1040"/>
      <c r="C558" s="1039"/>
      <c r="D558" s="1040"/>
      <c r="E558" s="1041" t="s">
        <v>1137</v>
      </c>
      <c r="F558" s="1042"/>
      <c r="G558" s="455" t="s">
        <v>0</v>
      </c>
      <c r="H558" s="456">
        <f t="shared" ref="H558:H562" si="205">I558+L558</f>
        <v>200000</v>
      </c>
      <c r="I558" s="456">
        <f t="shared" si="203"/>
        <v>200000</v>
      </c>
      <c r="J558" s="456">
        <v>0</v>
      </c>
      <c r="K558" s="456">
        <v>200000</v>
      </c>
      <c r="L558" s="456">
        <f t="shared" si="204"/>
        <v>0</v>
      </c>
      <c r="M558" s="456">
        <v>0</v>
      </c>
      <c r="N558" s="456">
        <v>0</v>
      </c>
    </row>
    <row r="559" spans="1:14" s="506" customFormat="1" ht="15" hidden="1" customHeight="1">
      <c r="A559" s="1039"/>
      <c r="B559" s="1074"/>
      <c r="C559" s="1039"/>
      <c r="D559" s="1074"/>
      <c r="E559" s="1043"/>
      <c r="F559" s="1044"/>
      <c r="G559" s="458" t="s">
        <v>1</v>
      </c>
      <c r="H559" s="456">
        <f t="shared" si="205"/>
        <v>0</v>
      </c>
      <c r="I559" s="456">
        <f t="shared" si="203"/>
        <v>0</v>
      </c>
      <c r="J559" s="456">
        <v>0</v>
      </c>
      <c r="K559" s="456">
        <v>0</v>
      </c>
      <c r="L559" s="456">
        <f t="shared" si="204"/>
        <v>0</v>
      </c>
      <c r="M559" s="456">
        <v>0</v>
      </c>
      <c r="N559" s="456">
        <v>0</v>
      </c>
    </row>
    <row r="560" spans="1:14" s="506" customFormat="1" ht="15" hidden="1" customHeight="1">
      <c r="A560" s="1039"/>
      <c r="B560" s="1074"/>
      <c r="C560" s="1039"/>
      <c r="D560" s="1074"/>
      <c r="E560" s="1045"/>
      <c r="F560" s="1046"/>
      <c r="G560" s="458" t="s">
        <v>2</v>
      </c>
      <c r="H560" s="456">
        <f>I560+L560</f>
        <v>200000</v>
      </c>
      <c r="I560" s="456">
        <f t="shared" si="203"/>
        <v>200000</v>
      </c>
      <c r="J560" s="456">
        <f>J558+J559</f>
        <v>0</v>
      </c>
      <c r="K560" s="456">
        <f>K558+K559</f>
        <v>200000</v>
      </c>
      <c r="L560" s="456">
        <f t="shared" si="204"/>
        <v>0</v>
      </c>
      <c r="M560" s="456">
        <f>M558+M559</f>
        <v>0</v>
      </c>
      <c r="N560" s="456">
        <f>N558+N559</f>
        <v>0</v>
      </c>
    </row>
    <row r="561" spans="1:14" s="506" customFormat="1" ht="15" hidden="1" customHeight="1">
      <c r="A561" s="1039"/>
      <c r="B561" s="1040"/>
      <c r="C561" s="1039"/>
      <c r="D561" s="1040"/>
      <c r="E561" s="1041" t="s">
        <v>1138</v>
      </c>
      <c r="F561" s="1042"/>
      <c r="G561" s="455" t="s">
        <v>0</v>
      </c>
      <c r="H561" s="456">
        <f t="shared" si="205"/>
        <v>30000</v>
      </c>
      <c r="I561" s="456">
        <f t="shared" si="203"/>
        <v>30000</v>
      </c>
      <c r="J561" s="456">
        <v>0</v>
      </c>
      <c r="K561" s="456">
        <v>30000</v>
      </c>
      <c r="L561" s="456">
        <f t="shared" si="204"/>
        <v>0</v>
      </c>
      <c r="M561" s="456">
        <v>0</v>
      </c>
      <c r="N561" s="456">
        <v>0</v>
      </c>
    </row>
    <row r="562" spans="1:14" s="506" customFormat="1" ht="15" hidden="1" customHeight="1">
      <c r="A562" s="1039"/>
      <c r="B562" s="1074"/>
      <c r="C562" s="1039"/>
      <c r="D562" s="1074"/>
      <c r="E562" s="1043"/>
      <c r="F562" s="1044"/>
      <c r="G562" s="458" t="s">
        <v>1</v>
      </c>
      <c r="H562" s="456">
        <f t="shared" si="205"/>
        <v>0</v>
      </c>
      <c r="I562" s="456">
        <f t="shared" si="203"/>
        <v>0</v>
      </c>
      <c r="J562" s="456">
        <v>0</v>
      </c>
      <c r="K562" s="456">
        <v>0</v>
      </c>
      <c r="L562" s="456">
        <f t="shared" si="204"/>
        <v>0</v>
      </c>
      <c r="M562" s="456">
        <v>0</v>
      </c>
      <c r="N562" s="456">
        <v>0</v>
      </c>
    </row>
    <row r="563" spans="1:14" s="506" customFormat="1" ht="15" hidden="1" customHeight="1">
      <c r="A563" s="1039"/>
      <c r="B563" s="1074"/>
      <c r="C563" s="1075"/>
      <c r="D563" s="1076"/>
      <c r="E563" s="1045"/>
      <c r="F563" s="1046"/>
      <c r="G563" s="458" t="s">
        <v>2</v>
      </c>
      <c r="H563" s="456">
        <f>I563+L563</f>
        <v>30000</v>
      </c>
      <c r="I563" s="456">
        <f t="shared" si="203"/>
        <v>30000</v>
      </c>
      <c r="J563" s="456">
        <f>J561+J562</f>
        <v>0</v>
      </c>
      <c r="K563" s="456">
        <f>K561+K562</f>
        <v>30000</v>
      </c>
      <c r="L563" s="456">
        <f t="shared" si="204"/>
        <v>0</v>
      </c>
      <c r="M563" s="456">
        <f>M561+M562</f>
        <v>0</v>
      </c>
      <c r="N563" s="456">
        <f>N561+N562</f>
        <v>0</v>
      </c>
    </row>
    <row r="564" spans="1:14" s="506" customFormat="1" ht="15" hidden="1" customHeight="1">
      <c r="A564" s="1039"/>
      <c r="B564" s="1040"/>
      <c r="C564" s="1067" t="s">
        <v>286</v>
      </c>
      <c r="D564" s="1068"/>
      <c r="E564" s="1103" t="s">
        <v>1139</v>
      </c>
      <c r="F564" s="1042"/>
      <c r="G564" s="455" t="s">
        <v>0</v>
      </c>
      <c r="H564" s="456">
        <f>I564+L564</f>
        <v>46853</v>
      </c>
      <c r="I564" s="456">
        <f>J564+K564</f>
        <v>46853</v>
      </c>
      <c r="J564" s="456">
        <v>46853</v>
      </c>
      <c r="K564" s="456">
        <v>0</v>
      </c>
      <c r="L564" s="456">
        <f>M564+N564</f>
        <v>0</v>
      </c>
      <c r="M564" s="456">
        <v>0</v>
      </c>
      <c r="N564" s="456">
        <v>0</v>
      </c>
    </row>
    <row r="565" spans="1:14" s="506" customFormat="1" ht="15" hidden="1" customHeight="1">
      <c r="A565" s="1039"/>
      <c r="B565" s="1074"/>
      <c r="C565" s="1039"/>
      <c r="D565" s="1074"/>
      <c r="E565" s="1043"/>
      <c r="F565" s="1044"/>
      <c r="G565" s="458" t="s">
        <v>1</v>
      </c>
      <c r="H565" s="456">
        <f t="shared" ref="H565" si="206">I565+L565</f>
        <v>0</v>
      </c>
      <c r="I565" s="456">
        <f t="shared" ref="I565:I566" si="207">J565+K565</f>
        <v>0</v>
      </c>
      <c r="J565" s="456">
        <v>0</v>
      </c>
      <c r="K565" s="456">
        <v>0</v>
      </c>
      <c r="L565" s="456">
        <f t="shared" ref="L565:L566" si="208">M565+N565</f>
        <v>0</v>
      </c>
      <c r="M565" s="456">
        <v>0</v>
      </c>
      <c r="N565" s="456">
        <v>0</v>
      </c>
    </row>
    <row r="566" spans="1:14" s="506" customFormat="1" ht="15" hidden="1" customHeight="1">
      <c r="A566" s="1039"/>
      <c r="B566" s="1074"/>
      <c r="C566" s="1039"/>
      <c r="D566" s="1074"/>
      <c r="E566" s="1045"/>
      <c r="F566" s="1046"/>
      <c r="G566" s="458" t="s">
        <v>2</v>
      </c>
      <c r="H566" s="456">
        <f>I566+L566</f>
        <v>46853</v>
      </c>
      <c r="I566" s="456">
        <f t="shared" si="207"/>
        <v>46853</v>
      </c>
      <c r="J566" s="456">
        <f>J564+J565</f>
        <v>46853</v>
      </c>
      <c r="K566" s="456">
        <f>K564+K565</f>
        <v>0</v>
      </c>
      <c r="L566" s="456">
        <f t="shared" si="208"/>
        <v>0</v>
      </c>
      <c r="M566" s="456">
        <f>M564+M565</f>
        <v>0</v>
      </c>
      <c r="N566" s="456">
        <f>N564+N565</f>
        <v>0</v>
      </c>
    </row>
    <row r="567" spans="1:14" s="506" customFormat="1" ht="15" customHeight="1">
      <c r="A567" s="1067" t="s">
        <v>67</v>
      </c>
      <c r="B567" s="1068"/>
      <c r="C567" s="1067" t="s">
        <v>286</v>
      </c>
      <c r="D567" s="1068"/>
      <c r="E567" s="1041" t="s">
        <v>1140</v>
      </c>
      <c r="F567" s="1042"/>
      <c r="G567" s="455" t="s">
        <v>0</v>
      </c>
      <c r="H567" s="456">
        <f>I567+L567</f>
        <v>34723472</v>
      </c>
      <c r="I567" s="456">
        <f>J567+K567</f>
        <v>34723472</v>
      </c>
      <c r="J567" s="456">
        <v>34723472</v>
      </c>
      <c r="K567" s="456">
        <v>0</v>
      </c>
      <c r="L567" s="456">
        <f>M567+N567</f>
        <v>0</v>
      </c>
      <c r="M567" s="456">
        <v>0</v>
      </c>
      <c r="N567" s="456">
        <v>0</v>
      </c>
    </row>
    <row r="568" spans="1:14" s="506" customFormat="1" ht="15" customHeight="1">
      <c r="A568" s="1039"/>
      <c r="B568" s="1074"/>
      <c r="C568" s="1039"/>
      <c r="D568" s="1074"/>
      <c r="E568" s="1043"/>
      <c r="F568" s="1044"/>
      <c r="G568" s="458" t="s">
        <v>1</v>
      </c>
      <c r="H568" s="456">
        <f t="shared" ref="H568" si="209">I568+L568</f>
        <v>46822</v>
      </c>
      <c r="I568" s="456">
        <f t="shared" ref="I568:I569" si="210">J568+K568</f>
        <v>46822</v>
      </c>
      <c r="J568" s="456">
        <v>46822</v>
      </c>
      <c r="K568" s="456">
        <v>0</v>
      </c>
      <c r="L568" s="456">
        <f t="shared" ref="L568:L569" si="211">M568+N568</f>
        <v>0</v>
      </c>
      <c r="M568" s="456">
        <v>0</v>
      </c>
      <c r="N568" s="456">
        <v>0</v>
      </c>
    </row>
    <row r="569" spans="1:14" s="506" customFormat="1" ht="15" customHeight="1">
      <c r="A569" s="1039"/>
      <c r="B569" s="1074"/>
      <c r="C569" s="1039"/>
      <c r="D569" s="1074"/>
      <c r="E569" s="1045"/>
      <c r="F569" s="1046"/>
      <c r="G569" s="458" t="s">
        <v>2</v>
      </c>
      <c r="H569" s="456">
        <f>I569+L569</f>
        <v>34770294</v>
      </c>
      <c r="I569" s="456">
        <f t="shared" si="210"/>
        <v>34770294</v>
      </c>
      <c r="J569" s="456">
        <f>J567+J568</f>
        <v>34770294</v>
      </c>
      <c r="K569" s="456">
        <f>K567+K568</f>
        <v>0</v>
      </c>
      <c r="L569" s="456">
        <f t="shared" si="211"/>
        <v>0</v>
      </c>
      <c r="M569" s="456">
        <f>M567+M568</f>
        <v>0</v>
      </c>
      <c r="N569" s="456">
        <f>N567+N568</f>
        <v>0</v>
      </c>
    </row>
    <row r="570" spans="1:14" s="506" customFormat="1" ht="15" hidden="1" customHeight="1">
      <c r="A570" s="1039"/>
      <c r="B570" s="1040"/>
      <c r="C570" s="1039"/>
      <c r="D570" s="1040"/>
      <c r="E570" s="1041" t="s">
        <v>1141</v>
      </c>
      <c r="F570" s="1042"/>
      <c r="G570" s="455" t="s">
        <v>0</v>
      </c>
      <c r="H570" s="456">
        <f>I570+L570</f>
        <v>145942</v>
      </c>
      <c r="I570" s="456">
        <f>J570+K570</f>
        <v>145942</v>
      </c>
      <c r="J570" s="456">
        <v>145942</v>
      </c>
      <c r="K570" s="456">
        <v>0</v>
      </c>
      <c r="L570" s="456">
        <f>M570+N570</f>
        <v>0</v>
      </c>
      <c r="M570" s="456">
        <v>0</v>
      </c>
      <c r="N570" s="456">
        <v>0</v>
      </c>
    </row>
    <row r="571" spans="1:14" s="506" customFormat="1" ht="15" hidden="1" customHeight="1">
      <c r="A571" s="1039"/>
      <c r="B571" s="1074"/>
      <c r="C571" s="1039"/>
      <c r="D571" s="1074"/>
      <c r="E571" s="1043"/>
      <c r="F571" s="1044"/>
      <c r="G571" s="458" t="s">
        <v>1</v>
      </c>
      <c r="H571" s="456">
        <f t="shared" ref="H571" si="212">I571+L571</f>
        <v>0</v>
      </c>
      <c r="I571" s="456">
        <f t="shared" ref="I571:I572" si="213">J571+K571</f>
        <v>0</v>
      </c>
      <c r="J571" s="456">
        <v>0</v>
      </c>
      <c r="K571" s="456">
        <v>0</v>
      </c>
      <c r="L571" s="456">
        <f t="shared" ref="L571:L572" si="214">M571+N571</f>
        <v>0</v>
      </c>
      <c r="M571" s="456">
        <v>0</v>
      </c>
      <c r="N571" s="456">
        <v>0</v>
      </c>
    </row>
    <row r="572" spans="1:14" s="506" customFormat="1" ht="15" hidden="1" customHeight="1">
      <c r="A572" s="1039"/>
      <c r="B572" s="1074"/>
      <c r="C572" s="1039"/>
      <c r="D572" s="1074"/>
      <c r="E572" s="1045"/>
      <c r="F572" s="1046"/>
      <c r="G572" s="458" t="s">
        <v>2</v>
      </c>
      <c r="H572" s="456">
        <f>I572+L572</f>
        <v>145942</v>
      </c>
      <c r="I572" s="456">
        <f t="shared" si="213"/>
        <v>145942</v>
      </c>
      <c r="J572" s="456">
        <f>J570+J571</f>
        <v>145942</v>
      </c>
      <c r="K572" s="456">
        <f>K570+K571</f>
        <v>0</v>
      </c>
      <c r="L572" s="456">
        <f t="shared" si="214"/>
        <v>0</v>
      </c>
      <c r="M572" s="456">
        <f>M570+M571</f>
        <v>0</v>
      </c>
      <c r="N572" s="456">
        <f>N570+N571</f>
        <v>0</v>
      </c>
    </row>
    <row r="573" spans="1:14" s="506" customFormat="1" ht="15" customHeight="1">
      <c r="A573" s="1039"/>
      <c r="B573" s="1040"/>
      <c r="C573" s="1039"/>
      <c r="D573" s="1040"/>
      <c r="E573" s="1041" t="s">
        <v>1142</v>
      </c>
      <c r="F573" s="1042"/>
      <c r="G573" s="455" t="s">
        <v>0</v>
      </c>
      <c r="H573" s="456">
        <f t="shared" si="159"/>
        <v>146906</v>
      </c>
      <c r="I573" s="456">
        <f t="shared" si="160"/>
        <v>146906</v>
      </c>
      <c r="J573" s="456">
        <v>146906</v>
      </c>
      <c r="K573" s="456">
        <v>0</v>
      </c>
      <c r="L573" s="456">
        <f t="shared" si="161"/>
        <v>0</v>
      </c>
      <c r="M573" s="456">
        <v>0</v>
      </c>
      <c r="N573" s="456">
        <v>0</v>
      </c>
    </row>
    <row r="574" spans="1:14" s="506" customFormat="1" ht="15" customHeight="1">
      <c r="A574" s="1039"/>
      <c r="B574" s="1074"/>
      <c r="C574" s="1039"/>
      <c r="D574" s="1074"/>
      <c r="E574" s="1043"/>
      <c r="F574" s="1044"/>
      <c r="G574" s="458" t="s">
        <v>1</v>
      </c>
      <c r="H574" s="456">
        <f t="shared" si="159"/>
        <v>90000</v>
      </c>
      <c r="I574" s="456">
        <f t="shared" si="160"/>
        <v>90000</v>
      </c>
      <c r="J574" s="456">
        <v>90000</v>
      </c>
      <c r="K574" s="456">
        <v>0</v>
      </c>
      <c r="L574" s="456">
        <f t="shared" si="161"/>
        <v>0</v>
      </c>
      <c r="M574" s="456">
        <v>0</v>
      </c>
      <c r="N574" s="456">
        <v>0</v>
      </c>
    </row>
    <row r="575" spans="1:14" s="506" customFormat="1" ht="15" customHeight="1">
      <c r="A575" s="1039"/>
      <c r="B575" s="1074"/>
      <c r="C575" s="1039"/>
      <c r="D575" s="1074"/>
      <c r="E575" s="1045"/>
      <c r="F575" s="1046"/>
      <c r="G575" s="458" t="s">
        <v>2</v>
      </c>
      <c r="H575" s="456">
        <f>I575+L575</f>
        <v>236906</v>
      </c>
      <c r="I575" s="456">
        <f t="shared" si="160"/>
        <v>236906</v>
      </c>
      <c r="J575" s="456">
        <f>J573+J574</f>
        <v>236906</v>
      </c>
      <c r="K575" s="456">
        <f>K573+K574</f>
        <v>0</v>
      </c>
      <c r="L575" s="456">
        <f t="shared" si="161"/>
        <v>0</v>
      </c>
      <c r="M575" s="456">
        <f>M573+M574</f>
        <v>0</v>
      </c>
      <c r="N575" s="456">
        <f>N573+N574</f>
        <v>0</v>
      </c>
    </row>
    <row r="576" spans="1:14" s="506" customFormat="1" ht="15" customHeight="1">
      <c r="A576" s="1039"/>
      <c r="B576" s="1040"/>
      <c r="C576" s="1039"/>
      <c r="D576" s="1040"/>
      <c r="E576" s="1041" t="s">
        <v>1143</v>
      </c>
      <c r="F576" s="1042"/>
      <c r="G576" s="455" t="s">
        <v>0</v>
      </c>
      <c r="H576" s="456">
        <f t="shared" ref="H576:H577" si="215">I576+L576</f>
        <v>0</v>
      </c>
      <c r="I576" s="456">
        <f t="shared" si="160"/>
        <v>0</v>
      </c>
      <c r="J576" s="456">
        <v>0</v>
      </c>
      <c r="K576" s="456">
        <v>0</v>
      </c>
      <c r="L576" s="456">
        <f t="shared" si="161"/>
        <v>0</v>
      </c>
      <c r="M576" s="456">
        <v>0</v>
      </c>
      <c r="N576" s="456">
        <v>0</v>
      </c>
    </row>
    <row r="577" spans="1:14" s="506" customFormat="1" ht="15" customHeight="1">
      <c r="A577" s="1039"/>
      <c r="B577" s="1074"/>
      <c r="C577" s="1039"/>
      <c r="D577" s="1074"/>
      <c r="E577" s="1043"/>
      <c r="F577" s="1044"/>
      <c r="G577" s="458" t="s">
        <v>1</v>
      </c>
      <c r="H577" s="456">
        <f t="shared" si="215"/>
        <v>220310</v>
      </c>
      <c r="I577" s="456">
        <f t="shared" si="160"/>
        <v>220310</v>
      </c>
      <c r="J577" s="456">
        <v>181454</v>
      </c>
      <c r="K577" s="456">
        <v>38856</v>
      </c>
      <c r="L577" s="456">
        <f t="shared" si="161"/>
        <v>0</v>
      </c>
      <c r="M577" s="456">
        <v>0</v>
      </c>
      <c r="N577" s="456">
        <v>0</v>
      </c>
    </row>
    <row r="578" spans="1:14" s="506" customFormat="1" ht="15" customHeight="1">
      <c r="A578" s="1039"/>
      <c r="B578" s="1074"/>
      <c r="C578" s="1039"/>
      <c r="D578" s="1074"/>
      <c r="E578" s="1045"/>
      <c r="F578" s="1046"/>
      <c r="G578" s="458" t="s">
        <v>2</v>
      </c>
      <c r="H578" s="456">
        <f>I578+L578</f>
        <v>220310</v>
      </c>
      <c r="I578" s="456">
        <f t="shared" si="160"/>
        <v>220310</v>
      </c>
      <c r="J578" s="456">
        <f>J576+J577</f>
        <v>181454</v>
      </c>
      <c r="K578" s="456">
        <f>K576+K577</f>
        <v>38856</v>
      </c>
      <c r="L578" s="456">
        <f t="shared" si="161"/>
        <v>0</v>
      </c>
      <c r="M578" s="456">
        <f>M576+M577</f>
        <v>0</v>
      </c>
      <c r="N578" s="456">
        <f>N576+N577</f>
        <v>0</v>
      </c>
    </row>
    <row r="579" spans="1:14" s="506" customFormat="1" ht="18" hidden="1" customHeight="1">
      <c r="A579" s="1039"/>
      <c r="B579" s="1040"/>
      <c r="C579" s="1039"/>
      <c r="D579" s="1040"/>
      <c r="E579" s="1041" t="s">
        <v>1144</v>
      </c>
      <c r="F579" s="1042"/>
      <c r="G579" s="455" t="s">
        <v>0</v>
      </c>
      <c r="H579" s="456">
        <f t="shared" si="159"/>
        <v>4068250</v>
      </c>
      <c r="I579" s="456">
        <f t="shared" si="160"/>
        <v>4068250</v>
      </c>
      <c r="J579" s="456">
        <v>3993022</v>
      </c>
      <c r="K579" s="456">
        <v>75228</v>
      </c>
      <c r="L579" s="456">
        <f t="shared" si="161"/>
        <v>0</v>
      </c>
      <c r="M579" s="456">
        <v>0</v>
      </c>
      <c r="N579" s="456">
        <v>0</v>
      </c>
    </row>
    <row r="580" spans="1:14" s="506" customFormat="1" ht="18" hidden="1" customHeight="1">
      <c r="A580" s="1039"/>
      <c r="B580" s="1074"/>
      <c r="C580" s="1039"/>
      <c r="D580" s="1074"/>
      <c r="E580" s="1043"/>
      <c r="F580" s="1044"/>
      <c r="G580" s="458" t="s">
        <v>1</v>
      </c>
      <c r="H580" s="456">
        <f t="shared" si="159"/>
        <v>0</v>
      </c>
      <c r="I580" s="456">
        <f t="shared" si="160"/>
        <v>0</v>
      </c>
      <c r="J580" s="456">
        <v>0</v>
      </c>
      <c r="K580" s="456">
        <v>0</v>
      </c>
      <c r="L580" s="456">
        <f t="shared" si="161"/>
        <v>0</v>
      </c>
      <c r="M580" s="456">
        <v>0</v>
      </c>
      <c r="N580" s="456">
        <v>0</v>
      </c>
    </row>
    <row r="581" spans="1:14" s="506" customFormat="1" ht="18" hidden="1" customHeight="1">
      <c r="A581" s="1039"/>
      <c r="B581" s="1074"/>
      <c r="C581" s="1039"/>
      <c r="D581" s="1074"/>
      <c r="E581" s="1045"/>
      <c r="F581" s="1046"/>
      <c r="G581" s="458" t="s">
        <v>2</v>
      </c>
      <c r="H581" s="456">
        <f>I581+L581</f>
        <v>4068250</v>
      </c>
      <c r="I581" s="456">
        <f t="shared" si="160"/>
        <v>4068250</v>
      </c>
      <c r="J581" s="456">
        <f>J579+J580</f>
        <v>3993022</v>
      </c>
      <c r="K581" s="456">
        <f>K579+K580</f>
        <v>75228</v>
      </c>
      <c r="L581" s="456">
        <f t="shared" si="161"/>
        <v>0</v>
      </c>
      <c r="M581" s="456">
        <f>M579+M580</f>
        <v>0</v>
      </c>
      <c r="N581" s="456">
        <f>N579+N580</f>
        <v>0</v>
      </c>
    </row>
    <row r="582" spans="1:14" s="506" customFormat="1" ht="21.95" customHeight="1">
      <c r="A582" s="1039"/>
      <c r="B582" s="1040"/>
      <c r="C582" s="1039"/>
      <c r="D582" s="1040"/>
      <c r="E582" s="1041" t="s">
        <v>1145</v>
      </c>
      <c r="F582" s="1042"/>
      <c r="G582" s="455" t="s">
        <v>0</v>
      </c>
      <c r="H582" s="456">
        <f t="shared" si="159"/>
        <v>512641</v>
      </c>
      <c r="I582" s="456">
        <f t="shared" si="160"/>
        <v>512641</v>
      </c>
      <c r="J582" s="456">
        <v>512641</v>
      </c>
      <c r="K582" s="456">
        <v>0</v>
      </c>
      <c r="L582" s="456">
        <f t="shared" si="161"/>
        <v>0</v>
      </c>
      <c r="M582" s="456">
        <v>0</v>
      </c>
      <c r="N582" s="456">
        <v>0</v>
      </c>
    </row>
    <row r="583" spans="1:14" s="506" customFormat="1" ht="21.95" customHeight="1">
      <c r="A583" s="1039"/>
      <c r="B583" s="1074"/>
      <c r="C583" s="1039"/>
      <c r="D583" s="1074"/>
      <c r="E583" s="1043"/>
      <c r="F583" s="1044"/>
      <c r="G583" s="458" t="s">
        <v>1</v>
      </c>
      <c r="H583" s="456">
        <f t="shared" si="159"/>
        <v>552759</v>
      </c>
      <c r="I583" s="456">
        <f t="shared" si="160"/>
        <v>552759</v>
      </c>
      <c r="J583" s="456">
        <v>552759</v>
      </c>
      <c r="K583" s="456">
        <v>0</v>
      </c>
      <c r="L583" s="456">
        <f t="shared" si="161"/>
        <v>0</v>
      </c>
      <c r="M583" s="456">
        <v>0</v>
      </c>
      <c r="N583" s="456">
        <v>0</v>
      </c>
    </row>
    <row r="584" spans="1:14" s="506" customFormat="1" ht="21.95" customHeight="1">
      <c r="A584" s="1039"/>
      <c r="B584" s="1074"/>
      <c r="C584" s="1039"/>
      <c r="D584" s="1074"/>
      <c r="E584" s="1045"/>
      <c r="F584" s="1046"/>
      <c r="G584" s="458" t="s">
        <v>2</v>
      </c>
      <c r="H584" s="456">
        <f>I584+L584</f>
        <v>1065400</v>
      </c>
      <c r="I584" s="456">
        <f t="shared" si="160"/>
        <v>1065400</v>
      </c>
      <c r="J584" s="456">
        <f>J582+J583</f>
        <v>1065400</v>
      </c>
      <c r="K584" s="456">
        <f>K582+K583</f>
        <v>0</v>
      </c>
      <c r="L584" s="456">
        <f t="shared" si="161"/>
        <v>0</v>
      </c>
      <c r="M584" s="456">
        <f>M582+M583</f>
        <v>0</v>
      </c>
      <c r="N584" s="456">
        <f>N582+N583</f>
        <v>0</v>
      </c>
    </row>
    <row r="585" spans="1:14" s="506" customFormat="1" ht="14.85" customHeight="1">
      <c r="A585" s="1039"/>
      <c r="B585" s="1040"/>
      <c r="C585" s="1039"/>
      <c r="D585" s="1040"/>
      <c r="E585" s="1041" t="s">
        <v>1146</v>
      </c>
      <c r="F585" s="1042"/>
      <c r="G585" s="455" t="s">
        <v>0</v>
      </c>
      <c r="H585" s="456">
        <f t="shared" si="159"/>
        <v>133416</v>
      </c>
      <c r="I585" s="456">
        <f t="shared" si="160"/>
        <v>133416</v>
      </c>
      <c r="J585" s="456">
        <v>74667</v>
      </c>
      <c r="K585" s="456">
        <v>58749</v>
      </c>
      <c r="L585" s="456">
        <f t="shared" si="161"/>
        <v>0</v>
      </c>
      <c r="M585" s="456">
        <v>0</v>
      </c>
      <c r="N585" s="456">
        <v>0</v>
      </c>
    </row>
    <row r="586" spans="1:14" s="506" customFormat="1" ht="14.85" customHeight="1">
      <c r="A586" s="1039"/>
      <c r="B586" s="1146"/>
      <c r="C586" s="1039"/>
      <c r="D586" s="1146"/>
      <c r="E586" s="1043"/>
      <c r="F586" s="1044"/>
      <c r="G586" s="458" t="s">
        <v>1</v>
      </c>
      <c r="H586" s="456">
        <f t="shared" si="159"/>
        <v>30333</v>
      </c>
      <c r="I586" s="456">
        <f t="shared" si="160"/>
        <v>30333</v>
      </c>
      <c r="J586" s="456">
        <v>30333</v>
      </c>
      <c r="K586" s="456">
        <v>0</v>
      </c>
      <c r="L586" s="456">
        <f t="shared" si="161"/>
        <v>0</v>
      </c>
      <c r="M586" s="456">
        <v>0</v>
      </c>
      <c r="N586" s="456">
        <v>0</v>
      </c>
    </row>
    <row r="587" spans="1:14" s="506" customFormat="1" ht="14.85" customHeight="1">
      <c r="A587" s="1039"/>
      <c r="B587" s="1146"/>
      <c r="C587" s="1039"/>
      <c r="D587" s="1146"/>
      <c r="E587" s="1045"/>
      <c r="F587" s="1046"/>
      <c r="G587" s="458" t="s">
        <v>2</v>
      </c>
      <c r="H587" s="456">
        <f>I587+L587</f>
        <v>163749</v>
      </c>
      <c r="I587" s="456">
        <f t="shared" si="160"/>
        <v>163749</v>
      </c>
      <c r="J587" s="456">
        <f>J585+J586</f>
        <v>105000</v>
      </c>
      <c r="K587" s="456">
        <f>K585+K586</f>
        <v>58749</v>
      </c>
      <c r="L587" s="456">
        <f t="shared" si="161"/>
        <v>0</v>
      </c>
      <c r="M587" s="456">
        <f>M585+M586</f>
        <v>0</v>
      </c>
      <c r="N587" s="456">
        <f>N585+N586</f>
        <v>0</v>
      </c>
    </row>
    <row r="588" spans="1:14" s="506" customFormat="1" ht="15" hidden="1" customHeight="1">
      <c r="A588" s="1039"/>
      <c r="B588" s="1040"/>
      <c r="C588" s="1039"/>
      <c r="D588" s="1040"/>
      <c r="E588" s="1041" t="s">
        <v>1147</v>
      </c>
      <c r="F588" s="1042"/>
      <c r="G588" s="455" t="s">
        <v>0</v>
      </c>
      <c r="H588" s="456">
        <f t="shared" si="159"/>
        <v>3027270</v>
      </c>
      <c r="I588" s="456">
        <f t="shared" si="160"/>
        <v>3027270</v>
      </c>
      <c r="J588" s="456">
        <v>2785212</v>
      </c>
      <c r="K588" s="456">
        <v>242058</v>
      </c>
      <c r="L588" s="456">
        <f t="shared" si="161"/>
        <v>0</v>
      </c>
      <c r="M588" s="456">
        <v>0</v>
      </c>
      <c r="N588" s="456">
        <v>0</v>
      </c>
    </row>
    <row r="589" spans="1:14" s="506" customFormat="1" ht="15" hidden="1" customHeight="1">
      <c r="A589" s="1039"/>
      <c r="B589" s="1146"/>
      <c r="C589" s="1039"/>
      <c r="D589" s="1146"/>
      <c r="E589" s="1043"/>
      <c r="F589" s="1044"/>
      <c r="G589" s="458" t="s">
        <v>1</v>
      </c>
      <c r="H589" s="456">
        <f t="shared" si="159"/>
        <v>0</v>
      </c>
      <c r="I589" s="456">
        <f t="shared" si="160"/>
        <v>0</v>
      </c>
      <c r="J589" s="456">
        <v>0</v>
      </c>
      <c r="K589" s="456">
        <v>0</v>
      </c>
      <c r="L589" s="456">
        <f t="shared" si="161"/>
        <v>0</v>
      </c>
      <c r="M589" s="456">
        <v>0</v>
      </c>
      <c r="N589" s="456">
        <v>0</v>
      </c>
    </row>
    <row r="590" spans="1:14" s="506" customFormat="1" ht="15" hidden="1" customHeight="1">
      <c r="A590" s="1039"/>
      <c r="B590" s="1146"/>
      <c r="C590" s="1039"/>
      <c r="D590" s="1146"/>
      <c r="E590" s="1045"/>
      <c r="F590" s="1046"/>
      <c r="G590" s="458" t="s">
        <v>2</v>
      </c>
      <c r="H590" s="456">
        <f>I590+L590</f>
        <v>3027270</v>
      </c>
      <c r="I590" s="456">
        <f t="shared" si="160"/>
        <v>3027270</v>
      </c>
      <c r="J590" s="456">
        <f>J588+J589</f>
        <v>2785212</v>
      </c>
      <c r="K590" s="456">
        <f>K588+K589</f>
        <v>242058</v>
      </c>
      <c r="L590" s="456">
        <f t="shared" si="161"/>
        <v>0</v>
      </c>
      <c r="M590" s="456">
        <f>M588+M589</f>
        <v>0</v>
      </c>
      <c r="N590" s="456">
        <f>N588+N589</f>
        <v>0</v>
      </c>
    </row>
    <row r="591" spans="1:14" s="506" customFormat="1" ht="14.45" customHeight="1">
      <c r="A591" s="1039"/>
      <c r="B591" s="1040"/>
      <c r="C591" s="1039"/>
      <c r="D591" s="1040"/>
      <c r="E591" s="1103" t="s">
        <v>1148</v>
      </c>
      <c r="F591" s="1042"/>
      <c r="G591" s="455" t="s">
        <v>0</v>
      </c>
      <c r="H591" s="456">
        <f t="shared" ref="H591:H592" si="216">I591+L591</f>
        <v>300000</v>
      </c>
      <c r="I591" s="456">
        <f t="shared" si="160"/>
        <v>300000</v>
      </c>
      <c r="J591" s="456">
        <v>0</v>
      </c>
      <c r="K591" s="456">
        <v>300000</v>
      </c>
      <c r="L591" s="456">
        <f t="shared" si="161"/>
        <v>0</v>
      </c>
      <c r="M591" s="456">
        <v>0</v>
      </c>
      <c r="N591" s="456">
        <v>0</v>
      </c>
    </row>
    <row r="592" spans="1:14" s="506" customFormat="1" ht="14.45" customHeight="1">
      <c r="A592" s="1039"/>
      <c r="B592" s="1146"/>
      <c r="C592" s="1039"/>
      <c r="D592" s="1146"/>
      <c r="E592" s="1043"/>
      <c r="F592" s="1044"/>
      <c r="G592" s="458" t="s">
        <v>1</v>
      </c>
      <c r="H592" s="456">
        <f t="shared" si="216"/>
        <v>-300000</v>
      </c>
      <c r="I592" s="456">
        <f t="shared" si="160"/>
        <v>-300000</v>
      </c>
      <c r="J592" s="456">
        <v>0</v>
      </c>
      <c r="K592" s="456">
        <v>-300000</v>
      </c>
      <c r="L592" s="456">
        <f t="shared" si="161"/>
        <v>0</v>
      </c>
      <c r="M592" s="456">
        <v>0</v>
      </c>
      <c r="N592" s="456">
        <v>0</v>
      </c>
    </row>
    <row r="593" spans="1:14" s="506" customFormat="1" ht="14.45" customHeight="1">
      <c r="A593" s="1039"/>
      <c r="B593" s="1146"/>
      <c r="C593" s="1039"/>
      <c r="D593" s="1146"/>
      <c r="E593" s="1045"/>
      <c r="F593" s="1046"/>
      <c r="G593" s="458" t="s">
        <v>2</v>
      </c>
      <c r="H593" s="456">
        <f>I593+L593</f>
        <v>0</v>
      </c>
      <c r="I593" s="456">
        <f t="shared" si="160"/>
        <v>0</v>
      </c>
      <c r="J593" s="456">
        <f>J591+J592</f>
        <v>0</v>
      </c>
      <c r="K593" s="456">
        <f>K591+K592</f>
        <v>0</v>
      </c>
      <c r="L593" s="456">
        <f t="shared" si="161"/>
        <v>0</v>
      </c>
      <c r="M593" s="456">
        <f>M591+M592</f>
        <v>0</v>
      </c>
      <c r="N593" s="456">
        <f>N591+N592</f>
        <v>0</v>
      </c>
    </row>
    <row r="594" spans="1:14" s="506" customFormat="1" ht="14.85" hidden="1" customHeight="1">
      <c r="A594" s="1039"/>
      <c r="B594" s="1040"/>
      <c r="C594" s="1039"/>
      <c r="D594" s="1040"/>
      <c r="E594" s="1103" t="s">
        <v>1149</v>
      </c>
      <c r="F594" s="1042"/>
      <c r="G594" s="455" t="s">
        <v>0</v>
      </c>
      <c r="H594" s="456">
        <f t="shared" ref="H594:H595" si="217">I594+L594</f>
        <v>200000</v>
      </c>
      <c r="I594" s="456">
        <f t="shared" si="160"/>
        <v>200000</v>
      </c>
      <c r="J594" s="456">
        <v>0</v>
      </c>
      <c r="K594" s="456">
        <v>200000</v>
      </c>
      <c r="L594" s="456">
        <f t="shared" si="161"/>
        <v>0</v>
      </c>
      <c r="M594" s="456">
        <v>0</v>
      </c>
      <c r="N594" s="456">
        <v>0</v>
      </c>
    </row>
    <row r="595" spans="1:14" s="506" customFormat="1" ht="14.85" hidden="1" customHeight="1">
      <c r="A595" s="1039"/>
      <c r="B595" s="1146"/>
      <c r="C595" s="1039"/>
      <c r="D595" s="1146"/>
      <c r="E595" s="1043"/>
      <c r="F595" s="1044"/>
      <c r="G595" s="458" t="s">
        <v>1</v>
      </c>
      <c r="H595" s="456">
        <f t="shared" si="217"/>
        <v>0</v>
      </c>
      <c r="I595" s="456">
        <f t="shared" si="160"/>
        <v>0</v>
      </c>
      <c r="J595" s="456">
        <v>0</v>
      </c>
      <c r="K595" s="456">
        <v>0</v>
      </c>
      <c r="L595" s="456">
        <f t="shared" si="161"/>
        <v>0</v>
      </c>
      <c r="M595" s="456">
        <v>0</v>
      </c>
      <c r="N595" s="456">
        <v>0</v>
      </c>
    </row>
    <row r="596" spans="1:14" s="506" customFormat="1" ht="14.85" hidden="1" customHeight="1">
      <c r="A596" s="1039"/>
      <c r="B596" s="1146"/>
      <c r="C596" s="1039"/>
      <c r="D596" s="1146"/>
      <c r="E596" s="1045"/>
      <c r="F596" s="1046"/>
      <c r="G596" s="458" t="s">
        <v>2</v>
      </c>
      <c r="H596" s="456">
        <f>I596+L596</f>
        <v>200000</v>
      </c>
      <c r="I596" s="456">
        <f t="shared" si="160"/>
        <v>200000</v>
      </c>
      <c r="J596" s="456">
        <f>J594+J595</f>
        <v>0</v>
      </c>
      <c r="K596" s="456">
        <f>K594+K595</f>
        <v>200000</v>
      </c>
      <c r="L596" s="456">
        <f t="shared" si="161"/>
        <v>0</v>
      </c>
      <c r="M596" s="456">
        <f>M594+M595</f>
        <v>0</v>
      </c>
      <c r="N596" s="456">
        <f>N594+N595</f>
        <v>0</v>
      </c>
    </row>
    <row r="597" spans="1:14" s="506" customFormat="1" ht="14.45" customHeight="1">
      <c r="A597" s="1039"/>
      <c r="B597" s="1040"/>
      <c r="C597" s="1039"/>
      <c r="D597" s="1040"/>
      <c r="E597" s="1041" t="s">
        <v>1150</v>
      </c>
      <c r="F597" s="1042"/>
      <c r="G597" s="455" t="s">
        <v>0</v>
      </c>
      <c r="H597" s="456">
        <f t="shared" ref="H597:H598" si="218">I597+L597</f>
        <v>2121795</v>
      </c>
      <c r="I597" s="456">
        <f t="shared" si="160"/>
        <v>2121795</v>
      </c>
      <c r="J597" s="456">
        <v>2121795</v>
      </c>
      <c r="K597" s="456">
        <v>0</v>
      </c>
      <c r="L597" s="456">
        <f t="shared" si="161"/>
        <v>0</v>
      </c>
      <c r="M597" s="456">
        <v>0</v>
      </c>
      <c r="N597" s="456">
        <v>0</v>
      </c>
    </row>
    <row r="598" spans="1:14" s="506" customFormat="1" ht="14.45" customHeight="1">
      <c r="A598" s="1039"/>
      <c r="B598" s="1146"/>
      <c r="C598" s="1039"/>
      <c r="D598" s="1146"/>
      <c r="E598" s="1043"/>
      <c r="F598" s="1044"/>
      <c r="G598" s="458" t="s">
        <v>1</v>
      </c>
      <c r="H598" s="456">
        <f t="shared" si="218"/>
        <v>84515</v>
      </c>
      <c r="I598" s="456">
        <f t="shared" si="160"/>
        <v>84515</v>
      </c>
      <c r="J598" s="456">
        <v>84515</v>
      </c>
      <c r="K598" s="456">
        <v>0</v>
      </c>
      <c r="L598" s="456">
        <f t="shared" si="161"/>
        <v>0</v>
      </c>
      <c r="M598" s="456">
        <v>0</v>
      </c>
      <c r="N598" s="456">
        <v>0</v>
      </c>
    </row>
    <row r="599" spans="1:14" s="506" customFormat="1" ht="14.45" customHeight="1">
      <c r="A599" s="1039"/>
      <c r="B599" s="1146"/>
      <c r="C599" s="1039"/>
      <c r="D599" s="1146"/>
      <c r="E599" s="1045"/>
      <c r="F599" s="1046"/>
      <c r="G599" s="458" t="s">
        <v>2</v>
      </c>
      <c r="H599" s="456">
        <f>I599+L599</f>
        <v>2206310</v>
      </c>
      <c r="I599" s="456">
        <f t="shared" si="160"/>
        <v>2206310</v>
      </c>
      <c r="J599" s="456">
        <f>J597+J598</f>
        <v>2206310</v>
      </c>
      <c r="K599" s="456">
        <f>K597+K598</f>
        <v>0</v>
      </c>
      <c r="L599" s="456">
        <f t="shared" si="161"/>
        <v>0</v>
      </c>
      <c r="M599" s="456">
        <f>M597+M598</f>
        <v>0</v>
      </c>
      <c r="N599" s="456">
        <f>N597+N598</f>
        <v>0</v>
      </c>
    </row>
    <row r="600" spans="1:14" s="506" customFormat="1" ht="14.45" customHeight="1">
      <c r="A600" s="1039"/>
      <c r="B600" s="1040"/>
      <c r="C600" s="1039"/>
      <c r="D600" s="1040"/>
      <c r="E600" s="1041" t="s">
        <v>1151</v>
      </c>
      <c r="F600" s="1042"/>
      <c r="G600" s="455" t="s">
        <v>0</v>
      </c>
      <c r="H600" s="516">
        <f t="shared" ref="H600:H601" si="219">I600+L600</f>
        <v>0</v>
      </c>
      <c r="I600" s="516">
        <f t="shared" si="160"/>
        <v>0</v>
      </c>
      <c r="J600" s="516">
        <v>0</v>
      </c>
      <c r="K600" s="516">
        <v>0</v>
      </c>
      <c r="L600" s="516">
        <f t="shared" si="161"/>
        <v>0</v>
      </c>
      <c r="M600" s="516">
        <v>0</v>
      </c>
      <c r="N600" s="516">
        <v>0</v>
      </c>
    </row>
    <row r="601" spans="1:14" s="506" customFormat="1" ht="14.45" customHeight="1">
      <c r="A601" s="1039"/>
      <c r="B601" s="1133"/>
      <c r="C601" s="1039"/>
      <c r="D601" s="1133"/>
      <c r="E601" s="1069"/>
      <c r="F601" s="1070"/>
      <c r="G601" s="455" t="s">
        <v>1</v>
      </c>
      <c r="H601" s="516">
        <f t="shared" si="219"/>
        <v>35000</v>
      </c>
      <c r="I601" s="516">
        <f t="shared" si="160"/>
        <v>35000</v>
      </c>
      <c r="J601" s="516">
        <v>35000</v>
      </c>
      <c r="K601" s="516">
        <v>0</v>
      </c>
      <c r="L601" s="516">
        <f t="shared" si="161"/>
        <v>0</v>
      </c>
      <c r="M601" s="516">
        <v>0</v>
      </c>
      <c r="N601" s="516">
        <v>0</v>
      </c>
    </row>
    <row r="602" spans="1:14" s="506" customFormat="1" ht="14.45" customHeight="1">
      <c r="A602" s="1075"/>
      <c r="B602" s="1155"/>
      <c r="C602" s="1075"/>
      <c r="D602" s="1155"/>
      <c r="E602" s="1071"/>
      <c r="F602" s="1072"/>
      <c r="G602" s="455" t="s">
        <v>2</v>
      </c>
      <c r="H602" s="516">
        <f>I602+L602</f>
        <v>35000</v>
      </c>
      <c r="I602" s="516">
        <f t="shared" si="160"/>
        <v>35000</v>
      </c>
      <c r="J602" s="516">
        <f>J600+J601</f>
        <v>35000</v>
      </c>
      <c r="K602" s="516">
        <f>K600+K601</f>
        <v>0</v>
      </c>
      <c r="L602" s="516">
        <f>M602+N602</f>
        <v>0</v>
      </c>
      <c r="M602" s="516">
        <f>M600+M601</f>
        <v>0</v>
      </c>
      <c r="N602" s="516">
        <f>N600+N601</f>
        <v>0</v>
      </c>
    </row>
    <row r="603" spans="1:14" s="506" customFormat="1" ht="15" hidden="1" customHeight="1">
      <c r="A603" s="1039"/>
      <c r="B603" s="1040"/>
      <c r="C603" s="1039" t="s">
        <v>282</v>
      </c>
      <c r="D603" s="1040"/>
      <c r="E603" s="1069" t="s">
        <v>1152</v>
      </c>
      <c r="F603" s="1070"/>
      <c r="G603" s="509" t="s">
        <v>0</v>
      </c>
      <c r="H603" s="514">
        <f t="shared" si="159"/>
        <v>352794</v>
      </c>
      <c r="I603" s="514">
        <f t="shared" si="160"/>
        <v>352794</v>
      </c>
      <c r="J603" s="514">
        <v>352794</v>
      </c>
      <c r="K603" s="514">
        <v>0</v>
      </c>
      <c r="L603" s="514">
        <f t="shared" si="161"/>
        <v>0</v>
      </c>
      <c r="M603" s="514">
        <v>0</v>
      </c>
      <c r="N603" s="514">
        <v>0</v>
      </c>
    </row>
    <row r="604" spans="1:14" s="506" customFormat="1" ht="15" hidden="1" customHeight="1">
      <c r="A604" s="1039"/>
      <c r="B604" s="1146"/>
      <c r="C604" s="1039"/>
      <c r="D604" s="1146"/>
      <c r="E604" s="1043"/>
      <c r="F604" s="1044"/>
      <c r="G604" s="458" t="s">
        <v>1</v>
      </c>
      <c r="H604" s="456">
        <f t="shared" si="159"/>
        <v>0</v>
      </c>
      <c r="I604" s="456">
        <f t="shared" si="160"/>
        <v>0</v>
      </c>
      <c r="J604" s="456">
        <v>0</v>
      </c>
      <c r="K604" s="456">
        <v>0</v>
      </c>
      <c r="L604" s="456">
        <f t="shared" si="161"/>
        <v>0</v>
      </c>
      <c r="M604" s="456">
        <v>0</v>
      </c>
      <c r="N604" s="456">
        <v>0</v>
      </c>
    </row>
    <row r="605" spans="1:14" s="506" customFormat="1" ht="15" hidden="1" customHeight="1">
      <c r="A605" s="1039"/>
      <c r="B605" s="1146"/>
      <c r="C605" s="1075"/>
      <c r="D605" s="1147"/>
      <c r="E605" s="1045"/>
      <c r="F605" s="1046"/>
      <c r="G605" s="458" t="s">
        <v>2</v>
      </c>
      <c r="H605" s="456">
        <f>I605+L605</f>
        <v>352794</v>
      </c>
      <c r="I605" s="456">
        <f t="shared" si="160"/>
        <v>352794</v>
      </c>
      <c r="J605" s="456">
        <f>J603+J604</f>
        <v>352794</v>
      </c>
      <c r="K605" s="456">
        <f>K603+K604</f>
        <v>0</v>
      </c>
      <c r="L605" s="456">
        <f t="shared" si="161"/>
        <v>0</v>
      </c>
      <c r="M605" s="456">
        <f>M603+M604</f>
        <v>0</v>
      </c>
      <c r="N605" s="456">
        <f>N603+N604</f>
        <v>0</v>
      </c>
    </row>
    <row r="606" spans="1:14" s="506" customFormat="1" ht="15" hidden="1" customHeight="1">
      <c r="A606" s="1039"/>
      <c r="B606" s="1040"/>
      <c r="C606" s="1067" t="s">
        <v>273</v>
      </c>
      <c r="D606" s="1068"/>
      <c r="E606" s="1041" t="s">
        <v>1153</v>
      </c>
      <c r="F606" s="1042"/>
      <c r="G606" s="455" t="s">
        <v>0</v>
      </c>
      <c r="H606" s="456">
        <f t="shared" si="159"/>
        <v>1461843</v>
      </c>
      <c r="I606" s="456">
        <f t="shared" si="160"/>
        <v>1461843</v>
      </c>
      <c r="J606" s="456">
        <v>1461843</v>
      </c>
      <c r="K606" s="456">
        <v>0</v>
      </c>
      <c r="L606" s="456">
        <f t="shared" si="161"/>
        <v>0</v>
      </c>
      <c r="M606" s="456">
        <v>0</v>
      </c>
      <c r="N606" s="456">
        <v>0</v>
      </c>
    </row>
    <row r="607" spans="1:14" s="506" customFormat="1" ht="15" hidden="1" customHeight="1">
      <c r="A607" s="1039"/>
      <c r="B607" s="1146"/>
      <c r="C607" s="1039"/>
      <c r="D607" s="1146"/>
      <c r="E607" s="1043"/>
      <c r="F607" s="1044"/>
      <c r="G607" s="458" t="s">
        <v>1</v>
      </c>
      <c r="H607" s="456">
        <f t="shared" si="159"/>
        <v>0</v>
      </c>
      <c r="I607" s="456">
        <f t="shared" si="160"/>
        <v>0</v>
      </c>
      <c r="J607" s="456">
        <v>0</v>
      </c>
      <c r="K607" s="456">
        <v>0</v>
      </c>
      <c r="L607" s="456">
        <f t="shared" si="161"/>
        <v>0</v>
      </c>
      <c r="M607" s="456">
        <v>0</v>
      </c>
      <c r="N607" s="456">
        <v>0</v>
      </c>
    </row>
    <row r="608" spans="1:14" s="506" customFormat="1" ht="15" hidden="1" customHeight="1">
      <c r="A608" s="1039"/>
      <c r="B608" s="1146"/>
      <c r="C608" s="1039"/>
      <c r="D608" s="1146"/>
      <c r="E608" s="1045"/>
      <c r="F608" s="1046"/>
      <c r="G608" s="458" t="s">
        <v>2</v>
      </c>
      <c r="H608" s="456">
        <f>I608+L608</f>
        <v>1461843</v>
      </c>
      <c r="I608" s="456">
        <f t="shared" si="160"/>
        <v>1461843</v>
      </c>
      <c r="J608" s="456">
        <f>J606+J607</f>
        <v>1461843</v>
      </c>
      <c r="K608" s="456">
        <f>K606+K607</f>
        <v>0</v>
      </c>
      <c r="L608" s="456">
        <f t="shared" si="161"/>
        <v>0</v>
      </c>
      <c r="M608" s="456">
        <f>M606+M607</f>
        <v>0</v>
      </c>
      <c r="N608" s="456">
        <f>N606+N607</f>
        <v>0</v>
      </c>
    </row>
    <row r="609" spans="1:14" s="506" customFormat="1" ht="15" hidden="1" customHeight="1">
      <c r="A609" s="1039"/>
      <c r="B609" s="1040"/>
      <c r="C609" s="1039"/>
      <c r="D609" s="1040"/>
      <c r="E609" s="1041" t="s">
        <v>1154</v>
      </c>
      <c r="F609" s="1042"/>
      <c r="G609" s="455" t="s">
        <v>0</v>
      </c>
      <c r="H609" s="456">
        <f t="shared" si="159"/>
        <v>57650</v>
      </c>
      <c r="I609" s="456">
        <f t="shared" si="160"/>
        <v>57650</v>
      </c>
      <c r="J609" s="456">
        <v>57650</v>
      </c>
      <c r="K609" s="456">
        <v>0</v>
      </c>
      <c r="L609" s="456">
        <f t="shared" si="161"/>
        <v>0</v>
      </c>
      <c r="M609" s="456">
        <v>0</v>
      </c>
      <c r="N609" s="456">
        <v>0</v>
      </c>
    </row>
    <row r="610" spans="1:14" s="506" customFormat="1" ht="15" hidden="1" customHeight="1">
      <c r="A610" s="1039"/>
      <c r="B610" s="1146"/>
      <c r="C610" s="1039"/>
      <c r="D610" s="1146"/>
      <c r="E610" s="1043"/>
      <c r="F610" s="1044"/>
      <c r="G610" s="458" t="s">
        <v>1</v>
      </c>
      <c r="H610" s="456">
        <f t="shared" si="159"/>
        <v>0</v>
      </c>
      <c r="I610" s="456">
        <f t="shared" si="160"/>
        <v>0</v>
      </c>
      <c r="J610" s="456">
        <v>0</v>
      </c>
      <c r="K610" s="456">
        <v>0</v>
      </c>
      <c r="L610" s="456">
        <f t="shared" si="161"/>
        <v>0</v>
      </c>
      <c r="M610" s="456">
        <v>0</v>
      </c>
      <c r="N610" s="456">
        <v>0</v>
      </c>
    </row>
    <row r="611" spans="1:14" s="506" customFormat="1" ht="15" hidden="1" customHeight="1">
      <c r="A611" s="1039"/>
      <c r="B611" s="1146"/>
      <c r="C611" s="1039"/>
      <c r="D611" s="1146"/>
      <c r="E611" s="1045"/>
      <c r="F611" s="1046"/>
      <c r="G611" s="458" t="s">
        <v>2</v>
      </c>
      <c r="H611" s="456">
        <f>I611+L611</f>
        <v>57650</v>
      </c>
      <c r="I611" s="456">
        <f t="shared" si="160"/>
        <v>57650</v>
      </c>
      <c r="J611" s="456">
        <f>J609+J610</f>
        <v>57650</v>
      </c>
      <c r="K611" s="456">
        <f>K609+K610</f>
        <v>0</v>
      </c>
      <c r="L611" s="456">
        <f t="shared" si="161"/>
        <v>0</v>
      </c>
      <c r="M611" s="456">
        <f>M609+M610</f>
        <v>0</v>
      </c>
      <c r="N611" s="456">
        <f>N609+N610</f>
        <v>0</v>
      </c>
    </row>
    <row r="612" spans="1:14" s="506" customFormat="1" ht="15" hidden="1" customHeight="1">
      <c r="A612" s="1039"/>
      <c r="B612" s="1040"/>
      <c r="C612" s="1039"/>
      <c r="D612" s="1040"/>
      <c r="E612" s="1041" t="s">
        <v>1155</v>
      </c>
      <c r="F612" s="1042"/>
      <c r="G612" s="455" t="s">
        <v>0</v>
      </c>
      <c r="H612" s="456">
        <f t="shared" si="159"/>
        <v>15000</v>
      </c>
      <c r="I612" s="456">
        <f t="shared" si="160"/>
        <v>15000</v>
      </c>
      <c r="J612" s="456">
        <v>0</v>
      </c>
      <c r="K612" s="456">
        <v>15000</v>
      </c>
      <c r="L612" s="456">
        <f t="shared" si="161"/>
        <v>0</v>
      </c>
      <c r="M612" s="456">
        <v>0</v>
      </c>
      <c r="N612" s="456">
        <v>0</v>
      </c>
    </row>
    <row r="613" spans="1:14" s="506" customFormat="1" ht="15" hidden="1" customHeight="1">
      <c r="A613" s="1039"/>
      <c r="B613" s="1146"/>
      <c r="C613" s="1039"/>
      <c r="D613" s="1146"/>
      <c r="E613" s="1043"/>
      <c r="F613" s="1044"/>
      <c r="G613" s="458" t="s">
        <v>1</v>
      </c>
      <c r="H613" s="456">
        <f t="shared" si="159"/>
        <v>0</v>
      </c>
      <c r="I613" s="456">
        <f t="shared" si="160"/>
        <v>0</v>
      </c>
      <c r="J613" s="456">
        <v>0</v>
      </c>
      <c r="K613" s="456">
        <v>0</v>
      </c>
      <c r="L613" s="456">
        <f t="shared" si="161"/>
        <v>0</v>
      </c>
      <c r="M613" s="456">
        <v>0</v>
      </c>
      <c r="N613" s="456">
        <v>0</v>
      </c>
    </row>
    <row r="614" spans="1:14" s="506" customFormat="1" ht="15" hidden="1" customHeight="1">
      <c r="A614" s="1039"/>
      <c r="B614" s="1146"/>
      <c r="C614" s="1039"/>
      <c r="D614" s="1146"/>
      <c r="E614" s="1043"/>
      <c r="F614" s="1044"/>
      <c r="G614" s="511" t="s">
        <v>2</v>
      </c>
      <c r="H614" s="481">
        <f>I614+L614</f>
        <v>15000</v>
      </c>
      <c r="I614" s="481">
        <f t="shared" si="160"/>
        <v>15000</v>
      </c>
      <c r="J614" s="481">
        <f>J612+J613</f>
        <v>0</v>
      </c>
      <c r="K614" s="481">
        <f>K612+K613</f>
        <v>15000</v>
      </c>
      <c r="L614" s="481">
        <f t="shared" si="161"/>
        <v>0</v>
      </c>
      <c r="M614" s="481">
        <f>M612+M613</f>
        <v>0</v>
      </c>
      <c r="N614" s="481">
        <f>N612+N613</f>
        <v>0</v>
      </c>
    </row>
    <row r="615" spans="1:14" s="506" customFormat="1" ht="18" customHeight="1">
      <c r="A615" s="1067"/>
      <c r="B615" s="1068"/>
      <c r="C615" s="1067" t="s">
        <v>273</v>
      </c>
      <c r="D615" s="1068"/>
      <c r="E615" s="1041" t="s">
        <v>1156</v>
      </c>
      <c r="F615" s="1042"/>
      <c r="G615" s="455" t="s">
        <v>0</v>
      </c>
      <c r="H615" s="456">
        <f t="shared" si="159"/>
        <v>667929</v>
      </c>
      <c r="I615" s="456">
        <f t="shared" si="160"/>
        <v>667929</v>
      </c>
      <c r="J615" s="456">
        <v>645807</v>
      </c>
      <c r="K615" s="456">
        <v>22122</v>
      </c>
      <c r="L615" s="456">
        <f t="shared" si="161"/>
        <v>0</v>
      </c>
      <c r="M615" s="456">
        <v>0</v>
      </c>
      <c r="N615" s="456">
        <v>0</v>
      </c>
    </row>
    <row r="616" spans="1:14" s="506" customFormat="1" ht="18" customHeight="1">
      <c r="A616" s="1039"/>
      <c r="B616" s="1146"/>
      <c r="C616" s="1039"/>
      <c r="D616" s="1146"/>
      <c r="E616" s="1043"/>
      <c r="F616" s="1044"/>
      <c r="G616" s="458" t="s">
        <v>1</v>
      </c>
      <c r="H616" s="456">
        <f t="shared" si="159"/>
        <v>151270</v>
      </c>
      <c r="I616" s="456">
        <f t="shared" si="160"/>
        <v>151270</v>
      </c>
      <c r="J616" s="456">
        <v>146579</v>
      </c>
      <c r="K616" s="456">
        <v>4691</v>
      </c>
      <c r="L616" s="456">
        <f t="shared" si="161"/>
        <v>0</v>
      </c>
      <c r="M616" s="456">
        <v>0</v>
      </c>
      <c r="N616" s="456">
        <v>0</v>
      </c>
    </row>
    <row r="617" spans="1:14" s="506" customFormat="1" ht="18" customHeight="1">
      <c r="A617" s="1039"/>
      <c r="B617" s="1146"/>
      <c r="C617" s="1039"/>
      <c r="D617" s="1146"/>
      <c r="E617" s="1045"/>
      <c r="F617" s="1046"/>
      <c r="G617" s="458" t="s">
        <v>2</v>
      </c>
      <c r="H617" s="456">
        <f>I617+L617</f>
        <v>819199</v>
      </c>
      <c r="I617" s="456">
        <f t="shared" si="160"/>
        <v>819199</v>
      </c>
      <c r="J617" s="456">
        <f>J615+J616</f>
        <v>792386</v>
      </c>
      <c r="K617" s="456">
        <f>K615+K616</f>
        <v>26813</v>
      </c>
      <c r="L617" s="456">
        <f t="shared" si="161"/>
        <v>0</v>
      </c>
      <c r="M617" s="456">
        <f>M615+M616</f>
        <v>0</v>
      </c>
      <c r="N617" s="456">
        <f>N615+N616</f>
        <v>0</v>
      </c>
    </row>
    <row r="618" spans="1:14" s="506" customFormat="1" ht="15" customHeight="1">
      <c r="A618" s="1039"/>
      <c r="B618" s="1040"/>
      <c r="C618" s="1039"/>
      <c r="D618" s="1040"/>
      <c r="E618" s="1041" t="s">
        <v>1157</v>
      </c>
      <c r="F618" s="1042"/>
      <c r="G618" s="455" t="s">
        <v>0</v>
      </c>
      <c r="H618" s="456">
        <f t="shared" ref="H618:H619" si="220">I618+L618</f>
        <v>0</v>
      </c>
      <c r="I618" s="456">
        <f t="shared" si="160"/>
        <v>0</v>
      </c>
      <c r="J618" s="456">
        <v>0</v>
      </c>
      <c r="K618" s="456">
        <v>0</v>
      </c>
      <c r="L618" s="456">
        <f t="shared" si="161"/>
        <v>0</v>
      </c>
      <c r="M618" s="456">
        <v>0</v>
      </c>
      <c r="N618" s="456">
        <v>0</v>
      </c>
    </row>
    <row r="619" spans="1:14" s="506" customFormat="1" ht="15" customHeight="1">
      <c r="A619" s="1039"/>
      <c r="B619" s="1146"/>
      <c r="C619" s="1039"/>
      <c r="D619" s="1146"/>
      <c r="E619" s="1043"/>
      <c r="F619" s="1044"/>
      <c r="G619" s="458" t="s">
        <v>1</v>
      </c>
      <c r="H619" s="456">
        <f t="shared" si="220"/>
        <v>95100</v>
      </c>
      <c r="I619" s="456">
        <f t="shared" si="160"/>
        <v>95100</v>
      </c>
      <c r="J619" s="456">
        <v>95100</v>
      </c>
      <c r="K619" s="456">
        <v>0</v>
      </c>
      <c r="L619" s="456">
        <f t="shared" si="161"/>
        <v>0</v>
      </c>
      <c r="M619" s="456">
        <v>0</v>
      </c>
      <c r="N619" s="456">
        <v>0</v>
      </c>
    </row>
    <row r="620" spans="1:14" s="506" customFormat="1" ht="15" customHeight="1">
      <c r="A620" s="1039"/>
      <c r="B620" s="1146"/>
      <c r="C620" s="1039"/>
      <c r="D620" s="1146"/>
      <c r="E620" s="1045"/>
      <c r="F620" s="1046"/>
      <c r="G620" s="458" t="s">
        <v>2</v>
      </c>
      <c r="H620" s="456">
        <f>I620+L620</f>
        <v>95100</v>
      </c>
      <c r="I620" s="456">
        <f t="shared" si="160"/>
        <v>95100</v>
      </c>
      <c r="J620" s="456">
        <f>J618+J619</f>
        <v>95100</v>
      </c>
      <c r="K620" s="456">
        <f>K618+K619</f>
        <v>0</v>
      </c>
      <c r="L620" s="456">
        <f t="shared" si="161"/>
        <v>0</v>
      </c>
      <c r="M620" s="456">
        <f>M618+M619</f>
        <v>0</v>
      </c>
      <c r="N620" s="456">
        <f>N618+N619</f>
        <v>0</v>
      </c>
    </row>
    <row r="621" spans="1:14" s="506" customFormat="1" ht="15" hidden="1" customHeight="1">
      <c r="A621" s="1039"/>
      <c r="B621" s="1040"/>
      <c r="C621" s="1039"/>
      <c r="D621" s="1040"/>
      <c r="E621" s="1041" t="s">
        <v>1158</v>
      </c>
      <c r="F621" s="1042"/>
      <c r="G621" s="455" t="s">
        <v>0</v>
      </c>
      <c r="H621" s="456">
        <f t="shared" si="159"/>
        <v>28000</v>
      </c>
      <c r="I621" s="456">
        <f t="shared" si="160"/>
        <v>28000</v>
      </c>
      <c r="J621" s="456">
        <v>28000</v>
      </c>
      <c r="K621" s="456">
        <v>0</v>
      </c>
      <c r="L621" s="456">
        <f t="shared" si="161"/>
        <v>0</v>
      </c>
      <c r="M621" s="456">
        <v>0</v>
      </c>
      <c r="N621" s="456">
        <v>0</v>
      </c>
    </row>
    <row r="622" spans="1:14" s="506" customFormat="1" ht="15" hidden="1" customHeight="1">
      <c r="A622" s="1039"/>
      <c r="B622" s="1146"/>
      <c r="C622" s="1039"/>
      <c r="D622" s="1146"/>
      <c r="E622" s="1043"/>
      <c r="F622" s="1044"/>
      <c r="G622" s="458" t="s">
        <v>1</v>
      </c>
      <c r="H622" s="456">
        <f t="shared" si="159"/>
        <v>0</v>
      </c>
      <c r="I622" s="456">
        <f t="shared" si="160"/>
        <v>0</v>
      </c>
      <c r="J622" s="456">
        <v>0</v>
      </c>
      <c r="K622" s="456">
        <v>0</v>
      </c>
      <c r="L622" s="456">
        <f t="shared" si="161"/>
        <v>0</v>
      </c>
      <c r="M622" s="456">
        <v>0</v>
      </c>
      <c r="N622" s="456">
        <v>0</v>
      </c>
    </row>
    <row r="623" spans="1:14" s="506" customFormat="1" ht="15" hidden="1" customHeight="1">
      <c r="A623" s="1039"/>
      <c r="B623" s="1146"/>
      <c r="C623" s="1039"/>
      <c r="D623" s="1146"/>
      <c r="E623" s="1045"/>
      <c r="F623" s="1046"/>
      <c r="G623" s="458" t="s">
        <v>2</v>
      </c>
      <c r="H623" s="456">
        <f>I623+L623</f>
        <v>28000</v>
      </c>
      <c r="I623" s="456">
        <f t="shared" si="160"/>
        <v>28000</v>
      </c>
      <c r="J623" s="456">
        <f>J621+J622</f>
        <v>28000</v>
      </c>
      <c r="K623" s="456">
        <f>K621+K622</f>
        <v>0</v>
      </c>
      <c r="L623" s="456">
        <f t="shared" si="161"/>
        <v>0</v>
      </c>
      <c r="M623" s="456">
        <f>M621+M622</f>
        <v>0</v>
      </c>
      <c r="N623" s="456">
        <f>N621+N622</f>
        <v>0</v>
      </c>
    </row>
    <row r="624" spans="1:14" s="506" customFormat="1" ht="14.65" hidden="1" customHeight="1">
      <c r="A624" s="1039"/>
      <c r="B624" s="1040"/>
      <c r="C624" s="1039"/>
      <c r="D624" s="1040"/>
      <c r="E624" s="1041" t="s">
        <v>1159</v>
      </c>
      <c r="F624" s="1042"/>
      <c r="G624" s="455" t="s">
        <v>0</v>
      </c>
      <c r="H624" s="456">
        <f>I624+L624</f>
        <v>378348</v>
      </c>
      <c r="I624" s="456">
        <f>J624+K624</f>
        <v>378348</v>
      </c>
      <c r="J624" s="456">
        <v>0</v>
      </c>
      <c r="K624" s="456">
        <v>378348</v>
      </c>
      <c r="L624" s="456">
        <f>M624+N624</f>
        <v>0</v>
      </c>
      <c r="M624" s="456">
        <v>0</v>
      </c>
      <c r="N624" s="456">
        <v>0</v>
      </c>
    </row>
    <row r="625" spans="1:14" s="506" customFormat="1" ht="14.65" hidden="1" customHeight="1">
      <c r="A625" s="1039"/>
      <c r="B625" s="1146"/>
      <c r="C625" s="1039"/>
      <c r="D625" s="1146"/>
      <c r="E625" s="1043"/>
      <c r="F625" s="1044"/>
      <c r="G625" s="458" t="s">
        <v>1</v>
      </c>
      <c r="H625" s="456">
        <f t="shared" ref="H625" si="221">I625+L625</f>
        <v>0</v>
      </c>
      <c r="I625" s="456">
        <f t="shared" ref="I625:I626" si="222">J625+K625</f>
        <v>0</v>
      </c>
      <c r="J625" s="456">
        <v>0</v>
      </c>
      <c r="K625" s="456">
        <v>0</v>
      </c>
      <c r="L625" s="456">
        <f t="shared" ref="L625:L626" si="223">M625+N625</f>
        <v>0</v>
      </c>
      <c r="M625" s="456">
        <v>0</v>
      </c>
      <c r="N625" s="456">
        <v>0</v>
      </c>
    </row>
    <row r="626" spans="1:14" s="506" customFormat="1" ht="14.65" hidden="1" customHeight="1">
      <c r="A626" s="1039"/>
      <c r="B626" s="1146"/>
      <c r="C626" s="1039"/>
      <c r="D626" s="1146"/>
      <c r="E626" s="1045"/>
      <c r="F626" s="1046"/>
      <c r="G626" s="458" t="s">
        <v>2</v>
      </c>
      <c r="H626" s="456">
        <f>I626+L626</f>
        <v>378348</v>
      </c>
      <c r="I626" s="456">
        <f t="shared" si="222"/>
        <v>378348</v>
      </c>
      <c r="J626" s="456">
        <f>J624+J625</f>
        <v>0</v>
      </c>
      <c r="K626" s="456">
        <f>K624+K625</f>
        <v>378348</v>
      </c>
      <c r="L626" s="456">
        <f t="shared" si="223"/>
        <v>0</v>
      </c>
      <c r="M626" s="456">
        <f>M624+M625</f>
        <v>0</v>
      </c>
      <c r="N626" s="456">
        <f>N624+N625</f>
        <v>0</v>
      </c>
    </row>
    <row r="627" spans="1:14" s="407" customFormat="1" ht="15" hidden="1" customHeight="1">
      <c r="A627" s="1088"/>
      <c r="B627" s="1129"/>
      <c r="C627" s="1088"/>
      <c r="D627" s="1129"/>
      <c r="E627" s="1041" t="s">
        <v>1160</v>
      </c>
      <c r="F627" s="1042"/>
      <c r="G627" s="455" t="s">
        <v>0</v>
      </c>
      <c r="H627" s="456">
        <f>I627+L627</f>
        <v>33000</v>
      </c>
      <c r="I627" s="456">
        <f>J627+K627</f>
        <v>33000</v>
      </c>
      <c r="J627" s="456">
        <v>0</v>
      </c>
      <c r="K627" s="456">
        <v>33000</v>
      </c>
      <c r="L627" s="456">
        <f>M627+N627</f>
        <v>0</v>
      </c>
      <c r="M627" s="456">
        <v>0</v>
      </c>
      <c r="N627" s="456">
        <v>0</v>
      </c>
    </row>
    <row r="628" spans="1:14" s="407" customFormat="1" ht="15" hidden="1" customHeight="1">
      <c r="A628" s="1088"/>
      <c r="B628" s="1074"/>
      <c r="C628" s="1088"/>
      <c r="D628" s="1074"/>
      <c r="E628" s="1043"/>
      <c r="F628" s="1044"/>
      <c r="G628" s="458" t="s">
        <v>1</v>
      </c>
      <c r="H628" s="456">
        <f t="shared" ref="H628" si="224">I628+L628</f>
        <v>0</v>
      </c>
      <c r="I628" s="456">
        <f t="shared" ref="I628:I629" si="225">J628+K628</f>
        <v>0</v>
      </c>
      <c r="J628" s="456">
        <v>0</v>
      </c>
      <c r="K628" s="456">
        <v>0</v>
      </c>
      <c r="L628" s="456">
        <f t="shared" ref="L628:L629" si="226">M628+N628</f>
        <v>0</v>
      </c>
      <c r="M628" s="456">
        <v>0</v>
      </c>
      <c r="N628" s="456">
        <v>0</v>
      </c>
    </row>
    <row r="629" spans="1:14" s="407" customFormat="1" ht="15" hidden="1" customHeight="1">
      <c r="A629" s="1088"/>
      <c r="B629" s="1074"/>
      <c r="C629" s="1088"/>
      <c r="D629" s="1074"/>
      <c r="E629" s="1045"/>
      <c r="F629" s="1046"/>
      <c r="G629" s="458" t="s">
        <v>2</v>
      </c>
      <c r="H629" s="456">
        <f>I629+L629</f>
        <v>33000</v>
      </c>
      <c r="I629" s="456">
        <f t="shared" si="225"/>
        <v>33000</v>
      </c>
      <c r="J629" s="456">
        <f>J627+J628</f>
        <v>0</v>
      </c>
      <c r="K629" s="456">
        <f>K627+K628</f>
        <v>33000</v>
      </c>
      <c r="L629" s="456">
        <f t="shared" si="226"/>
        <v>0</v>
      </c>
      <c r="M629" s="456">
        <f>M627+M628</f>
        <v>0</v>
      </c>
      <c r="N629" s="456">
        <f>N627+N628</f>
        <v>0</v>
      </c>
    </row>
    <row r="630" spans="1:14" s="407" customFormat="1" ht="15" hidden="1" customHeight="1">
      <c r="A630" s="1088"/>
      <c r="B630" s="1129"/>
      <c r="C630" s="1088"/>
      <c r="D630" s="1129"/>
      <c r="E630" s="1041" t="s">
        <v>1161</v>
      </c>
      <c r="F630" s="1042"/>
      <c r="G630" s="455" t="s">
        <v>0</v>
      </c>
      <c r="H630" s="456">
        <f>I630+L630</f>
        <v>4800</v>
      </c>
      <c r="I630" s="456">
        <f>J630+K630</f>
        <v>4800</v>
      </c>
      <c r="J630" s="456">
        <v>4800</v>
      </c>
      <c r="K630" s="456">
        <v>0</v>
      </c>
      <c r="L630" s="456">
        <f>M630+N630</f>
        <v>0</v>
      </c>
      <c r="M630" s="456">
        <v>0</v>
      </c>
      <c r="N630" s="456">
        <v>0</v>
      </c>
    </row>
    <row r="631" spans="1:14" s="407" customFormat="1" ht="15" hidden="1" customHeight="1">
      <c r="A631" s="1088"/>
      <c r="B631" s="1074"/>
      <c r="C631" s="1088"/>
      <c r="D631" s="1074"/>
      <c r="E631" s="1043"/>
      <c r="F631" s="1044"/>
      <c r="G631" s="458" t="s">
        <v>1</v>
      </c>
      <c r="H631" s="456">
        <f t="shared" ref="H631" si="227">I631+L631</f>
        <v>0</v>
      </c>
      <c r="I631" s="456">
        <f t="shared" ref="I631:I632" si="228">J631+K631</f>
        <v>0</v>
      </c>
      <c r="J631" s="456">
        <v>0</v>
      </c>
      <c r="K631" s="456">
        <v>0</v>
      </c>
      <c r="L631" s="456">
        <f t="shared" ref="L631:L632" si="229">M631+N631</f>
        <v>0</v>
      </c>
      <c r="M631" s="456">
        <v>0</v>
      </c>
      <c r="N631" s="456">
        <v>0</v>
      </c>
    </row>
    <row r="632" spans="1:14" s="407" customFormat="1" ht="15" hidden="1" customHeight="1">
      <c r="A632" s="1088"/>
      <c r="B632" s="1074"/>
      <c r="C632" s="1088"/>
      <c r="D632" s="1074"/>
      <c r="E632" s="1045"/>
      <c r="F632" s="1046"/>
      <c r="G632" s="458" t="s">
        <v>2</v>
      </c>
      <c r="H632" s="456">
        <f>I632+L632</f>
        <v>4800</v>
      </c>
      <c r="I632" s="456">
        <f t="shared" si="228"/>
        <v>4800</v>
      </c>
      <c r="J632" s="456">
        <f>J630+J631</f>
        <v>4800</v>
      </c>
      <c r="K632" s="456">
        <f>K630+K631</f>
        <v>0</v>
      </c>
      <c r="L632" s="456">
        <f t="shared" si="229"/>
        <v>0</v>
      </c>
      <c r="M632" s="456">
        <f>M630+M631</f>
        <v>0</v>
      </c>
      <c r="N632" s="456">
        <f>N630+N631</f>
        <v>0</v>
      </c>
    </row>
    <row r="633" spans="1:14" s="506" customFormat="1" ht="15" hidden="1" customHeight="1">
      <c r="A633" s="1039"/>
      <c r="B633" s="1040"/>
      <c r="C633" s="1039"/>
      <c r="D633" s="1040"/>
      <c r="E633" s="1069" t="s">
        <v>1162</v>
      </c>
      <c r="F633" s="1070"/>
      <c r="G633" s="509" t="s">
        <v>0</v>
      </c>
      <c r="H633" s="514">
        <f t="shared" si="159"/>
        <v>12000</v>
      </c>
      <c r="I633" s="514">
        <f t="shared" si="160"/>
        <v>12000</v>
      </c>
      <c r="J633" s="514">
        <v>12000</v>
      </c>
      <c r="K633" s="514">
        <v>0</v>
      </c>
      <c r="L633" s="514">
        <f t="shared" si="161"/>
        <v>0</v>
      </c>
      <c r="M633" s="514">
        <v>0</v>
      </c>
      <c r="N633" s="514">
        <v>0</v>
      </c>
    </row>
    <row r="634" spans="1:14" s="506" customFormat="1" ht="15" hidden="1" customHeight="1">
      <c r="A634" s="1039"/>
      <c r="B634" s="1074"/>
      <c r="C634" s="1039"/>
      <c r="D634" s="1074"/>
      <c r="E634" s="1043"/>
      <c r="F634" s="1044"/>
      <c r="G634" s="458" t="s">
        <v>1</v>
      </c>
      <c r="H634" s="456">
        <f t="shared" si="159"/>
        <v>0</v>
      </c>
      <c r="I634" s="456">
        <f t="shared" si="160"/>
        <v>0</v>
      </c>
      <c r="J634" s="456">
        <v>0</v>
      </c>
      <c r="K634" s="456">
        <v>0</v>
      </c>
      <c r="L634" s="456">
        <f t="shared" si="161"/>
        <v>0</v>
      </c>
      <c r="M634" s="456">
        <v>0</v>
      </c>
      <c r="N634" s="456">
        <v>0</v>
      </c>
    </row>
    <row r="635" spans="1:14" s="506" customFormat="1" ht="15" hidden="1" customHeight="1">
      <c r="A635" s="1039"/>
      <c r="B635" s="1074"/>
      <c r="C635" s="1039"/>
      <c r="D635" s="1074"/>
      <c r="E635" s="1043"/>
      <c r="F635" s="1044"/>
      <c r="G635" s="511" t="s">
        <v>2</v>
      </c>
      <c r="H635" s="481">
        <f>I635+L635</f>
        <v>12000</v>
      </c>
      <c r="I635" s="481">
        <f t="shared" si="160"/>
        <v>12000</v>
      </c>
      <c r="J635" s="481">
        <f>J633+J634</f>
        <v>12000</v>
      </c>
      <c r="K635" s="481">
        <f>K633+K634</f>
        <v>0</v>
      </c>
      <c r="L635" s="481">
        <f t="shared" si="161"/>
        <v>0</v>
      </c>
      <c r="M635" s="481">
        <f>M633+M634</f>
        <v>0</v>
      </c>
      <c r="N635" s="481">
        <f>N633+N634</f>
        <v>0</v>
      </c>
    </row>
    <row r="636" spans="1:14" s="506" customFormat="1" ht="15" hidden="1" customHeight="1">
      <c r="A636" s="1039"/>
      <c r="B636" s="1040"/>
      <c r="C636" s="1039"/>
      <c r="D636" s="1040"/>
      <c r="E636" s="1041" t="s">
        <v>1163</v>
      </c>
      <c r="F636" s="1042"/>
      <c r="G636" s="455" t="s">
        <v>0</v>
      </c>
      <c r="H636" s="456">
        <f t="shared" si="159"/>
        <v>0</v>
      </c>
      <c r="I636" s="456">
        <f t="shared" si="160"/>
        <v>0</v>
      </c>
      <c r="J636" s="456">
        <v>0</v>
      </c>
      <c r="K636" s="456">
        <v>0</v>
      </c>
      <c r="L636" s="456">
        <f t="shared" si="161"/>
        <v>0</v>
      </c>
      <c r="M636" s="456">
        <v>0</v>
      </c>
      <c r="N636" s="456">
        <v>0</v>
      </c>
    </row>
    <row r="637" spans="1:14" s="506" customFormat="1" ht="15" hidden="1" customHeight="1">
      <c r="A637" s="1039"/>
      <c r="B637" s="1074"/>
      <c r="C637" s="1039"/>
      <c r="D637" s="1074"/>
      <c r="E637" s="1043"/>
      <c r="F637" s="1044"/>
      <c r="G637" s="458" t="s">
        <v>1</v>
      </c>
      <c r="H637" s="456">
        <f t="shared" si="159"/>
        <v>0</v>
      </c>
      <c r="I637" s="456">
        <f t="shared" si="160"/>
        <v>0</v>
      </c>
      <c r="J637" s="456">
        <v>0</v>
      </c>
      <c r="K637" s="456">
        <v>0</v>
      </c>
      <c r="L637" s="456">
        <f t="shared" si="161"/>
        <v>0</v>
      </c>
      <c r="M637" s="456">
        <v>0</v>
      </c>
      <c r="N637" s="456">
        <v>0</v>
      </c>
    </row>
    <row r="638" spans="1:14" s="506" customFormat="1" ht="15" hidden="1" customHeight="1">
      <c r="A638" s="1039"/>
      <c r="B638" s="1074"/>
      <c r="C638" s="1039"/>
      <c r="D638" s="1074"/>
      <c r="E638" s="1045"/>
      <c r="F638" s="1046"/>
      <c r="G638" s="458" t="s">
        <v>2</v>
      </c>
      <c r="H638" s="456">
        <f>I638+L638</f>
        <v>0</v>
      </c>
      <c r="I638" s="456">
        <f t="shared" si="160"/>
        <v>0</v>
      </c>
      <c r="J638" s="456">
        <f>J636+J637</f>
        <v>0</v>
      </c>
      <c r="K638" s="456">
        <f>K636+K637</f>
        <v>0</v>
      </c>
      <c r="L638" s="456">
        <f t="shared" si="161"/>
        <v>0</v>
      </c>
      <c r="M638" s="456">
        <f>M636+M637</f>
        <v>0</v>
      </c>
      <c r="N638" s="456">
        <f>N636+N637</f>
        <v>0</v>
      </c>
    </row>
    <row r="639" spans="1:14" s="506" customFormat="1" ht="15" customHeight="1">
      <c r="A639" s="1039"/>
      <c r="B639" s="1040"/>
      <c r="C639" s="1039"/>
      <c r="D639" s="1040"/>
      <c r="E639" s="1041" t="s">
        <v>1164</v>
      </c>
      <c r="F639" s="1042"/>
      <c r="G639" s="455" t="s">
        <v>0</v>
      </c>
      <c r="H639" s="456">
        <f t="shared" ref="H639:H640" si="230">I639+L639</f>
        <v>361349</v>
      </c>
      <c r="I639" s="456">
        <f t="shared" si="160"/>
        <v>361349</v>
      </c>
      <c r="J639" s="456">
        <v>356711</v>
      </c>
      <c r="K639" s="456">
        <v>4638</v>
      </c>
      <c r="L639" s="456">
        <f t="shared" si="161"/>
        <v>0</v>
      </c>
      <c r="M639" s="456">
        <v>0</v>
      </c>
      <c r="N639" s="456">
        <v>0</v>
      </c>
    </row>
    <row r="640" spans="1:14" s="506" customFormat="1" ht="15" customHeight="1">
      <c r="A640" s="1039"/>
      <c r="B640" s="1074"/>
      <c r="C640" s="1039"/>
      <c r="D640" s="1074"/>
      <c r="E640" s="1043"/>
      <c r="F640" s="1044"/>
      <c r="G640" s="458" t="s">
        <v>1</v>
      </c>
      <c r="H640" s="456">
        <f t="shared" si="230"/>
        <v>-361349</v>
      </c>
      <c r="I640" s="456">
        <f t="shared" si="160"/>
        <v>-361349</v>
      </c>
      <c r="J640" s="456">
        <v>-356711</v>
      </c>
      <c r="K640" s="456">
        <v>-4638</v>
      </c>
      <c r="L640" s="456">
        <f t="shared" si="161"/>
        <v>0</v>
      </c>
      <c r="M640" s="456">
        <v>0</v>
      </c>
      <c r="N640" s="456">
        <v>0</v>
      </c>
    </row>
    <row r="641" spans="1:14" s="506" customFormat="1" ht="15" customHeight="1">
      <c r="A641" s="1039"/>
      <c r="B641" s="1074"/>
      <c r="C641" s="1039"/>
      <c r="D641" s="1074"/>
      <c r="E641" s="1045"/>
      <c r="F641" s="1046"/>
      <c r="G641" s="458" t="s">
        <v>2</v>
      </c>
      <c r="H641" s="456">
        <f>I641+L641</f>
        <v>0</v>
      </c>
      <c r="I641" s="456">
        <f t="shared" si="160"/>
        <v>0</v>
      </c>
      <c r="J641" s="456">
        <f>J639+J640</f>
        <v>0</v>
      </c>
      <c r="K641" s="456">
        <f>K639+K640</f>
        <v>0</v>
      </c>
      <c r="L641" s="456">
        <f t="shared" si="161"/>
        <v>0</v>
      </c>
      <c r="M641" s="456">
        <f>M639+M640</f>
        <v>0</v>
      </c>
      <c r="N641" s="456">
        <f>N639+N640</f>
        <v>0</v>
      </c>
    </row>
    <row r="642" spans="1:14" s="506" customFormat="1" ht="15" customHeight="1">
      <c r="A642" s="1039"/>
      <c r="B642" s="1040"/>
      <c r="C642" s="1039"/>
      <c r="D642" s="1040"/>
      <c r="E642" s="1041" t="s">
        <v>1165</v>
      </c>
      <c r="F642" s="1042"/>
      <c r="G642" s="455" t="s">
        <v>0</v>
      </c>
      <c r="H642" s="456">
        <f t="shared" ref="H642:H643" si="231">I642+L642</f>
        <v>0</v>
      </c>
      <c r="I642" s="456">
        <f t="shared" si="160"/>
        <v>0</v>
      </c>
      <c r="J642" s="456">
        <v>0</v>
      </c>
      <c r="K642" s="456">
        <v>0</v>
      </c>
      <c r="L642" s="456">
        <f t="shared" si="161"/>
        <v>0</v>
      </c>
      <c r="M642" s="456">
        <v>0</v>
      </c>
      <c r="N642" s="456">
        <v>0</v>
      </c>
    </row>
    <row r="643" spans="1:14" s="506" customFormat="1" ht="15" customHeight="1">
      <c r="A643" s="1039"/>
      <c r="B643" s="1074"/>
      <c r="C643" s="1039"/>
      <c r="D643" s="1074"/>
      <c r="E643" s="1043"/>
      <c r="F643" s="1044"/>
      <c r="G643" s="458" t="s">
        <v>1</v>
      </c>
      <c r="H643" s="456">
        <f t="shared" si="231"/>
        <v>41040</v>
      </c>
      <c r="I643" s="456">
        <f t="shared" si="160"/>
        <v>41040</v>
      </c>
      <c r="J643" s="456">
        <v>41040</v>
      </c>
      <c r="K643" s="456">
        <v>0</v>
      </c>
      <c r="L643" s="456">
        <f t="shared" si="161"/>
        <v>0</v>
      </c>
      <c r="M643" s="456">
        <v>0</v>
      </c>
      <c r="N643" s="456">
        <v>0</v>
      </c>
    </row>
    <row r="644" spans="1:14" s="506" customFormat="1" ht="15" customHeight="1">
      <c r="A644" s="1039"/>
      <c r="B644" s="1074"/>
      <c r="C644" s="1039"/>
      <c r="D644" s="1074"/>
      <c r="E644" s="1045"/>
      <c r="F644" s="1046"/>
      <c r="G644" s="458" t="s">
        <v>2</v>
      </c>
      <c r="H644" s="456">
        <f>I644+L644</f>
        <v>41040</v>
      </c>
      <c r="I644" s="456">
        <f t="shared" si="160"/>
        <v>41040</v>
      </c>
      <c r="J644" s="456">
        <f>J642+J643</f>
        <v>41040</v>
      </c>
      <c r="K644" s="456">
        <f>K642+K643</f>
        <v>0</v>
      </c>
      <c r="L644" s="456">
        <f t="shared" si="161"/>
        <v>0</v>
      </c>
      <c r="M644" s="456">
        <f>M642+M643</f>
        <v>0</v>
      </c>
      <c r="N644" s="456">
        <f>N642+N643</f>
        <v>0</v>
      </c>
    </row>
    <row r="645" spans="1:14" s="506" customFormat="1" ht="15" customHeight="1">
      <c r="A645" s="1039"/>
      <c r="B645" s="1040"/>
      <c r="C645" s="1039"/>
      <c r="D645" s="1040"/>
      <c r="E645" s="1041" t="s">
        <v>1166</v>
      </c>
      <c r="F645" s="1042"/>
      <c r="G645" s="455" t="s">
        <v>0</v>
      </c>
      <c r="H645" s="516">
        <f t="shared" ref="H645:H646" si="232">I645+L645</f>
        <v>0</v>
      </c>
      <c r="I645" s="516">
        <f t="shared" si="160"/>
        <v>0</v>
      </c>
      <c r="J645" s="516">
        <v>0</v>
      </c>
      <c r="K645" s="516">
        <v>0</v>
      </c>
      <c r="L645" s="516">
        <f t="shared" si="161"/>
        <v>0</v>
      </c>
      <c r="M645" s="516">
        <v>0</v>
      </c>
      <c r="N645" s="516">
        <v>0</v>
      </c>
    </row>
    <row r="646" spans="1:14" s="506" customFormat="1" ht="15" customHeight="1">
      <c r="A646" s="1039"/>
      <c r="B646" s="1133"/>
      <c r="C646" s="1039"/>
      <c r="D646" s="1133"/>
      <c r="E646" s="1069"/>
      <c r="F646" s="1070"/>
      <c r="G646" s="455" t="s">
        <v>1</v>
      </c>
      <c r="H646" s="516">
        <f t="shared" si="232"/>
        <v>398853</v>
      </c>
      <c r="I646" s="516">
        <f t="shared" si="160"/>
        <v>398853</v>
      </c>
      <c r="J646" s="516">
        <v>398853</v>
      </c>
      <c r="K646" s="516">
        <v>0</v>
      </c>
      <c r="L646" s="516">
        <f t="shared" si="161"/>
        <v>0</v>
      </c>
      <c r="M646" s="516">
        <v>0</v>
      </c>
      <c r="N646" s="516">
        <v>0</v>
      </c>
    </row>
    <row r="647" spans="1:14" s="506" customFormat="1" ht="15" customHeight="1">
      <c r="A647" s="1039"/>
      <c r="B647" s="1133"/>
      <c r="C647" s="1039"/>
      <c r="D647" s="1133"/>
      <c r="E647" s="1071"/>
      <c r="F647" s="1072"/>
      <c r="G647" s="455" t="s">
        <v>2</v>
      </c>
      <c r="H647" s="516">
        <f>I647+L647</f>
        <v>398853</v>
      </c>
      <c r="I647" s="516">
        <f t="shared" si="160"/>
        <v>398853</v>
      </c>
      <c r="J647" s="516">
        <f>J645+J646</f>
        <v>398853</v>
      </c>
      <c r="K647" s="516">
        <f>K645+K646</f>
        <v>0</v>
      </c>
      <c r="L647" s="516">
        <f>M647+N647</f>
        <v>0</v>
      </c>
      <c r="M647" s="516">
        <f>M645+M646</f>
        <v>0</v>
      </c>
      <c r="N647" s="516">
        <f>N645+N646</f>
        <v>0</v>
      </c>
    </row>
    <row r="648" spans="1:14" s="506" customFormat="1" ht="15" customHeight="1">
      <c r="A648" s="1039"/>
      <c r="B648" s="1040"/>
      <c r="C648" s="1039"/>
      <c r="D648" s="1040"/>
      <c r="E648" s="1041" t="s">
        <v>1167</v>
      </c>
      <c r="F648" s="1042"/>
      <c r="G648" s="455" t="s">
        <v>0</v>
      </c>
      <c r="H648" s="456">
        <f t="shared" ref="H648:H649" si="233">I648+L648</f>
        <v>0</v>
      </c>
      <c r="I648" s="456">
        <f t="shared" si="160"/>
        <v>0</v>
      </c>
      <c r="J648" s="456">
        <v>0</v>
      </c>
      <c r="K648" s="456">
        <v>0</v>
      </c>
      <c r="L648" s="456">
        <f t="shared" ref="L648:L650" si="234">M648+N648</f>
        <v>0</v>
      </c>
      <c r="M648" s="456">
        <v>0</v>
      </c>
      <c r="N648" s="456">
        <v>0</v>
      </c>
    </row>
    <row r="649" spans="1:14" s="506" customFormat="1" ht="15" customHeight="1">
      <c r="A649" s="1039"/>
      <c r="B649" s="1146"/>
      <c r="C649" s="1039"/>
      <c r="D649" s="1146"/>
      <c r="E649" s="1043"/>
      <c r="F649" s="1044"/>
      <c r="G649" s="458" t="s">
        <v>1</v>
      </c>
      <c r="H649" s="456">
        <f t="shared" si="233"/>
        <v>90280</v>
      </c>
      <c r="I649" s="456">
        <f t="shared" si="160"/>
        <v>90280</v>
      </c>
      <c r="J649" s="456">
        <v>27988</v>
      </c>
      <c r="K649" s="456">
        <v>62292</v>
      </c>
      <c r="L649" s="456">
        <f t="shared" si="234"/>
        <v>0</v>
      </c>
      <c r="M649" s="456">
        <v>0</v>
      </c>
      <c r="N649" s="456">
        <v>0</v>
      </c>
    </row>
    <row r="650" spans="1:14" s="506" customFormat="1" ht="15" customHeight="1">
      <c r="A650" s="1039"/>
      <c r="B650" s="1146"/>
      <c r="C650" s="1039"/>
      <c r="D650" s="1146"/>
      <c r="E650" s="1045"/>
      <c r="F650" s="1046"/>
      <c r="G650" s="458" t="s">
        <v>2</v>
      </c>
      <c r="H650" s="456">
        <f>I650+L650</f>
        <v>90280</v>
      </c>
      <c r="I650" s="456">
        <f t="shared" si="160"/>
        <v>90280</v>
      </c>
      <c r="J650" s="456">
        <f>J648+J649</f>
        <v>27988</v>
      </c>
      <c r="K650" s="456">
        <f>K648+K649</f>
        <v>62292</v>
      </c>
      <c r="L650" s="456">
        <f t="shared" si="234"/>
        <v>0</v>
      </c>
      <c r="M650" s="456">
        <f>M648+M649</f>
        <v>0</v>
      </c>
      <c r="N650" s="456">
        <f>N648+N649</f>
        <v>0</v>
      </c>
    </row>
    <row r="651" spans="1:14" s="506" customFormat="1" ht="15" hidden="1" customHeight="1">
      <c r="A651" s="1039"/>
      <c r="B651" s="1040"/>
      <c r="C651" s="1067" t="s">
        <v>1037</v>
      </c>
      <c r="D651" s="1068"/>
      <c r="E651" s="1041" t="s">
        <v>1168</v>
      </c>
      <c r="F651" s="1042"/>
      <c r="G651" s="455" t="s">
        <v>0</v>
      </c>
      <c r="H651" s="456">
        <f>I651+L651</f>
        <v>210000</v>
      </c>
      <c r="I651" s="456">
        <f>J651+K651</f>
        <v>210000</v>
      </c>
      <c r="J651" s="456">
        <v>0</v>
      </c>
      <c r="K651" s="456">
        <v>210000</v>
      </c>
      <c r="L651" s="456">
        <f>M651+N651</f>
        <v>0</v>
      </c>
      <c r="M651" s="456">
        <v>0</v>
      </c>
      <c r="N651" s="456">
        <v>0</v>
      </c>
    </row>
    <row r="652" spans="1:14" s="506" customFormat="1" ht="15" hidden="1" customHeight="1">
      <c r="A652" s="1039"/>
      <c r="B652" s="1074"/>
      <c r="C652" s="1039"/>
      <c r="D652" s="1074"/>
      <c r="E652" s="1043"/>
      <c r="F652" s="1044"/>
      <c r="G652" s="458" t="s">
        <v>1</v>
      </c>
      <c r="H652" s="456">
        <f t="shared" ref="H652" si="235">I652+L652</f>
        <v>0</v>
      </c>
      <c r="I652" s="456">
        <f t="shared" ref="I652:I653" si="236">J652+K652</f>
        <v>0</v>
      </c>
      <c r="J652" s="456">
        <v>0</v>
      </c>
      <c r="K652" s="456">
        <v>0</v>
      </c>
      <c r="L652" s="456">
        <f t="shared" ref="L652:L653" si="237">M652+N652</f>
        <v>0</v>
      </c>
      <c r="M652" s="456">
        <v>0</v>
      </c>
      <c r="N652" s="456">
        <v>0</v>
      </c>
    </row>
    <row r="653" spans="1:14" s="506" customFormat="1" ht="15" hidden="1" customHeight="1">
      <c r="A653" s="1039"/>
      <c r="B653" s="1074"/>
      <c r="C653" s="1039"/>
      <c r="D653" s="1074"/>
      <c r="E653" s="1045"/>
      <c r="F653" s="1046"/>
      <c r="G653" s="458" t="s">
        <v>2</v>
      </c>
      <c r="H653" s="456">
        <f>I653+L653</f>
        <v>210000</v>
      </c>
      <c r="I653" s="456">
        <f t="shared" si="236"/>
        <v>210000</v>
      </c>
      <c r="J653" s="456">
        <f>J651+J652</f>
        <v>0</v>
      </c>
      <c r="K653" s="456">
        <f>K651+K652</f>
        <v>210000</v>
      </c>
      <c r="L653" s="456">
        <f t="shared" si="237"/>
        <v>0</v>
      </c>
      <c r="M653" s="456">
        <f>M651+M652</f>
        <v>0</v>
      </c>
      <c r="N653" s="456">
        <f>N651+N652</f>
        <v>0</v>
      </c>
    </row>
    <row r="654" spans="1:14" s="506" customFormat="1" ht="14.65" customHeight="1">
      <c r="A654" s="1039"/>
      <c r="B654" s="1040"/>
      <c r="C654" s="1067" t="s">
        <v>1037</v>
      </c>
      <c r="D654" s="1068"/>
      <c r="E654" s="1041" t="s">
        <v>1169</v>
      </c>
      <c r="F654" s="1042"/>
      <c r="G654" s="455" t="s">
        <v>0</v>
      </c>
      <c r="H654" s="456">
        <f>I654+L654</f>
        <v>41000</v>
      </c>
      <c r="I654" s="456">
        <f>J654+K654</f>
        <v>41000</v>
      </c>
      <c r="J654" s="456">
        <v>0</v>
      </c>
      <c r="K654" s="456">
        <v>41000</v>
      </c>
      <c r="L654" s="456">
        <f>M654+N654</f>
        <v>0</v>
      </c>
      <c r="M654" s="456">
        <v>0</v>
      </c>
      <c r="N654" s="456">
        <v>0</v>
      </c>
    </row>
    <row r="655" spans="1:14" s="506" customFormat="1" ht="14.65" customHeight="1">
      <c r="A655" s="1039"/>
      <c r="B655" s="1074"/>
      <c r="C655" s="1039"/>
      <c r="D655" s="1074"/>
      <c r="E655" s="1043"/>
      <c r="F655" s="1044"/>
      <c r="G655" s="458" t="s">
        <v>1</v>
      </c>
      <c r="H655" s="456">
        <f t="shared" ref="H655" si="238">I655+L655</f>
        <v>16000</v>
      </c>
      <c r="I655" s="456">
        <f t="shared" ref="I655:I656" si="239">J655+K655</f>
        <v>16000</v>
      </c>
      <c r="J655" s="456">
        <v>0</v>
      </c>
      <c r="K655" s="456">
        <v>16000</v>
      </c>
      <c r="L655" s="456">
        <f t="shared" ref="L655:L656" si="240">M655+N655</f>
        <v>0</v>
      </c>
      <c r="M655" s="456">
        <v>0</v>
      </c>
      <c r="N655" s="456">
        <v>0</v>
      </c>
    </row>
    <row r="656" spans="1:14" s="506" customFormat="1" ht="14.65" customHeight="1">
      <c r="A656" s="1039"/>
      <c r="B656" s="1074"/>
      <c r="C656" s="1075"/>
      <c r="D656" s="1076"/>
      <c r="E656" s="1045"/>
      <c r="F656" s="1046"/>
      <c r="G656" s="458" t="s">
        <v>2</v>
      </c>
      <c r="H656" s="456">
        <f>I656+L656</f>
        <v>57000</v>
      </c>
      <c r="I656" s="456">
        <f t="shared" si="239"/>
        <v>57000</v>
      </c>
      <c r="J656" s="456">
        <f>J654+J655</f>
        <v>0</v>
      </c>
      <c r="K656" s="456">
        <f>K654+K655</f>
        <v>57000</v>
      </c>
      <c r="L656" s="456">
        <f t="shared" si="240"/>
        <v>0</v>
      </c>
      <c r="M656" s="456">
        <f>M654+M655</f>
        <v>0</v>
      </c>
      <c r="N656" s="456">
        <f>N654+N655</f>
        <v>0</v>
      </c>
    </row>
    <row r="657" spans="1:14" s="506" customFormat="1" ht="15" hidden="1" customHeight="1">
      <c r="A657" s="1039"/>
      <c r="B657" s="1040"/>
      <c r="C657" s="1067" t="s">
        <v>269</v>
      </c>
      <c r="D657" s="1068"/>
      <c r="E657" s="1041" t="s">
        <v>1138</v>
      </c>
      <c r="F657" s="1042"/>
      <c r="G657" s="455" t="s">
        <v>0</v>
      </c>
      <c r="H657" s="456">
        <f t="shared" si="159"/>
        <v>30000</v>
      </c>
      <c r="I657" s="456">
        <f t="shared" si="160"/>
        <v>30000</v>
      </c>
      <c r="J657" s="456">
        <v>0</v>
      </c>
      <c r="K657" s="456">
        <v>30000</v>
      </c>
      <c r="L657" s="456">
        <f t="shared" si="161"/>
        <v>0</v>
      </c>
      <c r="M657" s="456">
        <v>0</v>
      </c>
      <c r="N657" s="456">
        <v>0</v>
      </c>
    </row>
    <row r="658" spans="1:14" s="506" customFormat="1" ht="15" hidden="1" customHeight="1">
      <c r="A658" s="1039"/>
      <c r="B658" s="1074"/>
      <c r="C658" s="1039"/>
      <c r="D658" s="1074"/>
      <c r="E658" s="1043"/>
      <c r="F658" s="1044"/>
      <c r="G658" s="458" t="s">
        <v>1</v>
      </c>
      <c r="H658" s="456">
        <f t="shared" si="159"/>
        <v>0</v>
      </c>
      <c r="I658" s="456">
        <f t="shared" si="160"/>
        <v>0</v>
      </c>
      <c r="J658" s="456">
        <v>0</v>
      </c>
      <c r="K658" s="456">
        <v>0</v>
      </c>
      <c r="L658" s="456">
        <f t="shared" si="161"/>
        <v>0</v>
      </c>
      <c r="M658" s="456">
        <v>0</v>
      </c>
      <c r="N658" s="456">
        <v>0</v>
      </c>
    </row>
    <row r="659" spans="1:14" s="506" customFormat="1" ht="15" hidden="1" customHeight="1">
      <c r="A659" s="1039"/>
      <c r="B659" s="1074"/>
      <c r="C659" s="1039"/>
      <c r="D659" s="1074"/>
      <c r="E659" s="1045"/>
      <c r="F659" s="1046"/>
      <c r="G659" s="458" t="s">
        <v>2</v>
      </c>
      <c r="H659" s="456">
        <f>I659+L659</f>
        <v>30000</v>
      </c>
      <c r="I659" s="456">
        <f t="shared" si="160"/>
        <v>30000</v>
      </c>
      <c r="J659" s="456">
        <f>J657+J658</f>
        <v>0</v>
      </c>
      <c r="K659" s="456">
        <f>K657+K658</f>
        <v>30000</v>
      </c>
      <c r="L659" s="456">
        <f t="shared" si="161"/>
        <v>0</v>
      </c>
      <c r="M659" s="456">
        <f>M657+M658</f>
        <v>0</v>
      </c>
      <c r="N659" s="456">
        <f>N657+N658</f>
        <v>0</v>
      </c>
    </row>
    <row r="660" spans="1:14" s="506" customFormat="1" ht="15" hidden="1" customHeight="1">
      <c r="A660" s="1039"/>
      <c r="B660" s="1040"/>
      <c r="C660" s="1039"/>
      <c r="D660" s="1040"/>
      <c r="E660" s="1041" t="s">
        <v>1170</v>
      </c>
      <c r="F660" s="1042"/>
      <c r="G660" s="455" t="s">
        <v>0</v>
      </c>
      <c r="H660" s="456">
        <f t="shared" si="159"/>
        <v>15000</v>
      </c>
      <c r="I660" s="456">
        <f t="shared" si="160"/>
        <v>15000</v>
      </c>
      <c r="J660" s="456">
        <v>15000</v>
      </c>
      <c r="K660" s="456">
        <v>0</v>
      </c>
      <c r="L660" s="456">
        <f t="shared" si="161"/>
        <v>0</v>
      </c>
      <c r="M660" s="456">
        <v>0</v>
      </c>
      <c r="N660" s="456">
        <v>0</v>
      </c>
    </row>
    <row r="661" spans="1:14" s="506" customFormat="1" ht="15" hidden="1" customHeight="1">
      <c r="A661" s="1039"/>
      <c r="B661" s="1074"/>
      <c r="C661" s="1039"/>
      <c r="D661" s="1074"/>
      <c r="E661" s="1043"/>
      <c r="F661" s="1044"/>
      <c r="G661" s="458" t="s">
        <v>1</v>
      </c>
      <c r="H661" s="456">
        <f t="shared" si="159"/>
        <v>0</v>
      </c>
      <c r="I661" s="456">
        <f t="shared" si="160"/>
        <v>0</v>
      </c>
      <c r="J661" s="456">
        <v>0</v>
      </c>
      <c r="K661" s="456">
        <v>0</v>
      </c>
      <c r="L661" s="456">
        <f t="shared" si="161"/>
        <v>0</v>
      </c>
      <c r="M661" s="456">
        <v>0</v>
      </c>
      <c r="N661" s="456">
        <v>0</v>
      </c>
    </row>
    <row r="662" spans="1:14" s="506" customFormat="1" ht="15" hidden="1" customHeight="1">
      <c r="A662" s="1039"/>
      <c r="B662" s="1074"/>
      <c r="C662" s="1039"/>
      <c r="D662" s="1074"/>
      <c r="E662" s="1045"/>
      <c r="F662" s="1046"/>
      <c r="G662" s="458" t="s">
        <v>2</v>
      </c>
      <c r="H662" s="456">
        <f>I662+L662</f>
        <v>15000</v>
      </c>
      <c r="I662" s="456">
        <f t="shared" si="160"/>
        <v>15000</v>
      </c>
      <c r="J662" s="456">
        <f>J660+J661</f>
        <v>15000</v>
      </c>
      <c r="K662" s="456">
        <f>K660+K661</f>
        <v>0</v>
      </c>
      <c r="L662" s="456">
        <f t="shared" si="161"/>
        <v>0</v>
      </c>
      <c r="M662" s="456">
        <f>M660+M661</f>
        <v>0</v>
      </c>
      <c r="N662" s="456">
        <f>N660+N661</f>
        <v>0</v>
      </c>
    </row>
    <row r="663" spans="1:14" s="506" customFormat="1" ht="15" hidden="1" customHeight="1">
      <c r="A663" s="1039"/>
      <c r="B663" s="1040"/>
      <c r="C663" s="1039"/>
      <c r="D663" s="1040"/>
      <c r="E663" s="1041" t="s">
        <v>1171</v>
      </c>
      <c r="F663" s="1042"/>
      <c r="G663" s="455" t="s">
        <v>0</v>
      </c>
      <c r="H663" s="456">
        <f t="shared" si="159"/>
        <v>14111</v>
      </c>
      <c r="I663" s="456">
        <f t="shared" si="160"/>
        <v>14111</v>
      </c>
      <c r="J663" s="456">
        <v>14111</v>
      </c>
      <c r="K663" s="456">
        <v>0</v>
      </c>
      <c r="L663" s="456">
        <f t="shared" si="161"/>
        <v>0</v>
      </c>
      <c r="M663" s="456">
        <v>0</v>
      </c>
      <c r="N663" s="456">
        <v>0</v>
      </c>
    </row>
    <row r="664" spans="1:14" s="506" customFormat="1" ht="15" hidden="1" customHeight="1">
      <c r="A664" s="1039"/>
      <c r="B664" s="1074"/>
      <c r="C664" s="1039"/>
      <c r="D664" s="1074"/>
      <c r="E664" s="1043"/>
      <c r="F664" s="1044"/>
      <c r="G664" s="458" t="s">
        <v>1</v>
      </c>
      <c r="H664" s="456">
        <f t="shared" si="159"/>
        <v>0</v>
      </c>
      <c r="I664" s="456">
        <f t="shared" si="160"/>
        <v>0</v>
      </c>
      <c r="J664" s="456">
        <v>0</v>
      </c>
      <c r="K664" s="456">
        <v>0</v>
      </c>
      <c r="L664" s="456">
        <f t="shared" si="161"/>
        <v>0</v>
      </c>
      <c r="M664" s="456">
        <v>0</v>
      </c>
      <c r="N664" s="456">
        <v>0</v>
      </c>
    </row>
    <row r="665" spans="1:14" s="506" customFormat="1" ht="15" hidden="1" customHeight="1">
      <c r="A665" s="1039"/>
      <c r="B665" s="1074"/>
      <c r="C665" s="1039"/>
      <c r="D665" s="1074"/>
      <c r="E665" s="1045"/>
      <c r="F665" s="1046"/>
      <c r="G665" s="458" t="s">
        <v>2</v>
      </c>
      <c r="H665" s="456">
        <f>I665+L665</f>
        <v>14111</v>
      </c>
      <c r="I665" s="456">
        <f t="shared" si="160"/>
        <v>14111</v>
      </c>
      <c r="J665" s="456">
        <f>J663+J664</f>
        <v>14111</v>
      </c>
      <c r="K665" s="456">
        <f>K663+K664</f>
        <v>0</v>
      </c>
      <c r="L665" s="456">
        <f t="shared" si="161"/>
        <v>0</v>
      </c>
      <c r="M665" s="456">
        <f>M663+M664</f>
        <v>0</v>
      </c>
      <c r="N665" s="456">
        <f>N663+N664</f>
        <v>0</v>
      </c>
    </row>
    <row r="666" spans="1:14" s="506" customFormat="1" ht="14.65" hidden="1" customHeight="1">
      <c r="A666" s="1039"/>
      <c r="B666" s="1040"/>
      <c r="C666" s="1039"/>
      <c r="D666" s="1040"/>
      <c r="E666" s="1041" t="s">
        <v>1172</v>
      </c>
      <c r="F666" s="1042"/>
      <c r="G666" s="455" t="s">
        <v>0</v>
      </c>
      <c r="H666" s="456">
        <f t="shared" ref="H666:H667" si="241">I666+L666</f>
        <v>38600</v>
      </c>
      <c r="I666" s="456">
        <f t="shared" si="160"/>
        <v>38600</v>
      </c>
      <c r="J666" s="456">
        <v>0</v>
      </c>
      <c r="K666" s="456">
        <v>38600</v>
      </c>
      <c r="L666" s="456">
        <f t="shared" si="161"/>
        <v>0</v>
      </c>
      <c r="M666" s="456">
        <v>0</v>
      </c>
      <c r="N666" s="456">
        <v>0</v>
      </c>
    </row>
    <row r="667" spans="1:14" s="506" customFormat="1" ht="14.65" hidden="1" customHeight="1">
      <c r="A667" s="1039"/>
      <c r="B667" s="1074"/>
      <c r="C667" s="1039"/>
      <c r="D667" s="1074"/>
      <c r="E667" s="1043"/>
      <c r="F667" s="1044"/>
      <c r="G667" s="458" t="s">
        <v>1</v>
      </c>
      <c r="H667" s="456">
        <f t="shared" si="241"/>
        <v>0</v>
      </c>
      <c r="I667" s="456">
        <f t="shared" si="160"/>
        <v>0</v>
      </c>
      <c r="J667" s="456">
        <v>0</v>
      </c>
      <c r="K667" s="456">
        <v>0</v>
      </c>
      <c r="L667" s="456">
        <f t="shared" si="161"/>
        <v>0</v>
      </c>
      <c r="M667" s="456">
        <v>0</v>
      </c>
      <c r="N667" s="456">
        <v>0</v>
      </c>
    </row>
    <row r="668" spans="1:14" s="506" customFormat="1" ht="14.65" hidden="1" customHeight="1">
      <c r="A668" s="1039"/>
      <c r="B668" s="1074"/>
      <c r="C668" s="1039"/>
      <c r="D668" s="1074"/>
      <c r="E668" s="1045"/>
      <c r="F668" s="1046"/>
      <c r="G668" s="458" t="s">
        <v>2</v>
      </c>
      <c r="H668" s="456">
        <f>I668+L668</f>
        <v>38600</v>
      </c>
      <c r="I668" s="456">
        <f t="shared" si="160"/>
        <v>38600</v>
      </c>
      <c r="J668" s="456">
        <f>J666+J667</f>
        <v>0</v>
      </c>
      <c r="K668" s="456">
        <f>K666+K667</f>
        <v>38600</v>
      </c>
      <c r="L668" s="456">
        <f t="shared" si="161"/>
        <v>0</v>
      </c>
      <c r="M668" s="456">
        <f>M666+M667</f>
        <v>0</v>
      </c>
      <c r="N668" s="456">
        <f>N666+N667</f>
        <v>0</v>
      </c>
    </row>
    <row r="669" spans="1:14" s="506" customFormat="1" ht="14.65" hidden="1" customHeight="1">
      <c r="A669" s="1039"/>
      <c r="B669" s="1040"/>
      <c r="C669" s="1039"/>
      <c r="D669" s="1040"/>
      <c r="E669" s="1041" t="s">
        <v>1173</v>
      </c>
      <c r="F669" s="1042"/>
      <c r="G669" s="455" t="s">
        <v>0</v>
      </c>
      <c r="H669" s="456">
        <f t="shared" ref="H669:H670" si="242">I669+L669</f>
        <v>19300</v>
      </c>
      <c r="I669" s="456">
        <f t="shared" si="160"/>
        <v>19300</v>
      </c>
      <c r="J669" s="456">
        <v>0</v>
      </c>
      <c r="K669" s="456">
        <v>19300</v>
      </c>
      <c r="L669" s="456">
        <f t="shared" si="161"/>
        <v>0</v>
      </c>
      <c r="M669" s="456">
        <v>0</v>
      </c>
      <c r="N669" s="456">
        <v>0</v>
      </c>
    </row>
    <row r="670" spans="1:14" s="506" customFormat="1" ht="14.65" hidden="1" customHeight="1">
      <c r="A670" s="1039"/>
      <c r="B670" s="1074"/>
      <c r="C670" s="1039"/>
      <c r="D670" s="1074"/>
      <c r="E670" s="1043"/>
      <c r="F670" s="1044"/>
      <c r="G670" s="458" t="s">
        <v>1</v>
      </c>
      <c r="H670" s="456">
        <f t="shared" si="242"/>
        <v>0</v>
      </c>
      <c r="I670" s="456">
        <f t="shared" si="160"/>
        <v>0</v>
      </c>
      <c r="J670" s="456">
        <v>0</v>
      </c>
      <c r="K670" s="456">
        <v>0</v>
      </c>
      <c r="L670" s="456">
        <f t="shared" si="161"/>
        <v>0</v>
      </c>
      <c r="M670" s="456">
        <v>0</v>
      </c>
      <c r="N670" s="456">
        <v>0</v>
      </c>
    </row>
    <row r="671" spans="1:14" s="506" customFormat="1" ht="14.65" hidden="1" customHeight="1">
      <c r="A671" s="1039"/>
      <c r="B671" s="1074"/>
      <c r="C671" s="1039"/>
      <c r="D671" s="1074"/>
      <c r="E671" s="1045"/>
      <c r="F671" s="1046"/>
      <c r="G671" s="458" t="s">
        <v>2</v>
      </c>
      <c r="H671" s="456">
        <f>I671+L671</f>
        <v>19300</v>
      </c>
      <c r="I671" s="456">
        <f t="shared" si="160"/>
        <v>19300</v>
      </c>
      <c r="J671" s="456">
        <f>J669+J670</f>
        <v>0</v>
      </c>
      <c r="K671" s="456">
        <f>K669+K670</f>
        <v>19300</v>
      </c>
      <c r="L671" s="456">
        <f t="shared" si="161"/>
        <v>0</v>
      </c>
      <c r="M671" s="456">
        <f>M669+M670</f>
        <v>0</v>
      </c>
      <c r="N671" s="456">
        <f>N669+N670</f>
        <v>0</v>
      </c>
    </row>
    <row r="672" spans="1:14" s="506" customFormat="1" ht="14.65" hidden="1" customHeight="1">
      <c r="A672" s="1039"/>
      <c r="B672" s="1040"/>
      <c r="C672" s="1039"/>
      <c r="D672" s="1040"/>
      <c r="E672" s="1041" t="s">
        <v>1174</v>
      </c>
      <c r="F672" s="1042"/>
      <c r="G672" s="455" t="s">
        <v>0</v>
      </c>
      <c r="H672" s="456">
        <f t="shared" ref="H672:H673" si="243">I672+L672</f>
        <v>16500</v>
      </c>
      <c r="I672" s="456">
        <f t="shared" si="160"/>
        <v>16500</v>
      </c>
      <c r="J672" s="456">
        <v>0</v>
      </c>
      <c r="K672" s="456">
        <v>16500</v>
      </c>
      <c r="L672" s="456">
        <f t="shared" si="161"/>
        <v>0</v>
      </c>
      <c r="M672" s="456">
        <v>0</v>
      </c>
      <c r="N672" s="456">
        <v>0</v>
      </c>
    </row>
    <row r="673" spans="1:14" s="506" customFormat="1" ht="14.65" hidden="1" customHeight="1">
      <c r="A673" s="1039"/>
      <c r="B673" s="1074"/>
      <c r="C673" s="1039"/>
      <c r="D673" s="1074"/>
      <c r="E673" s="1043"/>
      <c r="F673" s="1044"/>
      <c r="G673" s="458" t="s">
        <v>1</v>
      </c>
      <c r="H673" s="456">
        <f t="shared" si="243"/>
        <v>0</v>
      </c>
      <c r="I673" s="456">
        <f t="shared" si="160"/>
        <v>0</v>
      </c>
      <c r="J673" s="456">
        <v>0</v>
      </c>
      <c r="K673" s="456">
        <v>0</v>
      </c>
      <c r="L673" s="456">
        <f t="shared" si="161"/>
        <v>0</v>
      </c>
      <c r="M673" s="456">
        <v>0</v>
      </c>
      <c r="N673" s="456">
        <v>0</v>
      </c>
    </row>
    <row r="674" spans="1:14" s="506" customFormat="1" ht="14.65" hidden="1" customHeight="1">
      <c r="A674" s="1039"/>
      <c r="B674" s="1074"/>
      <c r="C674" s="1039"/>
      <c r="D674" s="1074"/>
      <c r="E674" s="1045"/>
      <c r="F674" s="1046"/>
      <c r="G674" s="458" t="s">
        <v>2</v>
      </c>
      <c r="H674" s="456">
        <f>I674+L674</f>
        <v>16500</v>
      </c>
      <c r="I674" s="456">
        <f t="shared" si="160"/>
        <v>16500</v>
      </c>
      <c r="J674" s="456">
        <f>J672+J673</f>
        <v>0</v>
      </c>
      <c r="K674" s="456">
        <f>K672+K673</f>
        <v>16500</v>
      </c>
      <c r="L674" s="456">
        <f t="shared" si="161"/>
        <v>0</v>
      </c>
      <c r="M674" s="456">
        <f>M672+M673</f>
        <v>0</v>
      </c>
      <c r="N674" s="456">
        <f>N672+N673</f>
        <v>0</v>
      </c>
    </row>
    <row r="675" spans="1:14" s="506" customFormat="1" ht="15" hidden="1" customHeight="1">
      <c r="A675" s="1039"/>
      <c r="B675" s="1040"/>
      <c r="C675" s="1039"/>
      <c r="D675" s="1040"/>
      <c r="E675" s="1041" t="s">
        <v>1175</v>
      </c>
      <c r="F675" s="1042"/>
      <c r="G675" s="455" t="s">
        <v>0</v>
      </c>
      <c r="H675" s="456">
        <f t="shared" ref="H675:H676" si="244">I675+L675</f>
        <v>10000</v>
      </c>
      <c r="I675" s="456">
        <f t="shared" si="160"/>
        <v>10000</v>
      </c>
      <c r="J675" s="456">
        <v>0</v>
      </c>
      <c r="K675" s="456">
        <v>10000</v>
      </c>
      <c r="L675" s="456">
        <f t="shared" si="161"/>
        <v>0</v>
      </c>
      <c r="M675" s="456">
        <v>0</v>
      </c>
      <c r="N675" s="456">
        <v>0</v>
      </c>
    </row>
    <row r="676" spans="1:14" s="506" customFormat="1" ht="15" hidden="1" customHeight="1">
      <c r="A676" s="1039"/>
      <c r="B676" s="1074"/>
      <c r="C676" s="1039"/>
      <c r="D676" s="1074"/>
      <c r="E676" s="1043"/>
      <c r="F676" s="1044"/>
      <c r="G676" s="458" t="s">
        <v>1</v>
      </c>
      <c r="H676" s="456">
        <f t="shared" si="244"/>
        <v>0</v>
      </c>
      <c r="I676" s="456">
        <f t="shared" si="160"/>
        <v>0</v>
      </c>
      <c r="J676" s="456">
        <v>0</v>
      </c>
      <c r="K676" s="456">
        <v>0</v>
      </c>
      <c r="L676" s="456">
        <f t="shared" si="161"/>
        <v>0</v>
      </c>
      <c r="M676" s="456">
        <v>0</v>
      </c>
      <c r="N676" s="456">
        <v>0</v>
      </c>
    </row>
    <row r="677" spans="1:14" s="506" customFormat="1" ht="15" hidden="1" customHeight="1">
      <c r="A677" s="1039"/>
      <c r="B677" s="1074"/>
      <c r="C677" s="1039"/>
      <c r="D677" s="1074"/>
      <c r="E677" s="1045"/>
      <c r="F677" s="1046"/>
      <c r="G677" s="458" t="s">
        <v>2</v>
      </c>
      <c r="H677" s="456">
        <f>I677+L677</f>
        <v>10000</v>
      </c>
      <c r="I677" s="456">
        <f t="shared" si="160"/>
        <v>10000</v>
      </c>
      <c r="J677" s="456">
        <f>J675+J676</f>
        <v>0</v>
      </c>
      <c r="K677" s="456">
        <f>K675+K676</f>
        <v>10000</v>
      </c>
      <c r="L677" s="456">
        <f t="shared" si="161"/>
        <v>0</v>
      </c>
      <c r="M677" s="456">
        <f>M675+M676</f>
        <v>0</v>
      </c>
      <c r="N677" s="456">
        <f>N675+N676</f>
        <v>0</v>
      </c>
    </row>
    <row r="678" spans="1:14" s="506" customFormat="1" ht="15" hidden="1" customHeight="1">
      <c r="A678" s="1039"/>
      <c r="B678" s="1040"/>
      <c r="C678" s="1039"/>
      <c r="D678" s="1040"/>
      <c r="E678" s="1041" t="s">
        <v>1176</v>
      </c>
      <c r="F678" s="1042"/>
      <c r="G678" s="455" t="s">
        <v>0</v>
      </c>
      <c r="H678" s="456">
        <f t="shared" ref="H678:H679" si="245">I678+L678</f>
        <v>155000</v>
      </c>
      <c r="I678" s="456">
        <f t="shared" si="160"/>
        <v>155000</v>
      </c>
      <c r="J678" s="456">
        <v>155000</v>
      </c>
      <c r="K678" s="456">
        <v>0</v>
      </c>
      <c r="L678" s="456">
        <f t="shared" si="161"/>
        <v>0</v>
      </c>
      <c r="M678" s="456">
        <v>0</v>
      </c>
      <c r="N678" s="456">
        <v>0</v>
      </c>
    </row>
    <row r="679" spans="1:14" s="506" customFormat="1" ht="15" hidden="1" customHeight="1">
      <c r="A679" s="1039"/>
      <c r="B679" s="1074"/>
      <c r="C679" s="1039"/>
      <c r="D679" s="1074"/>
      <c r="E679" s="1043"/>
      <c r="F679" s="1044"/>
      <c r="G679" s="458" t="s">
        <v>1</v>
      </c>
      <c r="H679" s="456">
        <f t="shared" si="245"/>
        <v>0</v>
      </c>
      <c r="I679" s="456">
        <f t="shared" si="160"/>
        <v>0</v>
      </c>
      <c r="J679" s="456">
        <v>0</v>
      </c>
      <c r="K679" s="456">
        <v>0</v>
      </c>
      <c r="L679" s="456">
        <f t="shared" si="161"/>
        <v>0</v>
      </c>
      <c r="M679" s="456">
        <v>0</v>
      </c>
      <c r="N679" s="456">
        <v>0</v>
      </c>
    </row>
    <row r="680" spans="1:14" s="506" customFormat="1" ht="15" hidden="1" customHeight="1">
      <c r="A680" s="1039"/>
      <c r="B680" s="1074"/>
      <c r="C680" s="1039"/>
      <c r="D680" s="1074"/>
      <c r="E680" s="1045"/>
      <c r="F680" s="1046"/>
      <c r="G680" s="458" t="s">
        <v>2</v>
      </c>
      <c r="H680" s="456">
        <f>I680+L680</f>
        <v>155000</v>
      </c>
      <c r="I680" s="456">
        <f t="shared" si="160"/>
        <v>155000</v>
      </c>
      <c r="J680" s="456">
        <f>J678+J679</f>
        <v>155000</v>
      </c>
      <c r="K680" s="456">
        <f>K678+K679</f>
        <v>0</v>
      </c>
      <c r="L680" s="456">
        <f t="shared" si="161"/>
        <v>0</v>
      </c>
      <c r="M680" s="456">
        <f>M678+M679</f>
        <v>0</v>
      </c>
      <c r="N680" s="456">
        <f>N678+N679</f>
        <v>0</v>
      </c>
    </row>
    <row r="681" spans="1:14" s="506" customFormat="1" ht="15" hidden="1" customHeight="1">
      <c r="A681" s="1039"/>
      <c r="B681" s="1040"/>
      <c r="C681" s="1039"/>
      <c r="D681" s="1040"/>
      <c r="E681" s="1041" t="s">
        <v>1177</v>
      </c>
      <c r="F681" s="1042"/>
      <c r="G681" s="455" t="s">
        <v>0</v>
      </c>
      <c r="H681" s="456">
        <f t="shared" si="159"/>
        <v>8714306</v>
      </c>
      <c r="I681" s="456">
        <f t="shared" si="160"/>
        <v>8714306</v>
      </c>
      <c r="J681" s="456">
        <v>8714306</v>
      </c>
      <c r="K681" s="456">
        <v>0</v>
      </c>
      <c r="L681" s="456">
        <f t="shared" si="161"/>
        <v>0</v>
      </c>
      <c r="M681" s="456">
        <v>0</v>
      </c>
      <c r="N681" s="456">
        <v>0</v>
      </c>
    </row>
    <row r="682" spans="1:14" s="506" customFormat="1" ht="15" hidden="1" customHeight="1">
      <c r="A682" s="1039"/>
      <c r="B682" s="1074"/>
      <c r="C682" s="1039"/>
      <c r="D682" s="1074"/>
      <c r="E682" s="1043"/>
      <c r="F682" s="1044"/>
      <c r="G682" s="458" t="s">
        <v>1</v>
      </c>
      <c r="H682" s="456">
        <f t="shared" si="159"/>
        <v>0</v>
      </c>
      <c r="I682" s="456">
        <f t="shared" si="160"/>
        <v>0</v>
      </c>
      <c r="J682" s="456">
        <v>0</v>
      </c>
      <c r="K682" s="456">
        <v>0</v>
      </c>
      <c r="L682" s="456">
        <f t="shared" si="161"/>
        <v>0</v>
      </c>
      <c r="M682" s="456">
        <v>0</v>
      </c>
      <c r="N682" s="456">
        <v>0</v>
      </c>
    </row>
    <row r="683" spans="1:14" s="506" customFormat="1" ht="15" hidden="1" customHeight="1">
      <c r="A683" s="1039"/>
      <c r="B683" s="1074"/>
      <c r="C683" s="1039"/>
      <c r="D683" s="1074"/>
      <c r="E683" s="1045"/>
      <c r="F683" s="1046"/>
      <c r="G683" s="458" t="s">
        <v>2</v>
      </c>
      <c r="H683" s="456">
        <f>I683+L683</f>
        <v>8714306</v>
      </c>
      <c r="I683" s="456">
        <f t="shared" si="160"/>
        <v>8714306</v>
      </c>
      <c r="J683" s="456">
        <f>J681+J682</f>
        <v>8714306</v>
      </c>
      <c r="K683" s="456">
        <f>K681+K682</f>
        <v>0</v>
      </c>
      <c r="L683" s="456">
        <f t="shared" si="161"/>
        <v>0</v>
      </c>
      <c r="M683" s="456">
        <f>M681+M682</f>
        <v>0</v>
      </c>
      <c r="N683" s="456">
        <f>N681+N682</f>
        <v>0</v>
      </c>
    </row>
    <row r="684" spans="1:14" s="506" customFormat="1" ht="15" hidden="1" customHeight="1">
      <c r="A684" s="1039"/>
      <c r="B684" s="1040"/>
      <c r="C684" s="1039"/>
      <c r="D684" s="1040"/>
      <c r="E684" s="1041" t="s">
        <v>1178</v>
      </c>
      <c r="F684" s="1042"/>
      <c r="G684" s="455" t="s">
        <v>0</v>
      </c>
      <c r="H684" s="456">
        <f>I684+L684</f>
        <v>60000</v>
      </c>
      <c r="I684" s="456">
        <f>J684+K684</f>
        <v>60000</v>
      </c>
      <c r="J684" s="456">
        <v>60000</v>
      </c>
      <c r="K684" s="456">
        <v>0</v>
      </c>
      <c r="L684" s="456">
        <f>M684+N684</f>
        <v>0</v>
      </c>
      <c r="M684" s="456">
        <v>0</v>
      </c>
      <c r="N684" s="456">
        <v>0</v>
      </c>
    </row>
    <row r="685" spans="1:14" s="506" customFormat="1" ht="15" hidden="1" customHeight="1">
      <c r="A685" s="1039"/>
      <c r="B685" s="1074"/>
      <c r="C685" s="1039"/>
      <c r="D685" s="1074"/>
      <c r="E685" s="1043"/>
      <c r="F685" s="1044"/>
      <c r="G685" s="458" t="s">
        <v>1</v>
      </c>
      <c r="H685" s="456">
        <f t="shared" ref="H685" si="246">I685+L685</f>
        <v>0</v>
      </c>
      <c r="I685" s="456">
        <f t="shared" ref="I685:I686" si="247">J685+K685</f>
        <v>0</v>
      </c>
      <c r="J685" s="456">
        <v>0</v>
      </c>
      <c r="K685" s="456">
        <v>0</v>
      </c>
      <c r="L685" s="456">
        <f t="shared" ref="L685:L686" si="248">M685+N685</f>
        <v>0</v>
      </c>
      <c r="M685" s="456">
        <v>0</v>
      </c>
      <c r="N685" s="456">
        <v>0</v>
      </c>
    </row>
    <row r="686" spans="1:14" s="506" customFormat="1" ht="15" hidden="1" customHeight="1">
      <c r="A686" s="1039"/>
      <c r="B686" s="1074"/>
      <c r="C686" s="1039"/>
      <c r="D686" s="1074"/>
      <c r="E686" s="1045"/>
      <c r="F686" s="1046"/>
      <c r="G686" s="458" t="s">
        <v>2</v>
      </c>
      <c r="H686" s="456">
        <f>I686+L686</f>
        <v>60000</v>
      </c>
      <c r="I686" s="456">
        <f t="shared" si="247"/>
        <v>60000</v>
      </c>
      <c r="J686" s="456">
        <f>J684+J685</f>
        <v>60000</v>
      </c>
      <c r="K686" s="456">
        <f>K684+K685</f>
        <v>0</v>
      </c>
      <c r="L686" s="456">
        <f t="shared" si="248"/>
        <v>0</v>
      </c>
      <c r="M686" s="456">
        <f>M684+M685</f>
        <v>0</v>
      </c>
      <c r="N686" s="456">
        <f>N684+N685</f>
        <v>0</v>
      </c>
    </row>
    <row r="687" spans="1:14" s="506" customFormat="1" ht="15" hidden="1" customHeight="1">
      <c r="A687" s="1039"/>
      <c r="B687" s="1040"/>
      <c r="C687" s="1039"/>
      <c r="D687" s="1040"/>
      <c r="E687" s="1041" t="s">
        <v>1179</v>
      </c>
      <c r="F687" s="1042"/>
      <c r="G687" s="455" t="s">
        <v>0</v>
      </c>
      <c r="H687" s="456">
        <f>I687+L687</f>
        <v>251610</v>
      </c>
      <c r="I687" s="456">
        <f>J687+K687</f>
        <v>251610</v>
      </c>
      <c r="J687" s="456">
        <v>111315</v>
      </c>
      <c r="K687" s="456">
        <v>140295</v>
      </c>
      <c r="L687" s="456">
        <f>M687+N687</f>
        <v>0</v>
      </c>
      <c r="M687" s="456">
        <v>0</v>
      </c>
      <c r="N687" s="456">
        <v>0</v>
      </c>
    </row>
    <row r="688" spans="1:14" s="506" customFormat="1" ht="15" hidden="1" customHeight="1">
      <c r="A688" s="1039"/>
      <c r="B688" s="1074"/>
      <c r="C688" s="1039"/>
      <c r="D688" s="1074"/>
      <c r="E688" s="1043"/>
      <c r="F688" s="1044"/>
      <c r="G688" s="458" t="s">
        <v>1</v>
      </c>
      <c r="H688" s="456">
        <f t="shared" ref="H688" si="249">I688+L688</f>
        <v>0</v>
      </c>
      <c r="I688" s="456">
        <f t="shared" ref="I688:I695" si="250">J688+K688</f>
        <v>0</v>
      </c>
      <c r="J688" s="456">
        <v>0</v>
      </c>
      <c r="K688" s="456">
        <v>0</v>
      </c>
      <c r="L688" s="456">
        <f t="shared" ref="L688:L695" si="251">M688+N688</f>
        <v>0</v>
      </c>
      <c r="M688" s="456">
        <v>0</v>
      </c>
      <c r="N688" s="456">
        <v>0</v>
      </c>
    </row>
    <row r="689" spans="1:14" s="506" customFormat="1" ht="15" hidden="1" customHeight="1">
      <c r="A689" s="1039"/>
      <c r="B689" s="1074"/>
      <c r="C689" s="1075"/>
      <c r="D689" s="1076"/>
      <c r="E689" s="1045"/>
      <c r="F689" s="1046"/>
      <c r="G689" s="458" t="s">
        <v>2</v>
      </c>
      <c r="H689" s="456">
        <f>I689+L689</f>
        <v>251610</v>
      </c>
      <c r="I689" s="456">
        <f t="shared" si="250"/>
        <v>251610</v>
      </c>
      <c r="J689" s="456">
        <f>J687+J688</f>
        <v>111315</v>
      </c>
      <c r="K689" s="456">
        <f>K687+K688</f>
        <v>140295</v>
      </c>
      <c r="L689" s="456">
        <f t="shared" si="251"/>
        <v>0</v>
      </c>
      <c r="M689" s="456">
        <f>M687+M688</f>
        <v>0</v>
      </c>
      <c r="N689" s="456">
        <f>N687+N688</f>
        <v>0</v>
      </c>
    </row>
    <row r="690" spans="1:14" s="506" customFormat="1" ht="15" customHeight="1">
      <c r="A690" s="1039"/>
      <c r="B690" s="1040"/>
      <c r="C690" s="1039" t="s">
        <v>269</v>
      </c>
      <c r="D690" s="1040"/>
      <c r="E690" s="1041" t="s">
        <v>1180</v>
      </c>
      <c r="F690" s="1156"/>
      <c r="G690" s="455" t="s">
        <v>0</v>
      </c>
      <c r="H690" s="516">
        <f t="shared" ref="H690:H695" si="252">I690+L690</f>
        <v>0</v>
      </c>
      <c r="I690" s="516">
        <f t="shared" si="250"/>
        <v>0</v>
      </c>
      <c r="J690" s="516">
        <v>0</v>
      </c>
      <c r="K690" s="516">
        <v>0</v>
      </c>
      <c r="L690" s="516">
        <f t="shared" si="251"/>
        <v>0</v>
      </c>
      <c r="M690" s="516">
        <v>0</v>
      </c>
      <c r="N690" s="516">
        <v>0</v>
      </c>
    </row>
    <row r="691" spans="1:14" s="506" customFormat="1" ht="15" customHeight="1">
      <c r="A691" s="1039"/>
      <c r="B691" s="1133"/>
      <c r="C691" s="1039"/>
      <c r="D691" s="1133"/>
      <c r="E691" s="1069"/>
      <c r="F691" s="1157"/>
      <c r="G691" s="455" t="s">
        <v>1</v>
      </c>
      <c r="H691" s="516">
        <f t="shared" si="252"/>
        <v>250000</v>
      </c>
      <c r="I691" s="516">
        <f t="shared" si="250"/>
        <v>250000</v>
      </c>
      <c r="J691" s="516">
        <v>0</v>
      </c>
      <c r="K691" s="516">
        <v>250000</v>
      </c>
      <c r="L691" s="516">
        <f t="shared" si="251"/>
        <v>0</v>
      </c>
      <c r="M691" s="516">
        <v>0</v>
      </c>
      <c r="N691" s="516">
        <v>0</v>
      </c>
    </row>
    <row r="692" spans="1:14" s="506" customFormat="1" ht="15" customHeight="1">
      <c r="A692" s="1039"/>
      <c r="B692" s="1133"/>
      <c r="C692" s="1039"/>
      <c r="D692" s="1133"/>
      <c r="E692" s="1071"/>
      <c r="F692" s="1158"/>
      <c r="G692" s="455" t="s">
        <v>2</v>
      </c>
      <c r="H692" s="516">
        <f t="shared" si="252"/>
        <v>250000</v>
      </c>
      <c r="I692" s="516">
        <f t="shared" si="250"/>
        <v>250000</v>
      </c>
      <c r="J692" s="516">
        <f>J690+J691</f>
        <v>0</v>
      </c>
      <c r="K692" s="516">
        <f>K690+K691</f>
        <v>250000</v>
      </c>
      <c r="L692" s="516">
        <f t="shared" si="251"/>
        <v>0</v>
      </c>
      <c r="M692" s="516">
        <f>M690+M691</f>
        <v>0</v>
      </c>
      <c r="N692" s="516">
        <f>N690+N691</f>
        <v>0</v>
      </c>
    </row>
    <row r="693" spans="1:14" s="506" customFormat="1" ht="15" customHeight="1">
      <c r="A693" s="1039"/>
      <c r="B693" s="1040"/>
      <c r="C693" s="1039"/>
      <c r="D693" s="1040"/>
      <c r="E693" s="1041" t="s">
        <v>1181</v>
      </c>
      <c r="F693" s="1156"/>
      <c r="G693" s="455" t="s">
        <v>0</v>
      </c>
      <c r="H693" s="516">
        <f t="shared" si="252"/>
        <v>0</v>
      </c>
      <c r="I693" s="516">
        <f t="shared" si="250"/>
        <v>0</v>
      </c>
      <c r="J693" s="516">
        <v>0</v>
      </c>
      <c r="K693" s="516">
        <v>0</v>
      </c>
      <c r="L693" s="516">
        <f t="shared" si="251"/>
        <v>0</v>
      </c>
      <c r="M693" s="516">
        <v>0</v>
      </c>
      <c r="N693" s="516">
        <v>0</v>
      </c>
    </row>
    <row r="694" spans="1:14" s="506" customFormat="1" ht="15" customHeight="1">
      <c r="A694" s="1039"/>
      <c r="B694" s="1133"/>
      <c r="C694" s="1039"/>
      <c r="D694" s="1133"/>
      <c r="E694" s="1069"/>
      <c r="F694" s="1157"/>
      <c r="G694" s="455" t="s">
        <v>1</v>
      </c>
      <c r="H694" s="516">
        <f t="shared" si="252"/>
        <v>208000</v>
      </c>
      <c r="I694" s="516">
        <f t="shared" si="250"/>
        <v>208000</v>
      </c>
      <c r="J694" s="516">
        <v>0</v>
      </c>
      <c r="K694" s="516">
        <v>208000</v>
      </c>
      <c r="L694" s="516">
        <f t="shared" si="251"/>
        <v>0</v>
      </c>
      <c r="M694" s="516">
        <v>0</v>
      </c>
      <c r="N694" s="516">
        <v>0</v>
      </c>
    </row>
    <row r="695" spans="1:14" s="506" customFormat="1" ht="15" customHeight="1">
      <c r="A695" s="1039"/>
      <c r="B695" s="1133"/>
      <c r="C695" s="1039"/>
      <c r="D695" s="1133"/>
      <c r="E695" s="1071"/>
      <c r="F695" s="1158"/>
      <c r="G695" s="455" t="s">
        <v>2</v>
      </c>
      <c r="H695" s="516">
        <f t="shared" si="252"/>
        <v>208000</v>
      </c>
      <c r="I695" s="516">
        <f t="shared" si="250"/>
        <v>208000</v>
      </c>
      <c r="J695" s="516">
        <f>J693+J694</f>
        <v>0</v>
      </c>
      <c r="K695" s="516">
        <f>K693+K694</f>
        <v>208000</v>
      </c>
      <c r="L695" s="516">
        <f t="shared" si="251"/>
        <v>0</v>
      </c>
      <c r="M695" s="516">
        <f>M693+M694</f>
        <v>0</v>
      </c>
      <c r="N695" s="516">
        <f>N693+N694</f>
        <v>0</v>
      </c>
    </row>
    <row r="696" spans="1:14" s="506" customFormat="1" ht="15" hidden="1" customHeight="1">
      <c r="A696" s="1039"/>
      <c r="B696" s="1040"/>
      <c r="C696" s="1067" t="s">
        <v>262</v>
      </c>
      <c r="D696" s="1068"/>
      <c r="E696" s="1041" t="s">
        <v>1182</v>
      </c>
      <c r="F696" s="1042"/>
      <c r="G696" s="455" t="s">
        <v>0</v>
      </c>
      <c r="H696" s="456">
        <f t="shared" si="159"/>
        <v>100000</v>
      </c>
      <c r="I696" s="456">
        <f t="shared" si="160"/>
        <v>100000</v>
      </c>
      <c r="J696" s="456">
        <v>0</v>
      </c>
      <c r="K696" s="456">
        <v>100000</v>
      </c>
      <c r="L696" s="456">
        <f t="shared" si="161"/>
        <v>0</v>
      </c>
      <c r="M696" s="456">
        <v>0</v>
      </c>
      <c r="N696" s="456">
        <v>0</v>
      </c>
    </row>
    <row r="697" spans="1:14" s="506" customFormat="1" ht="15" hidden="1" customHeight="1">
      <c r="A697" s="1039"/>
      <c r="B697" s="1074"/>
      <c r="C697" s="1039"/>
      <c r="D697" s="1074"/>
      <c r="E697" s="1043"/>
      <c r="F697" s="1044"/>
      <c r="G697" s="458" t="s">
        <v>1</v>
      </c>
      <c r="H697" s="456">
        <f t="shared" si="159"/>
        <v>0</v>
      </c>
      <c r="I697" s="456">
        <f t="shared" si="160"/>
        <v>0</v>
      </c>
      <c r="J697" s="456">
        <v>0</v>
      </c>
      <c r="K697" s="456">
        <v>0</v>
      </c>
      <c r="L697" s="456">
        <f t="shared" si="161"/>
        <v>0</v>
      </c>
      <c r="M697" s="456">
        <v>0</v>
      </c>
      <c r="N697" s="456">
        <v>0</v>
      </c>
    </row>
    <row r="698" spans="1:14" s="506" customFormat="1" ht="15" hidden="1" customHeight="1">
      <c r="A698" s="1039"/>
      <c r="B698" s="1074"/>
      <c r="C698" s="1039"/>
      <c r="D698" s="1074"/>
      <c r="E698" s="1045"/>
      <c r="F698" s="1046"/>
      <c r="G698" s="458" t="s">
        <v>2</v>
      </c>
      <c r="H698" s="456">
        <f>I698+L698</f>
        <v>100000</v>
      </c>
      <c r="I698" s="456">
        <f t="shared" si="160"/>
        <v>100000</v>
      </c>
      <c r="J698" s="456">
        <f>J696+J697</f>
        <v>0</v>
      </c>
      <c r="K698" s="456">
        <f>K696+K697</f>
        <v>100000</v>
      </c>
      <c r="L698" s="456">
        <f t="shared" si="161"/>
        <v>0</v>
      </c>
      <c r="M698" s="456">
        <f>M696+M697</f>
        <v>0</v>
      </c>
      <c r="N698" s="456">
        <f>N696+N697</f>
        <v>0</v>
      </c>
    </row>
    <row r="699" spans="1:14" s="506" customFormat="1" ht="15" hidden="1" customHeight="1">
      <c r="A699" s="1039"/>
      <c r="B699" s="1040"/>
      <c r="C699" s="1039"/>
      <c r="D699" s="1040"/>
      <c r="E699" s="1041" t="s">
        <v>1183</v>
      </c>
      <c r="F699" s="1042"/>
      <c r="G699" s="455" t="s">
        <v>0</v>
      </c>
      <c r="H699" s="456">
        <f t="shared" si="159"/>
        <v>285630</v>
      </c>
      <c r="I699" s="456">
        <f t="shared" si="160"/>
        <v>285630</v>
      </c>
      <c r="J699" s="456">
        <v>276414</v>
      </c>
      <c r="K699" s="456">
        <v>9216</v>
      </c>
      <c r="L699" s="456">
        <f t="shared" si="161"/>
        <v>0</v>
      </c>
      <c r="M699" s="456">
        <v>0</v>
      </c>
      <c r="N699" s="456">
        <v>0</v>
      </c>
    </row>
    <row r="700" spans="1:14" s="506" customFormat="1" ht="15" hidden="1" customHeight="1">
      <c r="A700" s="1039"/>
      <c r="B700" s="1074"/>
      <c r="C700" s="1039"/>
      <c r="D700" s="1074"/>
      <c r="E700" s="1043"/>
      <c r="F700" s="1044"/>
      <c r="G700" s="458" t="s">
        <v>1</v>
      </c>
      <c r="H700" s="456">
        <f t="shared" si="159"/>
        <v>0</v>
      </c>
      <c r="I700" s="456">
        <f t="shared" si="160"/>
        <v>0</v>
      </c>
      <c r="J700" s="456">
        <v>0</v>
      </c>
      <c r="K700" s="456">
        <v>0</v>
      </c>
      <c r="L700" s="456">
        <f t="shared" si="161"/>
        <v>0</v>
      </c>
      <c r="M700" s="456">
        <v>0</v>
      </c>
      <c r="N700" s="456">
        <v>0</v>
      </c>
    </row>
    <row r="701" spans="1:14" s="506" customFormat="1" ht="15" hidden="1" customHeight="1">
      <c r="A701" s="1039"/>
      <c r="B701" s="1074"/>
      <c r="C701" s="1039"/>
      <c r="D701" s="1074"/>
      <c r="E701" s="1045"/>
      <c r="F701" s="1046"/>
      <c r="G701" s="458" t="s">
        <v>2</v>
      </c>
      <c r="H701" s="456">
        <f>I701+L701</f>
        <v>285630</v>
      </c>
      <c r="I701" s="456">
        <f t="shared" si="160"/>
        <v>285630</v>
      </c>
      <c r="J701" s="456">
        <f>J699+J700</f>
        <v>276414</v>
      </c>
      <c r="K701" s="456">
        <f>K699+K700</f>
        <v>9216</v>
      </c>
      <c r="L701" s="456">
        <f t="shared" si="161"/>
        <v>0</v>
      </c>
      <c r="M701" s="456">
        <f>M699+M700</f>
        <v>0</v>
      </c>
      <c r="N701" s="456">
        <f>N699+N700</f>
        <v>0</v>
      </c>
    </row>
    <row r="702" spans="1:14" s="506" customFormat="1" ht="15" hidden="1" customHeight="1">
      <c r="A702" s="1039"/>
      <c r="B702" s="1040"/>
      <c r="C702" s="1039"/>
      <c r="D702" s="1040"/>
      <c r="E702" s="1041" t="s">
        <v>1184</v>
      </c>
      <c r="F702" s="1042"/>
      <c r="G702" s="455" t="s">
        <v>0</v>
      </c>
      <c r="H702" s="456">
        <f t="shared" si="159"/>
        <v>216627</v>
      </c>
      <c r="I702" s="456">
        <f t="shared" si="160"/>
        <v>216627</v>
      </c>
      <c r="J702" s="456">
        <v>0</v>
      </c>
      <c r="K702" s="456">
        <v>216627</v>
      </c>
      <c r="L702" s="456">
        <f t="shared" si="161"/>
        <v>0</v>
      </c>
      <c r="M702" s="456">
        <v>0</v>
      </c>
      <c r="N702" s="456">
        <v>0</v>
      </c>
    </row>
    <row r="703" spans="1:14" s="506" customFormat="1" ht="15" hidden="1" customHeight="1">
      <c r="A703" s="1039"/>
      <c r="B703" s="1074"/>
      <c r="C703" s="1039"/>
      <c r="D703" s="1074"/>
      <c r="E703" s="1043"/>
      <c r="F703" s="1044"/>
      <c r="G703" s="458" t="s">
        <v>1</v>
      </c>
      <c r="H703" s="456">
        <f t="shared" si="159"/>
        <v>0</v>
      </c>
      <c r="I703" s="456">
        <f t="shared" si="160"/>
        <v>0</v>
      </c>
      <c r="J703" s="456">
        <v>0</v>
      </c>
      <c r="K703" s="456">
        <v>0</v>
      </c>
      <c r="L703" s="456">
        <f t="shared" si="161"/>
        <v>0</v>
      </c>
      <c r="M703" s="456">
        <v>0</v>
      </c>
      <c r="N703" s="456">
        <v>0</v>
      </c>
    </row>
    <row r="704" spans="1:14" s="506" customFormat="1" ht="15" hidden="1" customHeight="1">
      <c r="A704" s="1039"/>
      <c r="B704" s="1074"/>
      <c r="C704" s="1039"/>
      <c r="D704" s="1074"/>
      <c r="E704" s="1045"/>
      <c r="F704" s="1046"/>
      <c r="G704" s="458" t="s">
        <v>2</v>
      </c>
      <c r="H704" s="456">
        <f>I704+L704</f>
        <v>216627</v>
      </c>
      <c r="I704" s="456">
        <f t="shared" si="160"/>
        <v>216627</v>
      </c>
      <c r="J704" s="456">
        <f>J702+J703</f>
        <v>0</v>
      </c>
      <c r="K704" s="456">
        <f>K702+K703</f>
        <v>216627</v>
      </c>
      <c r="L704" s="456">
        <f t="shared" si="161"/>
        <v>0</v>
      </c>
      <c r="M704" s="456">
        <f>M702+M703</f>
        <v>0</v>
      </c>
      <c r="N704" s="456">
        <f>N702+N703</f>
        <v>0</v>
      </c>
    </row>
    <row r="705" spans="1:14" s="506" customFormat="1" ht="15" hidden="1" customHeight="1">
      <c r="A705" s="1039"/>
      <c r="B705" s="1040"/>
      <c r="C705" s="1039"/>
      <c r="D705" s="1040"/>
      <c r="E705" s="1041" t="s">
        <v>1185</v>
      </c>
      <c r="F705" s="1042"/>
      <c r="G705" s="455" t="s">
        <v>0</v>
      </c>
      <c r="H705" s="456">
        <f t="shared" si="159"/>
        <v>179913</v>
      </c>
      <c r="I705" s="456">
        <f t="shared" si="160"/>
        <v>179913</v>
      </c>
      <c r="J705" s="456">
        <v>0</v>
      </c>
      <c r="K705" s="456">
        <v>179913</v>
      </c>
      <c r="L705" s="456">
        <f t="shared" si="161"/>
        <v>0</v>
      </c>
      <c r="M705" s="456">
        <v>0</v>
      </c>
      <c r="N705" s="456">
        <v>0</v>
      </c>
    </row>
    <row r="706" spans="1:14" s="506" customFormat="1" ht="15" hidden="1" customHeight="1">
      <c r="A706" s="1039"/>
      <c r="B706" s="1074"/>
      <c r="C706" s="1039"/>
      <c r="D706" s="1074"/>
      <c r="E706" s="1043"/>
      <c r="F706" s="1044"/>
      <c r="G706" s="458" t="s">
        <v>1</v>
      </c>
      <c r="H706" s="456">
        <f t="shared" si="159"/>
        <v>0</v>
      </c>
      <c r="I706" s="456">
        <f t="shared" si="160"/>
        <v>0</v>
      </c>
      <c r="J706" s="456">
        <v>0</v>
      </c>
      <c r="K706" s="456">
        <v>0</v>
      </c>
      <c r="L706" s="456">
        <f t="shared" si="161"/>
        <v>0</v>
      </c>
      <c r="M706" s="456">
        <v>0</v>
      </c>
      <c r="N706" s="456">
        <v>0</v>
      </c>
    </row>
    <row r="707" spans="1:14" s="506" customFormat="1" ht="15" hidden="1" customHeight="1">
      <c r="A707" s="1039"/>
      <c r="B707" s="1074"/>
      <c r="C707" s="1039"/>
      <c r="D707" s="1074"/>
      <c r="E707" s="1045"/>
      <c r="F707" s="1046"/>
      <c r="G707" s="458" t="s">
        <v>2</v>
      </c>
      <c r="H707" s="456">
        <f>I707+L707</f>
        <v>179913</v>
      </c>
      <c r="I707" s="456">
        <f t="shared" si="160"/>
        <v>179913</v>
      </c>
      <c r="J707" s="456">
        <f>J705+J706</f>
        <v>0</v>
      </c>
      <c r="K707" s="456">
        <f>K705+K706</f>
        <v>179913</v>
      </c>
      <c r="L707" s="456">
        <f t="shared" si="161"/>
        <v>0</v>
      </c>
      <c r="M707" s="456">
        <f>M705+M706</f>
        <v>0</v>
      </c>
      <c r="N707" s="456">
        <f>N705+N706</f>
        <v>0</v>
      </c>
    </row>
    <row r="708" spans="1:14" s="506" customFormat="1" ht="15" hidden="1" customHeight="1">
      <c r="A708" s="1039"/>
      <c r="B708" s="1040"/>
      <c r="C708" s="1039"/>
      <c r="D708" s="1040"/>
      <c r="E708" s="1041" t="s">
        <v>1186</v>
      </c>
      <c r="F708" s="1042"/>
      <c r="G708" s="455" t="s">
        <v>0</v>
      </c>
      <c r="H708" s="456">
        <f t="shared" si="159"/>
        <v>60000</v>
      </c>
      <c r="I708" s="456">
        <f t="shared" si="160"/>
        <v>60000</v>
      </c>
      <c r="J708" s="456">
        <v>60000</v>
      </c>
      <c r="K708" s="456">
        <v>0</v>
      </c>
      <c r="L708" s="456">
        <f t="shared" si="161"/>
        <v>0</v>
      </c>
      <c r="M708" s="456">
        <v>0</v>
      </c>
      <c r="N708" s="456">
        <v>0</v>
      </c>
    </row>
    <row r="709" spans="1:14" s="506" customFormat="1" ht="15" hidden="1" customHeight="1">
      <c r="A709" s="1039"/>
      <c r="B709" s="1074"/>
      <c r="C709" s="1039"/>
      <c r="D709" s="1074"/>
      <c r="E709" s="1043"/>
      <c r="F709" s="1044"/>
      <c r="G709" s="458" t="s">
        <v>1</v>
      </c>
      <c r="H709" s="456">
        <f t="shared" si="159"/>
        <v>0</v>
      </c>
      <c r="I709" s="456">
        <f t="shared" si="160"/>
        <v>0</v>
      </c>
      <c r="J709" s="456">
        <v>0</v>
      </c>
      <c r="K709" s="456">
        <v>0</v>
      </c>
      <c r="L709" s="456">
        <f t="shared" si="161"/>
        <v>0</v>
      </c>
      <c r="M709" s="456">
        <v>0</v>
      </c>
      <c r="N709" s="456">
        <v>0</v>
      </c>
    </row>
    <row r="710" spans="1:14" s="506" customFormat="1" ht="15" hidden="1" customHeight="1">
      <c r="A710" s="1039"/>
      <c r="B710" s="1074"/>
      <c r="C710" s="1039"/>
      <c r="D710" s="1074"/>
      <c r="E710" s="1045"/>
      <c r="F710" s="1046"/>
      <c r="G710" s="458" t="s">
        <v>2</v>
      </c>
      <c r="H710" s="456">
        <f>I710+L710</f>
        <v>60000</v>
      </c>
      <c r="I710" s="456">
        <f t="shared" si="160"/>
        <v>60000</v>
      </c>
      <c r="J710" s="456">
        <f>J708+J709</f>
        <v>60000</v>
      </c>
      <c r="K710" s="456">
        <f>K708+K709</f>
        <v>0</v>
      </c>
      <c r="L710" s="456">
        <f t="shared" si="161"/>
        <v>0</v>
      </c>
      <c r="M710" s="456">
        <f>M708+M709</f>
        <v>0</v>
      </c>
      <c r="N710" s="456">
        <f>N708+N709</f>
        <v>0</v>
      </c>
    </row>
    <row r="711" spans="1:14" s="506" customFormat="1" ht="15" hidden="1" customHeight="1">
      <c r="A711" s="1039"/>
      <c r="B711" s="1040"/>
      <c r="C711" s="1039"/>
      <c r="D711" s="1040"/>
      <c r="E711" s="1041" t="s">
        <v>1187</v>
      </c>
      <c r="F711" s="1042"/>
      <c r="G711" s="455" t="s">
        <v>0</v>
      </c>
      <c r="H711" s="456">
        <f t="shared" si="159"/>
        <v>269688</v>
      </c>
      <c r="I711" s="456">
        <f t="shared" si="160"/>
        <v>269688</v>
      </c>
      <c r="J711" s="456">
        <v>0</v>
      </c>
      <c r="K711" s="456">
        <v>269688</v>
      </c>
      <c r="L711" s="456">
        <f t="shared" si="161"/>
        <v>0</v>
      </c>
      <c r="M711" s="456">
        <v>0</v>
      </c>
      <c r="N711" s="456">
        <v>0</v>
      </c>
    </row>
    <row r="712" spans="1:14" s="506" customFormat="1" ht="15" hidden="1" customHeight="1">
      <c r="A712" s="1039"/>
      <c r="B712" s="1074"/>
      <c r="C712" s="1039"/>
      <c r="D712" s="1074"/>
      <c r="E712" s="1043"/>
      <c r="F712" s="1044"/>
      <c r="G712" s="458" t="s">
        <v>1</v>
      </c>
      <c r="H712" s="456">
        <f t="shared" si="159"/>
        <v>0</v>
      </c>
      <c r="I712" s="456">
        <f t="shared" si="160"/>
        <v>0</v>
      </c>
      <c r="J712" s="456">
        <v>0</v>
      </c>
      <c r="K712" s="456">
        <v>0</v>
      </c>
      <c r="L712" s="456">
        <f t="shared" si="161"/>
        <v>0</v>
      </c>
      <c r="M712" s="456">
        <v>0</v>
      </c>
      <c r="N712" s="456">
        <v>0</v>
      </c>
    </row>
    <row r="713" spans="1:14" s="506" customFormat="1" ht="15" hidden="1" customHeight="1">
      <c r="A713" s="1039"/>
      <c r="B713" s="1074"/>
      <c r="C713" s="1039"/>
      <c r="D713" s="1074"/>
      <c r="E713" s="1045"/>
      <c r="F713" s="1046"/>
      <c r="G713" s="458" t="s">
        <v>2</v>
      </c>
      <c r="H713" s="456">
        <f>I713+L713</f>
        <v>269688</v>
      </c>
      <c r="I713" s="456">
        <f t="shared" si="160"/>
        <v>269688</v>
      </c>
      <c r="J713" s="456">
        <f>J711+J712</f>
        <v>0</v>
      </c>
      <c r="K713" s="456">
        <f>K711+K712</f>
        <v>269688</v>
      </c>
      <c r="L713" s="456">
        <f t="shared" si="161"/>
        <v>0</v>
      </c>
      <c r="M713" s="456">
        <f>M711+M712</f>
        <v>0</v>
      </c>
      <c r="N713" s="456">
        <f>N711+N712</f>
        <v>0</v>
      </c>
    </row>
    <row r="714" spans="1:14" s="506" customFormat="1" ht="15" hidden="1" customHeight="1">
      <c r="A714" s="1039"/>
      <c r="B714" s="1040"/>
      <c r="C714" s="1039"/>
      <c r="D714" s="1040"/>
      <c r="E714" s="1041" t="s">
        <v>1188</v>
      </c>
      <c r="F714" s="1042"/>
      <c r="G714" s="455" t="s">
        <v>0</v>
      </c>
      <c r="H714" s="456">
        <f t="shared" si="159"/>
        <v>777250</v>
      </c>
      <c r="I714" s="456">
        <f t="shared" ref="I714:I782" si="253">J714+K714</f>
        <v>777250</v>
      </c>
      <c r="J714" s="456">
        <v>0</v>
      </c>
      <c r="K714" s="456">
        <v>777250</v>
      </c>
      <c r="L714" s="456">
        <f t="shared" si="161"/>
        <v>0</v>
      </c>
      <c r="M714" s="456">
        <v>0</v>
      </c>
      <c r="N714" s="456">
        <v>0</v>
      </c>
    </row>
    <row r="715" spans="1:14" s="506" customFormat="1" ht="15" hidden="1" customHeight="1">
      <c r="A715" s="1039"/>
      <c r="B715" s="1074"/>
      <c r="C715" s="1039"/>
      <c r="D715" s="1074"/>
      <c r="E715" s="1043"/>
      <c r="F715" s="1044"/>
      <c r="G715" s="458" t="s">
        <v>1</v>
      </c>
      <c r="H715" s="456">
        <f t="shared" si="159"/>
        <v>0</v>
      </c>
      <c r="I715" s="456">
        <f t="shared" si="253"/>
        <v>0</v>
      </c>
      <c r="J715" s="456">
        <v>0</v>
      </c>
      <c r="K715" s="456">
        <v>0</v>
      </c>
      <c r="L715" s="456">
        <f t="shared" si="161"/>
        <v>0</v>
      </c>
      <c r="M715" s="456">
        <v>0</v>
      </c>
      <c r="N715" s="456">
        <v>0</v>
      </c>
    </row>
    <row r="716" spans="1:14" s="506" customFormat="1" ht="15" hidden="1" customHeight="1">
      <c r="A716" s="1039"/>
      <c r="B716" s="1074"/>
      <c r="C716" s="1039"/>
      <c r="D716" s="1074"/>
      <c r="E716" s="1045"/>
      <c r="F716" s="1046"/>
      <c r="G716" s="458" t="s">
        <v>2</v>
      </c>
      <c r="H716" s="456">
        <f>I716+L716</f>
        <v>777250</v>
      </c>
      <c r="I716" s="456">
        <f t="shared" si="253"/>
        <v>777250</v>
      </c>
      <c r="J716" s="456">
        <f>J714+J715</f>
        <v>0</v>
      </c>
      <c r="K716" s="456">
        <f>K714+K715</f>
        <v>777250</v>
      </c>
      <c r="L716" s="456">
        <f t="shared" si="161"/>
        <v>0</v>
      </c>
      <c r="M716" s="456">
        <f>M714+M715</f>
        <v>0</v>
      </c>
      <c r="N716" s="456">
        <f>N714+N715</f>
        <v>0</v>
      </c>
    </row>
    <row r="717" spans="1:14" s="506" customFormat="1" ht="15" hidden="1" customHeight="1">
      <c r="A717" s="1039"/>
      <c r="B717" s="1040"/>
      <c r="C717" s="1039"/>
      <c r="D717" s="1040"/>
      <c r="E717" s="1041" t="s">
        <v>1189</v>
      </c>
      <c r="F717" s="1042"/>
      <c r="G717" s="455" t="s">
        <v>0</v>
      </c>
      <c r="H717" s="456">
        <f t="shared" ref="H717:H718" si="254">I717+L717</f>
        <v>54801</v>
      </c>
      <c r="I717" s="456">
        <f t="shared" si="253"/>
        <v>54801</v>
      </c>
      <c r="J717" s="456">
        <v>54801</v>
      </c>
      <c r="K717" s="456">
        <v>0</v>
      </c>
      <c r="L717" s="456">
        <f t="shared" si="161"/>
        <v>0</v>
      </c>
      <c r="M717" s="456">
        <v>0</v>
      </c>
      <c r="N717" s="456">
        <v>0</v>
      </c>
    </row>
    <row r="718" spans="1:14" s="506" customFormat="1" ht="15" hidden="1" customHeight="1">
      <c r="A718" s="1039"/>
      <c r="B718" s="1074"/>
      <c r="C718" s="1039"/>
      <c r="D718" s="1074"/>
      <c r="E718" s="1043"/>
      <c r="F718" s="1044"/>
      <c r="G718" s="458" t="s">
        <v>1</v>
      </c>
      <c r="H718" s="456">
        <f t="shared" si="254"/>
        <v>0</v>
      </c>
      <c r="I718" s="456">
        <f t="shared" si="253"/>
        <v>0</v>
      </c>
      <c r="J718" s="456">
        <v>0</v>
      </c>
      <c r="K718" s="456">
        <v>0</v>
      </c>
      <c r="L718" s="456">
        <f t="shared" si="161"/>
        <v>0</v>
      </c>
      <c r="M718" s="456">
        <v>0</v>
      </c>
      <c r="N718" s="456">
        <v>0</v>
      </c>
    </row>
    <row r="719" spans="1:14" s="506" customFormat="1" ht="15" hidden="1" customHeight="1">
      <c r="A719" s="1039"/>
      <c r="B719" s="1074"/>
      <c r="C719" s="1039"/>
      <c r="D719" s="1074"/>
      <c r="E719" s="1045"/>
      <c r="F719" s="1046"/>
      <c r="G719" s="458" t="s">
        <v>2</v>
      </c>
      <c r="H719" s="456">
        <f>I719+L719</f>
        <v>54801</v>
      </c>
      <c r="I719" s="456">
        <f t="shared" si="253"/>
        <v>54801</v>
      </c>
      <c r="J719" s="456">
        <f>J717+J718</f>
        <v>54801</v>
      </c>
      <c r="K719" s="456">
        <f>K717+K718</f>
        <v>0</v>
      </c>
      <c r="L719" s="456">
        <f t="shared" si="161"/>
        <v>0</v>
      </c>
      <c r="M719" s="456">
        <f>M717+M718</f>
        <v>0</v>
      </c>
      <c r="N719" s="456">
        <f>N717+N718</f>
        <v>0</v>
      </c>
    </row>
    <row r="720" spans="1:14" s="506" customFormat="1" ht="15" hidden="1" customHeight="1">
      <c r="A720" s="1039"/>
      <c r="B720" s="1040"/>
      <c r="C720" s="1039"/>
      <c r="D720" s="1040"/>
      <c r="E720" s="1041" t="s">
        <v>1190</v>
      </c>
      <c r="F720" s="1042"/>
      <c r="G720" s="455" t="s">
        <v>0</v>
      </c>
      <c r="H720" s="456">
        <f t="shared" ref="H720:H721" si="255">I720+L720</f>
        <v>267300</v>
      </c>
      <c r="I720" s="456">
        <f t="shared" si="253"/>
        <v>267300</v>
      </c>
      <c r="J720" s="456">
        <v>267300</v>
      </c>
      <c r="K720" s="456">
        <v>0</v>
      </c>
      <c r="L720" s="456">
        <f t="shared" ref="L720:L782" si="256">M720+N720</f>
        <v>0</v>
      </c>
      <c r="M720" s="456">
        <v>0</v>
      </c>
      <c r="N720" s="456">
        <v>0</v>
      </c>
    </row>
    <row r="721" spans="1:14" s="506" customFormat="1" ht="15" hidden="1" customHeight="1">
      <c r="A721" s="1039"/>
      <c r="B721" s="1074"/>
      <c r="C721" s="1039"/>
      <c r="D721" s="1074"/>
      <c r="E721" s="1043"/>
      <c r="F721" s="1044"/>
      <c r="G721" s="458" t="s">
        <v>1</v>
      </c>
      <c r="H721" s="456">
        <f t="shared" si="255"/>
        <v>0</v>
      </c>
      <c r="I721" s="456">
        <f t="shared" si="253"/>
        <v>0</v>
      </c>
      <c r="J721" s="456">
        <v>0</v>
      </c>
      <c r="K721" s="456">
        <v>0</v>
      </c>
      <c r="L721" s="456">
        <f t="shared" si="256"/>
        <v>0</v>
      </c>
      <c r="M721" s="456">
        <v>0</v>
      </c>
      <c r="N721" s="456">
        <v>0</v>
      </c>
    </row>
    <row r="722" spans="1:14" s="506" customFormat="1" ht="15" hidden="1" customHeight="1">
      <c r="A722" s="1039"/>
      <c r="B722" s="1074"/>
      <c r="C722" s="1039"/>
      <c r="D722" s="1074"/>
      <c r="E722" s="1045"/>
      <c r="F722" s="1046"/>
      <c r="G722" s="458" t="s">
        <v>2</v>
      </c>
      <c r="H722" s="456">
        <f>I722+L722</f>
        <v>267300</v>
      </c>
      <c r="I722" s="456">
        <f t="shared" si="253"/>
        <v>267300</v>
      </c>
      <c r="J722" s="456">
        <f>J720+J721</f>
        <v>267300</v>
      </c>
      <c r="K722" s="456">
        <f>K720+K721</f>
        <v>0</v>
      </c>
      <c r="L722" s="456">
        <f t="shared" si="256"/>
        <v>0</v>
      </c>
      <c r="M722" s="456">
        <f>M720+M721</f>
        <v>0</v>
      </c>
      <c r="N722" s="456">
        <f>N720+N721</f>
        <v>0</v>
      </c>
    </row>
    <row r="723" spans="1:14" s="506" customFormat="1" ht="15" hidden="1" customHeight="1">
      <c r="A723" s="1039"/>
      <c r="B723" s="1040"/>
      <c r="C723" s="1039"/>
      <c r="D723" s="1040"/>
      <c r="E723" s="1041" t="s">
        <v>1191</v>
      </c>
      <c r="F723" s="1042"/>
      <c r="G723" s="455" t="s">
        <v>0</v>
      </c>
      <c r="H723" s="456">
        <f t="shared" si="159"/>
        <v>61500</v>
      </c>
      <c r="I723" s="456">
        <f t="shared" si="253"/>
        <v>61500</v>
      </c>
      <c r="J723" s="456">
        <v>0</v>
      </c>
      <c r="K723" s="456">
        <v>61500</v>
      </c>
      <c r="L723" s="456">
        <f t="shared" si="256"/>
        <v>0</v>
      </c>
      <c r="M723" s="456">
        <v>0</v>
      </c>
      <c r="N723" s="456">
        <v>0</v>
      </c>
    </row>
    <row r="724" spans="1:14" s="506" customFormat="1" ht="15" hidden="1" customHeight="1">
      <c r="A724" s="1039"/>
      <c r="B724" s="1074"/>
      <c r="C724" s="1039"/>
      <c r="D724" s="1074"/>
      <c r="E724" s="1043"/>
      <c r="F724" s="1044"/>
      <c r="G724" s="458" t="s">
        <v>1</v>
      </c>
      <c r="H724" s="456">
        <f t="shared" si="159"/>
        <v>0</v>
      </c>
      <c r="I724" s="456">
        <f t="shared" si="253"/>
        <v>0</v>
      </c>
      <c r="J724" s="456">
        <v>0</v>
      </c>
      <c r="K724" s="456">
        <v>0</v>
      </c>
      <c r="L724" s="456">
        <f t="shared" si="256"/>
        <v>0</v>
      </c>
      <c r="M724" s="456">
        <v>0</v>
      </c>
      <c r="N724" s="456">
        <v>0</v>
      </c>
    </row>
    <row r="725" spans="1:14" s="506" customFormat="1" ht="15" hidden="1" customHeight="1">
      <c r="A725" s="1039"/>
      <c r="B725" s="1074"/>
      <c r="C725" s="1039"/>
      <c r="D725" s="1074"/>
      <c r="E725" s="1045"/>
      <c r="F725" s="1046"/>
      <c r="G725" s="458" t="s">
        <v>2</v>
      </c>
      <c r="H725" s="456">
        <f>I725+L725</f>
        <v>61500</v>
      </c>
      <c r="I725" s="456">
        <f t="shared" si="253"/>
        <v>61500</v>
      </c>
      <c r="J725" s="456">
        <f>J723+J724</f>
        <v>0</v>
      </c>
      <c r="K725" s="456">
        <f>K723+K724</f>
        <v>61500</v>
      </c>
      <c r="L725" s="456">
        <f t="shared" si="256"/>
        <v>0</v>
      </c>
      <c r="M725" s="456">
        <f>M723+M724</f>
        <v>0</v>
      </c>
      <c r="N725" s="456">
        <f>N723+N724</f>
        <v>0</v>
      </c>
    </row>
    <row r="726" spans="1:14" s="506" customFormat="1" ht="15" hidden="1" customHeight="1">
      <c r="A726" s="1039"/>
      <c r="B726" s="1040"/>
      <c r="C726" s="1039"/>
      <c r="D726" s="1040"/>
      <c r="E726" s="1103" t="s">
        <v>1192</v>
      </c>
      <c r="F726" s="1042"/>
      <c r="G726" s="455" t="s">
        <v>0</v>
      </c>
      <c r="H726" s="456">
        <f t="shared" ref="H726:H727" si="257">I726+L726</f>
        <v>230000</v>
      </c>
      <c r="I726" s="456">
        <f t="shared" si="253"/>
        <v>230000</v>
      </c>
      <c r="J726" s="456">
        <v>230000</v>
      </c>
      <c r="K726" s="456">
        <v>0</v>
      </c>
      <c r="L726" s="456">
        <f t="shared" si="256"/>
        <v>0</v>
      </c>
      <c r="M726" s="456">
        <v>0</v>
      </c>
      <c r="N726" s="456">
        <v>0</v>
      </c>
    </row>
    <row r="727" spans="1:14" s="506" customFormat="1" ht="15" hidden="1" customHeight="1">
      <c r="A727" s="1039"/>
      <c r="B727" s="1074"/>
      <c r="C727" s="1039"/>
      <c r="D727" s="1074"/>
      <c r="E727" s="1043"/>
      <c r="F727" s="1044"/>
      <c r="G727" s="458" t="s">
        <v>1</v>
      </c>
      <c r="H727" s="456">
        <f t="shared" si="257"/>
        <v>0</v>
      </c>
      <c r="I727" s="456">
        <f t="shared" si="253"/>
        <v>0</v>
      </c>
      <c r="J727" s="456">
        <v>0</v>
      </c>
      <c r="K727" s="456">
        <v>0</v>
      </c>
      <c r="L727" s="456">
        <f t="shared" si="256"/>
        <v>0</v>
      </c>
      <c r="M727" s="456">
        <v>0</v>
      </c>
      <c r="N727" s="456">
        <v>0</v>
      </c>
    </row>
    <row r="728" spans="1:14" s="506" customFormat="1" ht="15" hidden="1" customHeight="1">
      <c r="A728" s="1039"/>
      <c r="B728" s="1074"/>
      <c r="C728" s="1075"/>
      <c r="D728" s="1076"/>
      <c r="E728" s="1045"/>
      <c r="F728" s="1046"/>
      <c r="G728" s="458" t="s">
        <v>2</v>
      </c>
      <c r="H728" s="456">
        <f>I728+L728</f>
        <v>230000</v>
      </c>
      <c r="I728" s="456">
        <f t="shared" si="253"/>
        <v>230000</v>
      </c>
      <c r="J728" s="456">
        <f>J726+J727</f>
        <v>230000</v>
      </c>
      <c r="K728" s="456">
        <f>K726+K727</f>
        <v>0</v>
      </c>
      <c r="L728" s="456">
        <f t="shared" si="256"/>
        <v>0</v>
      </c>
      <c r="M728" s="456">
        <f>M726+M727</f>
        <v>0</v>
      </c>
      <c r="N728" s="456">
        <f>N726+N727</f>
        <v>0</v>
      </c>
    </row>
    <row r="729" spans="1:14" s="407" customFormat="1" ht="15" customHeight="1">
      <c r="A729" s="1088"/>
      <c r="B729" s="1129"/>
      <c r="C729" s="1086" t="s">
        <v>1068</v>
      </c>
      <c r="D729" s="1087"/>
      <c r="E729" s="1041" t="s">
        <v>1193</v>
      </c>
      <c r="F729" s="1042"/>
      <c r="G729" s="455" t="s">
        <v>0</v>
      </c>
      <c r="H729" s="456">
        <f t="shared" si="159"/>
        <v>1880000</v>
      </c>
      <c r="I729" s="456">
        <f t="shared" si="253"/>
        <v>295242</v>
      </c>
      <c r="J729" s="456">
        <v>0</v>
      </c>
      <c r="K729" s="456">
        <v>295242</v>
      </c>
      <c r="L729" s="456">
        <f t="shared" si="256"/>
        <v>1584758</v>
      </c>
      <c r="M729" s="456">
        <v>0</v>
      </c>
      <c r="N729" s="456">
        <v>1584758</v>
      </c>
    </row>
    <row r="730" spans="1:14" s="407" customFormat="1" ht="15" customHeight="1">
      <c r="A730" s="1088"/>
      <c r="B730" s="1074"/>
      <c r="C730" s="1088"/>
      <c r="D730" s="1074"/>
      <c r="E730" s="1043"/>
      <c r="F730" s="1044"/>
      <c r="G730" s="458" t="s">
        <v>1</v>
      </c>
      <c r="H730" s="456">
        <f t="shared" si="159"/>
        <v>-430510</v>
      </c>
      <c r="I730" s="456">
        <f t="shared" si="253"/>
        <v>-10752</v>
      </c>
      <c r="J730" s="456">
        <v>0</v>
      </c>
      <c r="K730" s="456">
        <v>-10752</v>
      </c>
      <c r="L730" s="456">
        <f t="shared" si="256"/>
        <v>-419758</v>
      </c>
      <c r="M730" s="456">
        <v>0</v>
      </c>
      <c r="N730" s="456">
        <v>-419758</v>
      </c>
    </row>
    <row r="731" spans="1:14" s="407" customFormat="1" ht="15" customHeight="1">
      <c r="A731" s="1088"/>
      <c r="B731" s="1074"/>
      <c r="C731" s="1090"/>
      <c r="D731" s="1076"/>
      <c r="E731" s="1045"/>
      <c r="F731" s="1046"/>
      <c r="G731" s="458" t="s">
        <v>2</v>
      </c>
      <c r="H731" s="456">
        <f>I731+L731</f>
        <v>1449490</v>
      </c>
      <c r="I731" s="456">
        <f t="shared" si="253"/>
        <v>284490</v>
      </c>
      <c r="J731" s="456">
        <f>J729+J730</f>
        <v>0</v>
      </c>
      <c r="K731" s="456">
        <f>K729+K730</f>
        <v>284490</v>
      </c>
      <c r="L731" s="456">
        <f t="shared" si="256"/>
        <v>1165000</v>
      </c>
      <c r="M731" s="456">
        <f>M729+M730</f>
        <v>0</v>
      </c>
      <c r="N731" s="456">
        <f>N729+N730</f>
        <v>1165000</v>
      </c>
    </row>
    <row r="732" spans="1:14" s="506" customFormat="1" ht="15" hidden="1" customHeight="1">
      <c r="A732" s="1039"/>
      <c r="B732" s="1040"/>
      <c r="C732" s="1067" t="s">
        <v>374</v>
      </c>
      <c r="D732" s="1068"/>
      <c r="E732" s="1041" t="s">
        <v>1194</v>
      </c>
      <c r="F732" s="1042"/>
      <c r="G732" s="455" t="s">
        <v>0</v>
      </c>
      <c r="H732" s="456">
        <f t="shared" si="159"/>
        <v>1100000</v>
      </c>
      <c r="I732" s="456">
        <f t="shared" si="253"/>
        <v>0</v>
      </c>
      <c r="J732" s="456">
        <v>0</v>
      </c>
      <c r="K732" s="456">
        <v>0</v>
      </c>
      <c r="L732" s="456">
        <f t="shared" si="256"/>
        <v>1100000</v>
      </c>
      <c r="M732" s="456">
        <v>0</v>
      </c>
      <c r="N732" s="456">
        <v>1100000</v>
      </c>
    </row>
    <row r="733" spans="1:14" s="506" customFormat="1" ht="15" hidden="1" customHeight="1">
      <c r="A733" s="1039"/>
      <c r="B733" s="1074"/>
      <c r="C733" s="1039"/>
      <c r="D733" s="1074"/>
      <c r="E733" s="1043"/>
      <c r="F733" s="1044"/>
      <c r="G733" s="458" t="s">
        <v>1</v>
      </c>
      <c r="H733" s="456">
        <f t="shared" si="159"/>
        <v>0</v>
      </c>
      <c r="I733" s="456">
        <f t="shared" si="253"/>
        <v>0</v>
      </c>
      <c r="J733" s="456">
        <v>0</v>
      </c>
      <c r="K733" s="456">
        <v>0</v>
      </c>
      <c r="L733" s="456">
        <f t="shared" si="256"/>
        <v>0</v>
      </c>
      <c r="M733" s="456">
        <v>0</v>
      </c>
      <c r="N733" s="456">
        <v>0</v>
      </c>
    </row>
    <row r="734" spans="1:14" s="506" customFormat="1" ht="15" hidden="1" customHeight="1">
      <c r="A734" s="1039"/>
      <c r="B734" s="1074"/>
      <c r="C734" s="1039"/>
      <c r="D734" s="1074"/>
      <c r="E734" s="1045"/>
      <c r="F734" s="1046"/>
      <c r="G734" s="458" t="s">
        <v>2</v>
      </c>
      <c r="H734" s="456">
        <f>I734+L734</f>
        <v>1100000</v>
      </c>
      <c r="I734" s="456">
        <f t="shared" si="253"/>
        <v>0</v>
      </c>
      <c r="J734" s="456">
        <f>J732+J733</f>
        <v>0</v>
      </c>
      <c r="K734" s="456">
        <f>K732+K733</f>
        <v>0</v>
      </c>
      <c r="L734" s="456">
        <f t="shared" si="256"/>
        <v>1100000</v>
      </c>
      <c r="M734" s="456">
        <f>M732+M733</f>
        <v>0</v>
      </c>
      <c r="N734" s="456">
        <f>N732+N733</f>
        <v>1100000</v>
      </c>
    </row>
    <row r="735" spans="1:14" s="407" customFormat="1" ht="15" hidden="1" customHeight="1">
      <c r="A735" s="1088"/>
      <c r="B735" s="1129"/>
      <c r="C735" s="1088"/>
      <c r="D735" s="1129"/>
      <c r="E735" s="1041" t="s">
        <v>1195</v>
      </c>
      <c r="F735" s="1042"/>
      <c r="G735" s="455" t="s">
        <v>0</v>
      </c>
      <c r="H735" s="456">
        <f t="shared" si="159"/>
        <v>420000</v>
      </c>
      <c r="I735" s="456">
        <f t="shared" si="253"/>
        <v>420000</v>
      </c>
      <c r="J735" s="456">
        <v>0</v>
      </c>
      <c r="K735" s="456">
        <v>420000</v>
      </c>
      <c r="L735" s="456">
        <f t="shared" si="256"/>
        <v>0</v>
      </c>
      <c r="M735" s="456">
        <v>0</v>
      </c>
      <c r="N735" s="456">
        <v>0</v>
      </c>
    </row>
    <row r="736" spans="1:14" s="407" customFormat="1" ht="15" hidden="1" customHeight="1">
      <c r="A736" s="1088"/>
      <c r="B736" s="1074"/>
      <c r="C736" s="1088"/>
      <c r="D736" s="1074"/>
      <c r="E736" s="1043"/>
      <c r="F736" s="1044"/>
      <c r="G736" s="458" t="s">
        <v>1</v>
      </c>
      <c r="H736" s="456">
        <f t="shared" ref="H736" si="258">I736+L736</f>
        <v>0</v>
      </c>
      <c r="I736" s="456">
        <f t="shared" si="253"/>
        <v>0</v>
      </c>
      <c r="J736" s="456">
        <v>0</v>
      </c>
      <c r="K736" s="456">
        <v>0</v>
      </c>
      <c r="L736" s="456">
        <f t="shared" si="256"/>
        <v>0</v>
      </c>
      <c r="M736" s="456">
        <v>0</v>
      </c>
      <c r="N736" s="456">
        <v>0</v>
      </c>
    </row>
    <row r="737" spans="1:14" s="407" customFormat="1" ht="15" hidden="1" customHeight="1">
      <c r="A737" s="1088"/>
      <c r="B737" s="1074"/>
      <c r="C737" s="1088"/>
      <c r="D737" s="1074"/>
      <c r="E737" s="1045"/>
      <c r="F737" s="1046"/>
      <c r="G737" s="458" t="s">
        <v>2</v>
      </c>
      <c r="H737" s="456">
        <f>I737+L737</f>
        <v>420000</v>
      </c>
      <c r="I737" s="456">
        <f t="shared" si="253"/>
        <v>420000</v>
      </c>
      <c r="J737" s="456">
        <f>J735+J736</f>
        <v>0</v>
      </c>
      <c r="K737" s="456">
        <f>K735+K736</f>
        <v>420000</v>
      </c>
      <c r="L737" s="456">
        <f t="shared" si="256"/>
        <v>0</v>
      </c>
      <c r="M737" s="456">
        <f>M735+M736</f>
        <v>0</v>
      </c>
      <c r="N737" s="456">
        <f>N735+N736</f>
        <v>0</v>
      </c>
    </row>
    <row r="738" spans="1:14" s="407" customFormat="1" ht="15" customHeight="1">
      <c r="A738" s="1088"/>
      <c r="B738" s="1129"/>
      <c r="C738" s="1086" t="s">
        <v>374</v>
      </c>
      <c r="D738" s="1087"/>
      <c r="E738" s="1041" t="s">
        <v>1196</v>
      </c>
      <c r="F738" s="1042"/>
      <c r="G738" s="455" t="s">
        <v>0</v>
      </c>
      <c r="H738" s="456">
        <f t="shared" ref="H738:H778" si="259">I738+L738</f>
        <v>1000000</v>
      </c>
      <c r="I738" s="456">
        <f t="shared" si="253"/>
        <v>1000000</v>
      </c>
      <c r="J738" s="456">
        <v>0</v>
      </c>
      <c r="K738" s="456">
        <v>1000000</v>
      </c>
      <c r="L738" s="456">
        <f t="shared" si="256"/>
        <v>0</v>
      </c>
      <c r="M738" s="456">
        <v>0</v>
      </c>
      <c r="N738" s="456">
        <v>0</v>
      </c>
    </row>
    <row r="739" spans="1:14" s="407" customFormat="1" ht="15" customHeight="1">
      <c r="A739" s="1088"/>
      <c r="B739" s="1074"/>
      <c r="C739" s="1088"/>
      <c r="D739" s="1074"/>
      <c r="E739" s="1043"/>
      <c r="F739" s="1044"/>
      <c r="G739" s="458" t="s">
        <v>1</v>
      </c>
      <c r="H739" s="456">
        <f t="shared" si="259"/>
        <v>0</v>
      </c>
      <c r="I739" s="456">
        <f t="shared" si="253"/>
        <v>0</v>
      </c>
      <c r="J739" s="456">
        <v>50842</v>
      </c>
      <c r="K739" s="456">
        <v>-50842</v>
      </c>
      <c r="L739" s="456">
        <f t="shared" si="256"/>
        <v>0</v>
      </c>
      <c r="M739" s="456">
        <v>0</v>
      </c>
      <c r="N739" s="456">
        <v>0</v>
      </c>
    </row>
    <row r="740" spans="1:14" s="407" customFormat="1" ht="15" customHeight="1">
      <c r="A740" s="1088"/>
      <c r="B740" s="1074"/>
      <c r="C740" s="1088"/>
      <c r="D740" s="1074"/>
      <c r="E740" s="1045"/>
      <c r="F740" s="1046"/>
      <c r="G740" s="458" t="s">
        <v>2</v>
      </c>
      <c r="H740" s="456">
        <f>I740+L740</f>
        <v>1000000</v>
      </c>
      <c r="I740" s="456">
        <f t="shared" si="253"/>
        <v>1000000</v>
      </c>
      <c r="J740" s="456">
        <f>J738+J739</f>
        <v>50842</v>
      </c>
      <c r="K740" s="456">
        <f>K738+K739</f>
        <v>949158</v>
      </c>
      <c r="L740" s="456">
        <f t="shared" si="256"/>
        <v>0</v>
      </c>
      <c r="M740" s="456">
        <f>M738+M739</f>
        <v>0</v>
      </c>
      <c r="N740" s="456">
        <f>N738+N739</f>
        <v>0</v>
      </c>
    </row>
    <row r="741" spans="1:14" s="506" customFormat="1" ht="15" hidden="1" customHeight="1">
      <c r="A741" s="1039"/>
      <c r="B741" s="1040"/>
      <c r="C741" s="1039"/>
      <c r="D741" s="1040"/>
      <c r="E741" s="1041" t="s">
        <v>1197</v>
      </c>
      <c r="F741" s="1042"/>
      <c r="G741" s="455" t="s">
        <v>0</v>
      </c>
      <c r="H741" s="456">
        <f t="shared" si="259"/>
        <v>50000</v>
      </c>
      <c r="I741" s="456">
        <f t="shared" si="253"/>
        <v>50000</v>
      </c>
      <c r="J741" s="456">
        <v>0</v>
      </c>
      <c r="K741" s="456">
        <v>50000</v>
      </c>
      <c r="L741" s="456">
        <f t="shared" si="256"/>
        <v>0</v>
      </c>
      <c r="M741" s="456">
        <v>0</v>
      </c>
      <c r="N741" s="456">
        <v>0</v>
      </c>
    </row>
    <row r="742" spans="1:14" s="506" customFormat="1" ht="15" hidden="1" customHeight="1">
      <c r="A742" s="1039"/>
      <c r="B742" s="1074"/>
      <c r="C742" s="1039"/>
      <c r="D742" s="1074"/>
      <c r="E742" s="1043"/>
      <c r="F742" s="1044"/>
      <c r="G742" s="458" t="s">
        <v>1</v>
      </c>
      <c r="H742" s="456">
        <f t="shared" si="259"/>
        <v>0</v>
      </c>
      <c r="I742" s="456">
        <f t="shared" si="253"/>
        <v>0</v>
      </c>
      <c r="J742" s="456">
        <v>0</v>
      </c>
      <c r="K742" s="456">
        <v>0</v>
      </c>
      <c r="L742" s="456">
        <f t="shared" si="256"/>
        <v>0</v>
      </c>
      <c r="M742" s="456">
        <v>0</v>
      </c>
      <c r="N742" s="456">
        <v>0</v>
      </c>
    </row>
    <row r="743" spans="1:14" s="506" customFormat="1" ht="15" hidden="1" customHeight="1">
      <c r="A743" s="1039"/>
      <c r="B743" s="1074"/>
      <c r="C743" s="1039"/>
      <c r="D743" s="1074"/>
      <c r="E743" s="1045"/>
      <c r="F743" s="1046"/>
      <c r="G743" s="458" t="s">
        <v>2</v>
      </c>
      <c r="H743" s="456">
        <f>I743+L743</f>
        <v>50000</v>
      </c>
      <c r="I743" s="456">
        <f t="shared" si="253"/>
        <v>50000</v>
      </c>
      <c r="J743" s="456">
        <f>J741+J742</f>
        <v>0</v>
      </c>
      <c r="K743" s="456">
        <f>K741+K742</f>
        <v>50000</v>
      </c>
      <c r="L743" s="456">
        <f t="shared" si="256"/>
        <v>0</v>
      </c>
      <c r="M743" s="456">
        <f>M741+M742</f>
        <v>0</v>
      </c>
      <c r="N743" s="456">
        <f>N741+N742</f>
        <v>0</v>
      </c>
    </row>
    <row r="744" spans="1:14" s="506" customFormat="1" ht="15" hidden="1" customHeight="1">
      <c r="A744" s="1039"/>
      <c r="B744" s="1040"/>
      <c r="C744" s="1039"/>
      <c r="D744" s="1040"/>
      <c r="E744" s="1041" t="s">
        <v>1198</v>
      </c>
      <c r="F744" s="1042"/>
      <c r="G744" s="455" t="s">
        <v>0</v>
      </c>
      <c r="H744" s="456">
        <f t="shared" si="259"/>
        <v>1300000</v>
      </c>
      <c r="I744" s="456">
        <f t="shared" si="253"/>
        <v>1300000</v>
      </c>
      <c r="J744" s="456">
        <v>0</v>
      </c>
      <c r="K744" s="456">
        <v>1300000</v>
      </c>
      <c r="L744" s="456">
        <f t="shared" si="256"/>
        <v>0</v>
      </c>
      <c r="M744" s="456">
        <v>0</v>
      </c>
      <c r="N744" s="456">
        <v>0</v>
      </c>
    </row>
    <row r="745" spans="1:14" s="506" customFormat="1" ht="15" hidden="1" customHeight="1">
      <c r="A745" s="1039"/>
      <c r="B745" s="1074"/>
      <c r="C745" s="1039"/>
      <c r="D745" s="1074"/>
      <c r="E745" s="1043"/>
      <c r="F745" s="1044"/>
      <c r="G745" s="458" t="s">
        <v>1</v>
      </c>
      <c r="H745" s="456">
        <f t="shared" si="259"/>
        <v>0</v>
      </c>
      <c r="I745" s="456">
        <f t="shared" si="253"/>
        <v>0</v>
      </c>
      <c r="J745" s="456">
        <v>0</v>
      </c>
      <c r="K745" s="456">
        <v>0</v>
      </c>
      <c r="L745" s="456">
        <f t="shared" si="256"/>
        <v>0</v>
      </c>
      <c r="M745" s="456">
        <v>0</v>
      </c>
      <c r="N745" s="456">
        <v>0</v>
      </c>
    </row>
    <row r="746" spans="1:14" s="506" customFormat="1" ht="15" hidden="1" customHeight="1">
      <c r="A746" s="1039"/>
      <c r="B746" s="1074"/>
      <c r="C746" s="1039"/>
      <c r="D746" s="1074"/>
      <c r="E746" s="1045"/>
      <c r="F746" s="1046"/>
      <c r="G746" s="458" t="s">
        <v>2</v>
      </c>
      <c r="H746" s="456">
        <f>I746+L746</f>
        <v>1300000</v>
      </c>
      <c r="I746" s="456">
        <f t="shared" si="253"/>
        <v>1300000</v>
      </c>
      <c r="J746" s="456">
        <f>J744+J745</f>
        <v>0</v>
      </c>
      <c r="K746" s="456">
        <f>K744+K745</f>
        <v>1300000</v>
      </c>
      <c r="L746" s="456">
        <f t="shared" si="256"/>
        <v>0</v>
      </c>
      <c r="M746" s="456">
        <f>M744+M745</f>
        <v>0</v>
      </c>
      <c r="N746" s="456">
        <f>N744+N745</f>
        <v>0</v>
      </c>
    </row>
    <row r="747" spans="1:14" s="506" customFormat="1" ht="15" hidden="1" customHeight="1">
      <c r="A747" s="1039"/>
      <c r="B747" s="1040"/>
      <c r="C747" s="1039"/>
      <c r="D747" s="1040"/>
      <c r="E747" s="1041" t="s">
        <v>1199</v>
      </c>
      <c r="F747" s="1042"/>
      <c r="G747" s="455" t="s">
        <v>0</v>
      </c>
      <c r="H747" s="456">
        <f t="shared" ref="H747:H748" si="260">I747+L747</f>
        <v>375000</v>
      </c>
      <c r="I747" s="456">
        <f t="shared" si="253"/>
        <v>375000</v>
      </c>
      <c r="J747" s="456">
        <v>0</v>
      </c>
      <c r="K747" s="456">
        <v>375000</v>
      </c>
      <c r="L747" s="456">
        <f t="shared" si="256"/>
        <v>0</v>
      </c>
      <c r="M747" s="456">
        <v>0</v>
      </c>
      <c r="N747" s="456">
        <v>0</v>
      </c>
    </row>
    <row r="748" spans="1:14" s="506" customFormat="1" ht="15" hidden="1" customHeight="1">
      <c r="A748" s="1039"/>
      <c r="B748" s="1074"/>
      <c r="C748" s="1039"/>
      <c r="D748" s="1074"/>
      <c r="E748" s="1043"/>
      <c r="F748" s="1044"/>
      <c r="G748" s="458" t="s">
        <v>1</v>
      </c>
      <c r="H748" s="456">
        <f t="shared" si="260"/>
        <v>0</v>
      </c>
      <c r="I748" s="456">
        <f t="shared" si="253"/>
        <v>0</v>
      </c>
      <c r="J748" s="456">
        <v>0</v>
      </c>
      <c r="K748" s="456">
        <v>0</v>
      </c>
      <c r="L748" s="456">
        <f t="shared" si="256"/>
        <v>0</v>
      </c>
      <c r="M748" s="456">
        <v>0</v>
      </c>
      <c r="N748" s="456">
        <v>0</v>
      </c>
    </row>
    <row r="749" spans="1:14" s="506" customFormat="1" ht="15" hidden="1" customHeight="1">
      <c r="A749" s="1039"/>
      <c r="B749" s="1074"/>
      <c r="C749" s="1039"/>
      <c r="D749" s="1074"/>
      <c r="E749" s="1045"/>
      <c r="F749" s="1046"/>
      <c r="G749" s="458" t="s">
        <v>2</v>
      </c>
      <c r="H749" s="456">
        <f>I749+L749</f>
        <v>375000</v>
      </c>
      <c r="I749" s="456">
        <f t="shared" si="253"/>
        <v>375000</v>
      </c>
      <c r="J749" s="456">
        <f>J747+J748</f>
        <v>0</v>
      </c>
      <c r="K749" s="456">
        <f>K747+K748</f>
        <v>375000</v>
      </c>
      <c r="L749" s="456">
        <f t="shared" si="256"/>
        <v>0</v>
      </c>
      <c r="M749" s="456">
        <f>M747+M748</f>
        <v>0</v>
      </c>
      <c r="N749" s="456">
        <f>N747+N748</f>
        <v>0</v>
      </c>
    </row>
    <row r="750" spans="1:14" s="506" customFormat="1" ht="15" hidden="1" customHeight="1">
      <c r="A750" s="1039"/>
      <c r="B750" s="1040"/>
      <c r="C750" s="1039"/>
      <c r="D750" s="1040"/>
      <c r="E750" s="1041" t="s">
        <v>1200</v>
      </c>
      <c r="F750" s="1042"/>
      <c r="G750" s="455" t="s">
        <v>0</v>
      </c>
      <c r="H750" s="456">
        <f t="shared" si="259"/>
        <v>700000</v>
      </c>
      <c r="I750" s="456">
        <f t="shared" si="253"/>
        <v>700000</v>
      </c>
      <c r="J750" s="456">
        <v>0</v>
      </c>
      <c r="K750" s="456">
        <v>700000</v>
      </c>
      <c r="L750" s="456">
        <f t="shared" si="256"/>
        <v>0</v>
      </c>
      <c r="M750" s="456">
        <v>0</v>
      </c>
      <c r="N750" s="456">
        <v>0</v>
      </c>
    </row>
    <row r="751" spans="1:14" s="506" customFormat="1" ht="15" hidden="1" customHeight="1">
      <c r="A751" s="1039"/>
      <c r="B751" s="1074"/>
      <c r="C751" s="1039"/>
      <c r="D751" s="1074"/>
      <c r="E751" s="1043"/>
      <c r="F751" s="1044"/>
      <c r="G751" s="458" t="s">
        <v>1</v>
      </c>
      <c r="H751" s="456">
        <f t="shared" si="259"/>
        <v>0</v>
      </c>
      <c r="I751" s="456">
        <f t="shared" si="253"/>
        <v>0</v>
      </c>
      <c r="J751" s="456">
        <v>0</v>
      </c>
      <c r="K751" s="456">
        <v>0</v>
      </c>
      <c r="L751" s="456">
        <f t="shared" si="256"/>
        <v>0</v>
      </c>
      <c r="M751" s="456">
        <v>0</v>
      </c>
      <c r="N751" s="456">
        <v>0</v>
      </c>
    </row>
    <row r="752" spans="1:14" s="506" customFormat="1" ht="15" hidden="1" customHeight="1">
      <c r="A752" s="1039"/>
      <c r="B752" s="1074"/>
      <c r="C752" s="1039"/>
      <c r="D752" s="1074"/>
      <c r="E752" s="1045"/>
      <c r="F752" s="1046"/>
      <c r="G752" s="458" t="s">
        <v>2</v>
      </c>
      <c r="H752" s="456">
        <f>I752+L752</f>
        <v>700000</v>
      </c>
      <c r="I752" s="456">
        <f t="shared" si="253"/>
        <v>700000</v>
      </c>
      <c r="J752" s="456">
        <f>J750+J751</f>
        <v>0</v>
      </c>
      <c r="K752" s="456">
        <f>K750+K751</f>
        <v>700000</v>
      </c>
      <c r="L752" s="456">
        <f t="shared" si="256"/>
        <v>0</v>
      </c>
      <c r="M752" s="456">
        <f>M750+M751</f>
        <v>0</v>
      </c>
      <c r="N752" s="456">
        <f>N750+N751</f>
        <v>0</v>
      </c>
    </row>
    <row r="753" spans="1:14" s="506" customFormat="1" ht="15" hidden="1" customHeight="1">
      <c r="A753" s="1039"/>
      <c r="B753" s="1040"/>
      <c r="C753" s="1039"/>
      <c r="D753" s="1040"/>
      <c r="E753" s="1041" t="s">
        <v>1137</v>
      </c>
      <c r="F753" s="1042"/>
      <c r="G753" s="455" t="s">
        <v>0</v>
      </c>
      <c r="H753" s="456">
        <f t="shared" si="259"/>
        <v>600000</v>
      </c>
      <c r="I753" s="456">
        <f t="shared" si="253"/>
        <v>600000</v>
      </c>
      <c r="J753" s="456">
        <v>0</v>
      </c>
      <c r="K753" s="456">
        <v>600000</v>
      </c>
      <c r="L753" s="456">
        <f t="shared" si="256"/>
        <v>0</v>
      </c>
      <c r="M753" s="456">
        <v>0</v>
      </c>
      <c r="N753" s="456">
        <v>0</v>
      </c>
    </row>
    <row r="754" spans="1:14" s="506" customFormat="1" ht="15" hidden="1" customHeight="1">
      <c r="A754" s="1039"/>
      <c r="B754" s="1074"/>
      <c r="C754" s="1039"/>
      <c r="D754" s="1074"/>
      <c r="E754" s="1043"/>
      <c r="F754" s="1044"/>
      <c r="G754" s="458" t="s">
        <v>1</v>
      </c>
      <c r="H754" s="456">
        <f t="shared" si="259"/>
        <v>0</v>
      </c>
      <c r="I754" s="456">
        <f t="shared" si="253"/>
        <v>0</v>
      </c>
      <c r="J754" s="456">
        <v>0</v>
      </c>
      <c r="K754" s="456">
        <v>0</v>
      </c>
      <c r="L754" s="456">
        <f t="shared" si="256"/>
        <v>0</v>
      </c>
      <c r="M754" s="456">
        <v>0</v>
      </c>
      <c r="N754" s="456">
        <v>0</v>
      </c>
    </row>
    <row r="755" spans="1:14" s="506" customFormat="1" ht="15" hidden="1" customHeight="1">
      <c r="A755" s="1039"/>
      <c r="B755" s="1074"/>
      <c r="C755" s="1039"/>
      <c r="D755" s="1074"/>
      <c r="E755" s="1045"/>
      <c r="F755" s="1046"/>
      <c r="G755" s="458" t="s">
        <v>2</v>
      </c>
      <c r="H755" s="456">
        <f>I755+L755</f>
        <v>600000</v>
      </c>
      <c r="I755" s="456">
        <f t="shared" si="253"/>
        <v>600000</v>
      </c>
      <c r="J755" s="456">
        <f>J753+J754</f>
        <v>0</v>
      </c>
      <c r="K755" s="456">
        <f>K753+K754</f>
        <v>600000</v>
      </c>
      <c r="L755" s="456">
        <f t="shared" si="256"/>
        <v>0</v>
      </c>
      <c r="M755" s="456">
        <f>M753+M754</f>
        <v>0</v>
      </c>
      <c r="N755" s="456">
        <f>N753+N754</f>
        <v>0</v>
      </c>
    </row>
    <row r="756" spans="1:14" s="506" customFormat="1" ht="15" hidden="1" customHeight="1">
      <c r="A756" s="1039"/>
      <c r="B756" s="1040"/>
      <c r="C756" s="1039"/>
      <c r="D756" s="1040"/>
      <c r="E756" s="1041" t="s">
        <v>1201</v>
      </c>
      <c r="F756" s="1042"/>
      <c r="G756" s="455" t="s">
        <v>0</v>
      </c>
      <c r="H756" s="456">
        <f t="shared" si="259"/>
        <v>180000</v>
      </c>
      <c r="I756" s="456">
        <f t="shared" si="253"/>
        <v>180000</v>
      </c>
      <c r="J756" s="456">
        <v>0</v>
      </c>
      <c r="K756" s="456">
        <v>180000</v>
      </c>
      <c r="L756" s="456">
        <f t="shared" si="256"/>
        <v>0</v>
      </c>
      <c r="M756" s="456">
        <v>0</v>
      </c>
      <c r="N756" s="456">
        <v>0</v>
      </c>
    </row>
    <row r="757" spans="1:14" s="506" customFormat="1" ht="15" hidden="1" customHeight="1">
      <c r="A757" s="1039"/>
      <c r="B757" s="1074"/>
      <c r="C757" s="1039"/>
      <c r="D757" s="1074"/>
      <c r="E757" s="1043"/>
      <c r="F757" s="1044"/>
      <c r="G757" s="458" t="s">
        <v>1</v>
      </c>
      <c r="H757" s="456">
        <f t="shared" si="259"/>
        <v>0</v>
      </c>
      <c r="I757" s="456">
        <f t="shared" si="253"/>
        <v>0</v>
      </c>
      <c r="J757" s="456">
        <v>0</v>
      </c>
      <c r="K757" s="456">
        <v>0</v>
      </c>
      <c r="L757" s="456">
        <f t="shared" si="256"/>
        <v>0</v>
      </c>
      <c r="M757" s="456">
        <v>0</v>
      </c>
      <c r="N757" s="456">
        <v>0</v>
      </c>
    </row>
    <row r="758" spans="1:14" s="506" customFormat="1" ht="15" hidden="1" customHeight="1">
      <c r="A758" s="1039"/>
      <c r="B758" s="1074"/>
      <c r="C758" s="1039"/>
      <c r="D758" s="1074"/>
      <c r="E758" s="1045"/>
      <c r="F758" s="1046"/>
      <c r="G758" s="458" t="s">
        <v>2</v>
      </c>
      <c r="H758" s="456">
        <f>I758+L758</f>
        <v>180000</v>
      </c>
      <c r="I758" s="456">
        <f t="shared" si="253"/>
        <v>180000</v>
      </c>
      <c r="J758" s="456">
        <f>J756+J757</f>
        <v>0</v>
      </c>
      <c r="K758" s="456">
        <f>K756+K757</f>
        <v>180000</v>
      </c>
      <c r="L758" s="456">
        <f t="shared" si="256"/>
        <v>0</v>
      </c>
      <c r="M758" s="456">
        <f>M756+M757</f>
        <v>0</v>
      </c>
      <c r="N758" s="456">
        <f>N756+N757</f>
        <v>0</v>
      </c>
    </row>
    <row r="759" spans="1:14" s="407" customFormat="1" ht="15" hidden="1" customHeight="1">
      <c r="A759" s="1088"/>
      <c r="B759" s="1129"/>
      <c r="C759" s="1088"/>
      <c r="D759" s="1129"/>
      <c r="E759" s="1041" t="s">
        <v>1117</v>
      </c>
      <c r="F759" s="1042"/>
      <c r="G759" s="455" t="s">
        <v>0</v>
      </c>
      <c r="H759" s="456">
        <f t="shared" ref="H759:H760" si="261">I759+L759</f>
        <v>200000</v>
      </c>
      <c r="I759" s="456">
        <f t="shared" si="253"/>
        <v>0</v>
      </c>
      <c r="J759" s="456">
        <v>0</v>
      </c>
      <c r="K759" s="456">
        <v>0</v>
      </c>
      <c r="L759" s="456">
        <f t="shared" si="256"/>
        <v>200000</v>
      </c>
      <c r="M759" s="456">
        <v>0</v>
      </c>
      <c r="N759" s="456">
        <v>200000</v>
      </c>
    </row>
    <row r="760" spans="1:14" s="407" customFormat="1" ht="15" hidden="1" customHeight="1">
      <c r="A760" s="1088"/>
      <c r="B760" s="1074"/>
      <c r="C760" s="1088"/>
      <c r="D760" s="1074"/>
      <c r="E760" s="1043"/>
      <c r="F760" s="1044"/>
      <c r="G760" s="458" t="s">
        <v>1</v>
      </c>
      <c r="H760" s="456">
        <f t="shared" si="261"/>
        <v>0</v>
      </c>
      <c r="I760" s="456">
        <f t="shared" si="253"/>
        <v>0</v>
      </c>
      <c r="J760" s="456">
        <v>0</v>
      </c>
      <c r="K760" s="456">
        <v>0</v>
      </c>
      <c r="L760" s="456">
        <f t="shared" si="256"/>
        <v>0</v>
      </c>
      <c r="M760" s="456">
        <v>0</v>
      </c>
      <c r="N760" s="456">
        <v>0</v>
      </c>
    </row>
    <row r="761" spans="1:14" s="407" customFormat="1" ht="15" hidden="1" customHeight="1">
      <c r="A761" s="1088"/>
      <c r="B761" s="1074"/>
      <c r="C761" s="1088"/>
      <c r="D761" s="1074"/>
      <c r="E761" s="1045"/>
      <c r="F761" s="1046"/>
      <c r="G761" s="458" t="s">
        <v>2</v>
      </c>
      <c r="H761" s="456">
        <f>I761+L761</f>
        <v>200000</v>
      </c>
      <c r="I761" s="456">
        <f t="shared" si="253"/>
        <v>0</v>
      </c>
      <c r="J761" s="456">
        <f>J759+J760</f>
        <v>0</v>
      </c>
      <c r="K761" s="456">
        <f>K759+K760</f>
        <v>0</v>
      </c>
      <c r="L761" s="456">
        <f t="shared" si="256"/>
        <v>200000</v>
      </c>
      <c r="M761" s="456">
        <f>M759+M760</f>
        <v>0</v>
      </c>
      <c r="N761" s="456">
        <f>N759+N760</f>
        <v>200000</v>
      </c>
    </row>
    <row r="762" spans="1:14" s="407" customFormat="1" ht="15" hidden="1" customHeight="1">
      <c r="A762" s="1088"/>
      <c r="B762" s="1129"/>
      <c r="C762" s="1088"/>
      <c r="D762" s="1129"/>
      <c r="E762" s="1041" t="s">
        <v>1202</v>
      </c>
      <c r="F762" s="1042"/>
      <c r="G762" s="455" t="s">
        <v>0</v>
      </c>
      <c r="H762" s="456">
        <f t="shared" ref="H762:H763" si="262">I762+L762</f>
        <v>25760</v>
      </c>
      <c r="I762" s="456">
        <f t="shared" si="253"/>
        <v>25760</v>
      </c>
      <c r="J762" s="456">
        <v>25760</v>
      </c>
      <c r="K762" s="456">
        <v>0</v>
      </c>
      <c r="L762" s="456">
        <f t="shared" si="256"/>
        <v>0</v>
      </c>
      <c r="M762" s="456">
        <v>0</v>
      </c>
      <c r="N762" s="456">
        <v>0</v>
      </c>
    </row>
    <row r="763" spans="1:14" s="407" customFormat="1" ht="15" hidden="1" customHeight="1">
      <c r="A763" s="1088"/>
      <c r="B763" s="1074"/>
      <c r="C763" s="1088"/>
      <c r="D763" s="1074"/>
      <c r="E763" s="1043"/>
      <c r="F763" s="1044"/>
      <c r="G763" s="458" t="s">
        <v>1</v>
      </c>
      <c r="H763" s="456">
        <f t="shared" si="262"/>
        <v>0</v>
      </c>
      <c r="I763" s="456">
        <f t="shared" si="253"/>
        <v>0</v>
      </c>
      <c r="J763" s="456">
        <v>0</v>
      </c>
      <c r="K763" s="456">
        <v>0</v>
      </c>
      <c r="L763" s="456">
        <f t="shared" si="256"/>
        <v>0</v>
      </c>
      <c r="M763" s="456">
        <v>0</v>
      </c>
      <c r="N763" s="456">
        <v>0</v>
      </c>
    </row>
    <row r="764" spans="1:14" s="407" customFormat="1" ht="15" hidden="1" customHeight="1">
      <c r="A764" s="1090"/>
      <c r="B764" s="1076"/>
      <c r="C764" s="1090"/>
      <c r="D764" s="1076"/>
      <c r="E764" s="1045"/>
      <c r="F764" s="1046"/>
      <c r="G764" s="458" t="s">
        <v>2</v>
      </c>
      <c r="H764" s="456">
        <f>I764+L764</f>
        <v>25760</v>
      </c>
      <c r="I764" s="456">
        <f t="shared" si="253"/>
        <v>25760</v>
      </c>
      <c r="J764" s="456">
        <f>J762+J763</f>
        <v>25760</v>
      </c>
      <c r="K764" s="456">
        <f>K762+K763</f>
        <v>0</v>
      </c>
      <c r="L764" s="456">
        <f t="shared" si="256"/>
        <v>0</v>
      </c>
      <c r="M764" s="456">
        <f>M762+M763</f>
        <v>0</v>
      </c>
      <c r="N764" s="456">
        <f>N762+N763</f>
        <v>0</v>
      </c>
    </row>
    <row r="765" spans="1:14" s="407" customFormat="1" ht="15" hidden="1" customHeight="1">
      <c r="A765" s="1086" t="s">
        <v>150</v>
      </c>
      <c r="B765" s="1087"/>
      <c r="C765" s="1086" t="s">
        <v>365</v>
      </c>
      <c r="D765" s="1087"/>
      <c r="E765" s="1041" t="s">
        <v>1203</v>
      </c>
      <c r="F765" s="1042"/>
      <c r="G765" s="455" t="s">
        <v>0</v>
      </c>
      <c r="H765" s="481">
        <f t="shared" si="259"/>
        <v>2000000</v>
      </c>
      <c r="I765" s="481">
        <f t="shared" si="253"/>
        <v>0</v>
      </c>
      <c r="J765" s="481">
        <v>0</v>
      </c>
      <c r="K765" s="481">
        <v>0</v>
      </c>
      <c r="L765" s="481">
        <f t="shared" si="256"/>
        <v>2000000</v>
      </c>
      <c r="M765" s="481">
        <v>0</v>
      </c>
      <c r="N765" s="481">
        <v>2000000</v>
      </c>
    </row>
    <row r="766" spans="1:14" s="407" customFormat="1" ht="15" hidden="1" customHeight="1">
      <c r="A766" s="1088"/>
      <c r="B766" s="1074"/>
      <c r="C766" s="1088"/>
      <c r="D766" s="1074"/>
      <c r="E766" s="1043"/>
      <c r="F766" s="1044"/>
      <c r="G766" s="458" t="s">
        <v>1</v>
      </c>
      <c r="H766" s="481">
        <f t="shared" si="259"/>
        <v>0</v>
      </c>
      <c r="I766" s="481">
        <f t="shared" si="253"/>
        <v>0</v>
      </c>
      <c r="J766" s="481">
        <v>0</v>
      </c>
      <c r="K766" s="481">
        <v>0</v>
      </c>
      <c r="L766" s="481">
        <f t="shared" si="256"/>
        <v>0</v>
      </c>
      <c r="M766" s="481">
        <v>0</v>
      </c>
      <c r="N766" s="481">
        <v>0</v>
      </c>
    </row>
    <row r="767" spans="1:14" s="407" customFormat="1" ht="15" hidden="1" customHeight="1">
      <c r="A767" s="1088"/>
      <c r="B767" s="1074"/>
      <c r="C767" s="1088"/>
      <c r="D767" s="1074"/>
      <c r="E767" s="1045"/>
      <c r="F767" s="1046"/>
      <c r="G767" s="458" t="s">
        <v>2</v>
      </c>
      <c r="H767" s="456">
        <f>I767+L767</f>
        <v>2000000</v>
      </c>
      <c r="I767" s="456">
        <f t="shared" si="253"/>
        <v>0</v>
      </c>
      <c r="J767" s="456">
        <f>J765+J766</f>
        <v>0</v>
      </c>
      <c r="K767" s="456">
        <f>K765+K766</f>
        <v>0</v>
      </c>
      <c r="L767" s="456">
        <f t="shared" si="256"/>
        <v>2000000</v>
      </c>
      <c r="M767" s="456">
        <f>M765+M766</f>
        <v>0</v>
      </c>
      <c r="N767" s="456">
        <f>N765+N766</f>
        <v>2000000</v>
      </c>
    </row>
    <row r="768" spans="1:14" s="407" customFormat="1" ht="15" hidden="1" customHeight="1">
      <c r="A768" s="1088"/>
      <c r="B768" s="1129"/>
      <c r="C768" s="1088"/>
      <c r="D768" s="1129"/>
      <c r="E768" s="1041" t="s">
        <v>1204</v>
      </c>
      <c r="F768" s="1042"/>
      <c r="G768" s="455" t="s">
        <v>0</v>
      </c>
      <c r="H768" s="481">
        <f t="shared" si="259"/>
        <v>900000</v>
      </c>
      <c r="I768" s="481">
        <f t="shared" si="253"/>
        <v>0</v>
      </c>
      <c r="J768" s="481">
        <v>0</v>
      </c>
      <c r="K768" s="481">
        <v>0</v>
      </c>
      <c r="L768" s="481">
        <f t="shared" si="256"/>
        <v>900000</v>
      </c>
      <c r="M768" s="481">
        <v>0</v>
      </c>
      <c r="N768" s="481">
        <v>900000</v>
      </c>
    </row>
    <row r="769" spans="1:14" s="407" customFormat="1" ht="15" hidden="1" customHeight="1">
      <c r="A769" s="1088"/>
      <c r="B769" s="1074"/>
      <c r="C769" s="1088"/>
      <c r="D769" s="1074"/>
      <c r="E769" s="1043"/>
      <c r="F769" s="1044"/>
      <c r="G769" s="458" t="s">
        <v>1</v>
      </c>
      <c r="H769" s="481">
        <f t="shared" si="259"/>
        <v>0</v>
      </c>
      <c r="I769" s="481">
        <f t="shared" si="253"/>
        <v>0</v>
      </c>
      <c r="J769" s="481">
        <v>0</v>
      </c>
      <c r="K769" s="481">
        <v>0</v>
      </c>
      <c r="L769" s="481">
        <f t="shared" si="256"/>
        <v>0</v>
      </c>
      <c r="M769" s="481">
        <v>0</v>
      </c>
      <c r="N769" s="481">
        <v>0</v>
      </c>
    </row>
    <row r="770" spans="1:14" s="407" customFormat="1" ht="15" hidden="1" customHeight="1">
      <c r="A770" s="1088"/>
      <c r="B770" s="1074"/>
      <c r="C770" s="1088"/>
      <c r="D770" s="1074"/>
      <c r="E770" s="1045"/>
      <c r="F770" s="1046"/>
      <c r="G770" s="458" t="s">
        <v>2</v>
      </c>
      <c r="H770" s="456">
        <f>I770+L770</f>
        <v>900000</v>
      </c>
      <c r="I770" s="456">
        <f t="shared" si="253"/>
        <v>0</v>
      </c>
      <c r="J770" s="456">
        <f>J768+J769</f>
        <v>0</v>
      </c>
      <c r="K770" s="456">
        <f>K768+K769</f>
        <v>0</v>
      </c>
      <c r="L770" s="456">
        <f t="shared" si="256"/>
        <v>900000</v>
      </c>
      <c r="M770" s="456">
        <f>M768+M769</f>
        <v>0</v>
      </c>
      <c r="N770" s="456">
        <f>N768+N769</f>
        <v>900000</v>
      </c>
    </row>
    <row r="771" spans="1:14" s="407" customFormat="1" ht="15" hidden="1" customHeight="1">
      <c r="A771" s="1088"/>
      <c r="B771" s="1129"/>
      <c r="C771" s="1088"/>
      <c r="D771" s="1129"/>
      <c r="E771" s="1041" t="s">
        <v>1205</v>
      </c>
      <c r="F771" s="1042"/>
      <c r="G771" s="455" t="s">
        <v>0</v>
      </c>
      <c r="H771" s="481">
        <f>I771+L771</f>
        <v>1900000</v>
      </c>
      <c r="I771" s="481">
        <f>J771+K771</f>
        <v>0</v>
      </c>
      <c r="J771" s="481">
        <v>0</v>
      </c>
      <c r="K771" s="481">
        <v>0</v>
      </c>
      <c r="L771" s="481">
        <f>M771+N771</f>
        <v>1900000</v>
      </c>
      <c r="M771" s="481">
        <v>0</v>
      </c>
      <c r="N771" s="481">
        <v>1900000</v>
      </c>
    </row>
    <row r="772" spans="1:14" s="407" customFormat="1" ht="15" hidden="1" customHeight="1">
      <c r="A772" s="1088"/>
      <c r="B772" s="1074"/>
      <c r="C772" s="1088"/>
      <c r="D772" s="1074"/>
      <c r="E772" s="1043"/>
      <c r="F772" s="1044"/>
      <c r="G772" s="458" t="s">
        <v>1</v>
      </c>
      <c r="H772" s="481">
        <f t="shared" ref="H772" si="263">I772+L772</f>
        <v>0</v>
      </c>
      <c r="I772" s="481">
        <f t="shared" ref="I772:I773" si="264">J772+K772</f>
        <v>0</v>
      </c>
      <c r="J772" s="481">
        <v>0</v>
      </c>
      <c r="K772" s="481">
        <v>0</v>
      </c>
      <c r="L772" s="481">
        <f t="shared" ref="L772:L773" si="265">M772+N772</f>
        <v>0</v>
      </c>
      <c r="M772" s="481">
        <v>0</v>
      </c>
      <c r="N772" s="481">
        <v>0</v>
      </c>
    </row>
    <row r="773" spans="1:14" s="407" customFormat="1" ht="15" hidden="1" customHeight="1">
      <c r="A773" s="1088"/>
      <c r="B773" s="1074"/>
      <c r="C773" s="1088"/>
      <c r="D773" s="1074"/>
      <c r="E773" s="1045"/>
      <c r="F773" s="1046"/>
      <c r="G773" s="458" t="s">
        <v>2</v>
      </c>
      <c r="H773" s="456">
        <f>I773+L773</f>
        <v>1900000</v>
      </c>
      <c r="I773" s="456">
        <f t="shared" si="264"/>
        <v>0</v>
      </c>
      <c r="J773" s="456">
        <f>J771+J772</f>
        <v>0</v>
      </c>
      <c r="K773" s="456">
        <f>K771+K772</f>
        <v>0</v>
      </c>
      <c r="L773" s="456">
        <f t="shared" si="265"/>
        <v>1900000</v>
      </c>
      <c r="M773" s="456">
        <f>M771+M772</f>
        <v>0</v>
      </c>
      <c r="N773" s="456">
        <f>N771+N772</f>
        <v>1900000</v>
      </c>
    </row>
    <row r="774" spans="1:14" s="407" customFormat="1" ht="15" hidden="1" customHeight="1">
      <c r="A774" s="1088"/>
      <c r="B774" s="1129"/>
      <c r="C774" s="1088"/>
      <c r="D774" s="1129"/>
      <c r="E774" s="1041" t="s">
        <v>1206</v>
      </c>
      <c r="F774" s="1042"/>
      <c r="G774" s="455" t="s">
        <v>0</v>
      </c>
      <c r="H774" s="456">
        <f>I774+L774</f>
        <v>866000</v>
      </c>
      <c r="I774" s="456">
        <f>J774+K774</f>
        <v>0</v>
      </c>
      <c r="J774" s="456">
        <v>0</v>
      </c>
      <c r="K774" s="456">
        <v>0</v>
      </c>
      <c r="L774" s="456">
        <f>M774+N774</f>
        <v>866000</v>
      </c>
      <c r="M774" s="456">
        <v>0</v>
      </c>
      <c r="N774" s="456">
        <v>866000</v>
      </c>
    </row>
    <row r="775" spans="1:14" s="407" customFormat="1" ht="15" hidden="1" customHeight="1">
      <c r="A775" s="1088"/>
      <c r="B775" s="1074"/>
      <c r="C775" s="1088"/>
      <c r="D775" s="1074"/>
      <c r="E775" s="1043"/>
      <c r="F775" s="1044"/>
      <c r="G775" s="458" t="s">
        <v>1</v>
      </c>
      <c r="H775" s="456">
        <f t="shared" ref="H775" si="266">I775+L775</f>
        <v>0</v>
      </c>
      <c r="I775" s="456">
        <f t="shared" ref="I775:I776" si="267">J775+K775</f>
        <v>0</v>
      </c>
      <c r="J775" s="456">
        <v>0</v>
      </c>
      <c r="K775" s="456">
        <v>0</v>
      </c>
      <c r="L775" s="456">
        <f t="shared" ref="L775:L776" si="268">M775+N775</f>
        <v>0</v>
      </c>
      <c r="M775" s="456">
        <v>0</v>
      </c>
      <c r="N775" s="456">
        <v>0</v>
      </c>
    </row>
    <row r="776" spans="1:14" s="407" customFormat="1" ht="15" hidden="1" customHeight="1">
      <c r="A776" s="1088"/>
      <c r="B776" s="1074"/>
      <c r="C776" s="1088"/>
      <c r="D776" s="1074"/>
      <c r="E776" s="1045"/>
      <c r="F776" s="1046"/>
      <c r="G776" s="458" t="s">
        <v>2</v>
      </c>
      <c r="H776" s="456">
        <f>I776+L776</f>
        <v>866000</v>
      </c>
      <c r="I776" s="456">
        <f t="shared" si="267"/>
        <v>0</v>
      </c>
      <c r="J776" s="456">
        <f>J774+J775</f>
        <v>0</v>
      </c>
      <c r="K776" s="456">
        <f>K774+K775</f>
        <v>0</v>
      </c>
      <c r="L776" s="456">
        <f t="shared" si="268"/>
        <v>866000</v>
      </c>
      <c r="M776" s="456">
        <f>M774+M775</f>
        <v>0</v>
      </c>
      <c r="N776" s="456">
        <f>N774+N775</f>
        <v>866000</v>
      </c>
    </row>
    <row r="777" spans="1:14" s="506" customFormat="1" ht="15" hidden="1" customHeight="1">
      <c r="A777" s="1039"/>
      <c r="B777" s="1073"/>
      <c r="C777" s="1039"/>
      <c r="D777" s="1040"/>
      <c r="E777" s="1041" t="s">
        <v>1207</v>
      </c>
      <c r="F777" s="1042"/>
      <c r="G777" s="455" t="s">
        <v>0</v>
      </c>
      <c r="H777" s="456">
        <f t="shared" si="259"/>
        <v>4750000</v>
      </c>
      <c r="I777" s="456">
        <f t="shared" si="253"/>
        <v>4750000</v>
      </c>
      <c r="J777" s="456">
        <v>4750000</v>
      </c>
      <c r="K777" s="456">
        <v>0</v>
      </c>
      <c r="L777" s="456">
        <f t="shared" si="256"/>
        <v>0</v>
      </c>
      <c r="M777" s="456">
        <v>0</v>
      </c>
      <c r="N777" s="456">
        <v>0</v>
      </c>
    </row>
    <row r="778" spans="1:14" s="506" customFormat="1" ht="15" hidden="1" customHeight="1">
      <c r="A778" s="1039"/>
      <c r="B778" s="1074"/>
      <c r="C778" s="1039"/>
      <c r="D778" s="1074"/>
      <c r="E778" s="1043"/>
      <c r="F778" s="1044"/>
      <c r="G778" s="458" t="s">
        <v>1</v>
      </c>
      <c r="H778" s="456">
        <f t="shared" si="259"/>
        <v>0</v>
      </c>
      <c r="I778" s="456">
        <f t="shared" si="253"/>
        <v>0</v>
      </c>
      <c r="J778" s="456">
        <v>0</v>
      </c>
      <c r="K778" s="456">
        <v>0</v>
      </c>
      <c r="L778" s="456">
        <f t="shared" si="256"/>
        <v>0</v>
      </c>
      <c r="M778" s="456">
        <v>0</v>
      </c>
      <c r="N778" s="456">
        <v>0</v>
      </c>
    </row>
    <row r="779" spans="1:14" s="506" customFormat="1" ht="15" hidden="1" customHeight="1">
      <c r="A779" s="1039"/>
      <c r="B779" s="1074"/>
      <c r="C779" s="1039"/>
      <c r="D779" s="1074"/>
      <c r="E779" s="1045"/>
      <c r="F779" s="1046"/>
      <c r="G779" s="458" t="s">
        <v>2</v>
      </c>
      <c r="H779" s="456">
        <f>I779+L779</f>
        <v>4750000</v>
      </c>
      <c r="I779" s="456">
        <f t="shared" si="253"/>
        <v>4750000</v>
      </c>
      <c r="J779" s="456">
        <f>J777+J778</f>
        <v>4750000</v>
      </c>
      <c r="K779" s="456">
        <f>K777+K778</f>
        <v>0</v>
      </c>
      <c r="L779" s="456">
        <f t="shared" si="256"/>
        <v>0</v>
      </c>
      <c r="M779" s="456">
        <f>M777+M778</f>
        <v>0</v>
      </c>
      <c r="N779" s="456">
        <f>N777+N778</f>
        <v>0</v>
      </c>
    </row>
    <row r="780" spans="1:14" s="407" customFormat="1" ht="15" hidden="1" customHeight="1">
      <c r="A780" s="1088"/>
      <c r="B780" s="1129"/>
      <c r="C780" s="1088"/>
      <c r="D780" s="1129"/>
      <c r="E780" s="1041" t="s">
        <v>1117</v>
      </c>
      <c r="F780" s="1042"/>
      <c r="G780" s="455" t="s">
        <v>0</v>
      </c>
      <c r="H780" s="456">
        <f t="shared" ref="H780:H781" si="269">I780+L780</f>
        <v>200000</v>
      </c>
      <c r="I780" s="456">
        <f t="shared" si="253"/>
        <v>0</v>
      </c>
      <c r="J780" s="456">
        <v>0</v>
      </c>
      <c r="K780" s="456">
        <v>0</v>
      </c>
      <c r="L780" s="456">
        <f t="shared" si="256"/>
        <v>200000</v>
      </c>
      <c r="M780" s="456">
        <v>0</v>
      </c>
      <c r="N780" s="456">
        <v>200000</v>
      </c>
    </row>
    <row r="781" spans="1:14" s="407" customFormat="1" ht="15" hidden="1" customHeight="1">
      <c r="A781" s="1088"/>
      <c r="B781" s="1074"/>
      <c r="C781" s="1088"/>
      <c r="D781" s="1074"/>
      <c r="E781" s="1043"/>
      <c r="F781" s="1044"/>
      <c r="G781" s="458" t="s">
        <v>1</v>
      </c>
      <c r="H781" s="456">
        <f t="shared" si="269"/>
        <v>0</v>
      </c>
      <c r="I781" s="456">
        <f t="shared" si="253"/>
        <v>0</v>
      </c>
      <c r="J781" s="456">
        <v>0</v>
      </c>
      <c r="K781" s="456">
        <v>0</v>
      </c>
      <c r="L781" s="456">
        <f t="shared" si="256"/>
        <v>0</v>
      </c>
      <c r="M781" s="456">
        <v>0</v>
      </c>
      <c r="N781" s="456">
        <v>0</v>
      </c>
    </row>
    <row r="782" spans="1:14" s="407" customFormat="1" ht="15" hidden="1" customHeight="1">
      <c r="A782" s="1090"/>
      <c r="B782" s="1076"/>
      <c r="C782" s="1090"/>
      <c r="D782" s="1076"/>
      <c r="E782" s="1045"/>
      <c r="F782" s="1046"/>
      <c r="G782" s="458" t="s">
        <v>2</v>
      </c>
      <c r="H782" s="456">
        <f>I782+L782</f>
        <v>200000</v>
      </c>
      <c r="I782" s="456">
        <f t="shared" si="253"/>
        <v>0</v>
      </c>
      <c r="J782" s="456">
        <f>J780+J781</f>
        <v>0</v>
      </c>
      <c r="K782" s="456">
        <f>K780+K781</f>
        <v>0</v>
      </c>
      <c r="L782" s="456">
        <f t="shared" si="256"/>
        <v>200000</v>
      </c>
      <c r="M782" s="456">
        <f>M780+M781</f>
        <v>0</v>
      </c>
      <c r="N782" s="456">
        <f>N780+N781</f>
        <v>200000</v>
      </c>
    </row>
    <row r="783" spans="1:14" s="478" customFormat="1" ht="5.25" customHeight="1">
      <c r="A783" s="501"/>
      <c r="B783" s="502"/>
      <c r="C783" s="502"/>
      <c r="D783" s="502"/>
      <c r="E783" s="502"/>
      <c r="F783" s="502"/>
      <c r="G783" s="519"/>
      <c r="H783" s="520"/>
      <c r="I783" s="521"/>
      <c r="J783" s="521"/>
      <c r="K783" s="521"/>
      <c r="L783" s="521"/>
      <c r="M783" s="521"/>
      <c r="N783" s="522"/>
    </row>
    <row r="784" spans="1:14" s="436" customFormat="1" ht="15" customHeight="1">
      <c r="A784" s="1049" t="s">
        <v>245</v>
      </c>
      <c r="B784" s="1050"/>
      <c r="C784" s="1050"/>
      <c r="D784" s="1050"/>
      <c r="E784" s="1050"/>
      <c r="F784" s="1051"/>
      <c r="G784" s="433" t="s">
        <v>0</v>
      </c>
      <c r="H784" s="434">
        <f t="shared" ref="H784:N786" si="270">H11</f>
        <v>652996773.36000001</v>
      </c>
      <c r="I784" s="434">
        <f t="shared" si="270"/>
        <v>346695883</v>
      </c>
      <c r="J784" s="434">
        <f t="shared" si="270"/>
        <v>175340437</v>
      </c>
      <c r="K784" s="434">
        <f t="shared" si="270"/>
        <v>171355446</v>
      </c>
      <c r="L784" s="434">
        <f t="shared" si="270"/>
        <v>306300890.36000001</v>
      </c>
      <c r="M784" s="434">
        <f t="shared" si="270"/>
        <v>17220520</v>
      </c>
      <c r="N784" s="434">
        <f t="shared" si="270"/>
        <v>289080370.36000001</v>
      </c>
    </row>
    <row r="785" spans="1:14" s="436" customFormat="1" ht="15" customHeight="1">
      <c r="A785" s="1115"/>
      <c r="B785" s="1116"/>
      <c r="C785" s="1116"/>
      <c r="D785" s="1116"/>
      <c r="E785" s="1116"/>
      <c r="F785" s="1117"/>
      <c r="G785" s="523" t="s">
        <v>1</v>
      </c>
      <c r="H785" s="434">
        <f t="shared" si="270"/>
        <v>45457626</v>
      </c>
      <c r="I785" s="434">
        <f t="shared" si="270"/>
        <v>12845354</v>
      </c>
      <c r="J785" s="434">
        <f t="shared" si="270"/>
        <v>10558518</v>
      </c>
      <c r="K785" s="434">
        <f t="shared" si="270"/>
        <v>2286836</v>
      </c>
      <c r="L785" s="434">
        <f t="shared" si="270"/>
        <v>32612272</v>
      </c>
      <c r="M785" s="434">
        <f t="shared" si="270"/>
        <v>2322000</v>
      </c>
      <c r="N785" s="434">
        <f t="shared" si="270"/>
        <v>30290272</v>
      </c>
    </row>
    <row r="786" spans="1:14" s="436" customFormat="1" ht="15" customHeight="1">
      <c r="A786" s="1118"/>
      <c r="B786" s="1119"/>
      <c r="C786" s="1119"/>
      <c r="D786" s="1119"/>
      <c r="E786" s="1119"/>
      <c r="F786" s="1120"/>
      <c r="G786" s="523" t="s">
        <v>2</v>
      </c>
      <c r="H786" s="434">
        <f t="shared" si="270"/>
        <v>698454399.36000001</v>
      </c>
      <c r="I786" s="434">
        <f t="shared" si="270"/>
        <v>359541237</v>
      </c>
      <c r="J786" s="434">
        <f t="shared" si="270"/>
        <v>185898955</v>
      </c>
      <c r="K786" s="434">
        <f t="shared" si="270"/>
        <v>173642282</v>
      </c>
      <c r="L786" s="434">
        <f t="shared" si="270"/>
        <v>338913162.36000001</v>
      </c>
      <c r="M786" s="434">
        <f t="shared" si="270"/>
        <v>19542520</v>
      </c>
      <c r="N786" s="434">
        <f t="shared" si="270"/>
        <v>319370642.36000001</v>
      </c>
    </row>
    <row r="787" spans="1:14" s="407" customFormat="1" ht="3" customHeight="1">
      <c r="A787" s="414"/>
      <c r="B787" s="414"/>
      <c r="C787" s="414"/>
      <c r="D787" s="414"/>
      <c r="E787" s="415"/>
      <c r="F787" s="413"/>
      <c r="G787" s="415"/>
      <c r="H787" s="416"/>
      <c r="I787" s="524"/>
      <c r="J787" s="524"/>
      <c r="K787" s="524"/>
      <c r="L787" s="524"/>
      <c r="M787" s="524"/>
      <c r="N787" s="524"/>
    </row>
    <row r="788" spans="1:14" ht="13.5" customHeight="1">
      <c r="A788" s="525" t="s">
        <v>1208</v>
      </c>
      <c r="B788" s="526"/>
      <c r="C788" s="527"/>
      <c r="D788" s="526"/>
      <c r="E788" s="527"/>
    </row>
    <row r="789" spans="1:14" ht="13.5" customHeight="1">
      <c r="A789" s="532" t="s">
        <v>1209</v>
      </c>
      <c r="B789" s="533"/>
      <c r="C789" s="416"/>
      <c r="D789" s="533"/>
      <c r="E789" s="416"/>
    </row>
    <row r="790" spans="1:14" ht="12.95" customHeight="1">
      <c r="A790" s="534" t="s">
        <v>1210</v>
      </c>
      <c r="B790" s="534" t="s">
        <v>1211</v>
      </c>
      <c r="C790" s="535" t="s">
        <v>1212</v>
      </c>
    </row>
    <row r="791" spans="1:14" ht="12.95" customHeight="1">
      <c r="A791" s="534" t="s">
        <v>1</v>
      </c>
      <c r="B791" s="534" t="s">
        <v>1211</v>
      </c>
      <c r="C791" s="535" t="s">
        <v>1213</v>
      </c>
    </row>
    <row r="792" spans="1:14" s="534" customFormat="1" ht="12.95" customHeight="1">
      <c r="A792" s="534" t="s">
        <v>2</v>
      </c>
      <c r="B792" s="534" t="s">
        <v>1211</v>
      </c>
      <c r="C792" s="535" t="s">
        <v>1214</v>
      </c>
      <c r="E792" s="529"/>
      <c r="F792" s="528"/>
      <c r="G792" s="529"/>
      <c r="H792" s="527"/>
      <c r="I792" s="530"/>
      <c r="J792" s="530"/>
      <c r="K792" s="530"/>
      <c r="L792" s="530"/>
      <c r="M792" s="530"/>
      <c r="N792" s="530"/>
    </row>
  </sheetData>
  <sheetProtection password="C25B" sheet="1" objects="1" scenarios="1"/>
  <mergeCells count="1610">
    <mergeCell ref="A784:F786"/>
    <mergeCell ref="A780:B780"/>
    <mergeCell ref="C780:D780"/>
    <mergeCell ref="E780:F782"/>
    <mergeCell ref="A781:B781"/>
    <mergeCell ref="C781:D781"/>
    <mergeCell ref="A782:B782"/>
    <mergeCell ref="C782:D782"/>
    <mergeCell ref="A777:B777"/>
    <mergeCell ref="C777:D777"/>
    <mergeCell ref="E777:F779"/>
    <mergeCell ref="A778:B778"/>
    <mergeCell ref="C778:D778"/>
    <mergeCell ref="A779:B779"/>
    <mergeCell ref="C779:D779"/>
    <mergeCell ref="A774:B774"/>
    <mergeCell ref="C774:D774"/>
    <mergeCell ref="E774:F776"/>
    <mergeCell ref="A775:B775"/>
    <mergeCell ref="C775:D775"/>
    <mergeCell ref="A776:B776"/>
    <mergeCell ref="C776:D776"/>
    <mergeCell ref="A771:B771"/>
    <mergeCell ref="C771:D771"/>
    <mergeCell ref="E771:F773"/>
    <mergeCell ref="A772:B772"/>
    <mergeCell ref="C772:D772"/>
    <mergeCell ref="A773:B773"/>
    <mergeCell ref="C773:D773"/>
    <mergeCell ref="A768:B768"/>
    <mergeCell ref="C768:D768"/>
    <mergeCell ref="E768:F770"/>
    <mergeCell ref="A769:B769"/>
    <mergeCell ref="C769:D769"/>
    <mergeCell ref="A770:B770"/>
    <mergeCell ref="C770:D770"/>
    <mergeCell ref="A765:B765"/>
    <mergeCell ref="C765:D765"/>
    <mergeCell ref="E765:F767"/>
    <mergeCell ref="A766:B766"/>
    <mergeCell ref="C766:D766"/>
    <mergeCell ref="A767:B767"/>
    <mergeCell ref="C767:D767"/>
    <mergeCell ref="A762:B762"/>
    <mergeCell ref="C762:D762"/>
    <mergeCell ref="E762:F764"/>
    <mergeCell ref="A763:B763"/>
    <mergeCell ref="C763:D763"/>
    <mergeCell ref="A764:B764"/>
    <mergeCell ref="C764:D764"/>
    <mergeCell ref="A759:B759"/>
    <mergeCell ref="C759:D759"/>
    <mergeCell ref="E759:F761"/>
    <mergeCell ref="A760:B760"/>
    <mergeCell ref="C760:D760"/>
    <mergeCell ref="A761:B761"/>
    <mergeCell ref="C761:D761"/>
    <mergeCell ref="A756:B756"/>
    <mergeCell ref="C756:D756"/>
    <mergeCell ref="E756:F758"/>
    <mergeCell ref="A757:B757"/>
    <mergeCell ref="C757:D757"/>
    <mergeCell ref="A758:B758"/>
    <mergeCell ref="C758:D758"/>
    <mergeCell ref="A753:B753"/>
    <mergeCell ref="C753:D753"/>
    <mergeCell ref="E753:F755"/>
    <mergeCell ref="A754:B754"/>
    <mergeCell ref="C754:D754"/>
    <mergeCell ref="A755:B755"/>
    <mergeCell ref="C755:D755"/>
    <mergeCell ref="A750:B750"/>
    <mergeCell ref="C750:D750"/>
    <mergeCell ref="E750:F752"/>
    <mergeCell ref="A751:B751"/>
    <mergeCell ref="C751:D751"/>
    <mergeCell ref="A752:B752"/>
    <mergeCell ref="C752:D752"/>
    <mergeCell ref="A747:B747"/>
    <mergeCell ref="C747:D747"/>
    <mergeCell ref="E747:F749"/>
    <mergeCell ref="A748:B748"/>
    <mergeCell ref="C748:D748"/>
    <mergeCell ref="A749:B749"/>
    <mergeCell ref="C749:D749"/>
    <mergeCell ref="A744:B744"/>
    <mergeCell ref="C744:D744"/>
    <mergeCell ref="E744:F746"/>
    <mergeCell ref="A745:B745"/>
    <mergeCell ref="C745:D745"/>
    <mergeCell ref="A746:B746"/>
    <mergeCell ref="C746:D746"/>
    <mergeCell ref="A741:B741"/>
    <mergeCell ref="C741:D741"/>
    <mergeCell ref="E741:F743"/>
    <mergeCell ref="A742:B742"/>
    <mergeCell ref="C742:D742"/>
    <mergeCell ref="A743:B743"/>
    <mergeCell ref="C743:D743"/>
    <mergeCell ref="A738:B738"/>
    <mergeCell ref="C738:D738"/>
    <mergeCell ref="E738:F740"/>
    <mergeCell ref="A739:B739"/>
    <mergeCell ref="C739:D739"/>
    <mergeCell ref="A740:B740"/>
    <mergeCell ref="C740:D740"/>
    <mergeCell ref="A735:B735"/>
    <mergeCell ref="C735:D735"/>
    <mergeCell ref="E735:F737"/>
    <mergeCell ref="A736:B736"/>
    <mergeCell ref="C736:D736"/>
    <mergeCell ref="A737:B737"/>
    <mergeCell ref="C737:D737"/>
    <mergeCell ref="A732:B732"/>
    <mergeCell ref="C732:D732"/>
    <mergeCell ref="E732:F734"/>
    <mergeCell ref="A733:B733"/>
    <mergeCell ref="C733:D733"/>
    <mergeCell ref="A734:B734"/>
    <mergeCell ref="C734:D734"/>
    <mergeCell ref="A729:B729"/>
    <mergeCell ref="C729:D729"/>
    <mergeCell ref="E729:F731"/>
    <mergeCell ref="A730:B730"/>
    <mergeCell ref="C730:D730"/>
    <mergeCell ref="A731:B731"/>
    <mergeCell ref="C731:D731"/>
    <mergeCell ref="A726:B726"/>
    <mergeCell ref="C726:D726"/>
    <mergeCell ref="E726:F728"/>
    <mergeCell ref="A727:B727"/>
    <mergeCell ref="C727:D727"/>
    <mergeCell ref="A728:B728"/>
    <mergeCell ref="C728:D728"/>
    <mergeCell ref="A723:B723"/>
    <mergeCell ref="C723:D723"/>
    <mergeCell ref="E723:F725"/>
    <mergeCell ref="A724:B724"/>
    <mergeCell ref="C724:D724"/>
    <mergeCell ref="A725:B725"/>
    <mergeCell ref="C725:D725"/>
    <mergeCell ref="A720:B720"/>
    <mergeCell ref="C720:D720"/>
    <mergeCell ref="E720:F722"/>
    <mergeCell ref="A721:B721"/>
    <mergeCell ref="C721:D721"/>
    <mergeCell ref="A722:B722"/>
    <mergeCell ref="C722:D722"/>
    <mergeCell ref="A717:B717"/>
    <mergeCell ref="C717:D717"/>
    <mergeCell ref="E717:F719"/>
    <mergeCell ref="A718:B718"/>
    <mergeCell ref="C718:D718"/>
    <mergeCell ref="A719:B719"/>
    <mergeCell ref="C719:D719"/>
    <mergeCell ref="A714:B714"/>
    <mergeCell ref="C714:D714"/>
    <mergeCell ref="E714:F716"/>
    <mergeCell ref="A715:B715"/>
    <mergeCell ref="C715:D715"/>
    <mergeCell ref="A716:B716"/>
    <mergeCell ref="C716:D716"/>
    <mergeCell ref="A711:B711"/>
    <mergeCell ref="C711:D711"/>
    <mergeCell ref="E711:F713"/>
    <mergeCell ref="A712:B712"/>
    <mergeCell ref="C712:D712"/>
    <mergeCell ref="A713:B713"/>
    <mergeCell ref="C713:D713"/>
    <mergeCell ref="A708:B708"/>
    <mergeCell ref="C708:D708"/>
    <mergeCell ref="E708:F710"/>
    <mergeCell ref="A709:B709"/>
    <mergeCell ref="C709:D709"/>
    <mergeCell ref="A710:B710"/>
    <mergeCell ref="C710:D710"/>
    <mergeCell ref="A705:B705"/>
    <mergeCell ref="C705:D705"/>
    <mergeCell ref="E705:F707"/>
    <mergeCell ref="A706:B706"/>
    <mergeCell ref="C706:D706"/>
    <mergeCell ref="A707:B707"/>
    <mergeCell ref="C707:D707"/>
    <mergeCell ref="A702:B702"/>
    <mergeCell ref="C702:D702"/>
    <mergeCell ref="E702:F704"/>
    <mergeCell ref="A703:B703"/>
    <mergeCell ref="C703:D703"/>
    <mergeCell ref="A704:B704"/>
    <mergeCell ref="C704:D704"/>
    <mergeCell ref="A699:B699"/>
    <mergeCell ref="C699:D699"/>
    <mergeCell ref="E699:F701"/>
    <mergeCell ref="A700:B700"/>
    <mergeCell ref="C700:D700"/>
    <mergeCell ref="A701:B701"/>
    <mergeCell ref="C701:D701"/>
    <mergeCell ref="A696:B696"/>
    <mergeCell ref="C696:D696"/>
    <mergeCell ref="E696:F698"/>
    <mergeCell ref="A697:B697"/>
    <mergeCell ref="C697:D697"/>
    <mergeCell ref="A698:B698"/>
    <mergeCell ref="C698:D698"/>
    <mergeCell ref="A693:B693"/>
    <mergeCell ref="C693:D693"/>
    <mergeCell ref="E693:F695"/>
    <mergeCell ref="A694:B694"/>
    <mergeCell ref="C694:D694"/>
    <mergeCell ref="A695:B695"/>
    <mergeCell ref="C695:D695"/>
    <mergeCell ref="A690:B690"/>
    <mergeCell ref="C690:D690"/>
    <mergeCell ref="E690:F692"/>
    <mergeCell ref="A691:B691"/>
    <mergeCell ref="C691:D691"/>
    <mergeCell ref="A692:B692"/>
    <mergeCell ref="C692:D692"/>
    <mergeCell ref="A687:B687"/>
    <mergeCell ref="C687:D687"/>
    <mergeCell ref="E687:F689"/>
    <mergeCell ref="A688:B688"/>
    <mergeCell ref="C688:D688"/>
    <mergeCell ref="A689:B689"/>
    <mergeCell ref="C689:D689"/>
    <mergeCell ref="A684:B684"/>
    <mergeCell ref="C684:D684"/>
    <mergeCell ref="E684:F686"/>
    <mergeCell ref="A685:B685"/>
    <mergeCell ref="C685:D685"/>
    <mergeCell ref="A686:B686"/>
    <mergeCell ref="C686:D686"/>
    <mergeCell ref="A681:B681"/>
    <mergeCell ref="C681:D681"/>
    <mergeCell ref="E681:F683"/>
    <mergeCell ref="A682:B682"/>
    <mergeCell ref="C682:D682"/>
    <mergeCell ref="A683:B683"/>
    <mergeCell ref="C683:D683"/>
    <mergeCell ref="A678:B678"/>
    <mergeCell ref="C678:D678"/>
    <mergeCell ref="E678:F680"/>
    <mergeCell ref="A679:B679"/>
    <mergeCell ref="C679:D679"/>
    <mergeCell ref="A680:B680"/>
    <mergeCell ref="C680:D680"/>
    <mergeCell ref="A675:B675"/>
    <mergeCell ref="C675:D675"/>
    <mergeCell ref="E675:F677"/>
    <mergeCell ref="A676:B676"/>
    <mergeCell ref="C676:D676"/>
    <mergeCell ref="A677:B677"/>
    <mergeCell ref="C677:D677"/>
    <mergeCell ref="A672:B672"/>
    <mergeCell ref="C672:D672"/>
    <mergeCell ref="E672:F674"/>
    <mergeCell ref="A673:B673"/>
    <mergeCell ref="C673:D673"/>
    <mergeCell ref="A674:B674"/>
    <mergeCell ref="C674:D674"/>
    <mergeCell ref="A669:B669"/>
    <mergeCell ref="C669:D669"/>
    <mergeCell ref="E669:F671"/>
    <mergeCell ref="A670:B670"/>
    <mergeCell ref="C670:D670"/>
    <mergeCell ref="A671:B671"/>
    <mergeCell ref="C671:D671"/>
    <mergeCell ref="A666:B666"/>
    <mergeCell ref="C666:D666"/>
    <mergeCell ref="E666:F668"/>
    <mergeCell ref="A667:B667"/>
    <mergeCell ref="C667:D667"/>
    <mergeCell ref="A668:B668"/>
    <mergeCell ref="C668:D668"/>
    <mergeCell ref="A663:B663"/>
    <mergeCell ref="C663:D663"/>
    <mergeCell ref="E663:F665"/>
    <mergeCell ref="A664:B664"/>
    <mergeCell ref="C664:D664"/>
    <mergeCell ref="A665:B665"/>
    <mergeCell ref="C665:D665"/>
    <mergeCell ref="A660:B660"/>
    <mergeCell ref="C660:D660"/>
    <mergeCell ref="E660:F662"/>
    <mergeCell ref="A661:B661"/>
    <mergeCell ref="C661:D661"/>
    <mergeCell ref="A662:B662"/>
    <mergeCell ref="C662:D662"/>
    <mergeCell ref="A657:B657"/>
    <mergeCell ref="C657:D657"/>
    <mergeCell ref="E657:F659"/>
    <mergeCell ref="A658:B658"/>
    <mergeCell ref="C658:D658"/>
    <mergeCell ref="A659:B659"/>
    <mergeCell ref="C659:D659"/>
    <mergeCell ref="A654:B654"/>
    <mergeCell ref="C654:D654"/>
    <mergeCell ref="E654:F656"/>
    <mergeCell ref="A655:B655"/>
    <mergeCell ref="C655:D655"/>
    <mergeCell ref="A656:B656"/>
    <mergeCell ref="C656:D656"/>
    <mergeCell ref="A651:B651"/>
    <mergeCell ref="C651:D651"/>
    <mergeCell ref="E651:F653"/>
    <mergeCell ref="A652:B652"/>
    <mergeCell ref="C652:D652"/>
    <mergeCell ref="A653:B653"/>
    <mergeCell ref="C653:D653"/>
    <mergeCell ref="A648:B648"/>
    <mergeCell ref="C648:D648"/>
    <mergeCell ref="E648:F650"/>
    <mergeCell ref="A649:B649"/>
    <mergeCell ref="C649:D649"/>
    <mergeCell ref="A650:B650"/>
    <mergeCell ref="C650:D650"/>
    <mergeCell ref="A645:B645"/>
    <mergeCell ref="C645:D645"/>
    <mergeCell ref="E645:F647"/>
    <mergeCell ref="A646:B646"/>
    <mergeCell ref="C646:D646"/>
    <mergeCell ref="A647:B647"/>
    <mergeCell ref="C647:D647"/>
    <mergeCell ref="A642:B642"/>
    <mergeCell ref="C642:D642"/>
    <mergeCell ref="E642:F644"/>
    <mergeCell ref="A643:B643"/>
    <mergeCell ref="C643:D643"/>
    <mergeCell ref="A644:B644"/>
    <mergeCell ref="C644:D644"/>
    <mergeCell ref="A639:B639"/>
    <mergeCell ref="C639:D639"/>
    <mergeCell ref="E639:F641"/>
    <mergeCell ref="A640:B640"/>
    <mergeCell ref="C640:D640"/>
    <mergeCell ref="A641:B641"/>
    <mergeCell ref="C641:D641"/>
    <mergeCell ref="A636:B636"/>
    <mergeCell ref="C636:D636"/>
    <mergeCell ref="E636:F638"/>
    <mergeCell ref="A637:B637"/>
    <mergeCell ref="C637:D637"/>
    <mergeCell ref="A638:B638"/>
    <mergeCell ref="C638:D638"/>
    <mergeCell ref="A633:B633"/>
    <mergeCell ref="C633:D633"/>
    <mergeCell ref="E633:F635"/>
    <mergeCell ref="A634:B634"/>
    <mergeCell ref="C634:D634"/>
    <mergeCell ref="A635:B635"/>
    <mergeCell ref="C635:D635"/>
    <mergeCell ref="A630:B630"/>
    <mergeCell ref="C630:D630"/>
    <mergeCell ref="E630:F632"/>
    <mergeCell ref="A631:B631"/>
    <mergeCell ref="C631:D631"/>
    <mergeCell ref="A632:B632"/>
    <mergeCell ref="C632:D632"/>
    <mergeCell ref="A627:B627"/>
    <mergeCell ref="C627:D627"/>
    <mergeCell ref="E627:F629"/>
    <mergeCell ref="A628:B628"/>
    <mergeCell ref="C628:D628"/>
    <mergeCell ref="A629:B629"/>
    <mergeCell ref="C629:D629"/>
    <mergeCell ref="A624:B624"/>
    <mergeCell ref="C624:D624"/>
    <mergeCell ref="E624:F626"/>
    <mergeCell ref="A625:B625"/>
    <mergeCell ref="C625:D625"/>
    <mergeCell ref="A626:B626"/>
    <mergeCell ref="C626:D626"/>
    <mergeCell ref="A621:B621"/>
    <mergeCell ref="C621:D621"/>
    <mergeCell ref="E621:F623"/>
    <mergeCell ref="A622:B622"/>
    <mergeCell ref="C622:D622"/>
    <mergeCell ref="A623:B623"/>
    <mergeCell ref="C623:D623"/>
    <mergeCell ref="A618:B618"/>
    <mergeCell ref="C618:D618"/>
    <mergeCell ref="E618:F620"/>
    <mergeCell ref="A619:B619"/>
    <mergeCell ref="C619:D619"/>
    <mergeCell ref="A620:B620"/>
    <mergeCell ref="C620:D620"/>
    <mergeCell ref="A615:B615"/>
    <mergeCell ref="C615:D615"/>
    <mergeCell ref="E615:F617"/>
    <mergeCell ref="A616:B616"/>
    <mergeCell ref="C616:D616"/>
    <mergeCell ref="A617:B617"/>
    <mergeCell ref="C617:D617"/>
    <mergeCell ref="A612:B612"/>
    <mergeCell ref="C612:D612"/>
    <mergeCell ref="E612:F614"/>
    <mergeCell ref="A613:B613"/>
    <mergeCell ref="C613:D613"/>
    <mergeCell ref="A614:B614"/>
    <mergeCell ref="C614:D614"/>
    <mergeCell ref="A609:B609"/>
    <mergeCell ref="C609:D609"/>
    <mergeCell ref="E609:F611"/>
    <mergeCell ref="A610:B610"/>
    <mergeCell ref="C610:D610"/>
    <mergeCell ref="A611:B611"/>
    <mergeCell ref="C611:D611"/>
    <mergeCell ref="A606:B606"/>
    <mergeCell ref="C606:D606"/>
    <mergeCell ref="E606:F608"/>
    <mergeCell ref="A607:B607"/>
    <mergeCell ref="C607:D607"/>
    <mergeCell ref="A608:B608"/>
    <mergeCell ref="C608:D608"/>
    <mergeCell ref="A603:B603"/>
    <mergeCell ref="C603:D603"/>
    <mergeCell ref="E603:F605"/>
    <mergeCell ref="A604:B604"/>
    <mergeCell ref="C604:D604"/>
    <mergeCell ref="A605:B605"/>
    <mergeCell ref="C605:D605"/>
    <mergeCell ref="A600:B600"/>
    <mergeCell ref="C600:D600"/>
    <mergeCell ref="E600:F602"/>
    <mergeCell ref="A601:B601"/>
    <mergeCell ref="C601:D601"/>
    <mergeCell ref="A602:B602"/>
    <mergeCell ref="C602:D602"/>
    <mergeCell ref="A597:B597"/>
    <mergeCell ref="C597:D597"/>
    <mergeCell ref="E597:F599"/>
    <mergeCell ref="A598:B598"/>
    <mergeCell ref="C598:D598"/>
    <mergeCell ref="A599:B599"/>
    <mergeCell ref="C599:D599"/>
    <mergeCell ref="A594:B594"/>
    <mergeCell ref="C594:D594"/>
    <mergeCell ref="E594:F596"/>
    <mergeCell ref="A595:B595"/>
    <mergeCell ref="C595:D595"/>
    <mergeCell ref="A596:B596"/>
    <mergeCell ref="C596:D596"/>
    <mergeCell ref="A591:B591"/>
    <mergeCell ref="C591:D591"/>
    <mergeCell ref="E591:F593"/>
    <mergeCell ref="A592:B592"/>
    <mergeCell ref="C592:D592"/>
    <mergeCell ref="A593:B593"/>
    <mergeCell ref="C593:D593"/>
    <mergeCell ref="A588:B588"/>
    <mergeCell ref="C588:D588"/>
    <mergeCell ref="E588:F590"/>
    <mergeCell ref="A589:B589"/>
    <mergeCell ref="C589:D589"/>
    <mergeCell ref="A590:B590"/>
    <mergeCell ref="C590:D590"/>
    <mergeCell ref="A585:B585"/>
    <mergeCell ref="C585:D585"/>
    <mergeCell ref="E585:F587"/>
    <mergeCell ref="A586:B586"/>
    <mergeCell ref="C586:D586"/>
    <mergeCell ref="A587:B587"/>
    <mergeCell ref="C587:D587"/>
    <mergeCell ref="A582:B582"/>
    <mergeCell ref="C582:D582"/>
    <mergeCell ref="E582:F584"/>
    <mergeCell ref="A583:B583"/>
    <mergeCell ref="C583:D583"/>
    <mergeCell ref="A584:B584"/>
    <mergeCell ref="C584:D584"/>
    <mergeCell ref="A579:B579"/>
    <mergeCell ref="C579:D579"/>
    <mergeCell ref="E579:F581"/>
    <mergeCell ref="A580:B580"/>
    <mergeCell ref="C580:D580"/>
    <mergeCell ref="A581:B581"/>
    <mergeCell ref="C581:D581"/>
    <mergeCell ref="A576:B576"/>
    <mergeCell ref="C576:D576"/>
    <mergeCell ref="E576:F578"/>
    <mergeCell ref="A577:B577"/>
    <mergeCell ref="C577:D577"/>
    <mergeCell ref="A578:B578"/>
    <mergeCell ref="C578:D578"/>
    <mergeCell ref="A573:B573"/>
    <mergeCell ref="C573:D573"/>
    <mergeCell ref="E573:F575"/>
    <mergeCell ref="A574:B574"/>
    <mergeCell ref="C574:D574"/>
    <mergeCell ref="A575:B575"/>
    <mergeCell ref="C575:D575"/>
    <mergeCell ref="A570:B570"/>
    <mergeCell ref="C570:D570"/>
    <mergeCell ref="E570:F572"/>
    <mergeCell ref="A571:B571"/>
    <mergeCell ref="C571:D571"/>
    <mergeCell ref="A572:B572"/>
    <mergeCell ref="C572:D572"/>
    <mergeCell ref="A567:B567"/>
    <mergeCell ref="C567:D567"/>
    <mergeCell ref="E567:F569"/>
    <mergeCell ref="A568:B568"/>
    <mergeCell ref="C568:D568"/>
    <mergeCell ref="A569:B569"/>
    <mergeCell ref="C569:D569"/>
    <mergeCell ref="A564:B564"/>
    <mergeCell ref="C564:D564"/>
    <mergeCell ref="E564:F566"/>
    <mergeCell ref="A565:B565"/>
    <mergeCell ref="C565:D565"/>
    <mergeCell ref="A566:B566"/>
    <mergeCell ref="C566:D566"/>
    <mergeCell ref="A561:B561"/>
    <mergeCell ref="C561:D561"/>
    <mergeCell ref="E561:F563"/>
    <mergeCell ref="A562:B562"/>
    <mergeCell ref="C562:D562"/>
    <mergeCell ref="A563:B563"/>
    <mergeCell ref="C563:D563"/>
    <mergeCell ref="A558:B558"/>
    <mergeCell ref="C558:D558"/>
    <mergeCell ref="E558:F560"/>
    <mergeCell ref="A559:B559"/>
    <mergeCell ref="C559:D559"/>
    <mergeCell ref="A560:B560"/>
    <mergeCell ref="C560:D560"/>
    <mergeCell ref="A555:B555"/>
    <mergeCell ref="C555:D555"/>
    <mergeCell ref="E555:F557"/>
    <mergeCell ref="A556:B556"/>
    <mergeCell ref="C556:D556"/>
    <mergeCell ref="A557:B557"/>
    <mergeCell ref="C557:D557"/>
    <mergeCell ref="A552:B552"/>
    <mergeCell ref="C552:D552"/>
    <mergeCell ref="E552:F554"/>
    <mergeCell ref="A553:B553"/>
    <mergeCell ref="C553:D553"/>
    <mergeCell ref="A554:B554"/>
    <mergeCell ref="C554:D554"/>
    <mergeCell ref="A549:B549"/>
    <mergeCell ref="C549:D549"/>
    <mergeCell ref="E549:F551"/>
    <mergeCell ref="A550:B550"/>
    <mergeCell ref="C550:D550"/>
    <mergeCell ref="A551:B551"/>
    <mergeCell ref="C551:D551"/>
    <mergeCell ref="A546:B546"/>
    <mergeCell ref="C546:D546"/>
    <mergeCell ref="E546:F548"/>
    <mergeCell ref="A547:B547"/>
    <mergeCell ref="C547:D547"/>
    <mergeCell ref="A548:B548"/>
    <mergeCell ref="C548:D548"/>
    <mergeCell ref="A543:B543"/>
    <mergeCell ref="C543:D543"/>
    <mergeCell ref="E543:F545"/>
    <mergeCell ref="A544:B544"/>
    <mergeCell ref="C544:D544"/>
    <mergeCell ref="A545:B545"/>
    <mergeCell ref="C545:D545"/>
    <mergeCell ref="A540:B540"/>
    <mergeCell ref="C540:D540"/>
    <mergeCell ref="E540:F542"/>
    <mergeCell ref="A541:B541"/>
    <mergeCell ref="C541:D541"/>
    <mergeCell ref="A542:B542"/>
    <mergeCell ref="C542:D542"/>
    <mergeCell ref="A537:B537"/>
    <mergeCell ref="C537:D537"/>
    <mergeCell ref="E537:F539"/>
    <mergeCell ref="A538:B538"/>
    <mergeCell ref="C538:D538"/>
    <mergeCell ref="A539:B539"/>
    <mergeCell ref="C539:D539"/>
    <mergeCell ref="A534:B534"/>
    <mergeCell ref="C534:D534"/>
    <mergeCell ref="E534:F536"/>
    <mergeCell ref="A535:B535"/>
    <mergeCell ref="C535:D535"/>
    <mergeCell ref="A536:B536"/>
    <mergeCell ref="C536:D536"/>
    <mergeCell ref="A531:B531"/>
    <mergeCell ref="C531:D531"/>
    <mergeCell ref="E531:F533"/>
    <mergeCell ref="A532:B532"/>
    <mergeCell ref="C532:D532"/>
    <mergeCell ref="A533:B533"/>
    <mergeCell ref="C533:D533"/>
    <mergeCell ref="A528:B528"/>
    <mergeCell ref="C528:D528"/>
    <mergeCell ref="E528:F530"/>
    <mergeCell ref="A529:B529"/>
    <mergeCell ref="C529:D529"/>
    <mergeCell ref="A530:B530"/>
    <mergeCell ref="C530:D530"/>
    <mergeCell ref="A525:B525"/>
    <mergeCell ref="C525:D525"/>
    <mergeCell ref="E525:F527"/>
    <mergeCell ref="A526:B526"/>
    <mergeCell ref="C526:D526"/>
    <mergeCell ref="A527:B527"/>
    <mergeCell ref="C527:D527"/>
    <mergeCell ref="A522:B522"/>
    <mergeCell ref="C522:D522"/>
    <mergeCell ref="E522:F524"/>
    <mergeCell ref="A523:B523"/>
    <mergeCell ref="C523:D523"/>
    <mergeCell ref="A524:B524"/>
    <mergeCell ref="C524:D524"/>
    <mergeCell ref="A519:B519"/>
    <mergeCell ref="C519:D519"/>
    <mergeCell ref="E519:F521"/>
    <mergeCell ref="A520:B520"/>
    <mergeCell ref="C520:D520"/>
    <mergeCell ref="A521:B521"/>
    <mergeCell ref="C521:D521"/>
    <mergeCell ref="A516:B516"/>
    <mergeCell ref="C516:D516"/>
    <mergeCell ref="E516:F518"/>
    <mergeCell ref="A517:B517"/>
    <mergeCell ref="C517:D517"/>
    <mergeCell ref="A518:B518"/>
    <mergeCell ref="C518:D518"/>
    <mergeCell ref="A513:B513"/>
    <mergeCell ref="C513:D513"/>
    <mergeCell ref="E513:F515"/>
    <mergeCell ref="A514:B514"/>
    <mergeCell ref="C514:D514"/>
    <mergeCell ref="A515:B515"/>
    <mergeCell ref="C515:D515"/>
    <mergeCell ref="A510:B510"/>
    <mergeCell ref="C510:D510"/>
    <mergeCell ref="E510:F512"/>
    <mergeCell ref="A511:B511"/>
    <mergeCell ref="C511:D511"/>
    <mergeCell ref="A512:B512"/>
    <mergeCell ref="C512:D512"/>
    <mergeCell ref="A507:B507"/>
    <mergeCell ref="C507:D507"/>
    <mergeCell ref="E507:F509"/>
    <mergeCell ref="A508:B508"/>
    <mergeCell ref="C508:D508"/>
    <mergeCell ref="A509:B509"/>
    <mergeCell ref="C509:D509"/>
    <mergeCell ref="A504:B504"/>
    <mergeCell ref="C504:D504"/>
    <mergeCell ref="E504:F506"/>
    <mergeCell ref="A505:B505"/>
    <mergeCell ref="C505:D505"/>
    <mergeCell ref="A506:B506"/>
    <mergeCell ref="C506:D506"/>
    <mergeCell ref="A501:B501"/>
    <mergeCell ref="C501:D501"/>
    <mergeCell ref="E501:F503"/>
    <mergeCell ref="A502:B502"/>
    <mergeCell ref="C502:D502"/>
    <mergeCell ref="A503:B503"/>
    <mergeCell ref="C503:D503"/>
    <mergeCell ref="A498:B498"/>
    <mergeCell ref="C498:D498"/>
    <mergeCell ref="E498:F500"/>
    <mergeCell ref="A499:B499"/>
    <mergeCell ref="C499:D499"/>
    <mergeCell ref="A500:B500"/>
    <mergeCell ref="C500:D500"/>
    <mergeCell ref="A495:B495"/>
    <mergeCell ref="C495:D495"/>
    <mergeCell ref="E495:F497"/>
    <mergeCell ref="A496:B496"/>
    <mergeCell ref="C496:D496"/>
    <mergeCell ref="A497:B497"/>
    <mergeCell ref="C497:D497"/>
    <mergeCell ref="A492:B492"/>
    <mergeCell ref="C492:D492"/>
    <mergeCell ref="E492:F494"/>
    <mergeCell ref="A493:B493"/>
    <mergeCell ref="C493:D493"/>
    <mergeCell ref="A494:B494"/>
    <mergeCell ref="C494:D494"/>
    <mergeCell ref="A489:B489"/>
    <mergeCell ref="C489:D489"/>
    <mergeCell ref="E489:F491"/>
    <mergeCell ref="A490:B490"/>
    <mergeCell ref="C490:D490"/>
    <mergeCell ref="A491:B491"/>
    <mergeCell ref="C491:D491"/>
    <mergeCell ref="A486:B486"/>
    <mergeCell ref="C486:D486"/>
    <mergeCell ref="E486:F488"/>
    <mergeCell ref="A487:B487"/>
    <mergeCell ref="C487:D487"/>
    <mergeCell ref="A488:B488"/>
    <mergeCell ref="C488:D488"/>
    <mergeCell ref="A483:B483"/>
    <mergeCell ref="C483:D483"/>
    <mergeCell ref="E483:F485"/>
    <mergeCell ref="A484:B484"/>
    <mergeCell ref="C484:D484"/>
    <mergeCell ref="A485:B485"/>
    <mergeCell ref="C485:D485"/>
    <mergeCell ref="A480:B480"/>
    <mergeCell ref="C480:D480"/>
    <mergeCell ref="E480:F482"/>
    <mergeCell ref="A481:B481"/>
    <mergeCell ref="C481:D481"/>
    <mergeCell ref="A482:B482"/>
    <mergeCell ref="C482:D482"/>
    <mergeCell ref="A477:B477"/>
    <mergeCell ref="C477:D477"/>
    <mergeCell ref="E477:F479"/>
    <mergeCell ref="A478:B478"/>
    <mergeCell ref="C478:D478"/>
    <mergeCell ref="A479:B479"/>
    <mergeCell ref="C479:D479"/>
    <mergeCell ref="A474:B474"/>
    <mergeCell ref="C474:D474"/>
    <mergeCell ref="E474:F476"/>
    <mergeCell ref="A475:B475"/>
    <mergeCell ref="C475:D475"/>
    <mergeCell ref="A476:B476"/>
    <mergeCell ref="C476:D476"/>
    <mergeCell ref="A471:B471"/>
    <mergeCell ref="C471:D471"/>
    <mergeCell ref="E471:F473"/>
    <mergeCell ref="A472:B472"/>
    <mergeCell ref="C472:D472"/>
    <mergeCell ref="A473:B473"/>
    <mergeCell ref="C473:D473"/>
    <mergeCell ref="A468:B468"/>
    <mergeCell ref="C468:D468"/>
    <mergeCell ref="E468:F470"/>
    <mergeCell ref="A469:B469"/>
    <mergeCell ref="C469:D469"/>
    <mergeCell ref="A470:B470"/>
    <mergeCell ref="C470:D470"/>
    <mergeCell ref="A465:B465"/>
    <mergeCell ref="C465:D465"/>
    <mergeCell ref="E465:F467"/>
    <mergeCell ref="A466:B466"/>
    <mergeCell ref="C466:D466"/>
    <mergeCell ref="A467:B467"/>
    <mergeCell ref="C467:D467"/>
    <mergeCell ref="A462:B462"/>
    <mergeCell ref="C462:D462"/>
    <mergeCell ref="E462:F464"/>
    <mergeCell ref="A463:B463"/>
    <mergeCell ref="C463:D463"/>
    <mergeCell ref="A464:B464"/>
    <mergeCell ref="C464:D464"/>
    <mergeCell ref="A459:B459"/>
    <mergeCell ref="C459:D459"/>
    <mergeCell ref="E459:F461"/>
    <mergeCell ref="A460:B460"/>
    <mergeCell ref="C460:D460"/>
    <mergeCell ref="A461:B461"/>
    <mergeCell ref="C461:D461"/>
    <mergeCell ref="A456:B456"/>
    <mergeCell ref="C456:D456"/>
    <mergeCell ref="E456:F458"/>
    <mergeCell ref="A457:B457"/>
    <mergeCell ref="C457:D457"/>
    <mergeCell ref="A458:B458"/>
    <mergeCell ref="C458:D458"/>
    <mergeCell ref="A453:B453"/>
    <mergeCell ref="C453:D453"/>
    <mergeCell ref="E453:F455"/>
    <mergeCell ref="A454:B454"/>
    <mergeCell ref="C454:D454"/>
    <mergeCell ref="A455:B455"/>
    <mergeCell ref="C455:D455"/>
    <mergeCell ref="A450:B450"/>
    <mergeCell ref="C450:D450"/>
    <mergeCell ref="E450:F452"/>
    <mergeCell ref="A451:B451"/>
    <mergeCell ref="C451:D451"/>
    <mergeCell ref="A452:B452"/>
    <mergeCell ref="C452:D452"/>
    <mergeCell ref="A447:B447"/>
    <mergeCell ref="C447:D447"/>
    <mergeCell ref="E447:F449"/>
    <mergeCell ref="A448:B448"/>
    <mergeCell ref="C448:D448"/>
    <mergeCell ref="A449:B449"/>
    <mergeCell ref="C449:D449"/>
    <mergeCell ref="A444:B444"/>
    <mergeCell ref="C444:D444"/>
    <mergeCell ref="E444:F446"/>
    <mergeCell ref="A445:B445"/>
    <mergeCell ref="C445:D445"/>
    <mergeCell ref="A446:B446"/>
    <mergeCell ref="C446:D446"/>
    <mergeCell ref="A441:B441"/>
    <mergeCell ref="C441:D441"/>
    <mergeCell ref="E441:F443"/>
    <mergeCell ref="A442:B442"/>
    <mergeCell ref="C442:D442"/>
    <mergeCell ref="A443:B443"/>
    <mergeCell ref="C443:D443"/>
    <mergeCell ref="A438:B438"/>
    <mergeCell ref="C438:D438"/>
    <mergeCell ref="E438:F440"/>
    <mergeCell ref="A439:B439"/>
    <mergeCell ref="C439:D439"/>
    <mergeCell ref="A440:B440"/>
    <mergeCell ref="C440:D440"/>
    <mergeCell ref="A435:B435"/>
    <mergeCell ref="C435:D435"/>
    <mergeCell ref="E435:F437"/>
    <mergeCell ref="A436:B436"/>
    <mergeCell ref="C436:D436"/>
    <mergeCell ref="A437:B437"/>
    <mergeCell ref="C437:D437"/>
    <mergeCell ref="A432:B432"/>
    <mergeCell ref="C432:D432"/>
    <mergeCell ref="E432:F434"/>
    <mergeCell ref="A433:B433"/>
    <mergeCell ref="C433:D433"/>
    <mergeCell ref="A434:B434"/>
    <mergeCell ref="C434:D434"/>
    <mergeCell ref="A429:B429"/>
    <mergeCell ref="C429:D429"/>
    <mergeCell ref="E429:F431"/>
    <mergeCell ref="A430:B430"/>
    <mergeCell ref="C430:D430"/>
    <mergeCell ref="A431:B431"/>
    <mergeCell ref="C431:D431"/>
    <mergeCell ref="A426:B426"/>
    <mergeCell ref="C426:D426"/>
    <mergeCell ref="E426:F428"/>
    <mergeCell ref="A427:B427"/>
    <mergeCell ref="C427:D427"/>
    <mergeCell ref="A428:B428"/>
    <mergeCell ref="C428:D428"/>
    <mergeCell ref="A423:B423"/>
    <mergeCell ref="C423:D423"/>
    <mergeCell ref="E423:F425"/>
    <mergeCell ref="A424:B424"/>
    <mergeCell ref="C424:D424"/>
    <mergeCell ref="A425:B425"/>
    <mergeCell ref="C425:D425"/>
    <mergeCell ref="A420:B420"/>
    <mergeCell ref="C420:D420"/>
    <mergeCell ref="E420:F422"/>
    <mergeCell ref="A421:B421"/>
    <mergeCell ref="C421:D421"/>
    <mergeCell ref="A422:B422"/>
    <mergeCell ref="C422:D422"/>
    <mergeCell ref="A417:B417"/>
    <mergeCell ref="C417:D417"/>
    <mergeCell ref="E417:F419"/>
    <mergeCell ref="A418:B418"/>
    <mergeCell ref="C418:D418"/>
    <mergeCell ref="A419:B419"/>
    <mergeCell ref="C419:D419"/>
    <mergeCell ref="A414:B414"/>
    <mergeCell ref="C414:D414"/>
    <mergeCell ref="E414:F416"/>
    <mergeCell ref="A415:B415"/>
    <mergeCell ref="C415:D415"/>
    <mergeCell ref="A416:B416"/>
    <mergeCell ref="C416:D416"/>
    <mergeCell ref="A411:B411"/>
    <mergeCell ref="C411:D411"/>
    <mergeCell ref="E411:F413"/>
    <mergeCell ref="A412:B412"/>
    <mergeCell ref="C412:D412"/>
    <mergeCell ref="A413:B413"/>
    <mergeCell ref="C413:D413"/>
    <mergeCell ref="A408:B408"/>
    <mergeCell ref="C408:D408"/>
    <mergeCell ref="E408:F410"/>
    <mergeCell ref="A409:B409"/>
    <mergeCell ref="C409:D409"/>
    <mergeCell ref="A410:B410"/>
    <mergeCell ref="C410:D410"/>
    <mergeCell ref="A405:B405"/>
    <mergeCell ref="C405:D405"/>
    <mergeCell ref="E405:F407"/>
    <mergeCell ref="A406:B406"/>
    <mergeCell ref="C406:D406"/>
    <mergeCell ref="A407:B407"/>
    <mergeCell ref="C407:D407"/>
    <mergeCell ref="A402:B402"/>
    <mergeCell ref="C402:D402"/>
    <mergeCell ref="E402:F404"/>
    <mergeCell ref="A403:B403"/>
    <mergeCell ref="C403:D403"/>
    <mergeCell ref="A404:B404"/>
    <mergeCell ref="C404:D404"/>
    <mergeCell ref="A399:B399"/>
    <mergeCell ref="C399:D399"/>
    <mergeCell ref="E399:F401"/>
    <mergeCell ref="A400:B400"/>
    <mergeCell ref="C400:D400"/>
    <mergeCell ref="A401:B401"/>
    <mergeCell ref="C401:D401"/>
    <mergeCell ref="A396:B396"/>
    <mergeCell ref="C396:D396"/>
    <mergeCell ref="E396:F398"/>
    <mergeCell ref="A397:B397"/>
    <mergeCell ref="C397:D397"/>
    <mergeCell ref="A398:B398"/>
    <mergeCell ref="C398:D398"/>
    <mergeCell ref="A393:B393"/>
    <mergeCell ref="C393:D393"/>
    <mergeCell ref="E393:F395"/>
    <mergeCell ref="A394:B394"/>
    <mergeCell ref="C394:D394"/>
    <mergeCell ref="A395:B395"/>
    <mergeCell ref="C395:D395"/>
    <mergeCell ref="A390:B390"/>
    <mergeCell ref="C390:D390"/>
    <mergeCell ref="E390:F392"/>
    <mergeCell ref="A391:B391"/>
    <mergeCell ref="C391:D391"/>
    <mergeCell ref="A392:B392"/>
    <mergeCell ref="C392:D392"/>
    <mergeCell ref="A387:B387"/>
    <mergeCell ref="C387:D387"/>
    <mergeCell ref="E387:F389"/>
    <mergeCell ref="A388:B388"/>
    <mergeCell ref="C388:D388"/>
    <mergeCell ref="A389:B389"/>
    <mergeCell ref="C389:D389"/>
    <mergeCell ref="A384:B384"/>
    <mergeCell ref="C384:D384"/>
    <mergeCell ref="E384:F386"/>
    <mergeCell ref="A385:B385"/>
    <mergeCell ref="C385:D385"/>
    <mergeCell ref="A386:B386"/>
    <mergeCell ref="C386:D386"/>
    <mergeCell ref="A377:F379"/>
    <mergeCell ref="A381:B381"/>
    <mergeCell ref="C381:D381"/>
    <mergeCell ref="E381:F383"/>
    <mergeCell ref="A382:B382"/>
    <mergeCell ref="C382:D382"/>
    <mergeCell ref="A383:B383"/>
    <mergeCell ref="C383:D383"/>
    <mergeCell ref="A369:F371"/>
    <mergeCell ref="A373:B373"/>
    <mergeCell ref="C373:D373"/>
    <mergeCell ref="E373:F375"/>
    <mergeCell ref="A374:B374"/>
    <mergeCell ref="C374:D374"/>
    <mergeCell ref="A375:B375"/>
    <mergeCell ref="C375:D375"/>
    <mergeCell ref="A365:B365"/>
    <mergeCell ref="C365:D365"/>
    <mergeCell ref="F365:F367"/>
    <mergeCell ref="A366:B366"/>
    <mergeCell ref="C366:D366"/>
    <mergeCell ref="A367:B367"/>
    <mergeCell ref="C367:D367"/>
    <mergeCell ref="A358:F360"/>
    <mergeCell ref="A362:B362"/>
    <mergeCell ref="C362:D362"/>
    <mergeCell ref="F362:F364"/>
    <mergeCell ref="A363:B363"/>
    <mergeCell ref="C363:D363"/>
    <mergeCell ref="A364:B364"/>
    <mergeCell ref="C364:D364"/>
    <mergeCell ref="A354:B354"/>
    <mergeCell ref="C354:D354"/>
    <mergeCell ref="F354:F356"/>
    <mergeCell ref="A355:B355"/>
    <mergeCell ref="C355:D355"/>
    <mergeCell ref="A356:B356"/>
    <mergeCell ref="C356:D356"/>
    <mergeCell ref="A351:B351"/>
    <mergeCell ref="C351:D351"/>
    <mergeCell ref="F351:F353"/>
    <mergeCell ref="A352:B352"/>
    <mergeCell ref="C352:D352"/>
    <mergeCell ref="A353:B353"/>
    <mergeCell ref="C353:D353"/>
    <mergeCell ref="A348:B348"/>
    <mergeCell ref="C348:D348"/>
    <mergeCell ref="F348:F350"/>
    <mergeCell ref="A349:B349"/>
    <mergeCell ref="C349:D349"/>
    <mergeCell ref="A350:B350"/>
    <mergeCell ref="C350:D350"/>
    <mergeCell ref="A345:B345"/>
    <mergeCell ref="C345:D345"/>
    <mergeCell ref="F345:F347"/>
    <mergeCell ref="A346:B346"/>
    <mergeCell ref="C346:D346"/>
    <mergeCell ref="A347:B347"/>
    <mergeCell ref="C347:D347"/>
    <mergeCell ref="A342:B342"/>
    <mergeCell ref="C342:D342"/>
    <mergeCell ref="F342:F344"/>
    <mergeCell ref="A343:B343"/>
    <mergeCell ref="C343:D343"/>
    <mergeCell ref="A344:B344"/>
    <mergeCell ref="C344:D344"/>
    <mergeCell ref="A339:B339"/>
    <mergeCell ref="C339:D339"/>
    <mergeCell ref="F339:F341"/>
    <mergeCell ref="A340:B340"/>
    <mergeCell ref="C340:D340"/>
    <mergeCell ref="A341:B341"/>
    <mergeCell ref="C341:D341"/>
    <mergeCell ref="A336:B336"/>
    <mergeCell ref="C336:D336"/>
    <mergeCell ref="F336:F338"/>
    <mergeCell ref="A337:B337"/>
    <mergeCell ref="C337:D337"/>
    <mergeCell ref="A338:B338"/>
    <mergeCell ref="C338:D338"/>
    <mergeCell ref="A333:B333"/>
    <mergeCell ref="C333:D333"/>
    <mergeCell ref="F333:F335"/>
    <mergeCell ref="A334:B334"/>
    <mergeCell ref="C334:D334"/>
    <mergeCell ref="A335:B335"/>
    <mergeCell ref="C335:D335"/>
    <mergeCell ref="A330:B330"/>
    <mergeCell ref="C330:D330"/>
    <mergeCell ref="F330:F332"/>
    <mergeCell ref="A331:B331"/>
    <mergeCell ref="C331:D331"/>
    <mergeCell ref="A332:B332"/>
    <mergeCell ref="C332:D332"/>
    <mergeCell ref="A327:B327"/>
    <mergeCell ref="C327:D327"/>
    <mergeCell ref="F327:F329"/>
    <mergeCell ref="A328:B328"/>
    <mergeCell ref="C328:D328"/>
    <mergeCell ref="A329:B329"/>
    <mergeCell ref="C329:D329"/>
    <mergeCell ref="A324:B324"/>
    <mergeCell ref="C324:D324"/>
    <mergeCell ref="F324:F326"/>
    <mergeCell ref="A325:B325"/>
    <mergeCell ref="C325:D325"/>
    <mergeCell ref="A326:B326"/>
    <mergeCell ref="C326:D326"/>
    <mergeCell ref="A321:B321"/>
    <mergeCell ref="C321:D321"/>
    <mergeCell ref="F321:F323"/>
    <mergeCell ref="A322:B322"/>
    <mergeCell ref="C322:D322"/>
    <mergeCell ref="A323:B323"/>
    <mergeCell ref="C323:D323"/>
    <mergeCell ref="A318:B318"/>
    <mergeCell ref="C318:D318"/>
    <mergeCell ref="F318:F320"/>
    <mergeCell ref="A319:B319"/>
    <mergeCell ref="C319:D319"/>
    <mergeCell ref="A320:B320"/>
    <mergeCell ref="C320:D320"/>
    <mergeCell ref="A315:B315"/>
    <mergeCell ref="C315:D315"/>
    <mergeCell ref="F315:F317"/>
    <mergeCell ref="A316:B316"/>
    <mergeCell ref="C316:D316"/>
    <mergeCell ref="A317:B317"/>
    <mergeCell ref="C317:D317"/>
    <mergeCell ref="A312:B312"/>
    <mergeCell ref="C312:D312"/>
    <mergeCell ref="F312:F314"/>
    <mergeCell ref="A313:B313"/>
    <mergeCell ref="C313:D313"/>
    <mergeCell ref="A314:B314"/>
    <mergeCell ref="C314:D314"/>
    <mergeCell ref="A309:B309"/>
    <mergeCell ref="C309:D309"/>
    <mergeCell ref="F309:F311"/>
    <mergeCell ref="A310:B310"/>
    <mergeCell ref="C310:D310"/>
    <mergeCell ref="A311:B311"/>
    <mergeCell ref="C311:D311"/>
    <mergeCell ref="A306:B306"/>
    <mergeCell ref="C306:D306"/>
    <mergeCell ref="F306:F308"/>
    <mergeCell ref="A307:B307"/>
    <mergeCell ref="C307:D307"/>
    <mergeCell ref="A308:B308"/>
    <mergeCell ref="C308:D308"/>
    <mergeCell ref="A303:B303"/>
    <mergeCell ref="C303:D303"/>
    <mergeCell ref="F303:F305"/>
    <mergeCell ref="A304:B304"/>
    <mergeCell ref="C304:D304"/>
    <mergeCell ref="A305:B305"/>
    <mergeCell ref="C305:D305"/>
    <mergeCell ref="A300:B300"/>
    <mergeCell ref="C300:D300"/>
    <mergeCell ref="F300:F302"/>
    <mergeCell ref="A301:B301"/>
    <mergeCell ref="C301:D301"/>
    <mergeCell ref="A302:B302"/>
    <mergeCell ref="C302:D302"/>
    <mergeCell ref="A297:B297"/>
    <mergeCell ref="C297:D297"/>
    <mergeCell ref="F297:F299"/>
    <mergeCell ref="A298:B298"/>
    <mergeCell ref="C298:D298"/>
    <mergeCell ref="A299:B299"/>
    <mergeCell ref="C299:D299"/>
    <mergeCell ref="A294:B294"/>
    <mergeCell ref="C294:D294"/>
    <mergeCell ref="F294:F296"/>
    <mergeCell ref="A295:B295"/>
    <mergeCell ref="C295:D295"/>
    <mergeCell ref="A296:B296"/>
    <mergeCell ref="C296:D296"/>
    <mergeCell ref="A291:B291"/>
    <mergeCell ref="C291:D291"/>
    <mergeCell ref="F291:F293"/>
    <mergeCell ref="A292:B292"/>
    <mergeCell ref="C292:D292"/>
    <mergeCell ref="A293:B293"/>
    <mergeCell ref="C293:D293"/>
    <mergeCell ref="A288:B288"/>
    <mergeCell ref="C288:D288"/>
    <mergeCell ref="F288:F290"/>
    <mergeCell ref="A289:B289"/>
    <mergeCell ref="C289:D289"/>
    <mergeCell ref="A290:B290"/>
    <mergeCell ref="C290:D290"/>
    <mergeCell ref="A285:B285"/>
    <mergeCell ref="C285:D285"/>
    <mergeCell ref="F285:F287"/>
    <mergeCell ref="A286:B286"/>
    <mergeCell ref="C286:D286"/>
    <mergeCell ref="A287:B287"/>
    <mergeCell ref="C287:D287"/>
    <mergeCell ref="A282:B282"/>
    <mergeCell ref="C282:D282"/>
    <mergeCell ref="F282:F284"/>
    <mergeCell ref="A283:B283"/>
    <mergeCell ref="C283:D283"/>
    <mergeCell ref="A284:B284"/>
    <mergeCell ref="C284:D284"/>
    <mergeCell ref="A279:B279"/>
    <mergeCell ref="C279:D279"/>
    <mergeCell ref="F279:F281"/>
    <mergeCell ref="A280:B280"/>
    <mergeCell ref="C280:D280"/>
    <mergeCell ref="A281:B281"/>
    <mergeCell ref="C281:D281"/>
    <mergeCell ref="A276:B276"/>
    <mergeCell ref="C276:D276"/>
    <mergeCell ref="F276:F278"/>
    <mergeCell ref="A277:B277"/>
    <mergeCell ref="C277:D277"/>
    <mergeCell ref="A278:B278"/>
    <mergeCell ref="C278:D278"/>
    <mergeCell ref="A273:B273"/>
    <mergeCell ref="C273:D273"/>
    <mergeCell ref="F273:F275"/>
    <mergeCell ref="A274:B274"/>
    <mergeCell ref="C274:D274"/>
    <mergeCell ref="A275:B275"/>
    <mergeCell ref="C275:D275"/>
    <mergeCell ref="A270:B270"/>
    <mergeCell ref="C270:D270"/>
    <mergeCell ref="F270:F272"/>
    <mergeCell ref="A271:B271"/>
    <mergeCell ref="C271:D271"/>
    <mergeCell ref="A272:B272"/>
    <mergeCell ref="C272:D272"/>
    <mergeCell ref="A267:B267"/>
    <mergeCell ref="C267:D267"/>
    <mergeCell ref="F267:F269"/>
    <mergeCell ref="A268:B268"/>
    <mergeCell ref="C268:D268"/>
    <mergeCell ref="A269:B269"/>
    <mergeCell ref="C269:D269"/>
    <mergeCell ref="A264:B264"/>
    <mergeCell ref="C264:D264"/>
    <mergeCell ref="F264:F266"/>
    <mergeCell ref="A265:B265"/>
    <mergeCell ref="C265:D265"/>
    <mergeCell ref="A266:B266"/>
    <mergeCell ref="C266:D266"/>
    <mergeCell ref="A261:B261"/>
    <mergeCell ref="C261:D261"/>
    <mergeCell ref="F261:F263"/>
    <mergeCell ref="A262:B262"/>
    <mergeCell ref="C262:D262"/>
    <mergeCell ref="A263:B263"/>
    <mergeCell ref="C263:D263"/>
    <mergeCell ref="A258:B258"/>
    <mergeCell ref="C258:D258"/>
    <mergeCell ref="F258:F260"/>
    <mergeCell ref="A259:B259"/>
    <mergeCell ref="C259:D259"/>
    <mergeCell ref="A260:B260"/>
    <mergeCell ref="C260:D260"/>
    <mergeCell ref="A255:B255"/>
    <mergeCell ref="C255:D255"/>
    <mergeCell ref="F255:F257"/>
    <mergeCell ref="A256:B256"/>
    <mergeCell ref="C256:D256"/>
    <mergeCell ref="A257:B257"/>
    <mergeCell ref="C257:D257"/>
    <mergeCell ref="A252:B252"/>
    <mergeCell ref="C252:D252"/>
    <mergeCell ref="F252:F254"/>
    <mergeCell ref="A253:B253"/>
    <mergeCell ref="C253:D253"/>
    <mergeCell ref="A254:B254"/>
    <mergeCell ref="C254:D254"/>
    <mergeCell ref="A249:B249"/>
    <mergeCell ref="C249:D249"/>
    <mergeCell ref="F249:F251"/>
    <mergeCell ref="A250:B250"/>
    <mergeCell ref="C250:D250"/>
    <mergeCell ref="A251:B251"/>
    <mergeCell ref="C251:D251"/>
    <mergeCell ref="A246:B246"/>
    <mergeCell ref="C246:D246"/>
    <mergeCell ref="F246:F248"/>
    <mergeCell ref="A247:B247"/>
    <mergeCell ref="C247:D247"/>
    <mergeCell ref="A248:B248"/>
    <mergeCell ref="C248:D248"/>
    <mergeCell ref="A243:B243"/>
    <mergeCell ref="C243:D243"/>
    <mergeCell ref="F243:F245"/>
    <mergeCell ref="A244:B244"/>
    <mergeCell ref="C244:D244"/>
    <mergeCell ref="A245:B245"/>
    <mergeCell ref="C245:D245"/>
    <mergeCell ref="A240:B240"/>
    <mergeCell ref="C240:D240"/>
    <mergeCell ref="F240:F242"/>
    <mergeCell ref="A241:B241"/>
    <mergeCell ref="C241:D241"/>
    <mergeCell ref="A242:B242"/>
    <mergeCell ref="C242:D242"/>
    <mergeCell ref="A237:B237"/>
    <mergeCell ref="C237:D237"/>
    <mergeCell ref="F237:F239"/>
    <mergeCell ref="A238:B238"/>
    <mergeCell ref="C238:D238"/>
    <mergeCell ref="A239:B239"/>
    <mergeCell ref="C239:D239"/>
    <mergeCell ref="A234:B234"/>
    <mergeCell ref="C234:D234"/>
    <mergeCell ref="F234:F236"/>
    <mergeCell ref="A235:B235"/>
    <mergeCell ref="C235:D235"/>
    <mergeCell ref="A236:B236"/>
    <mergeCell ref="C236:D236"/>
    <mergeCell ref="A231:B231"/>
    <mergeCell ref="C231:D231"/>
    <mergeCell ref="F231:F233"/>
    <mergeCell ref="A232:B232"/>
    <mergeCell ref="C232:D232"/>
    <mergeCell ref="A233:B233"/>
    <mergeCell ref="C233:D233"/>
    <mergeCell ref="A228:B228"/>
    <mergeCell ref="C228:D228"/>
    <mergeCell ref="F228:F230"/>
    <mergeCell ref="A229:B229"/>
    <mergeCell ref="C229:D229"/>
    <mergeCell ref="A230:B230"/>
    <mergeCell ref="C230:D230"/>
    <mergeCell ref="A225:B225"/>
    <mergeCell ref="C225:D225"/>
    <mergeCell ref="F225:F227"/>
    <mergeCell ref="A226:B226"/>
    <mergeCell ref="C226:D226"/>
    <mergeCell ref="A227:B227"/>
    <mergeCell ref="C227:D227"/>
    <mergeCell ref="A222:B222"/>
    <mergeCell ref="C222:D222"/>
    <mergeCell ref="F222:F224"/>
    <mergeCell ref="A223:B223"/>
    <mergeCell ref="C223:D223"/>
    <mergeCell ref="A224:B224"/>
    <mergeCell ref="C224:D224"/>
    <mergeCell ref="A219:B219"/>
    <mergeCell ref="C219:D219"/>
    <mergeCell ref="F219:F221"/>
    <mergeCell ref="A220:B220"/>
    <mergeCell ref="C220:D220"/>
    <mergeCell ref="A221:B221"/>
    <mergeCell ref="C221:D221"/>
    <mergeCell ref="A216:B216"/>
    <mergeCell ref="C216:D216"/>
    <mergeCell ref="F216:F218"/>
    <mergeCell ref="A217:B217"/>
    <mergeCell ref="C217:D217"/>
    <mergeCell ref="A218:B218"/>
    <mergeCell ref="C218:D218"/>
    <mergeCell ref="A213:B213"/>
    <mergeCell ref="C213:D213"/>
    <mergeCell ref="F213:F215"/>
    <mergeCell ref="A214:B214"/>
    <mergeCell ref="C214:D214"/>
    <mergeCell ref="A215:B215"/>
    <mergeCell ref="C215:D215"/>
    <mergeCell ref="A210:B210"/>
    <mergeCell ref="C210:D210"/>
    <mergeCell ref="F210:F212"/>
    <mergeCell ref="A211:B211"/>
    <mergeCell ref="C211:D211"/>
    <mergeCell ref="A212:B212"/>
    <mergeCell ref="C212:D212"/>
    <mergeCell ref="A207:B207"/>
    <mergeCell ref="C207:D207"/>
    <mergeCell ref="F207:F209"/>
    <mergeCell ref="A208:B208"/>
    <mergeCell ref="C208:D208"/>
    <mergeCell ref="A209:B209"/>
    <mergeCell ref="C209:D209"/>
    <mergeCell ref="A204:B204"/>
    <mergeCell ref="C204:D204"/>
    <mergeCell ref="F204:F206"/>
    <mergeCell ref="A205:B205"/>
    <mergeCell ref="C205:D205"/>
    <mergeCell ref="A206:B206"/>
    <mergeCell ref="C206:D206"/>
    <mergeCell ref="A201:B201"/>
    <mergeCell ref="C201:D201"/>
    <mergeCell ref="F201:F203"/>
    <mergeCell ref="A202:B202"/>
    <mergeCell ref="C202:D202"/>
    <mergeCell ref="A203:B203"/>
    <mergeCell ref="C203:D203"/>
    <mergeCell ref="A198:B198"/>
    <mergeCell ref="C198:D198"/>
    <mergeCell ref="F198:F200"/>
    <mergeCell ref="A199:B199"/>
    <mergeCell ref="C199:D199"/>
    <mergeCell ref="A200:B200"/>
    <mergeCell ref="C200:D200"/>
    <mergeCell ref="A195:B195"/>
    <mergeCell ref="C195:D195"/>
    <mergeCell ref="F195:F197"/>
    <mergeCell ref="A196:B196"/>
    <mergeCell ref="C196:D196"/>
    <mergeCell ref="A197:B197"/>
    <mergeCell ref="C197:D197"/>
    <mergeCell ref="A188:F190"/>
    <mergeCell ref="A192:B192"/>
    <mergeCell ref="C192:D192"/>
    <mergeCell ref="F192:F194"/>
    <mergeCell ref="A193:B193"/>
    <mergeCell ref="C193:D193"/>
    <mergeCell ref="A194:B194"/>
    <mergeCell ref="C194:D194"/>
    <mergeCell ref="A184:B184"/>
    <mergeCell ref="C184:D184"/>
    <mergeCell ref="E184:F186"/>
    <mergeCell ref="A185:B185"/>
    <mergeCell ref="C185:D185"/>
    <mergeCell ref="A186:B186"/>
    <mergeCell ref="C186:D186"/>
    <mergeCell ref="A173:F175"/>
    <mergeCell ref="A177:F179"/>
    <mergeCell ref="A181:B181"/>
    <mergeCell ref="C181:D181"/>
    <mergeCell ref="E181:F183"/>
    <mergeCell ref="A182:B182"/>
    <mergeCell ref="C182:D182"/>
    <mergeCell ref="A183:B183"/>
    <mergeCell ref="C183:D183"/>
    <mergeCell ref="A166:F168"/>
    <mergeCell ref="A169:B169"/>
    <mergeCell ref="C169:D169"/>
    <mergeCell ref="E169:F171"/>
    <mergeCell ref="A170:B170"/>
    <mergeCell ref="C170:D170"/>
    <mergeCell ref="A171:B171"/>
    <mergeCell ref="C171:D171"/>
    <mergeCell ref="A160:F162"/>
    <mergeCell ref="A163:B163"/>
    <mergeCell ref="C163:D163"/>
    <mergeCell ref="E163:F165"/>
    <mergeCell ref="A164:B164"/>
    <mergeCell ref="C164:D164"/>
    <mergeCell ref="A165:B165"/>
    <mergeCell ref="C165:D165"/>
    <mergeCell ref="A154:F156"/>
    <mergeCell ref="A157:B157"/>
    <mergeCell ref="C157:D157"/>
    <mergeCell ref="E157:F159"/>
    <mergeCell ref="A158:B158"/>
    <mergeCell ref="C158:D158"/>
    <mergeCell ref="A159:B159"/>
    <mergeCell ref="C159:D159"/>
    <mergeCell ref="A151:B151"/>
    <mergeCell ref="C151:D151"/>
    <mergeCell ref="E151:F153"/>
    <mergeCell ref="A152:B152"/>
    <mergeCell ref="C152:D152"/>
    <mergeCell ref="A153:B153"/>
    <mergeCell ref="C153:D153"/>
    <mergeCell ref="A148:B148"/>
    <mergeCell ref="C148:D148"/>
    <mergeCell ref="E148:F150"/>
    <mergeCell ref="A149:B149"/>
    <mergeCell ref="C149:D149"/>
    <mergeCell ref="A150:B150"/>
    <mergeCell ref="C150:D150"/>
    <mergeCell ref="A142:F144"/>
    <mergeCell ref="A145:B145"/>
    <mergeCell ref="C145:D145"/>
    <mergeCell ref="E145:F147"/>
    <mergeCell ref="A146:B146"/>
    <mergeCell ref="C146:D146"/>
    <mergeCell ref="A147:B147"/>
    <mergeCell ref="C147:D147"/>
    <mergeCell ref="A139:B139"/>
    <mergeCell ref="C139:D139"/>
    <mergeCell ref="E139:F141"/>
    <mergeCell ref="A140:B140"/>
    <mergeCell ref="C140:D140"/>
    <mergeCell ref="A141:B141"/>
    <mergeCell ref="C141:D141"/>
    <mergeCell ref="A136:B136"/>
    <mergeCell ref="C136:D136"/>
    <mergeCell ref="E136:F138"/>
    <mergeCell ref="A137:B137"/>
    <mergeCell ref="C137:D137"/>
    <mergeCell ref="A138:B138"/>
    <mergeCell ref="C138:D138"/>
    <mergeCell ref="A130:F132"/>
    <mergeCell ref="A133:B133"/>
    <mergeCell ref="C133:D133"/>
    <mergeCell ref="E133:F135"/>
    <mergeCell ref="A134:B134"/>
    <mergeCell ref="C134:D134"/>
    <mergeCell ref="A135:B135"/>
    <mergeCell ref="C135:D135"/>
    <mergeCell ref="A124:F126"/>
    <mergeCell ref="A127:B127"/>
    <mergeCell ref="C127:D127"/>
    <mergeCell ref="E127:F129"/>
    <mergeCell ref="A128:B128"/>
    <mergeCell ref="C128:D128"/>
    <mergeCell ref="A129:B129"/>
    <mergeCell ref="C129:D129"/>
    <mergeCell ref="A118:F120"/>
    <mergeCell ref="A121:B121"/>
    <mergeCell ref="C121:D121"/>
    <mergeCell ref="E121:F123"/>
    <mergeCell ref="A122:B122"/>
    <mergeCell ref="C122:D122"/>
    <mergeCell ref="A123:B123"/>
    <mergeCell ref="C123:D123"/>
    <mergeCell ref="A112:F114"/>
    <mergeCell ref="A115:B115"/>
    <mergeCell ref="C115:D115"/>
    <mergeCell ref="E115:F117"/>
    <mergeCell ref="A116:B116"/>
    <mergeCell ref="C116:D116"/>
    <mergeCell ref="A117:B117"/>
    <mergeCell ref="C117:D117"/>
    <mergeCell ref="A106:F108"/>
    <mergeCell ref="A109:B109"/>
    <mergeCell ref="C109:D109"/>
    <mergeCell ref="E109:F111"/>
    <mergeCell ref="A110:B110"/>
    <mergeCell ref="C110:D110"/>
    <mergeCell ref="A111:B111"/>
    <mergeCell ref="C111:D111"/>
    <mergeCell ref="A103:B103"/>
    <mergeCell ref="C103:D103"/>
    <mergeCell ref="E103:F105"/>
    <mergeCell ref="A104:B104"/>
    <mergeCell ref="C104:D104"/>
    <mergeCell ref="A105:B105"/>
    <mergeCell ref="C105:D105"/>
    <mergeCell ref="A100:B100"/>
    <mergeCell ref="C100:D100"/>
    <mergeCell ref="E100:F102"/>
    <mergeCell ref="A101:B101"/>
    <mergeCell ref="C101:D101"/>
    <mergeCell ref="A102:B102"/>
    <mergeCell ref="C102:D102"/>
    <mergeCell ref="A94:F96"/>
    <mergeCell ref="A97:B97"/>
    <mergeCell ref="C97:D97"/>
    <mergeCell ref="E97:F99"/>
    <mergeCell ref="A98:B98"/>
    <mergeCell ref="C98:D98"/>
    <mergeCell ref="A99:B99"/>
    <mergeCell ref="C99:D99"/>
    <mergeCell ref="A88:F90"/>
    <mergeCell ref="A91:B91"/>
    <mergeCell ref="C91:D91"/>
    <mergeCell ref="E91:F93"/>
    <mergeCell ref="A92:B92"/>
    <mergeCell ref="C92:D92"/>
    <mergeCell ref="A93:B93"/>
    <mergeCell ref="C93:D93"/>
    <mergeCell ref="A82:F84"/>
    <mergeCell ref="A85:B85"/>
    <mergeCell ref="C85:D85"/>
    <mergeCell ref="E85:F87"/>
    <mergeCell ref="A86:B86"/>
    <mergeCell ref="C86:D86"/>
    <mergeCell ref="A87:B87"/>
    <mergeCell ref="C87:D87"/>
    <mergeCell ref="A76:F78"/>
    <mergeCell ref="A79:B79"/>
    <mergeCell ref="C79:D79"/>
    <mergeCell ref="E79:F81"/>
    <mergeCell ref="A80:B80"/>
    <mergeCell ref="C80:D80"/>
    <mergeCell ref="A81:B81"/>
    <mergeCell ref="C81:D81"/>
    <mergeCell ref="A70:F72"/>
    <mergeCell ref="A73:B73"/>
    <mergeCell ref="C73:D73"/>
    <mergeCell ref="E73:F75"/>
    <mergeCell ref="A74:B74"/>
    <mergeCell ref="C74:D74"/>
    <mergeCell ref="A75:B75"/>
    <mergeCell ref="C75:D75"/>
    <mergeCell ref="A64:F66"/>
    <mergeCell ref="A67:B67"/>
    <mergeCell ref="C67:D67"/>
    <mergeCell ref="E67:F69"/>
    <mergeCell ref="A68:B68"/>
    <mergeCell ref="C68:D68"/>
    <mergeCell ref="A69:B69"/>
    <mergeCell ref="C69:D69"/>
    <mergeCell ref="A58:F60"/>
    <mergeCell ref="A61:B61"/>
    <mergeCell ref="C61:D61"/>
    <mergeCell ref="E61:F63"/>
    <mergeCell ref="A62:B62"/>
    <mergeCell ref="C62:D62"/>
    <mergeCell ref="A63:B63"/>
    <mergeCell ref="C63:D63"/>
    <mergeCell ref="A52:F54"/>
    <mergeCell ref="A55:B55"/>
    <mergeCell ref="C55:D55"/>
    <mergeCell ref="E55:F57"/>
    <mergeCell ref="A56:B56"/>
    <mergeCell ref="C56:D56"/>
    <mergeCell ref="A57:B57"/>
    <mergeCell ref="C57:D57"/>
    <mergeCell ref="A38:F40"/>
    <mergeCell ref="A42:F44"/>
    <mergeCell ref="A46:F48"/>
    <mergeCell ref="A49:B49"/>
    <mergeCell ref="C49:D49"/>
    <mergeCell ref="E49:F51"/>
    <mergeCell ref="A50:B50"/>
    <mergeCell ref="C50:D50"/>
    <mergeCell ref="A51:B51"/>
    <mergeCell ref="C51:D51"/>
    <mergeCell ref="C19:D19"/>
    <mergeCell ref="E19:F21"/>
    <mergeCell ref="A20:B20"/>
    <mergeCell ref="C20:D20"/>
    <mergeCell ref="A34:B34"/>
    <mergeCell ref="C34:D34"/>
    <mergeCell ref="E34:F36"/>
    <mergeCell ref="A35:B35"/>
    <mergeCell ref="C35:D35"/>
    <mergeCell ref="A36:B36"/>
    <mergeCell ref="C36:D36"/>
    <mergeCell ref="A31:B31"/>
    <mergeCell ref="C31:D31"/>
    <mergeCell ref="E31:F33"/>
    <mergeCell ref="A32:B32"/>
    <mergeCell ref="C32:D32"/>
    <mergeCell ref="A33:B33"/>
    <mergeCell ref="C33:D33"/>
    <mergeCell ref="A28:B28"/>
    <mergeCell ref="C28:D28"/>
    <mergeCell ref="E28:F30"/>
    <mergeCell ref="A29:B29"/>
    <mergeCell ref="C29:D29"/>
    <mergeCell ref="A30:B30"/>
    <mergeCell ref="C30:D30"/>
    <mergeCell ref="L1:N1"/>
    <mergeCell ref="A4:N4"/>
    <mergeCell ref="A6:B8"/>
    <mergeCell ref="C6:D8"/>
    <mergeCell ref="E6:F7"/>
    <mergeCell ref="G6:G8"/>
    <mergeCell ref="H6:H8"/>
    <mergeCell ref="I6:K6"/>
    <mergeCell ref="L6:N6"/>
    <mergeCell ref="I7:I8"/>
    <mergeCell ref="A25:B25"/>
    <mergeCell ref="C25:D25"/>
    <mergeCell ref="E25:F27"/>
    <mergeCell ref="A26:B26"/>
    <mergeCell ref="C26:D26"/>
    <mergeCell ref="A27:B27"/>
    <mergeCell ref="C27:D27"/>
    <mergeCell ref="A21:B21"/>
    <mergeCell ref="C21:D21"/>
    <mergeCell ref="A22:B22"/>
    <mergeCell ref="C22:D22"/>
    <mergeCell ref="E22:F24"/>
    <mergeCell ref="A23:B23"/>
    <mergeCell ref="C23:D23"/>
    <mergeCell ref="A24:B24"/>
    <mergeCell ref="C24:D24"/>
    <mergeCell ref="L7:L8"/>
    <mergeCell ref="A9:B9"/>
    <mergeCell ref="C9:D9"/>
    <mergeCell ref="A11:F13"/>
    <mergeCell ref="A15:F17"/>
    <mergeCell ref="A19:B19"/>
  </mergeCells>
  <printOptions horizontalCentered="1"/>
  <pageMargins left="0.47244094488188981" right="0.47244094488188981" top="0.98425196850393704" bottom="0.74803149606299213" header="0.51181102362204722" footer="0.51181102362204722"/>
  <pageSetup paperSize="9" scale="7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88"/>
  <sheetViews>
    <sheetView tabSelected="1" view="pageBreakPreview" zoomScale="118" zoomScaleNormal="100" zoomScaleSheetLayoutView="118" workbookViewId="0">
      <selection activeCell="C125" sqref="C125"/>
    </sheetView>
  </sheetViews>
  <sheetFormatPr defaultColWidth="9" defaultRowHeight="15"/>
  <cols>
    <col min="1" max="1" width="4.75" style="1290" customWidth="1"/>
    <col min="2" max="2" width="8.5" style="1290" customWidth="1"/>
    <col min="3" max="3" width="52.25" style="1294" customWidth="1"/>
    <col min="4" max="4" width="12" style="1294" customWidth="1"/>
    <col min="5" max="6" width="11.375" style="1294" customWidth="1"/>
    <col min="7" max="8" width="12" style="1294" customWidth="1"/>
    <col min="9" max="10" width="10.875" style="1294" customWidth="1"/>
    <col min="11" max="11" width="12" style="1294" customWidth="1"/>
    <col min="12" max="16384" width="9" style="1294"/>
  </cols>
  <sheetData>
    <row r="1" spans="1:14" ht="12.75" customHeight="1">
      <c r="B1" s="1291"/>
      <c r="C1" s="1292"/>
      <c r="D1" s="1292"/>
      <c r="E1" s="1292"/>
      <c r="F1" s="1292"/>
      <c r="G1" s="1292"/>
      <c r="H1" s="1292"/>
      <c r="I1" s="1293" t="s">
        <v>1370</v>
      </c>
    </row>
    <row r="2" spans="1:14" ht="12.75" customHeight="1">
      <c r="B2" s="1291"/>
      <c r="C2" s="1292"/>
      <c r="D2" s="1292"/>
      <c r="E2" s="1292"/>
      <c r="F2" s="1292"/>
      <c r="G2" s="1292"/>
      <c r="H2" s="1292"/>
      <c r="I2" s="1293" t="s">
        <v>141</v>
      </c>
    </row>
    <row r="3" spans="1:14" ht="12.75" customHeight="1">
      <c r="B3" s="1291"/>
      <c r="C3" s="1292"/>
      <c r="D3" s="1292"/>
      <c r="E3" s="1292"/>
      <c r="F3" s="1292"/>
      <c r="G3" s="1292"/>
      <c r="H3" s="1292"/>
      <c r="I3" s="1293" t="s">
        <v>1371</v>
      </c>
    </row>
    <row r="4" spans="1:14" ht="9.75" customHeight="1"/>
    <row r="5" spans="1:14" s="1296" customFormat="1" ht="27.75" customHeight="1">
      <c r="A5" s="1295" t="s">
        <v>1297</v>
      </c>
      <c r="B5" s="1295"/>
      <c r="C5" s="1295"/>
      <c r="D5" s="1295"/>
      <c r="E5" s="1295"/>
      <c r="F5" s="1295"/>
      <c r="G5" s="1295"/>
      <c r="H5" s="1295"/>
      <c r="I5" s="1295"/>
      <c r="J5" s="1295"/>
      <c r="K5" s="1295"/>
    </row>
    <row r="6" spans="1:14" s="1299" customFormat="1" ht="11.25" customHeight="1">
      <c r="A6" s="1297"/>
      <c r="B6" s="1297"/>
      <c r="C6" s="1297"/>
      <c r="D6" s="1297"/>
      <c r="E6" s="1297"/>
      <c r="F6" s="1297"/>
      <c r="G6" s="1297"/>
      <c r="H6" s="1297"/>
      <c r="I6" s="1297"/>
      <c r="J6" s="1297"/>
      <c r="K6" s="1298" t="s">
        <v>35</v>
      </c>
    </row>
    <row r="7" spans="1:14" ht="14.25" customHeight="1">
      <c r="A7" s="1300" t="s">
        <v>686</v>
      </c>
      <c r="B7" s="1301" t="s">
        <v>1298</v>
      </c>
      <c r="C7" s="1302" t="s">
        <v>1299</v>
      </c>
      <c r="D7" s="1303" t="s">
        <v>617</v>
      </c>
      <c r="E7" s="1304"/>
      <c r="F7" s="1304"/>
      <c r="G7" s="1305"/>
      <c r="H7" s="1306" t="s">
        <v>642</v>
      </c>
      <c r="I7" s="1306"/>
      <c r="J7" s="1306"/>
      <c r="K7" s="1307"/>
      <c r="L7" s="1308"/>
      <c r="M7" s="1308"/>
      <c r="N7" s="1308"/>
    </row>
    <row r="8" spans="1:14" s="1320" customFormat="1" ht="32.25" customHeight="1">
      <c r="A8" s="1309"/>
      <c r="B8" s="1310"/>
      <c r="C8" s="1311"/>
      <c r="D8" s="1312" t="s">
        <v>1300</v>
      </c>
      <c r="E8" s="1313" t="s">
        <v>1301</v>
      </c>
      <c r="F8" s="1314" t="s">
        <v>1302</v>
      </c>
      <c r="G8" s="1315" t="s">
        <v>1303</v>
      </c>
      <c r="H8" s="1316" t="s">
        <v>1300</v>
      </c>
      <c r="I8" s="1317" t="s">
        <v>1301</v>
      </c>
      <c r="J8" s="1318" t="s">
        <v>1302</v>
      </c>
      <c r="K8" s="1316" t="s">
        <v>1303</v>
      </c>
      <c r="L8" s="1319"/>
      <c r="M8" s="1319"/>
      <c r="N8" s="1319"/>
    </row>
    <row r="9" spans="1:14" s="1327" customFormat="1" ht="11.25" customHeight="1">
      <c r="A9" s="1321">
        <v>1</v>
      </c>
      <c r="B9" s="1322">
        <v>2</v>
      </c>
      <c r="C9" s="1321">
        <v>3</v>
      </c>
      <c r="D9" s="1323">
        <v>4</v>
      </c>
      <c r="E9" s="1323">
        <v>5</v>
      </c>
      <c r="F9" s="1324">
        <v>6</v>
      </c>
      <c r="G9" s="1324">
        <v>7</v>
      </c>
      <c r="H9" s="1325">
        <v>8</v>
      </c>
      <c r="I9" s="1323">
        <v>9</v>
      </c>
      <c r="J9" s="1324">
        <v>10</v>
      </c>
      <c r="K9" s="1324">
        <v>11</v>
      </c>
      <c r="L9" s="1326"/>
      <c r="M9" s="1326"/>
      <c r="N9" s="1326"/>
    </row>
    <row r="10" spans="1:14" s="1333" customFormat="1" ht="18" hidden="1" customHeight="1">
      <c r="A10" s="1328">
        <v>1</v>
      </c>
      <c r="B10" s="1329"/>
      <c r="C10" s="1330" t="s">
        <v>1304</v>
      </c>
      <c r="D10" s="1331">
        <f>D11</f>
        <v>7500000</v>
      </c>
      <c r="E10" s="1331">
        <f>E11</f>
        <v>0</v>
      </c>
      <c r="F10" s="1331">
        <f>F11</f>
        <v>0</v>
      </c>
      <c r="G10" s="1331">
        <f>D10+E10-F10</f>
        <v>7500000</v>
      </c>
      <c r="H10" s="1331">
        <f>H14</f>
        <v>12500000</v>
      </c>
      <c r="I10" s="1331">
        <f>I14</f>
        <v>0</v>
      </c>
      <c r="J10" s="1331">
        <f>J14</f>
        <v>0</v>
      </c>
      <c r="K10" s="1331">
        <f>H10+I10-J10</f>
        <v>12500000</v>
      </c>
      <c r="L10" s="1332"/>
    </row>
    <row r="11" spans="1:14" s="1339" customFormat="1" ht="16.5" hidden="1" customHeight="1">
      <c r="A11" s="1334"/>
      <c r="B11" s="1335" t="s">
        <v>485</v>
      </c>
      <c r="C11" s="1336" t="s">
        <v>1305</v>
      </c>
      <c r="D11" s="1337">
        <f>D12+D13</f>
        <v>7500000</v>
      </c>
      <c r="E11" s="1337">
        <f>SUM(E12:E13)</f>
        <v>0</v>
      </c>
      <c r="F11" s="1337">
        <f>SUM(F12:F13)</f>
        <v>0</v>
      </c>
      <c r="G11" s="1337">
        <f>D11+E11-F11</f>
        <v>7500000</v>
      </c>
      <c r="H11" s="1338"/>
      <c r="I11" s="1337"/>
      <c r="J11" s="1337"/>
      <c r="K11" s="1337"/>
    </row>
    <row r="12" spans="1:14" s="1339" customFormat="1" ht="16.5" hidden="1" customHeight="1">
      <c r="A12" s="1334"/>
      <c r="B12" s="1340" t="s">
        <v>1306</v>
      </c>
      <c r="C12" s="1341" t="s">
        <v>1307</v>
      </c>
      <c r="D12" s="1342">
        <v>7490000</v>
      </c>
      <c r="E12" s="1342">
        <v>0</v>
      </c>
      <c r="F12" s="1342">
        <v>0</v>
      </c>
      <c r="G12" s="1342">
        <f>D12+E12-F12</f>
        <v>7490000</v>
      </c>
      <c r="H12" s="1343"/>
      <c r="I12" s="1342"/>
      <c r="J12" s="1342"/>
      <c r="K12" s="1342"/>
    </row>
    <row r="13" spans="1:14" s="1339" customFormat="1" ht="16.5" hidden="1" customHeight="1">
      <c r="A13" s="1334"/>
      <c r="B13" s="1344" t="s">
        <v>135</v>
      </c>
      <c r="C13" s="1345" t="s">
        <v>107</v>
      </c>
      <c r="D13" s="1346">
        <v>10000</v>
      </c>
      <c r="E13" s="1346">
        <v>0</v>
      </c>
      <c r="F13" s="1346">
        <v>0</v>
      </c>
      <c r="G13" s="1342">
        <f>D13+E13-F13</f>
        <v>10000</v>
      </c>
      <c r="H13" s="1347"/>
      <c r="I13" s="1346"/>
      <c r="J13" s="1346"/>
      <c r="K13" s="1342"/>
    </row>
    <row r="14" spans="1:14" s="1339" customFormat="1" ht="16.5" hidden="1" customHeight="1">
      <c r="A14" s="1334"/>
      <c r="B14" s="1335" t="s">
        <v>485</v>
      </c>
      <c r="C14" s="1348" t="s">
        <v>1076</v>
      </c>
      <c r="D14" s="1338"/>
      <c r="E14" s="1338"/>
      <c r="F14" s="1338"/>
      <c r="G14" s="1338"/>
      <c r="H14" s="1337">
        <f>SUM(H15:H25)</f>
        <v>12500000</v>
      </c>
      <c r="I14" s="1349">
        <f>SUM(I15:I25)</f>
        <v>0</v>
      </c>
      <c r="J14" s="1349">
        <f>SUM(J15:J25)</f>
        <v>0</v>
      </c>
      <c r="K14" s="1337">
        <f>H14+I14-J14</f>
        <v>12500000</v>
      </c>
    </row>
    <row r="15" spans="1:14" s="1339" customFormat="1" ht="17.25" hidden="1" customHeight="1">
      <c r="A15" s="1334"/>
      <c r="B15" s="1350">
        <v>4010</v>
      </c>
      <c r="C15" s="1341" t="s">
        <v>157</v>
      </c>
      <c r="D15" s="1343"/>
      <c r="E15" s="1343"/>
      <c r="F15" s="1343"/>
      <c r="G15" s="1343"/>
      <c r="H15" s="1351">
        <v>235000</v>
      </c>
      <c r="I15" s="1351">
        <v>0</v>
      </c>
      <c r="J15" s="1351">
        <v>0</v>
      </c>
      <c r="K15" s="1342">
        <f>H15+I15-J15</f>
        <v>235000</v>
      </c>
    </row>
    <row r="16" spans="1:14" s="1339" customFormat="1" ht="17.25" hidden="1" customHeight="1">
      <c r="A16" s="1334"/>
      <c r="B16" s="1350">
        <v>4040</v>
      </c>
      <c r="C16" s="1341" t="s">
        <v>156</v>
      </c>
      <c r="D16" s="1343"/>
      <c r="E16" s="1343"/>
      <c r="F16" s="1343"/>
      <c r="G16" s="1343"/>
      <c r="H16" s="1351">
        <v>19975</v>
      </c>
      <c r="I16" s="1351">
        <v>0</v>
      </c>
      <c r="J16" s="1351">
        <v>0</v>
      </c>
      <c r="K16" s="1342">
        <f>H16+I16-J16</f>
        <v>19975</v>
      </c>
    </row>
    <row r="17" spans="1:14" s="1339" customFormat="1" ht="17.25" hidden="1" customHeight="1">
      <c r="A17" s="1334"/>
      <c r="B17" s="1350">
        <v>4110</v>
      </c>
      <c r="C17" s="1352" t="s">
        <v>163</v>
      </c>
      <c r="D17" s="1343"/>
      <c r="E17" s="1343"/>
      <c r="F17" s="1343"/>
      <c r="G17" s="1343"/>
      <c r="H17" s="1351">
        <v>43830</v>
      </c>
      <c r="I17" s="1351">
        <v>0</v>
      </c>
      <c r="J17" s="1351">
        <v>0</v>
      </c>
      <c r="K17" s="1342">
        <f t="shared" ref="K17:K31" si="0">H17+I17-J17</f>
        <v>43830</v>
      </c>
    </row>
    <row r="18" spans="1:14" s="1339" customFormat="1" ht="17.25" hidden="1" customHeight="1">
      <c r="A18" s="1334"/>
      <c r="B18" s="1350">
        <v>4120</v>
      </c>
      <c r="C18" s="1353" t="s">
        <v>162</v>
      </c>
      <c r="D18" s="1343"/>
      <c r="E18" s="1343"/>
      <c r="F18" s="1343"/>
      <c r="G18" s="1343"/>
      <c r="H18" s="1351">
        <v>6247</v>
      </c>
      <c r="I18" s="1351">
        <v>0</v>
      </c>
      <c r="J18" s="1351">
        <v>0</v>
      </c>
      <c r="K18" s="1342">
        <f t="shared" si="0"/>
        <v>6247</v>
      </c>
    </row>
    <row r="19" spans="1:14" s="1358" customFormat="1" ht="17.25" hidden="1" customHeight="1">
      <c r="A19" s="1354"/>
      <c r="B19" s="1355">
        <v>4210</v>
      </c>
      <c r="C19" s="1356" t="s">
        <v>154</v>
      </c>
      <c r="D19" s="1342"/>
      <c r="E19" s="1342"/>
      <c r="F19" s="1342"/>
      <c r="G19" s="1342"/>
      <c r="H19" s="1342">
        <v>57500</v>
      </c>
      <c r="I19" s="1351">
        <v>0</v>
      </c>
      <c r="J19" s="1351">
        <v>0</v>
      </c>
      <c r="K19" s="1342">
        <f t="shared" si="0"/>
        <v>57500</v>
      </c>
      <c r="L19" s="1357"/>
      <c r="M19" s="1357"/>
      <c r="N19" s="1357"/>
    </row>
    <row r="20" spans="1:14" s="1358" customFormat="1" ht="17.25" hidden="1" customHeight="1">
      <c r="A20" s="1354"/>
      <c r="B20" s="1359">
        <v>4300</v>
      </c>
      <c r="C20" s="1360" t="s">
        <v>147</v>
      </c>
      <c r="D20" s="1346"/>
      <c r="E20" s="1346"/>
      <c r="F20" s="1346"/>
      <c r="G20" s="1346"/>
      <c r="H20" s="1346">
        <v>3000</v>
      </c>
      <c r="I20" s="1351">
        <v>0</v>
      </c>
      <c r="J20" s="1351">
        <v>0</v>
      </c>
      <c r="K20" s="1342">
        <f t="shared" si="0"/>
        <v>3000</v>
      </c>
      <c r="L20" s="1357"/>
      <c r="M20" s="1357"/>
      <c r="N20" s="1357"/>
    </row>
    <row r="21" spans="1:14" s="1358" customFormat="1" ht="17.25" hidden="1" customHeight="1">
      <c r="A21" s="1354"/>
      <c r="B21" s="1359">
        <v>4610</v>
      </c>
      <c r="C21" s="1361" t="s">
        <v>228</v>
      </c>
      <c r="D21" s="1346"/>
      <c r="E21" s="1346"/>
      <c r="F21" s="1346"/>
      <c r="G21" s="1346"/>
      <c r="H21" s="1346">
        <v>5000</v>
      </c>
      <c r="I21" s="1351">
        <v>0</v>
      </c>
      <c r="J21" s="1351">
        <v>0</v>
      </c>
      <c r="K21" s="1342">
        <f t="shared" si="0"/>
        <v>5000</v>
      </c>
      <c r="L21" s="1357"/>
      <c r="M21" s="1357"/>
      <c r="N21" s="1357"/>
    </row>
    <row r="22" spans="1:14" s="1358" customFormat="1" ht="17.25" hidden="1" customHeight="1">
      <c r="A22" s="1354"/>
      <c r="B22" s="1359">
        <v>4700</v>
      </c>
      <c r="C22" s="1361" t="s">
        <v>1308</v>
      </c>
      <c r="D22" s="1346"/>
      <c r="E22" s="1346"/>
      <c r="F22" s="1346"/>
      <c r="G22" s="1346"/>
      <c r="H22" s="1346">
        <v>3000</v>
      </c>
      <c r="I22" s="1351">
        <v>0</v>
      </c>
      <c r="J22" s="1351">
        <v>0</v>
      </c>
      <c r="K22" s="1342">
        <f t="shared" si="0"/>
        <v>3000</v>
      </c>
      <c r="L22" s="1357"/>
      <c r="M22" s="1357"/>
      <c r="N22" s="1357"/>
    </row>
    <row r="23" spans="1:14" s="1358" customFormat="1" ht="17.25" hidden="1" customHeight="1">
      <c r="A23" s="1354"/>
      <c r="B23" s="1359">
        <v>4710</v>
      </c>
      <c r="C23" s="1356" t="s">
        <v>160</v>
      </c>
      <c r="D23" s="1346"/>
      <c r="E23" s="1346"/>
      <c r="F23" s="1346"/>
      <c r="G23" s="1346"/>
      <c r="H23" s="1346">
        <v>0</v>
      </c>
      <c r="I23" s="1351">
        <v>0</v>
      </c>
      <c r="J23" s="1351">
        <v>0</v>
      </c>
      <c r="K23" s="1342">
        <f t="shared" si="0"/>
        <v>0</v>
      </c>
      <c r="L23" s="1357"/>
      <c r="M23" s="1357"/>
      <c r="N23" s="1357"/>
    </row>
    <row r="24" spans="1:14" s="1339" customFormat="1" ht="48" hidden="1" customHeight="1">
      <c r="A24" s="1334"/>
      <c r="B24" s="1350">
        <v>6230</v>
      </c>
      <c r="C24" s="1362" t="s">
        <v>174</v>
      </c>
      <c r="D24" s="1343"/>
      <c r="E24" s="1343"/>
      <c r="F24" s="1343"/>
      <c r="G24" s="1343"/>
      <c r="H24" s="1351">
        <v>250000</v>
      </c>
      <c r="I24" s="1351">
        <v>0</v>
      </c>
      <c r="J24" s="1351">
        <v>0</v>
      </c>
      <c r="K24" s="1342">
        <f t="shared" si="0"/>
        <v>250000</v>
      </c>
    </row>
    <row r="25" spans="1:14" s="1339" customFormat="1" ht="35.25" hidden="1" customHeight="1">
      <c r="A25" s="1363"/>
      <c r="B25" s="1350">
        <v>6610</v>
      </c>
      <c r="C25" s="1364" t="s">
        <v>1309</v>
      </c>
      <c r="D25" s="1343"/>
      <c r="E25" s="1343"/>
      <c r="F25" s="1343"/>
      <c r="G25" s="1343"/>
      <c r="H25" s="1351">
        <v>11876448</v>
      </c>
      <c r="I25" s="1351">
        <v>0</v>
      </c>
      <c r="J25" s="1351">
        <v>0</v>
      </c>
      <c r="K25" s="1342">
        <f t="shared" si="0"/>
        <v>11876448</v>
      </c>
    </row>
    <row r="26" spans="1:14" s="1333" customFormat="1" ht="18.75" hidden="1" customHeight="1">
      <c r="A26" s="1328">
        <v>2</v>
      </c>
      <c r="B26" s="1365"/>
      <c r="C26" s="1366" t="s">
        <v>1310</v>
      </c>
      <c r="D26" s="1331">
        <f>D27</f>
        <v>6875000</v>
      </c>
      <c r="E26" s="1331">
        <f>E27</f>
        <v>0</v>
      </c>
      <c r="F26" s="1331">
        <f>F27</f>
        <v>0</v>
      </c>
      <c r="G26" s="1331">
        <f>G27</f>
        <v>6875000</v>
      </c>
      <c r="H26" s="1331">
        <f>H30</f>
        <v>6875000</v>
      </c>
      <c r="I26" s="1331">
        <f t="shared" ref="I26:J26" si="1">I30</f>
        <v>0</v>
      </c>
      <c r="J26" s="1331">
        <f t="shared" si="1"/>
        <v>0</v>
      </c>
      <c r="K26" s="1331">
        <f t="shared" si="0"/>
        <v>6875000</v>
      </c>
    </row>
    <row r="27" spans="1:14" s="1339" customFormat="1" ht="18.75" hidden="1" customHeight="1">
      <c r="A27" s="1334"/>
      <c r="B27" s="1367">
        <v>60001</v>
      </c>
      <c r="C27" s="1368" t="s">
        <v>1311</v>
      </c>
      <c r="D27" s="1337">
        <f>SUM(D28:D29)</f>
        <v>6875000</v>
      </c>
      <c r="E27" s="1337">
        <f t="shared" ref="E27:G27" si="2">SUM(E28:E29)</f>
        <v>0</v>
      </c>
      <c r="F27" s="1337">
        <f t="shared" si="2"/>
        <v>0</v>
      </c>
      <c r="G27" s="1337">
        <f t="shared" si="2"/>
        <v>6875000</v>
      </c>
      <c r="H27" s="1338"/>
      <c r="I27" s="1337"/>
      <c r="J27" s="1337"/>
      <c r="K27" s="1337"/>
    </row>
    <row r="28" spans="1:14" s="1339" customFormat="1" ht="46.5" hidden="1" customHeight="1">
      <c r="A28" s="1334"/>
      <c r="B28" s="1340" t="s">
        <v>1312</v>
      </c>
      <c r="C28" s="1345" t="s">
        <v>1313</v>
      </c>
      <c r="D28" s="1346">
        <v>0</v>
      </c>
      <c r="E28" s="1346">
        <v>0</v>
      </c>
      <c r="F28" s="1346">
        <v>0</v>
      </c>
      <c r="G28" s="1346">
        <f>D28+E28-F28</f>
        <v>0</v>
      </c>
      <c r="H28" s="1369"/>
      <c r="I28" s="1346"/>
      <c r="J28" s="1346"/>
      <c r="K28" s="1346"/>
    </row>
    <row r="29" spans="1:14" s="1339" customFormat="1" ht="46.5" hidden="1" customHeight="1">
      <c r="A29" s="1334"/>
      <c r="B29" s="1370" t="s">
        <v>1314</v>
      </c>
      <c r="C29" s="1371" t="s">
        <v>1315</v>
      </c>
      <c r="D29" s="1372">
        <v>6875000</v>
      </c>
      <c r="E29" s="1372">
        <v>0</v>
      </c>
      <c r="F29" s="1372">
        <v>0</v>
      </c>
      <c r="G29" s="1372">
        <f>D29+E29-F29</f>
        <v>6875000</v>
      </c>
      <c r="H29" s="1373"/>
      <c r="I29" s="1372"/>
      <c r="J29" s="1372"/>
      <c r="K29" s="1372"/>
    </row>
    <row r="30" spans="1:14" s="1339" customFormat="1" ht="32.25" hidden="1" customHeight="1">
      <c r="A30" s="1334"/>
      <c r="B30" s="1374">
        <v>60001</v>
      </c>
      <c r="C30" s="1375" t="s">
        <v>483</v>
      </c>
      <c r="D30" s="1376"/>
      <c r="E30" s="1376"/>
      <c r="F30" s="1376"/>
      <c r="G30" s="1337"/>
      <c r="H30" s="1377">
        <f>H31</f>
        <v>6875000</v>
      </c>
      <c r="I30" s="1376"/>
      <c r="J30" s="1376"/>
      <c r="K30" s="1337">
        <f t="shared" si="0"/>
        <v>6875000</v>
      </c>
    </row>
    <row r="31" spans="1:14" s="1339" customFormat="1" ht="17.25" hidden="1" customHeight="1">
      <c r="A31" s="1334"/>
      <c r="B31" s="1378">
        <v>6060</v>
      </c>
      <c r="C31" s="1356" t="s">
        <v>151</v>
      </c>
      <c r="D31" s="1379"/>
      <c r="E31" s="1379"/>
      <c r="F31" s="1379"/>
      <c r="G31" s="1342"/>
      <c r="H31" s="1379">
        <v>6875000</v>
      </c>
      <c r="I31" s="1379"/>
      <c r="J31" s="1379"/>
      <c r="K31" s="1342">
        <f t="shared" si="0"/>
        <v>6875000</v>
      </c>
    </row>
    <row r="32" spans="1:14" s="1333" customFormat="1" ht="33" hidden="1" customHeight="1">
      <c r="A32" s="1328">
        <v>3</v>
      </c>
      <c r="B32" s="1380"/>
      <c r="C32" s="1330" t="s">
        <v>1316</v>
      </c>
      <c r="D32" s="1381">
        <f>D33</f>
        <v>3245387</v>
      </c>
      <c r="E32" s="1381">
        <f>E33</f>
        <v>0</v>
      </c>
      <c r="F32" s="1381">
        <f>F33</f>
        <v>0</v>
      </c>
      <c r="G32" s="1381">
        <f>G33</f>
        <v>3245387</v>
      </c>
      <c r="H32" s="1381">
        <f>H36+H38</f>
        <v>3245387</v>
      </c>
      <c r="I32" s="1381">
        <f t="shared" ref="I32:K32" si="3">I36+I38</f>
        <v>0</v>
      </c>
      <c r="J32" s="1381">
        <f t="shared" si="3"/>
        <v>0</v>
      </c>
      <c r="K32" s="1381">
        <f t="shared" si="3"/>
        <v>3245387</v>
      </c>
    </row>
    <row r="33" spans="1:14" s="1339" customFormat="1" ht="20.25" hidden="1" customHeight="1">
      <c r="A33" s="1334"/>
      <c r="B33" s="1335" t="s">
        <v>325</v>
      </c>
      <c r="C33" s="1382" t="s">
        <v>1317</v>
      </c>
      <c r="D33" s="1383">
        <f>D34+D35</f>
        <v>3245387</v>
      </c>
      <c r="E33" s="1383">
        <f t="shared" ref="E33:G33" si="4">E34+E35</f>
        <v>0</v>
      </c>
      <c r="F33" s="1383">
        <f t="shared" si="4"/>
        <v>0</v>
      </c>
      <c r="G33" s="1383">
        <f t="shared" si="4"/>
        <v>3245387</v>
      </c>
      <c r="H33" s="1384"/>
      <c r="I33" s="1383"/>
      <c r="J33" s="1383"/>
      <c r="K33" s="1383"/>
    </row>
    <row r="34" spans="1:14" s="1339" customFormat="1" ht="51.75" hidden="1" customHeight="1">
      <c r="A34" s="1334"/>
      <c r="B34" s="1340" t="s">
        <v>1314</v>
      </c>
      <c r="C34" s="1385" t="s">
        <v>1315</v>
      </c>
      <c r="D34" s="1386">
        <v>3245387</v>
      </c>
      <c r="E34" s="1386">
        <v>0</v>
      </c>
      <c r="F34" s="1386">
        <v>0</v>
      </c>
      <c r="G34" s="1386">
        <f>D34+E34-F34</f>
        <v>3245387</v>
      </c>
      <c r="H34" s="1387"/>
      <c r="I34" s="1386"/>
      <c r="J34" s="1386"/>
      <c r="K34" s="1386"/>
    </row>
    <row r="35" spans="1:14" s="1339" customFormat="1" ht="46.5" hidden="1" customHeight="1">
      <c r="A35" s="1334"/>
      <c r="B35" s="1388">
        <v>6350</v>
      </c>
      <c r="C35" s="1389" t="s">
        <v>1318</v>
      </c>
      <c r="D35" s="1390">
        <v>0</v>
      </c>
      <c r="E35" s="1390">
        <v>0</v>
      </c>
      <c r="F35" s="1390">
        <v>0</v>
      </c>
      <c r="G35" s="1391">
        <f>D35+E35-F35</f>
        <v>0</v>
      </c>
      <c r="H35" s="1392"/>
      <c r="I35" s="1390"/>
      <c r="J35" s="1390"/>
      <c r="K35" s="1391"/>
    </row>
    <row r="36" spans="1:14" s="1339" customFormat="1" ht="47.25" hidden="1" customHeight="1">
      <c r="A36" s="1334"/>
      <c r="B36" s="1393" t="s">
        <v>325</v>
      </c>
      <c r="C36" s="1394" t="s">
        <v>1319</v>
      </c>
      <c r="D36" s="1395"/>
      <c r="E36" s="1395"/>
      <c r="F36" s="1395"/>
      <c r="G36" s="1383"/>
      <c r="H36" s="1396">
        <f>H37</f>
        <v>2717034</v>
      </c>
      <c r="I36" s="1396">
        <f t="shared" ref="I36:J36" si="5">I37</f>
        <v>0</v>
      </c>
      <c r="J36" s="1396">
        <f t="shared" si="5"/>
        <v>0</v>
      </c>
      <c r="K36" s="1383">
        <f t="shared" ref="K36:K40" si="6">H36+I36-J36</f>
        <v>2717034</v>
      </c>
    </row>
    <row r="37" spans="1:14" s="1339" customFormat="1" ht="17.25" hidden="1" customHeight="1">
      <c r="A37" s="1334"/>
      <c r="B37" s="1397">
        <v>6050</v>
      </c>
      <c r="C37" s="1398" t="s">
        <v>152</v>
      </c>
      <c r="D37" s="1399"/>
      <c r="E37" s="1399"/>
      <c r="F37" s="1399"/>
      <c r="G37" s="1400"/>
      <c r="H37" s="1399">
        <v>2717034</v>
      </c>
      <c r="I37" s="1399">
        <v>0</v>
      </c>
      <c r="J37" s="1399">
        <v>0</v>
      </c>
      <c r="K37" s="1400">
        <f t="shared" si="6"/>
        <v>2717034</v>
      </c>
    </row>
    <row r="38" spans="1:14" s="1339" customFormat="1" ht="17.25" hidden="1" customHeight="1">
      <c r="A38" s="1334"/>
      <c r="B38" s="1393" t="s">
        <v>325</v>
      </c>
      <c r="C38" s="1401" t="s">
        <v>333</v>
      </c>
      <c r="D38" s="1402"/>
      <c r="E38" s="1402"/>
      <c r="F38" s="1402"/>
      <c r="G38" s="1402"/>
      <c r="H38" s="1396">
        <f>H39</f>
        <v>528353</v>
      </c>
      <c r="I38" s="1395"/>
      <c r="J38" s="1395"/>
      <c r="K38" s="1383">
        <f t="shared" si="6"/>
        <v>528353</v>
      </c>
    </row>
    <row r="39" spans="1:14" s="1339" customFormat="1" ht="17.25" hidden="1" customHeight="1">
      <c r="A39" s="1334"/>
      <c r="B39" s="1397">
        <v>6050</v>
      </c>
      <c r="C39" s="1398" t="s">
        <v>152</v>
      </c>
      <c r="D39" s="1399"/>
      <c r="E39" s="1399"/>
      <c r="F39" s="1399"/>
      <c r="G39" s="1399"/>
      <c r="H39" s="1399">
        <v>528353</v>
      </c>
      <c r="I39" s="1399"/>
      <c r="J39" s="1399"/>
      <c r="K39" s="1400">
        <f t="shared" si="6"/>
        <v>528353</v>
      </c>
    </row>
    <row r="40" spans="1:14" s="1333" customFormat="1" ht="36" hidden="1" customHeight="1">
      <c r="A40" s="1328">
        <v>4</v>
      </c>
      <c r="B40" s="1380"/>
      <c r="C40" s="1403" t="s">
        <v>1320</v>
      </c>
      <c r="D40" s="1381">
        <f>D41</f>
        <v>870000</v>
      </c>
      <c r="E40" s="1381">
        <f t="shared" ref="E40:F40" si="7">E41</f>
        <v>0</v>
      </c>
      <c r="F40" s="1381">
        <f t="shared" si="7"/>
        <v>0</v>
      </c>
      <c r="G40" s="1381">
        <f>G41</f>
        <v>870000</v>
      </c>
      <c r="H40" s="1381">
        <f>H43+H48+H50+H52+H54+H59+H62</f>
        <v>2582800</v>
      </c>
      <c r="I40" s="1381">
        <f>I43+I48+I50+I52+I54+I59+I62</f>
        <v>0</v>
      </c>
      <c r="J40" s="1381">
        <f>J43+J48+J50+J52+J54+J59+J62</f>
        <v>0</v>
      </c>
      <c r="K40" s="1381">
        <f t="shared" si="6"/>
        <v>2582800</v>
      </c>
    </row>
    <row r="41" spans="1:14" ht="17.25" hidden="1" customHeight="1">
      <c r="A41" s="1334"/>
      <c r="B41" s="1404">
        <v>75618</v>
      </c>
      <c r="C41" s="1405" t="s">
        <v>1321</v>
      </c>
      <c r="D41" s="1383">
        <f>D42</f>
        <v>870000</v>
      </c>
      <c r="E41" s="1383"/>
      <c r="F41" s="1383"/>
      <c r="G41" s="1383">
        <f>D41+E41-F41</f>
        <v>870000</v>
      </c>
      <c r="H41" s="1384"/>
      <c r="I41" s="1383"/>
      <c r="J41" s="1383"/>
      <c r="K41" s="1383"/>
      <c r="L41" s="1406"/>
      <c r="M41" s="1406"/>
      <c r="N41" s="1406"/>
    </row>
    <row r="42" spans="1:14" s="1412" customFormat="1" ht="17.25" hidden="1" customHeight="1">
      <c r="A42" s="1354"/>
      <c r="B42" s="1407" t="s">
        <v>1322</v>
      </c>
      <c r="C42" s="1408" t="s">
        <v>1323</v>
      </c>
      <c r="D42" s="1409">
        <v>870000</v>
      </c>
      <c r="E42" s="1409"/>
      <c r="F42" s="1409"/>
      <c r="G42" s="1386">
        <f>D42+E42-F42</f>
        <v>870000</v>
      </c>
      <c r="H42" s="1410"/>
      <c r="I42" s="1409"/>
      <c r="J42" s="1409"/>
      <c r="K42" s="1386"/>
      <c r="L42" s="1411"/>
      <c r="M42" s="1411"/>
      <c r="N42" s="1411"/>
    </row>
    <row r="43" spans="1:14" ht="17.25" hidden="1" customHeight="1">
      <c r="A43" s="1334"/>
      <c r="B43" s="1338">
        <v>85153</v>
      </c>
      <c r="C43" s="1405" t="s">
        <v>1324</v>
      </c>
      <c r="D43" s="1383"/>
      <c r="E43" s="1383"/>
      <c r="F43" s="1383"/>
      <c r="G43" s="1383"/>
      <c r="H43" s="1383">
        <f>SUM(H44:H47)</f>
        <v>130000</v>
      </c>
      <c r="I43" s="1383">
        <f t="shared" ref="I43:J43" si="8">SUM(I44:I47)</f>
        <v>0</v>
      </c>
      <c r="J43" s="1383">
        <f t="shared" si="8"/>
        <v>0</v>
      </c>
      <c r="K43" s="1383">
        <f t="shared" ref="K43:K63" si="9">H43+I43-J43</f>
        <v>130000</v>
      </c>
      <c r="L43" s="1406"/>
      <c r="M43" s="1406"/>
      <c r="N43" s="1406"/>
    </row>
    <row r="44" spans="1:14" s="1358" customFormat="1" ht="17.25" hidden="1" customHeight="1">
      <c r="A44" s="1354"/>
      <c r="B44" s="1355">
        <v>4170</v>
      </c>
      <c r="C44" s="1356" t="s">
        <v>155</v>
      </c>
      <c r="D44" s="1386"/>
      <c r="E44" s="1386"/>
      <c r="F44" s="1386"/>
      <c r="G44" s="1386"/>
      <c r="H44" s="1386">
        <v>14000</v>
      </c>
      <c r="I44" s="1386"/>
      <c r="J44" s="1386"/>
      <c r="K44" s="1386">
        <f t="shared" si="9"/>
        <v>14000</v>
      </c>
      <c r="L44" s="1357"/>
      <c r="M44" s="1357"/>
      <c r="N44" s="1357"/>
    </row>
    <row r="45" spans="1:14" s="1358" customFormat="1" ht="17.25" hidden="1" customHeight="1">
      <c r="A45" s="1354"/>
      <c r="B45" s="1355">
        <v>4190</v>
      </c>
      <c r="C45" s="1356" t="s">
        <v>217</v>
      </c>
      <c r="D45" s="1386"/>
      <c r="E45" s="1386"/>
      <c r="F45" s="1386"/>
      <c r="G45" s="1386"/>
      <c r="H45" s="1386">
        <v>11000</v>
      </c>
      <c r="I45" s="1386"/>
      <c r="J45" s="1386"/>
      <c r="K45" s="1386">
        <f t="shared" si="9"/>
        <v>11000</v>
      </c>
      <c r="L45" s="1357"/>
      <c r="M45" s="1357"/>
      <c r="N45" s="1357"/>
    </row>
    <row r="46" spans="1:14" s="1358" customFormat="1" ht="17.25" hidden="1" customHeight="1">
      <c r="A46" s="1354"/>
      <c r="B46" s="1355">
        <v>4210</v>
      </c>
      <c r="C46" s="1356" t="s">
        <v>154</v>
      </c>
      <c r="D46" s="1386"/>
      <c r="E46" s="1386"/>
      <c r="F46" s="1386"/>
      <c r="G46" s="1386"/>
      <c r="H46" s="1386">
        <v>7000</v>
      </c>
      <c r="I46" s="1386"/>
      <c r="J46" s="1386"/>
      <c r="K46" s="1413">
        <f t="shared" si="9"/>
        <v>7000</v>
      </c>
      <c r="L46" s="1357"/>
      <c r="M46" s="1357"/>
      <c r="N46" s="1357"/>
    </row>
    <row r="47" spans="1:14" s="1358" customFormat="1" ht="17.25" hidden="1" customHeight="1">
      <c r="A47" s="1354"/>
      <c r="B47" s="1359">
        <v>4300</v>
      </c>
      <c r="C47" s="1360" t="s">
        <v>147</v>
      </c>
      <c r="D47" s="1400"/>
      <c r="E47" s="1400"/>
      <c r="F47" s="1400"/>
      <c r="G47" s="1400"/>
      <c r="H47" s="1400">
        <v>98000</v>
      </c>
      <c r="I47" s="1400"/>
      <c r="J47" s="1400"/>
      <c r="K47" s="1386">
        <f t="shared" si="9"/>
        <v>98000</v>
      </c>
      <c r="L47" s="1357"/>
      <c r="M47" s="1357"/>
      <c r="N47" s="1357"/>
    </row>
    <row r="48" spans="1:14" ht="17.25" hidden="1" customHeight="1">
      <c r="A48" s="1334"/>
      <c r="B48" s="1338">
        <v>85153</v>
      </c>
      <c r="C48" s="1405" t="s">
        <v>1325</v>
      </c>
      <c r="D48" s="1383"/>
      <c r="E48" s="1383"/>
      <c r="F48" s="1383"/>
      <c r="G48" s="1383"/>
      <c r="H48" s="1383">
        <f>H49</f>
        <v>350000</v>
      </c>
      <c r="I48" s="1383">
        <f t="shared" ref="I48:J48" si="10">I49</f>
        <v>0</v>
      </c>
      <c r="J48" s="1383">
        <f t="shared" si="10"/>
        <v>0</v>
      </c>
      <c r="K48" s="1383">
        <f t="shared" si="9"/>
        <v>350000</v>
      </c>
      <c r="L48" s="1406"/>
      <c r="M48" s="1406"/>
      <c r="N48" s="1406"/>
    </row>
    <row r="49" spans="1:14" s="1412" customFormat="1" ht="48" hidden="1" customHeight="1">
      <c r="A49" s="1354"/>
      <c r="B49" s="1414">
        <v>2360</v>
      </c>
      <c r="C49" s="1408" t="s">
        <v>1326</v>
      </c>
      <c r="D49" s="1409"/>
      <c r="E49" s="1409"/>
      <c r="F49" s="1409"/>
      <c r="G49" s="1386"/>
      <c r="H49" s="1409">
        <v>350000</v>
      </c>
      <c r="I49" s="1409"/>
      <c r="J49" s="1409"/>
      <c r="K49" s="1386">
        <f t="shared" si="9"/>
        <v>350000</v>
      </c>
      <c r="L49" s="1411"/>
      <c r="M49" s="1411"/>
      <c r="N49" s="1411"/>
    </row>
    <row r="50" spans="1:14" ht="30" hidden="1" customHeight="1">
      <c r="A50" s="1334"/>
      <c r="B50" s="1338">
        <v>85154</v>
      </c>
      <c r="C50" s="1405" t="s">
        <v>1327</v>
      </c>
      <c r="D50" s="1383"/>
      <c r="E50" s="1383"/>
      <c r="F50" s="1383"/>
      <c r="G50" s="1383"/>
      <c r="H50" s="1383">
        <f>H51</f>
        <v>70000</v>
      </c>
      <c r="I50" s="1383">
        <f t="shared" ref="I50:J50" si="11">I51</f>
        <v>0</v>
      </c>
      <c r="J50" s="1383">
        <f t="shared" si="11"/>
        <v>0</v>
      </c>
      <c r="K50" s="1383">
        <f t="shared" si="9"/>
        <v>70000</v>
      </c>
      <c r="L50" s="1406"/>
      <c r="M50" s="1406"/>
      <c r="N50" s="1406"/>
    </row>
    <row r="51" spans="1:14" ht="48.75" hidden="1" customHeight="1">
      <c r="A51" s="1415"/>
      <c r="B51" s="1414">
        <v>2360</v>
      </c>
      <c r="C51" s="1408" t="s">
        <v>1326</v>
      </c>
      <c r="D51" s="1416"/>
      <c r="E51" s="1416"/>
      <c r="F51" s="1416"/>
      <c r="G51" s="1416"/>
      <c r="H51" s="1409">
        <v>70000</v>
      </c>
      <c r="I51" s="1416"/>
      <c r="J51" s="1416"/>
      <c r="K51" s="1386">
        <f t="shared" si="9"/>
        <v>70000</v>
      </c>
      <c r="L51" s="1406"/>
      <c r="M51" s="1406"/>
      <c r="N51" s="1406"/>
    </row>
    <row r="52" spans="1:14" ht="20.25" hidden="1" customHeight="1">
      <c r="A52" s="1334"/>
      <c r="B52" s="1338">
        <v>85154</v>
      </c>
      <c r="C52" s="1405" t="s">
        <v>1328</v>
      </c>
      <c r="D52" s="1383"/>
      <c r="E52" s="1383"/>
      <c r="F52" s="1383"/>
      <c r="G52" s="1383"/>
      <c r="H52" s="1383">
        <f>H53</f>
        <v>260000</v>
      </c>
      <c r="I52" s="1383">
        <f t="shared" ref="I52:J52" si="12">I53</f>
        <v>0</v>
      </c>
      <c r="J52" s="1383">
        <f t="shared" si="12"/>
        <v>0</v>
      </c>
      <c r="K52" s="1383">
        <f t="shared" si="9"/>
        <v>260000</v>
      </c>
      <c r="L52" s="1406"/>
      <c r="M52" s="1406"/>
      <c r="N52" s="1406"/>
    </row>
    <row r="53" spans="1:14" ht="66.75" hidden="1" customHeight="1">
      <c r="A53" s="1417"/>
      <c r="B53" s="1414">
        <v>2360</v>
      </c>
      <c r="C53" s="1408" t="s">
        <v>1326</v>
      </c>
      <c r="D53" s="1416"/>
      <c r="E53" s="1416"/>
      <c r="F53" s="1416"/>
      <c r="G53" s="1416"/>
      <c r="H53" s="1409">
        <v>260000</v>
      </c>
      <c r="I53" s="1416"/>
      <c r="J53" s="1416"/>
      <c r="K53" s="1386">
        <f t="shared" si="9"/>
        <v>260000</v>
      </c>
      <c r="L53" s="1406"/>
      <c r="M53" s="1406"/>
      <c r="N53" s="1406"/>
    </row>
    <row r="54" spans="1:14" ht="16.5" hidden="1" customHeight="1">
      <c r="A54" s="1418"/>
      <c r="B54" s="1338">
        <v>85154</v>
      </c>
      <c r="C54" s="1405" t="s">
        <v>1110</v>
      </c>
      <c r="D54" s="1383"/>
      <c r="E54" s="1383"/>
      <c r="F54" s="1383"/>
      <c r="G54" s="1383"/>
      <c r="H54" s="1383">
        <f>SUM(H55:H58)</f>
        <v>155000</v>
      </c>
      <c r="I54" s="1383">
        <f t="shared" ref="I54:J54" si="13">SUM(I55:I58)</f>
        <v>0</v>
      </c>
      <c r="J54" s="1383">
        <f t="shared" si="13"/>
        <v>0</v>
      </c>
      <c r="K54" s="1383">
        <f t="shared" si="9"/>
        <v>155000</v>
      </c>
      <c r="L54" s="1406"/>
      <c r="M54" s="1406"/>
      <c r="N54" s="1406"/>
    </row>
    <row r="55" spans="1:14" ht="33.75" hidden="1" customHeight="1">
      <c r="A55" s="1334"/>
      <c r="B55" s="1355">
        <v>2800</v>
      </c>
      <c r="C55" s="1419" t="s">
        <v>159</v>
      </c>
      <c r="D55" s="1420"/>
      <c r="E55" s="1420"/>
      <c r="F55" s="1420"/>
      <c r="G55" s="1420"/>
      <c r="H55" s="1386">
        <v>30000</v>
      </c>
      <c r="I55" s="1420"/>
      <c r="J55" s="1420"/>
      <c r="K55" s="1386">
        <f t="shared" si="9"/>
        <v>30000</v>
      </c>
      <c r="L55" s="1406"/>
      <c r="M55" s="1406"/>
      <c r="N55" s="1406"/>
    </row>
    <row r="56" spans="1:14" ht="15" hidden="1" customHeight="1">
      <c r="A56" s="1334"/>
      <c r="B56" s="1355">
        <v>4170</v>
      </c>
      <c r="C56" s="1419" t="s">
        <v>155</v>
      </c>
      <c r="D56" s="1420"/>
      <c r="E56" s="1420"/>
      <c r="F56" s="1420"/>
      <c r="G56" s="1420"/>
      <c r="H56" s="1386">
        <v>3000</v>
      </c>
      <c r="I56" s="1420"/>
      <c r="J56" s="1420"/>
      <c r="K56" s="1386">
        <f t="shared" si="9"/>
        <v>3000</v>
      </c>
      <c r="L56" s="1406"/>
      <c r="M56" s="1406"/>
      <c r="N56" s="1406"/>
    </row>
    <row r="57" spans="1:14" ht="15" hidden="1" customHeight="1">
      <c r="A57" s="1334"/>
      <c r="B57" s="1355">
        <v>4210</v>
      </c>
      <c r="C57" s="1419" t="s">
        <v>154</v>
      </c>
      <c r="D57" s="1420"/>
      <c r="E57" s="1420"/>
      <c r="F57" s="1420"/>
      <c r="G57" s="1420"/>
      <c r="H57" s="1386">
        <v>4000</v>
      </c>
      <c r="I57" s="1420"/>
      <c r="J57" s="1420"/>
      <c r="K57" s="1386">
        <f t="shared" si="9"/>
        <v>4000</v>
      </c>
      <c r="L57" s="1406"/>
      <c r="M57" s="1406"/>
      <c r="N57" s="1406"/>
    </row>
    <row r="58" spans="1:14" ht="15" hidden="1" customHeight="1">
      <c r="A58" s="1334"/>
      <c r="B58" s="1414">
        <v>4300</v>
      </c>
      <c r="C58" s="1408" t="s">
        <v>147</v>
      </c>
      <c r="D58" s="1416"/>
      <c r="E58" s="1416"/>
      <c r="F58" s="1416"/>
      <c r="G58" s="1416"/>
      <c r="H58" s="1409">
        <v>118000</v>
      </c>
      <c r="I58" s="1416"/>
      <c r="J58" s="1416"/>
      <c r="K58" s="1400">
        <f t="shared" si="9"/>
        <v>118000</v>
      </c>
      <c r="L58" s="1406"/>
      <c r="M58" s="1406"/>
      <c r="N58" s="1406"/>
    </row>
    <row r="59" spans="1:14" ht="29.25" hidden="1" customHeight="1">
      <c r="A59" s="1415"/>
      <c r="B59" s="1374">
        <v>85154</v>
      </c>
      <c r="C59" s="1421" t="s">
        <v>1329</v>
      </c>
      <c r="D59" s="1395"/>
      <c r="E59" s="1395"/>
      <c r="F59" s="1395"/>
      <c r="G59" s="1395"/>
      <c r="H59" s="1383">
        <f>SUM(H60:H61)</f>
        <v>1497800</v>
      </c>
      <c r="I59" s="1383">
        <f t="shared" ref="I59:J59" si="14">SUM(I60:I61)</f>
        <v>0</v>
      </c>
      <c r="J59" s="1383">
        <f t="shared" si="14"/>
        <v>0</v>
      </c>
      <c r="K59" s="1383">
        <f t="shared" si="9"/>
        <v>1497800</v>
      </c>
      <c r="L59" s="1406"/>
      <c r="M59" s="1406"/>
      <c r="N59" s="1406"/>
    </row>
    <row r="60" spans="1:14" s="1412" customFormat="1" ht="31.5" hidden="1" customHeight="1">
      <c r="A60" s="1354"/>
      <c r="B60" s="1422">
        <v>2800</v>
      </c>
      <c r="C60" s="1423" t="s">
        <v>159</v>
      </c>
      <c r="D60" s="1399"/>
      <c r="E60" s="1399"/>
      <c r="F60" s="1399"/>
      <c r="G60" s="1399"/>
      <c r="H60" s="1386">
        <v>885000</v>
      </c>
      <c r="I60" s="1386">
        <v>0</v>
      </c>
      <c r="J60" s="1386">
        <v>0</v>
      </c>
      <c r="K60" s="1386">
        <f t="shared" si="9"/>
        <v>885000</v>
      </c>
      <c r="L60" s="1411"/>
      <c r="M60" s="1411"/>
      <c r="N60" s="1411"/>
    </row>
    <row r="61" spans="1:14" s="1412" customFormat="1" ht="48" hidden="1" customHeight="1">
      <c r="A61" s="1354"/>
      <c r="B61" s="1355">
        <v>6220</v>
      </c>
      <c r="C61" s="1419" t="s">
        <v>158</v>
      </c>
      <c r="D61" s="1409"/>
      <c r="E61" s="1409"/>
      <c r="F61" s="1409"/>
      <c r="G61" s="1409"/>
      <c r="H61" s="1409">
        <v>612800</v>
      </c>
      <c r="I61" s="1409">
        <v>0</v>
      </c>
      <c r="J61" s="1409">
        <v>0</v>
      </c>
      <c r="K61" s="1386">
        <f t="shared" si="9"/>
        <v>612800</v>
      </c>
      <c r="L61" s="1411"/>
      <c r="M61" s="1411"/>
      <c r="N61" s="1411"/>
    </row>
    <row r="62" spans="1:14" ht="15" hidden="1" customHeight="1">
      <c r="A62" s="1334"/>
      <c r="B62" s="1338">
        <v>85154</v>
      </c>
      <c r="C62" s="1405" t="s">
        <v>1330</v>
      </c>
      <c r="D62" s="1395"/>
      <c r="E62" s="1395"/>
      <c r="F62" s="1395"/>
      <c r="G62" s="1395"/>
      <c r="H62" s="1383">
        <f>H63</f>
        <v>120000</v>
      </c>
      <c r="I62" s="1383">
        <f t="shared" ref="I62:J62" si="15">I63</f>
        <v>0</v>
      </c>
      <c r="J62" s="1383">
        <f t="shared" si="15"/>
        <v>0</v>
      </c>
      <c r="K62" s="1383">
        <f t="shared" si="9"/>
        <v>120000</v>
      </c>
      <c r="L62" s="1406"/>
      <c r="M62" s="1406"/>
      <c r="N62" s="1406"/>
    </row>
    <row r="63" spans="1:14" ht="48.75" hidden="1" customHeight="1">
      <c r="A63" s="1334"/>
      <c r="B63" s="1355">
        <v>6220</v>
      </c>
      <c r="C63" s="1419" t="s">
        <v>158</v>
      </c>
      <c r="D63" s="1416"/>
      <c r="E63" s="1416"/>
      <c r="F63" s="1416"/>
      <c r="G63" s="1416"/>
      <c r="H63" s="1409">
        <v>120000</v>
      </c>
      <c r="I63" s="1416"/>
      <c r="J63" s="1416"/>
      <c r="K63" s="1386">
        <f t="shared" si="9"/>
        <v>120000</v>
      </c>
      <c r="L63" s="1406"/>
      <c r="M63" s="1406"/>
      <c r="N63" s="1406"/>
    </row>
    <row r="64" spans="1:14" s="1333" customFormat="1" ht="38.25" hidden="1" customHeight="1">
      <c r="A64" s="1328">
        <v>5</v>
      </c>
      <c r="B64" s="1424"/>
      <c r="C64" s="1330" t="s">
        <v>1331</v>
      </c>
      <c r="D64" s="1425">
        <f>D65</f>
        <v>508688</v>
      </c>
      <c r="E64" s="1425">
        <f t="shared" ref="E64:F65" si="16">E65</f>
        <v>0</v>
      </c>
      <c r="F64" s="1425">
        <f t="shared" si="16"/>
        <v>0</v>
      </c>
      <c r="G64" s="1381">
        <f>G65</f>
        <v>508688</v>
      </c>
      <c r="H64" s="1425">
        <f t="shared" ref="H64" si="17">SUM(H65:H67)</f>
        <v>508688</v>
      </c>
      <c r="I64" s="1425">
        <f>I67</f>
        <v>0</v>
      </c>
      <c r="J64" s="1425">
        <f>J67</f>
        <v>0</v>
      </c>
      <c r="K64" s="1381">
        <f>H64+I64-J64</f>
        <v>508688</v>
      </c>
      <c r="L64" s="1332"/>
      <c r="M64" s="1332"/>
      <c r="N64" s="1332"/>
    </row>
    <row r="65" spans="1:14" ht="18" hidden="1" customHeight="1">
      <c r="A65" s="1334"/>
      <c r="B65" s="1374">
        <v>85324</v>
      </c>
      <c r="C65" s="1426" t="s">
        <v>1332</v>
      </c>
      <c r="D65" s="1395">
        <f>D66</f>
        <v>508688</v>
      </c>
      <c r="E65" s="1395">
        <f t="shared" si="16"/>
        <v>0</v>
      </c>
      <c r="F65" s="1395">
        <f t="shared" si="16"/>
        <v>0</v>
      </c>
      <c r="G65" s="1383">
        <f>D65+E65-F65</f>
        <v>508688</v>
      </c>
      <c r="H65" s="1395"/>
      <c r="I65" s="1395"/>
      <c r="J65" s="1395"/>
      <c r="K65" s="1383"/>
      <c r="L65" s="1406"/>
      <c r="M65" s="1406"/>
      <c r="N65" s="1406"/>
    </row>
    <row r="66" spans="1:14" ht="18" hidden="1" customHeight="1">
      <c r="A66" s="1334"/>
      <c r="B66" s="1344" t="s">
        <v>139</v>
      </c>
      <c r="C66" s="1427" t="s">
        <v>111</v>
      </c>
      <c r="D66" s="1400">
        <v>508688</v>
      </c>
      <c r="E66" s="1400">
        <v>0</v>
      </c>
      <c r="F66" s="1400">
        <v>0</v>
      </c>
      <c r="G66" s="1400">
        <f>D66+E66-F66</f>
        <v>508688</v>
      </c>
      <c r="H66" s="1428"/>
      <c r="I66" s="1400"/>
      <c r="J66" s="1400"/>
      <c r="K66" s="1400"/>
      <c r="L66" s="1406"/>
      <c r="M66" s="1406"/>
      <c r="N66" s="1406"/>
    </row>
    <row r="67" spans="1:14" ht="18" hidden="1" customHeight="1">
      <c r="A67" s="1334"/>
      <c r="B67" s="1374">
        <v>85324</v>
      </c>
      <c r="C67" s="1426" t="s">
        <v>1333</v>
      </c>
      <c r="D67" s="1395"/>
      <c r="E67" s="1395"/>
      <c r="F67" s="1395"/>
      <c r="G67" s="1395"/>
      <c r="H67" s="1395">
        <f>SUM(H68:H77)</f>
        <v>508688</v>
      </c>
      <c r="I67" s="1395">
        <f>SUM(I68:I77)</f>
        <v>0</v>
      </c>
      <c r="J67" s="1395">
        <f>SUM(J68:J77)</f>
        <v>0</v>
      </c>
      <c r="K67" s="1395">
        <f>H67+I67-J67</f>
        <v>508688</v>
      </c>
      <c r="L67" s="1406"/>
      <c r="M67" s="1406"/>
      <c r="N67" s="1406"/>
    </row>
    <row r="68" spans="1:14" ht="18" hidden="1" customHeight="1">
      <c r="A68" s="1334"/>
      <c r="B68" s="1355">
        <v>4010</v>
      </c>
      <c r="C68" s="1429" t="s">
        <v>157</v>
      </c>
      <c r="D68" s="1420"/>
      <c r="E68" s="1420"/>
      <c r="F68" s="1420"/>
      <c r="G68" s="1420"/>
      <c r="H68" s="1386">
        <v>351451</v>
      </c>
      <c r="I68" s="1386">
        <v>0</v>
      </c>
      <c r="J68" s="1386">
        <v>0</v>
      </c>
      <c r="K68" s="1386">
        <f>H68+I68-J68</f>
        <v>351451</v>
      </c>
      <c r="L68" s="1406"/>
      <c r="M68" s="1406"/>
      <c r="N68" s="1406"/>
    </row>
    <row r="69" spans="1:14" ht="18" hidden="1" customHeight="1">
      <c r="A69" s="1334"/>
      <c r="B69" s="1355">
        <v>4040</v>
      </c>
      <c r="C69" s="1429" t="s">
        <v>156</v>
      </c>
      <c r="D69" s="1420"/>
      <c r="E69" s="1420"/>
      <c r="F69" s="1420"/>
      <c r="G69" s="1420"/>
      <c r="H69" s="1386">
        <v>40000</v>
      </c>
      <c r="I69" s="1386">
        <v>0</v>
      </c>
      <c r="J69" s="1386">
        <v>0</v>
      </c>
      <c r="K69" s="1386">
        <f t="shared" ref="K69:K77" si="18">H69+I69-J69</f>
        <v>40000</v>
      </c>
      <c r="L69" s="1406"/>
      <c r="M69" s="1406"/>
      <c r="N69" s="1406"/>
    </row>
    <row r="70" spans="1:14" ht="18" hidden="1" customHeight="1">
      <c r="A70" s="1334"/>
      <c r="B70" s="1355">
        <v>4110</v>
      </c>
      <c r="C70" s="1429" t="s">
        <v>163</v>
      </c>
      <c r="D70" s="1420"/>
      <c r="E70" s="1420"/>
      <c r="F70" s="1420"/>
      <c r="G70" s="1420"/>
      <c r="H70" s="1386">
        <v>46344</v>
      </c>
      <c r="I70" s="1386">
        <v>0</v>
      </c>
      <c r="J70" s="1386">
        <v>0</v>
      </c>
      <c r="K70" s="1386">
        <f t="shared" si="18"/>
        <v>46344</v>
      </c>
      <c r="L70" s="1406"/>
      <c r="M70" s="1406"/>
      <c r="N70" s="1406"/>
    </row>
    <row r="71" spans="1:14" ht="18" hidden="1" customHeight="1">
      <c r="A71" s="1334"/>
      <c r="B71" s="1359">
        <v>4120</v>
      </c>
      <c r="C71" s="1360" t="s">
        <v>162</v>
      </c>
      <c r="D71" s="1428"/>
      <c r="E71" s="1428"/>
      <c r="F71" s="1428"/>
      <c r="G71" s="1428"/>
      <c r="H71" s="1400">
        <v>6893</v>
      </c>
      <c r="I71" s="1400">
        <v>0</v>
      </c>
      <c r="J71" s="1400">
        <v>0</v>
      </c>
      <c r="K71" s="1400">
        <f t="shared" si="18"/>
        <v>6893</v>
      </c>
      <c r="L71" s="1406"/>
      <c r="M71" s="1406"/>
      <c r="N71" s="1406"/>
    </row>
    <row r="72" spans="1:14" ht="17.25" hidden="1" customHeight="1">
      <c r="A72" s="1415"/>
      <c r="B72" s="1355">
        <v>4210</v>
      </c>
      <c r="C72" s="1429" t="s">
        <v>154</v>
      </c>
      <c r="D72" s="1420"/>
      <c r="E72" s="1420"/>
      <c r="F72" s="1420"/>
      <c r="G72" s="1420"/>
      <c r="H72" s="1386">
        <v>62000</v>
      </c>
      <c r="I72" s="1386">
        <v>0</v>
      </c>
      <c r="J72" s="1386">
        <v>0</v>
      </c>
      <c r="K72" s="1386">
        <f t="shared" si="18"/>
        <v>62000</v>
      </c>
      <c r="L72" s="1406"/>
      <c r="M72" s="1406"/>
      <c r="N72" s="1406"/>
    </row>
    <row r="73" spans="1:14" ht="17.25" hidden="1" customHeight="1">
      <c r="A73" s="1334"/>
      <c r="B73" s="1355">
        <v>4220</v>
      </c>
      <c r="C73" s="1429" t="s">
        <v>215</v>
      </c>
      <c r="D73" s="1420"/>
      <c r="E73" s="1420"/>
      <c r="F73" s="1420"/>
      <c r="G73" s="1420"/>
      <c r="H73" s="1386">
        <v>2000</v>
      </c>
      <c r="I73" s="1386">
        <v>0</v>
      </c>
      <c r="J73" s="1386">
        <v>0</v>
      </c>
      <c r="K73" s="1386">
        <f t="shared" si="18"/>
        <v>2000</v>
      </c>
      <c r="L73" s="1406"/>
      <c r="M73" s="1406"/>
      <c r="N73" s="1406"/>
    </row>
    <row r="74" spans="1:14" ht="17.25" hidden="1" customHeight="1">
      <c r="A74" s="1334"/>
      <c r="B74" s="1355">
        <v>4270</v>
      </c>
      <c r="C74" s="1429" t="s">
        <v>178</v>
      </c>
      <c r="D74" s="1420"/>
      <c r="E74" s="1420"/>
      <c r="F74" s="1420"/>
      <c r="G74" s="1420"/>
      <c r="H74" s="1386">
        <v>0</v>
      </c>
      <c r="I74" s="1386">
        <v>0</v>
      </c>
      <c r="J74" s="1386">
        <v>0</v>
      </c>
      <c r="K74" s="1386">
        <f t="shared" si="18"/>
        <v>0</v>
      </c>
      <c r="L74" s="1406"/>
      <c r="M74" s="1406"/>
      <c r="N74" s="1406"/>
    </row>
    <row r="75" spans="1:14" ht="17.25" hidden="1" customHeight="1">
      <c r="A75" s="1334"/>
      <c r="B75" s="1355">
        <v>4300</v>
      </c>
      <c r="C75" s="1429" t="s">
        <v>147</v>
      </c>
      <c r="D75" s="1420"/>
      <c r="E75" s="1420"/>
      <c r="F75" s="1420"/>
      <c r="G75" s="1420"/>
      <c r="H75" s="1386">
        <v>0</v>
      </c>
      <c r="I75" s="1386">
        <v>0</v>
      </c>
      <c r="J75" s="1386">
        <v>0</v>
      </c>
      <c r="K75" s="1386">
        <f t="shared" si="18"/>
        <v>0</v>
      </c>
      <c r="L75" s="1406"/>
      <c r="M75" s="1406"/>
      <c r="N75" s="1406"/>
    </row>
    <row r="76" spans="1:14" ht="17.25" hidden="1" customHeight="1">
      <c r="A76" s="1334"/>
      <c r="B76" s="1355">
        <v>4410</v>
      </c>
      <c r="C76" s="1429" t="s">
        <v>212</v>
      </c>
      <c r="D76" s="1420"/>
      <c r="E76" s="1420"/>
      <c r="F76" s="1420"/>
      <c r="G76" s="1420"/>
      <c r="H76" s="1386">
        <v>0</v>
      </c>
      <c r="I76" s="1386">
        <v>0</v>
      </c>
      <c r="J76" s="1386">
        <v>0</v>
      </c>
      <c r="K76" s="1386">
        <f t="shared" si="18"/>
        <v>0</v>
      </c>
      <c r="L76" s="1406"/>
      <c r="M76" s="1406"/>
      <c r="N76" s="1406"/>
    </row>
    <row r="77" spans="1:14" ht="30.75" hidden="1" customHeight="1">
      <c r="A77" s="1334"/>
      <c r="B77" s="1355">
        <v>4700</v>
      </c>
      <c r="C77" s="1430" t="s">
        <v>1308</v>
      </c>
      <c r="D77" s="1416"/>
      <c r="E77" s="1413"/>
      <c r="F77" s="1413"/>
      <c r="G77" s="1413"/>
      <c r="H77" s="1399">
        <v>0</v>
      </c>
      <c r="I77" s="1399">
        <v>0</v>
      </c>
      <c r="J77" s="1399">
        <v>0</v>
      </c>
      <c r="K77" s="1386">
        <f t="shared" si="18"/>
        <v>0</v>
      </c>
      <c r="L77" s="1406"/>
      <c r="M77" s="1406"/>
      <c r="N77" s="1406"/>
    </row>
    <row r="78" spans="1:14" s="1332" customFormat="1" ht="15.75" hidden="1" customHeight="1">
      <c r="A78" s="1431">
        <v>6</v>
      </c>
      <c r="B78" s="1424"/>
      <c r="C78" s="1432" t="s">
        <v>1334</v>
      </c>
      <c r="D78" s="1425">
        <f>D79</f>
        <v>910000</v>
      </c>
      <c r="E78" s="1425"/>
      <c r="F78" s="1425"/>
      <c r="G78" s="1381">
        <f>G79</f>
        <v>910000</v>
      </c>
      <c r="H78" s="1425">
        <f>H81</f>
        <v>910000</v>
      </c>
      <c r="I78" s="1425">
        <f>I81</f>
        <v>0</v>
      </c>
      <c r="J78" s="1425">
        <f>J81</f>
        <v>0</v>
      </c>
      <c r="K78" s="1381">
        <f>H78+I78-J78</f>
        <v>910000</v>
      </c>
    </row>
    <row r="79" spans="1:14" ht="16.5" hidden="1" customHeight="1">
      <c r="A79" s="1334"/>
      <c r="B79" s="1374">
        <v>90019</v>
      </c>
      <c r="C79" s="1426" t="s">
        <v>1335</v>
      </c>
      <c r="D79" s="1395">
        <f>D80</f>
        <v>910000</v>
      </c>
      <c r="E79" s="1395"/>
      <c r="F79" s="1395"/>
      <c r="G79" s="1383">
        <f>D79+E79-F79</f>
        <v>910000</v>
      </c>
      <c r="H79" s="1395"/>
      <c r="I79" s="1395"/>
      <c r="J79" s="1395"/>
      <c r="K79" s="1383"/>
      <c r="L79" s="1406"/>
      <c r="M79" s="1406"/>
      <c r="N79" s="1406"/>
    </row>
    <row r="80" spans="1:14" ht="14.25" hidden="1" customHeight="1">
      <c r="A80" s="1334"/>
      <c r="B80" s="1407" t="s">
        <v>1306</v>
      </c>
      <c r="C80" s="1433" t="s">
        <v>1307</v>
      </c>
      <c r="D80" s="1409">
        <v>910000</v>
      </c>
      <c r="E80" s="1409"/>
      <c r="F80" s="1409"/>
      <c r="G80" s="1409">
        <f>D80+E80-F80</f>
        <v>910000</v>
      </c>
      <c r="H80" s="1416"/>
      <c r="I80" s="1409"/>
      <c r="J80" s="1409"/>
      <c r="K80" s="1409"/>
      <c r="L80" s="1406"/>
      <c r="M80" s="1406"/>
      <c r="N80" s="1406"/>
    </row>
    <row r="81" spans="1:14" ht="16.5" hidden="1" customHeight="1">
      <c r="A81" s="1334"/>
      <c r="B81" s="1434">
        <v>90019</v>
      </c>
      <c r="C81" s="1435" t="s">
        <v>1336</v>
      </c>
      <c r="D81" s="1436"/>
      <c r="E81" s="1436"/>
      <c r="F81" s="1436"/>
      <c r="G81" s="1436"/>
      <c r="H81" s="1436">
        <f>SUM(H82:H90)</f>
        <v>910000</v>
      </c>
      <c r="I81" s="1436">
        <f t="shared" ref="I81:J81" si="19">SUM(I82:I90)</f>
        <v>0</v>
      </c>
      <c r="J81" s="1436">
        <f t="shared" si="19"/>
        <v>0</v>
      </c>
      <c r="K81" s="1383">
        <f>H81+I81-J81</f>
        <v>910000</v>
      </c>
      <c r="L81" s="1406"/>
      <c r="M81" s="1406"/>
      <c r="N81" s="1406"/>
    </row>
    <row r="82" spans="1:14" ht="16.5" hidden="1" customHeight="1">
      <c r="A82" s="1334"/>
      <c r="B82" s="1355">
        <v>4010</v>
      </c>
      <c r="C82" s="1429" t="s">
        <v>157</v>
      </c>
      <c r="D82" s="1420"/>
      <c r="E82" s="1420"/>
      <c r="F82" s="1420"/>
      <c r="G82" s="1420"/>
      <c r="H82" s="1386">
        <v>628971</v>
      </c>
      <c r="I82" s="1420">
        <v>0</v>
      </c>
      <c r="J82" s="1420"/>
      <c r="K82" s="1386">
        <f>H82+I82-J82</f>
        <v>628971</v>
      </c>
      <c r="L82" s="1406"/>
      <c r="M82" s="1406"/>
      <c r="N82" s="1406"/>
    </row>
    <row r="83" spans="1:14" ht="16.5" hidden="1" customHeight="1">
      <c r="A83" s="1334"/>
      <c r="B83" s="1355">
        <v>4040</v>
      </c>
      <c r="C83" s="1429" t="s">
        <v>156</v>
      </c>
      <c r="D83" s="1420"/>
      <c r="E83" s="1420"/>
      <c r="F83" s="1420"/>
      <c r="G83" s="1420"/>
      <c r="H83" s="1386">
        <v>70000</v>
      </c>
      <c r="I83" s="1420">
        <v>0</v>
      </c>
      <c r="J83" s="1420"/>
      <c r="K83" s="1386">
        <f t="shared" ref="K83:K90" si="20">H83+I83-J83</f>
        <v>70000</v>
      </c>
      <c r="L83" s="1406"/>
      <c r="M83" s="1406"/>
      <c r="N83" s="1406"/>
    </row>
    <row r="84" spans="1:14" ht="16.5" hidden="1" customHeight="1">
      <c r="A84" s="1334"/>
      <c r="B84" s="1355">
        <v>4110</v>
      </c>
      <c r="C84" s="1429" t="s">
        <v>163</v>
      </c>
      <c r="D84" s="1420"/>
      <c r="E84" s="1420"/>
      <c r="F84" s="1420"/>
      <c r="G84" s="1420"/>
      <c r="H84" s="1386">
        <v>120153</v>
      </c>
      <c r="I84" s="1420">
        <v>0</v>
      </c>
      <c r="J84" s="1420"/>
      <c r="K84" s="1386">
        <f t="shared" si="20"/>
        <v>120153</v>
      </c>
      <c r="L84" s="1406"/>
      <c r="M84" s="1406"/>
      <c r="N84" s="1406"/>
    </row>
    <row r="85" spans="1:14" ht="16.5" hidden="1" customHeight="1">
      <c r="A85" s="1334"/>
      <c r="B85" s="1355">
        <v>4120</v>
      </c>
      <c r="C85" s="1356" t="s">
        <v>162</v>
      </c>
      <c r="D85" s="1420"/>
      <c r="E85" s="1420"/>
      <c r="F85" s="1420"/>
      <c r="G85" s="1420"/>
      <c r="H85" s="1386">
        <v>17126</v>
      </c>
      <c r="I85" s="1420">
        <v>0</v>
      </c>
      <c r="J85" s="1420"/>
      <c r="K85" s="1386">
        <f t="shared" si="20"/>
        <v>17126</v>
      </c>
      <c r="L85" s="1406"/>
      <c r="M85" s="1406"/>
      <c r="N85" s="1406"/>
    </row>
    <row r="86" spans="1:14" ht="16.5" hidden="1" customHeight="1">
      <c r="A86" s="1334"/>
      <c r="B86" s="1359">
        <v>4210</v>
      </c>
      <c r="C86" s="1429" t="s">
        <v>154</v>
      </c>
      <c r="D86" s="1428"/>
      <c r="E86" s="1428"/>
      <c r="F86" s="1428"/>
      <c r="G86" s="1428"/>
      <c r="H86" s="1400">
        <v>40000</v>
      </c>
      <c r="I86" s="1428">
        <v>0</v>
      </c>
      <c r="J86" s="1428"/>
      <c r="K86" s="1386">
        <f t="shared" si="20"/>
        <v>40000</v>
      </c>
      <c r="L86" s="1406"/>
      <c r="M86" s="1406"/>
      <c r="N86" s="1406"/>
    </row>
    <row r="87" spans="1:14" ht="16.5" hidden="1" customHeight="1">
      <c r="A87" s="1334"/>
      <c r="B87" s="1355">
        <v>4300</v>
      </c>
      <c r="C87" s="1429" t="s">
        <v>147</v>
      </c>
      <c r="D87" s="1420"/>
      <c r="E87" s="1420"/>
      <c r="F87" s="1420"/>
      <c r="G87" s="1420"/>
      <c r="H87" s="1386">
        <v>20000</v>
      </c>
      <c r="I87" s="1420">
        <v>0</v>
      </c>
      <c r="J87" s="1420"/>
      <c r="K87" s="1386">
        <f t="shared" si="20"/>
        <v>20000</v>
      </c>
      <c r="L87" s="1406"/>
      <c r="M87" s="1406"/>
      <c r="N87" s="1406"/>
    </row>
    <row r="88" spans="1:14" ht="16.5" hidden="1" customHeight="1">
      <c r="A88" s="1334"/>
      <c r="B88" s="1355">
        <v>4410</v>
      </c>
      <c r="C88" s="1429" t="s">
        <v>212</v>
      </c>
      <c r="D88" s="1420"/>
      <c r="E88" s="1420"/>
      <c r="F88" s="1420"/>
      <c r="G88" s="1420"/>
      <c r="H88" s="1386">
        <v>400</v>
      </c>
      <c r="I88" s="1420">
        <v>0</v>
      </c>
      <c r="J88" s="1420"/>
      <c r="K88" s="1386">
        <f t="shared" si="20"/>
        <v>400</v>
      </c>
      <c r="L88" s="1406"/>
      <c r="M88" s="1406"/>
      <c r="N88" s="1406"/>
    </row>
    <row r="89" spans="1:14" ht="16.5" hidden="1" customHeight="1">
      <c r="A89" s="1334"/>
      <c r="B89" s="1359">
        <v>4700</v>
      </c>
      <c r="C89" s="1360" t="s">
        <v>1308</v>
      </c>
      <c r="D89" s="1428"/>
      <c r="E89" s="1428"/>
      <c r="F89" s="1428"/>
      <c r="G89" s="1428"/>
      <c r="H89" s="1400">
        <v>6000</v>
      </c>
      <c r="I89" s="1428">
        <v>0</v>
      </c>
      <c r="J89" s="1428"/>
      <c r="K89" s="1386">
        <f t="shared" si="20"/>
        <v>6000</v>
      </c>
      <c r="L89" s="1406"/>
      <c r="M89" s="1406"/>
      <c r="N89" s="1406"/>
    </row>
    <row r="90" spans="1:14" ht="16.5" hidden="1" customHeight="1">
      <c r="A90" s="1437"/>
      <c r="B90" s="1414">
        <v>4710</v>
      </c>
      <c r="C90" s="1430" t="s">
        <v>160</v>
      </c>
      <c r="D90" s="1416"/>
      <c r="E90" s="1416"/>
      <c r="F90" s="1416"/>
      <c r="G90" s="1416"/>
      <c r="H90" s="1409">
        <v>7350</v>
      </c>
      <c r="I90" s="1416">
        <v>0</v>
      </c>
      <c r="J90" s="1416"/>
      <c r="K90" s="1400">
        <f t="shared" si="20"/>
        <v>7350</v>
      </c>
      <c r="L90" s="1406"/>
      <c r="M90" s="1406"/>
      <c r="N90" s="1406"/>
    </row>
    <row r="91" spans="1:14" s="1333" customFormat="1" ht="30.75" customHeight="1">
      <c r="A91" s="1328">
        <v>7</v>
      </c>
      <c r="B91" s="1365"/>
      <c r="C91" s="1366" t="s">
        <v>1337</v>
      </c>
      <c r="D91" s="1438">
        <f>D92+D103</f>
        <v>145450</v>
      </c>
      <c r="E91" s="1438">
        <v>0</v>
      </c>
      <c r="F91" s="1438">
        <v>0</v>
      </c>
      <c r="G91" s="1438">
        <f>G92+G103</f>
        <v>145450</v>
      </c>
      <c r="H91" s="1438">
        <f>H94+H105</f>
        <v>145450</v>
      </c>
      <c r="I91" s="1438">
        <f t="shared" ref="I91:K91" si="21">I94+I105</f>
        <v>1623.61</v>
      </c>
      <c r="J91" s="1438">
        <f t="shared" si="21"/>
        <v>0</v>
      </c>
      <c r="K91" s="1438">
        <f t="shared" si="21"/>
        <v>147073.60999999999</v>
      </c>
      <c r="L91" s="1332"/>
      <c r="M91" s="1332"/>
      <c r="N91" s="1332"/>
    </row>
    <row r="92" spans="1:14" ht="48.75" hidden="1" customHeight="1">
      <c r="A92" s="1334"/>
      <c r="B92" s="1374">
        <v>90020</v>
      </c>
      <c r="C92" s="1439" t="s">
        <v>1338</v>
      </c>
      <c r="D92" s="1395">
        <f>D93</f>
        <v>45000</v>
      </c>
      <c r="E92" s="1395"/>
      <c r="F92" s="1395"/>
      <c r="G92" s="1383">
        <f>D92+E92-F92</f>
        <v>45000</v>
      </c>
      <c r="H92" s="1395"/>
      <c r="I92" s="1395"/>
      <c r="J92" s="1395"/>
      <c r="K92" s="1383"/>
      <c r="L92" s="1406"/>
      <c r="M92" s="1406"/>
      <c r="N92" s="1406"/>
    </row>
    <row r="93" spans="1:14" ht="15" hidden="1" customHeight="1">
      <c r="A93" s="1334"/>
      <c r="B93" s="1407" t="s">
        <v>1339</v>
      </c>
      <c r="C93" s="1408" t="s">
        <v>1340</v>
      </c>
      <c r="D93" s="1409">
        <v>45000</v>
      </c>
      <c r="E93" s="1409"/>
      <c r="F93" s="1409"/>
      <c r="G93" s="1409">
        <f>D93+E93-F93</f>
        <v>45000</v>
      </c>
      <c r="H93" s="1416"/>
      <c r="I93" s="1409"/>
      <c r="J93" s="1409"/>
      <c r="K93" s="1409"/>
      <c r="L93" s="1406"/>
      <c r="M93" s="1406"/>
      <c r="N93" s="1406"/>
    </row>
    <row r="94" spans="1:14" ht="29.25" customHeight="1">
      <c r="A94" s="1334"/>
      <c r="B94" s="1434">
        <v>90020</v>
      </c>
      <c r="C94" s="1440" t="s">
        <v>1341</v>
      </c>
      <c r="D94" s="1436"/>
      <c r="E94" s="1436"/>
      <c r="F94" s="1436"/>
      <c r="G94" s="1436"/>
      <c r="H94" s="1436">
        <f>SUM(H95:H102)</f>
        <v>45000</v>
      </c>
      <c r="I94" s="1436">
        <f t="shared" ref="I94:J94" si="22">SUM(I95:I102)</f>
        <v>1623.61</v>
      </c>
      <c r="J94" s="1436">
        <f t="shared" si="22"/>
        <v>0</v>
      </c>
      <c r="K94" s="1383">
        <f>H94+I94-J94</f>
        <v>46623.61</v>
      </c>
      <c r="L94" s="1406"/>
      <c r="M94" s="1406"/>
      <c r="N94" s="1406"/>
    </row>
    <row r="95" spans="1:14" s="1442" customFormat="1" ht="16.5" customHeight="1">
      <c r="A95" s="1334"/>
      <c r="B95" s="1355">
        <v>4010</v>
      </c>
      <c r="C95" s="1429" t="s">
        <v>157</v>
      </c>
      <c r="D95" s="1420"/>
      <c r="E95" s="1420"/>
      <c r="F95" s="1420"/>
      <c r="G95" s="1420"/>
      <c r="H95" s="1386">
        <v>26747</v>
      </c>
      <c r="I95" s="1420">
        <v>1623.61</v>
      </c>
      <c r="J95" s="1420">
        <v>0</v>
      </c>
      <c r="K95" s="1386">
        <f>H95+I95-J95</f>
        <v>28370.61</v>
      </c>
      <c r="L95" s="1441"/>
      <c r="M95" s="1441"/>
      <c r="N95" s="1441"/>
    </row>
    <row r="96" spans="1:14" ht="16.5" hidden="1" customHeight="1">
      <c r="A96" s="1334"/>
      <c r="B96" s="1355">
        <v>4040</v>
      </c>
      <c r="C96" s="1429" t="s">
        <v>156</v>
      </c>
      <c r="D96" s="1420"/>
      <c r="E96" s="1420"/>
      <c r="F96" s="1420"/>
      <c r="G96" s="1420"/>
      <c r="H96" s="1386">
        <v>7000</v>
      </c>
      <c r="I96" s="1420">
        <v>0</v>
      </c>
      <c r="J96" s="1420">
        <v>0</v>
      </c>
      <c r="K96" s="1386">
        <f t="shared" ref="K96:K102" si="23">H96+I96-J96</f>
        <v>7000</v>
      </c>
      <c r="L96" s="1406"/>
      <c r="M96" s="1406"/>
      <c r="N96" s="1406"/>
    </row>
    <row r="97" spans="1:14" s="1442" customFormat="1" ht="16.5" hidden="1" customHeight="1">
      <c r="A97" s="1334"/>
      <c r="B97" s="1355">
        <v>4110</v>
      </c>
      <c r="C97" s="1429" t="s">
        <v>163</v>
      </c>
      <c r="D97" s="1420"/>
      <c r="E97" s="1420"/>
      <c r="F97" s="1420"/>
      <c r="G97" s="1420"/>
      <c r="H97" s="1386">
        <v>4598</v>
      </c>
      <c r="I97" s="1420"/>
      <c r="J97" s="1420"/>
      <c r="K97" s="1386">
        <f t="shared" si="23"/>
        <v>4598</v>
      </c>
      <c r="L97" s="1441"/>
      <c r="M97" s="1441"/>
      <c r="N97" s="1441"/>
    </row>
    <row r="98" spans="1:14" s="1442" customFormat="1" ht="16.5" hidden="1" customHeight="1">
      <c r="A98" s="1334"/>
      <c r="B98" s="1355">
        <v>4120</v>
      </c>
      <c r="C98" s="1356" t="s">
        <v>162</v>
      </c>
      <c r="D98" s="1420"/>
      <c r="E98" s="1420"/>
      <c r="F98" s="1420"/>
      <c r="G98" s="1420"/>
      <c r="H98" s="1386">
        <v>655</v>
      </c>
      <c r="I98" s="1420"/>
      <c r="J98" s="1420"/>
      <c r="K98" s="1386">
        <f t="shared" si="23"/>
        <v>655</v>
      </c>
      <c r="L98" s="1441"/>
      <c r="M98" s="1441"/>
      <c r="N98" s="1441"/>
    </row>
    <row r="99" spans="1:14" ht="16.5" hidden="1" customHeight="1">
      <c r="A99" s="1334"/>
      <c r="B99" s="1359">
        <v>4210</v>
      </c>
      <c r="C99" s="1429" t="s">
        <v>154</v>
      </c>
      <c r="D99" s="1428"/>
      <c r="E99" s="1428"/>
      <c r="F99" s="1428"/>
      <c r="G99" s="1428"/>
      <c r="H99" s="1400">
        <v>1000</v>
      </c>
      <c r="I99" s="1428"/>
      <c r="J99" s="1428"/>
      <c r="K99" s="1386">
        <f t="shared" si="23"/>
        <v>1000</v>
      </c>
      <c r="L99" s="1406"/>
      <c r="M99" s="1406"/>
      <c r="N99" s="1406"/>
    </row>
    <row r="100" spans="1:14" s="1442" customFormat="1" ht="16.5" hidden="1" customHeight="1">
      <c r="A100" s="1334"/>
      <c r="B100" s="1359">
        <v>4610</v>
      </c>
      <c r="C100" s="1345" t="s">
        <v>228</v>
      </c>
      <c r="D100" s="1428"/>
      <c r="E100" s="1428"/>
      <c r="F100" s="1428"/>
      <c r="G100" s="1428"/>
      <c r="H100" s="1400">
        <v>300</v>
      </c>
      <c r="I100" s="1428"/>
      <c r="J100" s="1428"/>
      <c r="K100" s="1386">
        <f t="shared" si="23"/>
        <v>300</v>
      </c>
      <c r="L100" s="1441"/>
      <c r="M100" s="1441"/>
      <c r="N100" s="1441"/>
    </row>
    <row r="101" spans="1:14" ht="16.5" hidden="1" customHeight="1">
      <c r="A101" s="1334"/>
      <c r="B101" s="1359">
        <v>4700</v>
      </c>
      <c r="C101" s="1360" t="s">
        <v>1308</v>
      </c>
      <c r="D101" s="1428"/>
      <c r="E101" s="1428"/>
      <c r="F101" s="1428"/>
      <c r="G101" s="1428"/>
      <c r="H101" s="1400">
        <v>4000</v>
      </c>
      <c r="I101" s="1428"/>
      <c r="J101" s="1428"/>
      <c r="K101" s="1386">
        <f t="shared" si="23"/>
        <v>4000</v>
      </c>
      <c r="L101" s="1406"/>
      <c r="M101" s="1406"/>
      <c r="N101" s="1406"/>
    </row>
    <row r="102" spans="1:14" ht="16.5" hidden="1" customHeight="1">
      <c r="A102" s="1415"/>
      <c r="B102" s="1414">
        <v>4710</v>
      </c>
      <c r="C102" s="1430" t="s">
        <v>160</v>
      </c>
      <c r="D102" s="1416"/>
      <c r="E102" s="1416"/>
      <c r="F102" s="1416"/>
      <c r="G102" s="1416"/>
      <c r="H102" s="1409">
        <v>700</v>
      </c>
      <c r="I102" s="1416"/>
      <c r="J102" s="1416"/>
      <c r="K102" s="1386">
        <f t="shared" si="23"/>
        <v>700</v>
      </c>
      <c r="L102" s="1406"/>
      <c r="M102" s="1406"/>
      <c r="N102" s="1406"/>
    </row>
    <row r="103" spans="1:14" ht="30.75" hidden="1" customHeight="1">
      <c r="A103" s="1415"/>
      <c r="B103" s="1374">
        <v>90026</v>
      </c>
      <c r="C103" s="1439" t="s">
        <v>1342</v>
      </c>
      <c r="D103" s="1395">
        <f>D104</f>
        <v>100450</v>
      </c>
      <c r="E103" s="1395"/>
      <c r="F103" s="1395"/>
      <c r="G103" s="1383">
        <f>D103+E103-F103</f>
        <v>100450</v>
      </c>
      <c r="H103" s="1395"/>
      <c r="I103" s="1395"/>
      <c r="J103" s="1395"/>
      <c r="K103" s="1383"/>
      <c r="L103" s="1406"/>
      <c r="M103" s="1406"/>
      <c r="N103" s="1406"/>
    </row>
    <row r="104" spans="1:14" ht="16.5" hidden="1" customHeight="1">
      <c r="A104" s="1334"/>
      <c r="B104" s="1407" t="s">
        <v>1343</v>
      </c>
      <c r="C104" s="1408" t="s">
        <v>1344</v>
      </c>
      <c r="D104" s="1409">
        <v>100450</v>
      </c>
      <c r="E104" s="1409"/>
      <c r="F104" s="1409"/>
      <c r="G104" s="1409">
        <f>D104+E104-F104</f>
        <v>100450</v>
      </c>
      <c r="H104" s="1416"/>
      <c r="I104" s="1409"/>
      <c r="J104" s="1409"/>
      <c r="K104" s="1409"/>
      <c r="L104" s="1406"/>
      <c r="M104" s="1406"/>
      <c r="N104" s="1406"/>
    </row>
    <row r="105" spans="1:14" ht="30.75" hidden="1" customHeight="1">
      <c r="A105" s="1334"/>
      <c r="B105" s="1434">
        <v>90026</v>
      </c>
      <c r="C105" s="1440" t="s">
        <v>1345</v>
      </c>
      <c r="D105" s="1436"/>
      <c r="E105" s="1436"/>
      <c r="F105" s="1436"/>
      <c r="G105" s="1436"/>
      <c r="H105" s="1436">
        <f>SUM(H106:H112)</f>
        <v>100450</v>
      </c>
      <c r="I105" s="1436">
        <f>SUM(I106:I112)</f>
        <v>0</v>
      </c>
      <c r="J105" s="1436">
        <f>SUM(J106:J112)</f>
        <v>0</v>
      </c>
      <c r="K105" s="1383">
        <f>H105+I105-J105</f>
        <v>100450</v>
      </c>
      <c r="L105" s="1406"/>
      <c r="M105" s="1406"/>
      <c r="N105" s="1406"/>
    </row>
    <row r="106" spans="1:14" ht="16.5" hidden="1" customHeight="1">
      <c r="A106" s="1334"/>
      <c r="B106" s="1355">
        <v>4010</v>
      </c>
      <c r="C106" s="1429" t="s">
        <v>157</v>
      </c>
      <c r="D106" s="1386"/>
      <c r="E106" s="1386"/>
      <c r="F106" s="1386"/>
      <c r="G106" s="1386"/>
      <c r="H106" s="1386">
        <v>56175</v>
      </c>
      <c r="I106" s="1386"/>
      <c r="J106" s="1386"/>
      <c r="K106" s="1386">
        <f>H106+I106-J106</f>
        <v>56175</v>
      </c>
      <c r="L106" s="1406"/>
      <c r="M106" s="1406"/>
      <c r="N106" s="1406"/>
    </row>
    <row r="107" spans="1:14" ht="16.5" hidden="1" customHeight="1">
      <c r="A107" s="1334"/>
      <c r="B107" s="1355">
        <v>4040</v>
      </c>
      <c r="C107" s="1429" t="s">
        <v>156</v>
      </c>
      <c r="D107" s="1386"/>
      <c r="E107" s="1386"/>
      <c r="F107" s="1386"/>
      <c r="G107" s="1386"/>
      <c r="H107" s="1386">
        <v>6000</v>
      </c>
      <c r="I107" s="1386">
        <v>0</v>
      </c>
      <c r="J107" s="1386">
        <v>0</v>
      </c>
      <c r="K107" s="1386">
        <f t="shared" ref="K107:K112" si="24">H107+I107-J107</f>
        <v>6000</v>
      </c>
      <c r="L107" s="1406"/>
      <c r="M107" s="1406"/>
      <c r="N107" s="1406"/>
    </row>
    <row r="108" spans="1:14" ht="16.5" hidden="1" customHeight="1">
      <c r="A108" s="1334"/>
      <c r="B108" s="1355">
        <v>4110</v>
      </c>
      <c r="C108" s="1429" t="s">
        <v>163</v>
      </c>
      <c r="D108" s="1386"/>
      <c r="E108" s="1386"/>
      <c r="F108" s="1386"/>
      <c r="G108" s="1386"/>
      <c r="H108" s="1386">
        <v>9600</v>
      </c>
      <c r="I108" s="1386">
        <v>0</v>
      </c>
      <c r="J108" s="1386">
        <v>0</v>
      </c>
      <c r="K108" s="1386">
        <f t="shared" si="24"/>
        <v>9600</v>
      </c>
      <c r="L108" s="1406"/>
      <c r="M108" s="1406"/>
      <c r="N108" s="1406"/>
    </row>
    <row r="109" spans="1:14" ht="16.5" hidden="1" customHeight="1">
      <c r="A109" s="1415"/>
      <c r="B109" s="1355">
        <v>4120</v>
      </c>
      <c r="C109" s="1356" t="s">
        <v>162</v>
      </c>
      <c r="D109" s="1386"/>
      <c r="E109" s="1386"/>
      <c r="F109" s="1386"/>
      <c r="G109" s="1386"/>
      <c r="H109" s="1386">
        <v>1504</v>
      </c>
      <c r="I109" s="1386"/>
      <c r="J109" s="1386"/>
      <c r="K109" s="1386">
        <f t="shared" si="24"/>
        <v>1504</v>
      </c>
      <c r="L109" s="1406"/>
      <c r="M109" s="1406"/>
      <c r="N109" s="1406"/>
    </row>
    <row r="110" spans="1:14" ht="16.5" hidden="1" customHeight="1">
      <c r="A110" s="1334"/>
      <c r="B110" s="1422">
        <v>4210</v>
      </c>
      <c r="C110" s="1443" t="s">
        <v>154</v>
      </c>
      <c r="D110" s="1399"/>
      <c r="E110" s="1399"/>
      <c r="F110" s="1399"/>
      <c r="G110" s="1399"/>
      <c r="H110" s="1399">
        <v>25000</v>
      </c>
      <c r="I110" s="1399"/>
      <c r="J110" s="1399"/>
      <c r="K110" s="1386">
        <f t="shared" si="24"/>
        <v>25000</v>
      </c>
      <c r="L110" s="1406"/>
      <c r="M110" s="1406"/>
      <c r="N110" s="1406"/>
    </row>
    <row r="111" spans="1:14" ht="16.5" hidden="1" customHeight="1">
      <c r="A111" s="1334"/>
      <c r="B111" s="1359">
        <v>4700</v>
      </c>
      <c r="C111" s="1360" t="s">
        <v>1308</v>
      </c>
      <c r="D111" s="1428"/>
      <c r="E111" s="1428"/>
      <c r="F111" s="1428"/>
      <c r="G111" s="1428"/>
      <c r="H111" s="1400">
        <v>2000</v>
      </c>
      <c r="I111" s="1428"/>
      <c r="J111" s="1428"/>
      <c r="K111" s="1386">
        <f t="shared" si="24"/>
        <v>2000</v>
      </c>
      <c r="L111" s="1406"/>
      <c r="M111" s="1406"/>
      <c r="N111" s="1406"/>
    </row>
    <row r="112" spans="1:14" ht="16.5" hidden="1" customHeight="1">
      <c r="A112" s="1437"/>
      <c r="B112" s="1414">
        <v>4710</v>
      </c>
      <c r="C112" s="1430" t="s">
        <v>160</v>
      </c>
      <c r="D112" s="1416"/>
      <c r="E112" s="1416"/>
      <c r="F112" s="1416"/>
      <c r="G112" s="1416"/>
      <c r="H112" s="1409">
        <v>171</v>
      </c>
      <c r="I112" s="1416"/>
      <c r="J112" s="1416"/>
      <c r="K112" s="1386">
        <f t="shared" si="24"/>
        <v>171</v>
      </c>
      <c r="L112" s="1406"/>
      <c r="M112" s="1406"/>
      <c r="N112" s="1406"/>
    </row>
    <row r="113" spans="1:14" s="1333" customFormat="1" ht="31.5" hidden="1" customHeight="1">
      <c r="A113" s="1328">
        <v>8</v>
      </c>
      <c r="B113" s="1365"/>
      <c r="C113" s="1444" t="s">
        <v>1346</v>
      </c>
      <c r="D113" s="1381">
        <f>D114</f>
        <v>2500</v>
      </c>
      <c r="E113" s="1381"/>
      <c r="F113" s="1381"/>
      <c r="G113" s="1381">
        <f>G114</f>
        <v>2500</v>
      </c>
      <c r="H113" s="1381">
        <f>H116</f>
        <v>2500</v>
      </c>
      <c r="I113" s="1381">
        <f>I116</f>
        <v>0</v>
      </c>
      <c r="J113" s="1381">
        <f>J116</f>
        <v>0</v>
      </c>
      <c r="K113" s="1381">
        <f>H113+I113-J113</f>
        <v>2500</v>
      </c>
      <c r="L113" s="1332"/>
      <c r="M113" s="1332"/>
      <c r="N113" s="1332"/>
    </row>
    <row r="114" spans="1:14" ht="48" hidden="1" customHeight="1">
      <c r="A114" s="1334"/>
      <c r="B114" s="1374">
        <v>90020</v>
      </c>
      <c r="C114" s="1439" t="s">
        <v>1347</v>
      </c>
      <c r="D114" s="1395">
        <f>D115</f>
        <v>2500</v>
      </c>
      <c r="E114" s="1395"/>
      <c r="F114" s="1395"/>
      <c r="G114" s="1383">
        <f>D114+E114-F114</f>
        <v>2500</v>
      </c>
      <c r="H114" s="1395"/>
      <c r="I114" s="1395"/>
      <c r="J114" s="1395"/>
      <c r="K114" s="1383"/>
      <c r="L114" s="1406"/>
      <c r="M114" s="1406"/>
      <c r="N114" s="1406"/>
    </row>
    <row r="115" spans="1:14" s="1442" customFormat="1" ht="16.5" hidden="1" customHeight="1">
      <c r="A115" s="1334"/>
      <c r="B115" s="1407" t="s">
        <v>1339</v>
      </c>
      <c r="C115" s="1408" t="s">
        <v>1340</v>
      </c>
      <c r="D115" s="1409">
        <v>2500</v>
      </c>
      <c r="E115" s="1409"/>
      <c r="F115" s="1409"/>
      <c r="G115" s="1409">
        <f>D115+E115-F115</f>
        <v>2500</v>
      </c>
      <c r="H115" s="1416"/>
      <c r="I115" s="1409"/>
      <c r="J115" s="1409"/>
      <c r="K115" s="1409"/>
      <c r="L115" s="1441"/>
      <c r="M115" s="1441"/>
      <c r="N115" s="1441"/>
    </row>
    <row r="116" spans="1:14" ht="35.25" hidden="1" customHeight="1">
      <c r="A116" s="1334"/>
      <c r="B116" s="1434">
        <v>90020</v>
      </c>
      <c r="C116" s="1440" t="s">
        <v>1348</v>
      </c>
      <c r="D116" s="1436"/>
      <c r="E116" s="1436"/>
      <c r="F116" s="1436"/>
      <c r="G116" s="1436"/>
      <c r="H116" s="1436">
        <f>SUM(H117:H119)</f>
        <v>2500</v>
      </c>
      <c r="I116" s="1436">
        <f t="shared" ref="I116:J116" si="25">SUM(I117:I119)</f>
        <v>0</v>
      </c>
      <c r="J116" s="1436">
        <f t="shared" si="25"/>
        <v>0</v>
      </c>
      <c r="K116" s="1383">
        <f>H116+I116-J116</f>
        <v>2500</v>
      </c>
      <c r="L116" s="1406"/>
      <c r="M116" s="1406"/>
      <c r="N116" s="1406"/>
    </row>
    <row r="117" spans="1:14" ht="16.5" hidden="1" customHeight="1">
      <c r="A117" s="1334"/>
      <c r="B117" s="1355">
        <v>4010</v>
      </c>
      <c r="C117" s="1429" t="s">
        <v>157</v>
      </c>
      <c r="D117" s="1420"/>
      <c r="E117" s="1420"/>
      <c r="F117" s="1420"/>
      <c r="G117" s="1420"/>
      <c r="H117" s="1386">
        <v>2089</v>
      </c>
      <c r="I117" s="1420"/>
      <c r="J117" s="1420"/>
      <c r="K117" s="1386">
        <f>H117+I117-J117</f>
        <v>2089</v>
      </c>
      <c r="L117" s="1406"/>
      <c r="M117" s="1406"/>
      <c r="N117" s="1406"/>
    </row>
    <row r="118" spans="1:14" ht="16.5" hidden="1" customHeight="1">
      <c r="A118" s="1334"/>
      <c r="B118" s="1355">
        <v>4110</v>
      </c>
      <c r="C118" s="1429" t="s">
        <v>163</v>
      </c>
      <c r="D118" s="1413"/>
      <c r="E118" s="1413"/>
      <c r="F118" s="1413"/>
      <c r="G118" s="1413"/>
      <c r="H118" s="1399">
        <v>359</v>
      </c>
      <c r="I118" s="1413"/>
      <c r="J118" s="1413"/>
      <c r="K118" s="1399"/>
      <c r="L118" s="1406"/>
      <c r="M118" s="1406"/>
      <c r="N118" s="1406"/>
    </row>
    <row r="119" spans="1:14" ht="16.5" hidden="1" customHeight="1">
      <c r="A119" s="1334"/>
      <c r="B119" s="1355">
        <v>4120</v>
      </c>
      <c r="C119" s="1356" t="s">
        <v>162</v>
      </c>
      <c r="D119" s="1413"/>
      <c r="E119" s="1413"/>
      <c r="F119" s="1413"/>
      <c r="G119" s="1413"/>
      <c r="H119" s="1399">
        <v>52</v>
      </c>
      <c r="I119" s="1413"/>
      <c r="J119" s="1413"/>
      <c r="K119" s="1399"/>
      <c r="L119" s="1406"/>
      <c r="M119" s="1406"/>
      <c r="N119" s="1406"/>
    </row>
    <row r="120" spans="1:14" s="1333" customFormat="1" ht="20.25" hidden="1" customHeight="1">
      <c r="A120" s="1328">
        <v>9</v>
      </c>
      <c r="B120" s="1365"/>
      <c r="C120" s="1330" t="s">
        <v>1349</v>
      </c>
      <c r="D120" s="1381">
        <f>D121</f>
        <v>1905</v>
      </c>
      <c r="E120" s="1381"/>
      <c r="F120" s="1381"/>
      <c r="G120" s="1381">
        <f>G121</f>
        <v>1905</v>
      </c>
      <c r="H120" s="1381">
        <f>H123</f>
        <v>1905</v>
      </c>
      <c r="I120" s="1381">
        <f>I123</f>
        <v>0</v>
      </c>
      <c r="J120" s="1381">
        <f>J123</f>
        <v>0</v>
      </c>
      <c r="K120" s="1381">
        <f>H120+I120-J120</f>
        <v>1905</v>
      </c>
      <c r="L120" s="1332"/>
      <c r="M120" s="1332"/>
      <c r="N120" s="1332"/>
    </row>
    <row r="121" spans="1:14" ht="30.75" hidden="1" customHeight="1">
      <c r="A121" s="1334"/>
      <c r="B121" s="1374">
        <v>90024</v>
      </c>
      <c r="C121" s="1421" t="s">
        <v>1350</v>
      </c>
      <c r="D121" s="1395">
        <f>D122</f>
        <v>1905</v>
      </c>
      <c r="E121" s="1395"/>
      <c r="F121" s="1395"/>
      <c r="G121" s="1383">
        <f>D121+E121-F121</f>
        <v>1905</v>
      </c>
      <c r="H121" s="1395"/>
      <c r="I121" s="1395"/>
      <c r="J121" s="1395"/>
      <c r="K121" s="1383"/>
      <c r="L121" s="1406"/>
      <c r="M121" s="1406"/>
      <c r="N121" s="1406"/>
    </row>
    <row r="122" spans="1:14" s="1442" customFormat="1" ht="15" hidden="1" customHeight="1">
      <c r="A122" s="1334"/>
      <c r="B122" s="1407" t="s">
        <v>1306</v>
      </c>
      <c r="C122" s="1433" t="s">
        <v>1307</v>
      </c>
      <c r="D122" s="1409">
        <v>1905</v>
      </c>
      <c r="E122" s="1409"/>
      <c r="F122" s="1409"/>
      <c r="G122" s="1409">
        <f>D122+E122-F122</f>
        <v>1905</v>
      </c>
      <c r="H122" s="1416"/>
      <c r="I122" s="1409"/>
      <c r="J122" s="1409"/>
      <c r="K122" s="1409"/>
      <c r="L122" s="1441"/>
      <c r="M122" s="1441"/>
      <c r="N122" s="1441"/>
    </row>
    <row r="123" spans="1:14" ht="29.25" hidden="1" customHeight="1">
      <c r="A123" s="1334"/>
      <c r="B123" s="1415">
        <v>90024</v>
      </c>
      <c r="C123" s="1445" t="s">
        <v>1351</v>
      </c>
      <c r="D123" s="1436"/>
      <c r="E123" s="1413"/>
      <c r="F123" s="1413"/>
      <c r="G123" s="1413"/>
      <c r="H123" s="1413">
        <f>H124</f>
        <v>1905</v>
      </c>
      <c r="I123" s="1413"/>
      <c r="J123" s="1413"/>
      <c r="K123" s="1383">
        <f>H123+I123-J123</f>
        <v>1905</v>
      </c>
      <c r="L123" s="1406"/>
      <c r="M123" s="1406"/>
      <c r="N123" s="1406"/>
    </row>
    <row r="124" spans="1:14" ht="18" hidden="1" customHeight="1">
      <c r="A124" s="1334"/>
      <c r="B124" s="1355">
        <v>4210</v>
      </c>
      <c r="C124" s="1429" t="s">
        <v>154</v>
      </c>
      <c r="D124" s="1420"/>
      <c r="E124" s="1420"/>
      <c r="F124" s="1420"/>
      <c r="G124" s="1420"/>
      <c r="H124" s="1386">
        <v>1905</v>
      </c>
      <c r="I124" s="1420"/>
      <c r="J124" s="1420"/>
      <c r="K124" s="1386">
        <f>H124+I124-J124</f>
        <v>1905</v>
      </c>
      <c r="L124" s="1406"/>
      <c r="M124" s="1406"/>
      <c r="N124" s="1406"/>
    </row>
    <row r="125" spans="1:14" s="1333" customFormat="1" ht="34.5" customHeight="1">
      <c r="A125" s="1328">
        <v>10</v>
      </c>
      <c r="B125" s="1424"/>
      <c r="C125" s="1366" t="s">
        <v>1352</v>
      </c>
      <c r="D125" s="1446">
        <f>D126</f>
        <v>160</v>
      </c>
      <c r="E125" s="1446">
        <f t="shared" ref="E125:F125" si="26">E126</f>
        <v>0</v>
      </c>
      <c r="F125" s="1446">
        <f t="shared" si="26"/>
        <v>0</v>
      </c>
      <c r="G125" s="1438">
        <f>G126</f>
        <v>160</v>
      </c>
      <c r="H125" s="1446">
        <f>H128</f>
        <v>160</v>
      </c>
      <c r="I125" s="1446">
        <f t="shared" ref="I125:K125" si="27">I128</f>
        <v>113.39</v>
      </c>
      <c r="J125" s="1446">
        <f t="shared" si="27"/>
        <v>0</v>
      </c>
      <c r="K125" s="1446">
        <f t="shared" si="27"/>
        <v>273.39</v>
      </c>
      <c r="L125" s="1332"/>
      <c r="M125" s="1332"/>
      <c r="N125" s="1332"/>
    </row>
    <row r="126" spans="1:14" ht="18" hidden="1" customHeight="1">
      <c r="A126" s="1334"/>
      <c r="B126" s="1374">
        <v>90026</v>
      </c>
      <c r="C126" s="1439" t="s">
        <v>1353</v>
      </c>
      <c r="D126" s="1395">
        <f>D127</f>
        <v>160</v>
      </c>
      <c r="E126" s="1395"/>
      <c r="F126" s="1395"/>
      <c r="G126" s="1383">
        <f>D126+E126-F126</f>
        <v>160</v>
      </c>
      <c r="H126" s="1395"/>
      <c r="I126" s="1395"/>
      <c r="J126" s="1395"/>
      <c r="K126" s="1383">
        <f>H126+I126-J126</f>
        <v>0</v>
      </c>
      <c r="L126" s="1406"/>
      <c r="M126" s="1406"/>
      <c r="N126" s="1406"/>
    </row>
    <row r="127" spans="1:14" ht="18" hidden="1" customHeight="1">
      <c r="A127" s="1334"/>
      <c r="B127" s="1407" t="s">
        <v>1343</v>
      </c>
      <c r="C127" s="1408" t="s">
        <v>1344</v>
      </c>
      <c r="D127" s="1409">
        <v>160</v>
      </c>
      <c r="E127" s="1409"/>
      <c r="F127" s="1409"/>
      <c r="G127" s="1409">
        <f>D127+E127-F127</f>
        <v>160</v>
      </c>
      <c r="H127" s="1416"/>
      <c r="I127" s="1409"/>
      <c r="J127" s="1409"/>
      <c r="K127" s="1409">
        <f>H127+I127-J127</f>
        <v>0</v>
      </c>
      <c r="L127" s="1406"/>
      <c r="M127" s="1406"/>
      <c r="N127" s="1406"/>
    </row>
    <row r="128" spans="1:14" ht="18" customHeight="1">
      <c r="A128" s="1334"/>
      <c r="B128" s="1434">
        <v>90026</v>
      </c>
      <c r="C128" s="1440" t="s">
        <v>1354</v>
      </c>
      <c r="D128" s="1436"/>
      <c r="E128" s="1436"/>
      <c r="F128" s="1436"/>
      <c r="G128" s="1436"/>
      <c r="H128" s="1436">
        <f>H129</f>
        <v>160</v>
      </c>
      <c r="I128" s="1436">
        <f t="shared" ref="I128:J128" si="28">I129</f>
        <v>113.39</v>
      </c>
      <c r="J128" s="1436">
        <f t="shared" si="28"/>
        <v>0</v>
      </c>
      <c r="K128" s="1383">
        <f>H128+I128-J128</f>
        <v>273.39</v>
      </c>
      <c r="L128" s="1406"/>
      <c r="M128" s="1406"/>
      <c r="N128" s="1406"/>
    </row>
    <row r="129" spans="1:14" ht="18" customHeight="1">
      <c r="A129" s="1417"/>
      <c r="B129" s="1414">
        <v>4210</v>
      </c>
      <c r="C129" s="1429" t="s">
        <v>154</v>
      </c>
      <c r="D129" s="1416"/>
      <c r="E129" s="1416"/>
      <c r="F129" s="1416"/>
      <c r="G129" s="1416"/>
      <c r="H129" s="1409">
        <v>160</v>
      </c>
      <c r="I129" s="1416">
        <v>113.39</v>
      </c>
      <c r="J129" s="1416">
        <v>0</v>
      </c>
      <c r="K129" s="1386">
        <f>H129+I129-J129</f>
        <v>273.39</v>
      </c>
      <c r="L129" s="1406"/>
      <c r="M129" s="1406"/>
      <c r="N129" s="1406"/>
    </row>
    <row r="130" spans="1:14" s="1333" customFormat="1" ht="30.75" customHeight="1">
      <c r="A130" s="1328">
        <v>11</v>
      </c>
      <c r="B130" s="1424"/>
      <c r="C130" s="1366" t="s">
        <v>1355</v>
      </c>
      <c r="D130" s="1446">
        <f>D131</f>
        <v>1900</v>
      </c>
      <c r="E130" s="1446">
        <f t="shared" ref="E130:F130" si="29">E131</f>
        <v>0</v>
      </c>
      <c r="F130" s="1446">
        <f t="shared" si="29"/>
        <v>0</v>
      </c>
      <c r="G130" s="1438">
        <f>G131</f>
        <v>1900</v>
      </c>
      <c r="H130" s="1446">
        <f>H133</f>
        <v>1900</v>
      </c>
      <c r="I130" s="1446">
        <f t="shared" ref="I130:K130" si="30">I133</f>
        <v>2699.39</v>
      </c>
      <c r="J130" s="1446">
        <f t="shared" si="30"/>
        <v>0</v>
      </c>
      <c r="K130" s="1446">
        <f t="shared" si="30"/>
        <v>4599.3899999999994</v>
      </c>
      <c r="L130" s="1332"/>
      <c r="M130" s="1332"/>
      <c r="N130" s="1332"/>
    </row>
    <row r="131" spans="1:14" ht="18" hidden="1" customHeight="1">
      <c r="A131" s="1334"/>
      <c r="B131" s="1374">
        <v>90095</v>
      </c>
      <c r="C131" s="1439" t="s">
        <v>1356</v>
      </c>
      <c r="D131" s="1395">
        <f>D132</f>
        <v>1900</v>
      </c>
      <c r="E131" s="1395"/>
      <c r="F131" s="1395"/>
      <c r="G131" s="1383">
        <f>D131+E131-F131</f>
        <v>1900</v>
      </c>
      <c r="H131" s="1395"/>
      <c r="I131" s="1395"/>
      <c r="J131" s="1395"/>
      <c r="K131" s="1383">
        <f t="shared" ref="K131:K146" si="31">H131+I131-J131</f>
        <v>0</v>
      </c>
      <c r="L131" s="1406"/>
      <c r="M131" s="1406"/>
      <c r="N131" s="1406"/>
    </row>
    <row r="132" spans="1:14" s="1442" customFormat="1" ht="18" hidden="1" customHeight="1">
      <c r="A132" s="1334"/>
      <c r="B132" s="1407" t="s">
        <v>1306</v>
      </c>
      <c r="C132" s="1433" t="s">
        <v>1307</v>
      </c>
      <c r="D132" s="1409">
        <v>1900</v>
      </c>
      <c r="E132" s="1409"/>
      <c r="F132" s="1409"/>
      <c r="G132" s="1409">
        <f>D132+E132-F132</f>
        <v>1900</v>
      </c>
      <c r="H132" s="1416"/>
      <c r="I132" s="1409"/>
      <c r="J132" s="1409"/>
      <c r="K132" s="1409">
        <f t="shared" si="31"/>
        <v>0</v>
      </c>
      <c r="L132" s="1441"/>
      <c r="M132" s="1441"/>
      <c r="N132" s="1441"/>
    </row>
    <row r="133" spans="1:14" ht="18" customHeight="1">
      <c r="A133" s="1334"/>
      <c r="B133" s="1434">
        <v>90095</v>
      </c>
      <c r="C133" s="1447" t="s">
        <v>1421</v>
      </c>
      <c r="D133" s="1436"/>
      <c r="E133" s="1436"/>
      <c r="F133" s="1436"/>
      <c r="G133" s="1436"/>
      <c r="H133" s="1436">
        <f>H134</f>
        <v>1900</v>
      </c>
      <c r="I133" s="1436">
        <f t="shared" ref="I133:J133" si="32">I134</f>
        <v>2699.39</v>
      </c>
      <c r="J133" s="1436">
        <f t="shared" si="32"/>
        <v>0</v>
      </c>
      <c r="K133" s="1383">
        <f t="shared" si="31"/>
        <v>4599.3899999999994</v>
      </c>
      <c r="L133" s="1406"/>
      <c r="M133" s="1406"/>
      <c r="N133" s="1406"/>
    </row>
    <row r="134" spans="1:14" ht="18" customHeight="1">
      <c r="A134" s="1417"/>
      <c r="B134" s="1414">
        <v>4210</v>
      </c>
      <c r="C134" s="1429" t="s">
        <v>1421</v>
      </c>
      <c r="D134" s="1416"/>
      <c r="E134" s="1416"/>
      <c r="F134" s="1416"/>
      <c r="G134" s="1416"/>
      <c r="H134" s="1409">
        <v>1900</v>
      </c>
      <c r="I134" s="1416">
        <v>2699.39</v>
      </c>
      <c r="J134" s="1416">
        <v>0</v>
      </c>
      <c r="K134" s="1386">
        <f t="shared" si="31"/>
        <v>4599.3899999999994</v>
      </c>
      <c r="L134" s="1406"/>
      <c r="M134" s="1406"/>
      <c r="N134" s="1406"/>
    </row>
    <row r="135" spans="1:14" s="1449" customFormat="1" ht="18" hidden="1" customHeight="1">
      <c r="A135" s="1328">
        <v>12</v>
      </c>
      <c r="B135" s="1365"/>
      <c r="C135" s="1330" t="s">
        <v>1357</v>
      </c>
      <c r="D135" s="1425">
        <f>D136</f>
        <v>259175</v>
      </c>
      <c r="E135" s="1425">
        <v>0</v>
      </c>
      <c r="F135" s="1425">
        <v>0</v>
      </c>
      <c r="G135" s="1381">
        <f>G136</f>
        <v>259175</v>
      </c>
      <c r="H135" s="1425">
        <f>H138</f>
        <v>259175</v>
      </c>
      <c r="I135" s="1425">
        <f>I138</f>
        <v>0</v>
      </c>
      <c r="J135" s="1425">
        <f>J138</f>
        <v>0</v>
      </c>
      <c r="K135" s="1381">
        <f t="shared" si="31"/>
        <v>259175</v>
      </c>
      <c r="L135" s="1448"/>
      <c r="M135" s="1448"/>
      <c r="N135" s="1448"/>
    </row>
    <row r="136" spans="1:14" ht="18" hidden="1" customHeight="1">
      <c r="A136" s="1334"/>
      <c r="B136" s="1374">
        <v>90095</v>
      </c>
      <c r="C136" s="1450" t="s">
        <v>1358</v>
      </c>
      <c r="D136" s="1395">
        <f>D137</f>
        <v>259175</v>
      </c>
      <c r="E136" s="1395"/>
      <c r="F136" s="1395"/>
      <c r="G136" s="1383">
        <f>D136+E136-F136</f>
        <v>259175</v>
      </c>
      <c r="H136" s="1395"/>
      <c r="I136" s="1395"/>
      <c r="J136" s="1395"/>
      <c r="K136" s="1383">
        <f t="shared" si="31"/>
        <v>0</v>
      </c>
      <c r="L136" s="1406"/>
      <c r="M136" s="1406"/>
      <c r="N136" s="1406"/>
    </row>
    <row r="137" spans="1:14" ht="18" hidden="1" customHeight="1">
      <c r="A137" s="1334"/>
      <c r="B137" s="1407" t="s">
        <v>1306</v>
      </c>
      <c r="C137" s="1433" t="s">
        <v>1307</v>
      </c>
      <c r="D137" s="1409">
        <v>259175</v>
      </c>
      <c r="E137" s="1390"/>
      <c r="F137" s="1390"/>
      <c r="G137" s="1409">
        <f>D137+E137-F137</f>
        <v>259175</v>
      </c>
      <c r="H137" s="1451"/>
      <c r="I137" s="1390"/>
      <c r="J137" s="1390"/>
      <c r="K137" s="1409">
        <f t="shared" si="31"/>
        <v>0</v>
      </c>
      <c r="L137" s="1406"/>
      <c r="M137" s="1406"/>
      <c r="N137" s="1406"/>
    </row>
    <row r="138" spans="1:14" ht="18" hidden="1" customHeight="1">
      <c r="A138" s="1334"/>
      <c r="B138" s="1374">
        <v>90095</v>
      </c>
      <c r="C138" s="1450" t="s">
        <v>1359</v>
      </c>
      <c r="D138" s="1395"/>
      <c r="E138" s="1395"/>
      <c r="F138" s="1395"/>
      <c r="G138" s="1395"/>
      <c r="H138" s="1395">
        <f>SUM(H139:H146)</f>
        <v>259175</v>
      </c>
      <c r="I138" s="1395">
        <f t="shared" ref="I138:J138" si="33">SUM(I139:I146)</f>
        <v>0</v>
      </c>
      <c r="J138" s="1395">
        <f t="shared" si="33"/>
        <v>0</v>
      </c>
      <c r="K138" s="1395">
        <f t="shared" si="31"/>
        <v>259175</v>
      </c>
      <c r="L138" s="1406"/>
      <c r="M138" s="1406"/>
      <c r="N138" s="1406"/>
    </row>
    <row r="139" spans="1:14" s="1442" customFormat="1" ht="18" hidden="1" customHeight="1">
      <c r="A139" s="1334"/>
      <c r="B139" s="1355">
        <v>4010</v>
      </c>
      <c r="C139" s="1429" t="s">
        <v>157</v>
      </c>
      <c r="D139" s="1420"/>
      <c r="E139" s="1420"/>
      <c r="F139" s="1420"/>
      <c r="G139" s="1420"/>
      <c r="H139" s="1386">
        <v>172212</v>
      </c>
      <c r="I139" s="1420">
        <v>0</v>
      </c>
      <c r="J139" s="1420">
        <v>0</v>
      </c>
      <c r="K139" s="1386">
        <f t="shared" si="31"/>
        <v>172212</v>
      </c>
      <c r="L139" s="1441"/>
      <c r="M139" s="1441"/>
      <c r="N139" s="1441"/>
    </row>
    <row r="140" spans="1:14" s="1442" customFormat="1" ht="18" hidden="1" customHeight="1">
      <c r="A140" s="1334"/>
      <c r="B140" s="1355">
        <v>4040</v>
      </c>
      <c r="C140" s="1429" t="s">
        <v>156</v>
      </c>
      <c r="D140" s="1420"/>
      <c r="E140" s="1420"/>
      <c r="F140" s="1420"/>
      <c r="G140" s="1420"/>
      <c r="H140" s="1386">
        <v>13176</v>
      </c>
      <c r="I140" s="1420">
        <v>0</v>
      </c>
      <c r="J140" s="1420">
        <v>0</v>
      </c>
      <c r="K140" s="1386">
        <f t="shared" si="31"/>
        <v>13176</v>
      </c>
      <c r="L140" s="1441"/>
      <c r="M140" s="1441"/>
      <c r="N140" s="1441"/>
    </row>
    <row r="141" spans="1:14" s="1442" customFormat="1" ht="18" hidden="1" customHeight="1">
      <c r="A141" s="1334"/>
      <c r="B141" s="1359">
        <v>4110</v>
      </c>
      <c r="C141" s="1427" t="s">
        <v>163</v>
      </c>
      <c r="D141" s="1428"/>
      <c r="E141" s="1428"/>
      <c r="F141" s="1428"/>
      <c r="G141" s="1428"/>
      <c r="H141" s="1400">
        <v>32353</v>
      </c>
      <c r="I141" s="1428"/>
      <c r="J141" s="1428"/>
      <c r="K141" s="1386">
        <f t="shared" si="31"/>
        <v>32353</v>
      </c>
      <c r="L141" s="1441"/>
      <c r="M141" s="1441"/>
      <c r="N141" s="1441"/>
    </row>
    <row r="142" spans="1:14" s="1442" customFormat="1" ht="18" hidden="1" customHeight="1">
      <c r="A142" s="1334"/>
      <c r="B142" s="1452">
        <v>4120</v>
      </c>
      <c r="C142" s="1453" t="s">
        <v>162</v>
      </c>
      <c r="D142" s="1436"/>
      <c r="E142" s="1436"/>
      <c r="F142" s="1436"/>
      <c r="G142" s="1436"/>
      <c r="H142" s="1391">
        <v>4611</v>
      </c>
      <c r="I142" s="1436"/>
      <c r="J142" s="1436"/>
      <c r="K142" s="1386">
        <f t="shared" si="31"/>
        <v>4611</v>
      </c>
      <c r="L142" s="1441"/>
      <c r="M142" s="1441"/>
      <c r="N142" s="1441"/>
    </row>
    <row r="143" spans="1:14" s="1442" customFormat="1" ht="18" hidden="1" customHeight="1">
      <c r="A143" s="1334"/>
      <c r="B143" s="1355">
        <v>4210</v>
      </c>
      <c r="C143" s="1429" t="s">
        <v>154</v>
      </c>
      <c r="D143" s="1420"/>
      <c r="E143" s="1420"/>
      <c r="F143" s="1420"/>
      <c r="G143" s="1420"/>
      <c r="H143" s="1386">
        <v>20000</v>
      </c>
      <c r="I143" s="1420"/>
      <c r="J143" s="1420"/>
      <c r="K143" s="1386">
        <f t="shared" si="31"/>
        <v>20000</v>
      </c>
      <c r="L143" s="1441"/>
      <c r="M143" s="1441"/>
      <c r="N143" s="1441"/>
    </row>
    <row r="144" spans="1:14" ht="18" hidden="1" customHeight="1">
      <c r="A144" s="1334"/>
      <c r="B144" s="1355">
        <v>4300</v>
      </c>
      <c r="C144" s="1429" t="s">
        <v>147</v>
      </c>
      <c r="D144" s="1420"/>
      <c r="E144" s="1420"/>
      <c r="F144" s="1420"/>
      <c r="G144" s="1420"/>
      <c r="H144" s="1386">
        <v>8000</v>
      </c>
      <c r="I144" s="1420"/>
      <c r="J144" s="1420"/>
      <c r="K144" s="1386">
        <f t="shared" si="31"/>
        <v>8000</v>
      </c>
      <c r="L144" s="1406"/>
      <c r="M144" s="1406"/>
      <c r="N144" s="1406"/>
    </row>
    <row r="145" spans="1:15" ht="18" hidden="1" customHeight="1">
      <c r="A145" s="1334"/>
      <c r="B145" s="1355">
        <v>4700</v>
      </c>
      <c r="C145" s="1360" t="s">
        <v>1308</v>
      </c>
      <c r="D145" s="1428"/>
      <c r="E145" s="1428"/>
      <c r="F145" s="1428"/>
      <c r="G145" s="1428"/>
      <c r="H145" s="1400">
        <v>6000</v>
      </c>
      <c r="I145" s="1428"/>
      <c r="J145" s="1428"/>
      <c r="K145" s="1386">
        <f t="shared" si="31"/>
        <v>6000</v>
      </c>
      <c r="L145" s="1406"/>
      <c r="M145" s="1406"/>
      <c r="N145" s="1406"/>
    </row>
    <row r="146" spans="1:15" ht="3" hidden="1" customHeight="1">
      <c r="A146" s="1437"/>
      <c r="B146" s="1414">
        <v>4710</v>
      </c>
      <c r="C146" s="1430" t="s">
        <v>160</v>
      </c>
      <c r="D146" s="1416"/>
      <c r="E146" s="1416"/>
      <c r="F146" s="1416"/>
      <c r="G146" s="1416"/>
      <c r="H146" s="1409">
        <v>2823</v>
      </c>
      <c r="I146" s="1416"/>
      <c r="J146" s="1416"/>
      <c r="K146" s="1386">
        <f t="shared" si="31"/>
        <v>2823</v>
      </c>
      <c r="L146" s="1406"/>
      <c r="M146" s="1406"/>
      <c r="N146" s="1406"/>
    </row>
    <row r="147" spans="1:15" s="1333" customFormat="1" ht="36" hidden="1" customHeight="1">
      <c r="A147" s="1328">
        <v>13</v>
      </c>
      <c r="B147" s="1365"/>
      <c r="C147" s="1366" t="s">
        <v>1360</v>
      </c>
      <c r="D147" s="1454">
        <f>D152+D156+D148</f>
        <v>1520560.3599999999</v>
      </c>
      <c r="E147" s="1454">
        <f t="shared" ref="E147:F147" si="34">E152+E156+E148</f>
        <v>0</v>
      </c>
      <c r="F147" s="1454">
        <f t="shared" si="34"/>
        <v>0</v>
      </c>
      <c r="G147" s="1454">
        <f>G152+G156+G148</f>
        <v>1520560.3599999999</v>
      </c>
      <c r="H147" s="1454">
        <f>H154+H158+H161+H164+H167+H170+H173+H176+H150</f>
        <v>1520560.3599999999</v>
      </c>
      <c r="I147" s="1454">
        <f t="shared" ref="I147:J147" si="35">I154+I158+I161+I164+I167+I170+I173+I176+I150</f>
        <v>0</v>
      </c>
      <c r="J147" s="1454">
        <f t="shared" si="35"/>
        <v>0</v>
      </c>
      <c r="K147" s="1454">
        <f>K154+K158+K161+K164+K167+K170+K173+K176+K150</f>
        <v>1520560.3599999999</v>
      </c>
      <c r="L147" s="1455"/>
      <c r="M147" s="1455"/>
      <c r="N147" s="1455"/>
      <c r="O147" s="1332"/>
    </row>
    <row r="148" spans="1:15" ht="15" hidden="1" customHeight="1">
      <c r="A148" s="1334"/>
      <c r="B148" s="1374">
        <v>60001</v>
      </c>
      <c r="C148" s="1450" t="s">
        <v>1361</v>
      </c>
      <c r="D148" s="1456">
        <f t="shared" ref="D148:G152" si="36">D149</f>
        <v>153892.35999999999</v>
      </c>
      <c r="E148" s="1456">
        <f t="shared" si="36"/>
        <v>0</v>
      </c>
      <c r="F148" s="1456">
        <f t="shared" si="36"/>
        <v>0</v>
      </c>
      <c r="G148" s="1457">
        <f t="shared" si="36"/>
        <v>153892.35999999999</v>
      </c>
      <c r="H148" s="1456"/>
      <c r="I148" s="1458"/>
      <c r="J148" s="1459"/>
      <c r="K148" s="1459"/>
      <c r="L148" s="1308"/>
      <c r="M148" s="1308"/>
      <c r="N148" s="1308"/>
      <c r="O148" s="1406"/>
    </row>
    <row r="149" spans="1:15" ht="32.25" hidden="1" customHeight="1">
      <c r="A149" s="1334"/>
      <c r="B149" s="1407" t="s">
        <v>1362</v>
      </c>
      <c r="C149" s="1460" t="s">
        <v>1363</v>
      </c>
      <c r="D149" s="1461">
        <v>153892.35999999999</v>
      </c>
      <c r="E149" s="1461">
        <v>0</v>
      </c>
      <c r="F149" s="1461">
        <v>0</v>
      </c>
      <c r="G149" s="1462">
        <f t="shared" ref="G149" si="37">D149+E149-F149</f>
        <v>153892.35999999999</v>
      </c>
      <c r="H149" s="1463"/>
      <c r="I149" s="1464"/>
      <c r="J149" s="1465"/>
      <c r="K149" s="1465"/>
      <c r="L149" s="1308"/>
      <c r="M149" s="1308"/>
      <c r="N149" s="1308"/>
      <c r="O149" s="1406"/>
    </row>
    <row r="150" spans="1:15" ht="32.25" hidden="1" customHeight="1">
      <c r="A150" s="1334"/>
      <c r="B150" s="1374">
        <v>60001</v>
      </c>
      <c r="C150" s="1466" t="s">
        <v>1364</v>
      </c>
      <c r="D150" s="1467"/>
      <c r="E150" s="1467"/>
      <c r="F150" s="1467"/>
      <c r="G150" s="1467"/>
      <c r="H150" s="1467">
        <f>H151</f>
        <v>153892.35999999999</v>
      </c>
      <c r="I150" s="1467">
        <f>I151</f>
        <v>0</v>
      </c>
      <c r="J150" s="1467">
        <f>J151</f>
        <v>0</v>
      </c>
      <c r="K150" s="1467">
        <f>K151</f>
        <v>153892.35999999999</v>
      </c>
      <c r="L150" s="1308"/>
      <c r="M150" s="1308"/>
      <c r="N150" s="1308"/>
      <c r="O150" s="1406"/>
    </row>
    <row r="151" spans="1:15" s="1442" customFormat="1" ht="48" hidden="1" customHeight="1">
      <c r="A151" s="1334"/>
      <c r="B151" s="1355">
        <v>2340</v>
      </c>
      <c r="C151" s="1353" t="s">
        <v>189</v>
      </c>
      <c r="D151" s="1468"/>
      <c r="E151" s="1468"/>
      <c r="F151" s="1468"/>
      <c r="G151" s="1468"/>
      <c r="H151" s="1469">
        <v>153892.35999999999</v>
      </c>
      <c r="I151" s="1469">
        <v>0</v>
      </c>
      <c r="J151" s="1470">
        <v>0</v>
      </c>
      <c r="K151" s="1470">
        <f t="shared" ref="K151" si="38">H151+I151-J151</f>
        <v>153892.35999999999</v>
      </c>
      <c r="L151" s="1471"/>
      <c r="M151" s="1471"/>
      <c r="N151" s="1471"/>
      <c r="O151" s="1441"/>
    </row>
    <row r="152" spans="1:15" ht="15" hidden="1" customHeight="1">
      <c r="A152" s="1334"/>
      <c r="B152" s="1374">
        <v>75495</v>
      </c>
      <c r="C152" s="1450" t="s">
        <v>1361</v>
      </c>
      <c r="D152" s="1456">
        <f t="shared" si="36"/>
        <v>872620</v>
      </c>
      <c r="E152" s="1456">
        <f t="shared" si="36"/>
        <v>0</v>
      </c>
      <c r="F152" s="1456">
        <f t="shared" si="36"/>
        <v>0</v>
      </c>
      <c r="G152" s="1457">
        <f t="shared" si="36"/>
        <v>872620</v>
      </c>
      <c r="H152" s="1456"/>
      <c r="I152" s="1458"/>
      <c r="J152" s="1459"/>
      <c r="K152" s="1459"/>
      <c r="L152" s="1308"/>
      <c r="M152" s="1308"/>
      <c r="N152" s="1308"/>
      <c r="O152" s="1406"/>
    </row>
    <row r="153" spans="1:15" ht="33.75" hidden="1" customHeight="1">
      <c r="A153" s="1334"/>
      <c r="B153" s="1407" t="s">
        <v>1362</v>
      </c>
      <c r="C153" s="1460" t="s">
        <v>1363</v>
      </c>
      <c r="D153" s="1461">
        <v>872620</v>
      </c>
      <c r="E153" s="1461">
        <v>0</v>
      </c>
      <c r="F153" s="1461">
        <v>0</v>
      </c>
      <c r="G153" s="1462">
        <f t="shared" ref="G153" si="39">D153+E153-F153</f>
        <v>872620</v>
      </c>
      <c r="H153" s="1463"/>
      <c r="I153" s="1464"/>
      <c r="J153" s="1465"/>
      <c r="K153" s="1465"/>
      <c r="L153" s="1308"/>
      <c r="M153" s="1308"/>
      <c r="N153" s="1308"/>
      <c r="O153" s="1406"/>
    </row>
    <row r="154" spans="1:15" ht="17.25" hidden="1" customHeight="1">
      <c r="A154" s="1334"/>
      <c r="B154" s="1434">
        <v>75495</v>
      </c>
      <c r="C154" s="1466" t="s">
        <v>1365</v>
      </c>
      <c r="D154" s="1467"/>
      <c r="E154" s="1467"/>
      <c r="F154" s="1467"/>
      <c r="G154" s="1467"/>
      <c r="H154" s="1467">
        <f>H155</f>
        <v>872620</v>
      </c>
      <c r="I154" s="1467">
        <f>I155</f>
        <v>0</v>
      </c>
      <c r="J154" s="1467">
        <f>J155</f>
        <v>0</v>
      </c>
      <c r="K154" s="1467">
        <f>K155</f>
        <v>872620</v>
      </c>
      <c r="L154" s="1308"/>
      <c r="M154" s="1308"/>
      <c r="N154" s="1308"/>
      <c r="O154" s="1406"/>
    </row>
    <row r="155" spans="1:15" s="1442" customFormat="1" ht="17.25" hidden="1" customHeight="1">
      <c r="A155" s="1334"/>
      <c r="B155" s="1355">
        <v>4370</v>
      </c>
      <c r="C155" s="1352" t="s">
        <v>188</v>
      </c>
      <c r="D155" s="1468"/>
      <c r="E155" s="1468"/>
      <c r="F155" s="1468"/>
      <c r="G155" s="1468"/>
      <c r="H155" s="1469">
        <v>872620</v>
      </c>
      <c r="I155" s="1469">
        <v>0</v>
      </c>
      <c r="J155" s="1470">
        <v>0</v>
      </c>
      <c r="K155" s="1470">
        <f t="shared" ref="K155" si="40">H155+I155-J155</f>
        <v>872620</v>
      </c>
      <c r="L155" s="1471"/>
      <c r="M155" s="1471"/>
      <c r="N155" s="1471"/>
      <c r="O155" s="1441"/>
    </row>
    <row r="156" spans="1:15" ht="18.75" hidden="1" customHeight="1">
      <c r="A156" s="1334"/>
      <c r="B156" s="1374">
        <v>75814</v>
      </c>
      <c r="C156" s="1450" t="s">
        <v>1366</v>
      </c>
      <c r="D156" s="1456">
        <f>SUM(D157:D157)</f>
        <v>494048</v>
      </c>
      <c r="E156" s="1456">
        <f>SUM(E157:E157)</f>
        <v>0</v>
      </c>
      <c r="F156" s="1456">
        <f>SUM(F157:F157)</f>
        <v>0</v>
      </c>
      <c r="G156" s="1456">
        <f>SUM(G157:G157)</f>
        <v>494048</v>
      </c>
      <c r="H156" s="1456"/>
      <c r="I156" s="1458"/>
      <c r="J156" s="1459"/>
      <c r="K156" s="1459"/>
      <c r="L156" s="1308"/>
      <c r="M156" s="1308"/>
      <c r="N156" s="1308"/>
      <c r="O156" s="1406"/>
    </row>
    <row r="157" spans="1:15" ht="31.5" hidden="1" customHeight="1">
      <c r="A157" s="1334"/>
      <c r="B157" s="1340" t="s">
        <v>1362</v>
      </c>
      <c r="C157" s="1345" t="s">
        <v>1363</v>
      </c>
      <c r="D157" s="1472">
        <v>494048</v>
      </c>
      <c r="E157" s="1472">
        <v>0</v>
      </c>
      <c r="F157" s="1472">
        <v>0</v>
      </c>
      <c r="G157" s="1473">
        <f t="shared" ref="G157" si="41">D157+E157-F157</f>
        <v>494048</v>
      </c>
      <c r="H157" s="1474"/>
      <c r="I157" s="1475"/>
      <c r="J157" s="1476"/>
      <c r="K157" s="1476"/>
      <c r="L157" s="1308"/>
      <c r="M157" s="1308"/>
      <c r="N157" s="1308"/>
      <c r="O157" s="1406"/>
    </row>
    <row r="158" spans="1:15" ht="15.75" hidden="1" customHeight="1">
      <c r="A158" s="1334"/>
      <c r="B158" s="1374">
        <v>80102</v>
      </c>
      <c r="C158" s="1401" t="s">
        <v>1365</v>
      </c>
      <c r="D158" s="1456"/>
      <c r="E158" s="1456"/>
      <c r="F158" s="1456"/>
      <c r="G158" s="1456"/>
      <c r="H158" s="1456">
        <f>SUM(H159:H160)</f>
        <v>304275</v>
      </c>
      <c r="I158" s="1456">
        <f>SUM(I159:I160)</f>
        <v>0</v>
      </c>
      <c r="J158" s="1456">
        <f>SUM(J159:J160)</f>
        <v>0</v>
      </c>
      <c r="K158" s="1456">
        <f>SUM(K159:K160)</f>
        <v>304275</v>
      </c>
      <c r="L158" s="1308"/>
      <c r="M158" s="1308"/>
      <c r="N158" s="1308"/>
      <c r="O158" s="1406"/>
    </row>
    <row r="159" spans="1:15" s="1358" customFormat="1" ht="32.25" hidden="1" customHeight="1">
      <c r="A159" s="1354"/>
      <c r="B159" s="1422">
        <v>4750</v>
      </c>
      <c r="C159" s="1477" t="s">
        <v>1367</v>
      </c>
      <c r="D159" s="1478"/>
      <c r="E159" s="1478"/>
      <c r="F159" s="1478"/>
      <c r="G159" s="1478"/>
      <c r="H159" s="1478">
        <v>254978</v>
      </c>
      <c r="I159" s="1478">
        <v>0</v>
      </c>
      <c r="J159" s="1478">
        <v>0</v>
      </c>
      <c r="K159" s="1479">
        <f t="shared" ref="K159:K160" si="42">H159+I159-J159</f>
        <v>254978</v>
      </c>
      <c r="L159" s="1480"/>
      <c r="M159" s="1480"/>
      <c r="N159" s="1480"/>
    </row>
    <row r="160" spans="1:15" s="1358" customFormat="1" ht="32.25" hidden="1" customHeight="1">
      <c r="A160" s="1354"/>
      <c r="B160" s="1414">
        <v>4850</v>
      </c>
      <c r="C160" s="1481" t="s">
        <v>1368</v>
      </c>
      <c r="D160" s="1461"/>
      <c r="E160" s="1461"/>
      <c r="F160" s="1461"/>
      <c r="G160" s="1461"/>
      <c r="H160" s="1461">
        <v>49297</v>
      </c>
      <c r="I160" s="1461">
        <v>0</v>
      </c>
      <c r="J160" s="1461">
        <v>0</v>
      </c>
      <c r="K160" s="1461">
        <f t="shared" si="42"/>
        <v>49297</v>
      </c>
      <c r="L160" s="1480"/>
      <c r="M160" s="1480"/>
      <c r="N160" s="1480"/>
    </row>
    <row r="161" spans="1:15" ht="18.75" hidden="1" customHeight="1">
      <c r="A161" s="1415"/>
      <c r="B161" s="1434">
        <v>80116</v>
      </c>
      <c r="C161" s="1466" t="s">
        <v>1365</v>
      </c>
      <c r="D161" s="1482"/>
      <c r="E161" s="1456"/>
      <c r="F161" s="1456"/>
      <c r="G161" s="1456"/>
      <c r="H161" s="1456">
        <f>SUM(H162:H163)</f>
        <v>79104</v>
      </c>
      <c r="I161" s="1456">
        <f t="shared" ref="I161:K161" si="43">SUM(I162:I163)</f>
        <v>0</v>
      </c>
      <c r="J161" s="1456">
        <f t="shared" si="43"/>
        <v>0</v>
      </c>
      <c r="K161" s="1456">
        <f t="shared" si="43"/>
        <v>79104</v>
      </c>
      <c r="L161" s="1308"/>
      <c r="M161" s="1308"/>
      <c r="N161" s="1308"/>
      <c r="O161" s="1406"/>
    </row>
    <row r="162" spans="1:15" s="1358" customFormat="1" ht="31.5" hidden="1" customHeight="1">
      <c r="A162" s="1354"/>
      <c r="B162" s="1422">
        <v>4750</v>
      </c>
      <c r="C162" s="1356" t="s">
        <v>1367</v>
      </c>
      <c r="D162" s="1483"/>
      <c r="E162" s="1478"/>
      <c r="F162" s="1478"/>
      <c r="G162" s="1478"/>
      <c r="H162" s="1478">
        <v>67434</v>
      </c>
      <c r="I162" s="1478">
        <v>0</v>
      </c>
      <c r="J162" s="1478">
        <v>0</v>
      </c>
      <c r="K162" s="1479">
        <f t="shared" ref="K162:K163" si="44">H162+I162-J162</f>
        <v>67434</v>
      </c>
      <c r="L162" s="1480"/>
      <c r="M162" s="1480"/>
      <c r="N162" s="1480"/>
      <c r="O162" s="1480"/>
    </row>
    <row r="163" spans="1:15" s="1358" customFormat="1" ht="31.5" hidden="1" customHeight="1">
      <c r="A163" s="1422"/>
      <c r="B163" s="1414">
        <v>4850</v>
      </c>
      <c r="C163" s="1481" t="s">
        <v>1368</v>
      </c>
      <c r="D163" s="1461"/>
      <c r="E163" s="1461"/>
      <c r="F163" s="1461"/>
      <c r="G163" s="1461"/>
      <c r="H163" s="1461">
        <v>11670</v>
      </c>
      <c r="I163" s="1461">
        <v>0</v>
      </c>
      <c r="J163" s="1461">
        <v>0</v>
      </c>
      <c r="K163" s="1461">
        <f t="shared" si="44"/>
        <v>11670</v>
      </c>
      <c r="L163" s="1480"/>
      <c r="M163" s="1480"/>
      <c r="N163" s="1480"/>
    </row>
    <row r="164" spans="1:15" ht="19.5" hidden="1" customHeight="1">
      <c r="A164" s="1415"/>
      <c r="B164" s="1374">
        <v>80121</v>
      </c>
      <c r="C164" s="1484" t="s">
        <v>1365</v>
      </c>
      <c r="D164" s="1456"/>
      <c r="E164" s="1456"/>
      <c r="F164" s="1456"/>
      <c r="G164" s="1456"/>
      <c r="H164" s="1456">
        <f>SUM(H165:H166)</f>
        <v>0</v>
      </c>
      <c r="I164" s="1456">
        <f>SUM(I165:I166)</f>
        <v>0</v>
      </c>
      <c r="J164" s="1456">
        <f>SUM(J165:J166)</f>
        <v>0</v>
      </c>
      <c r="K164" s="1456">
        <f>SUM(K165:K166)</f>
        <v>0</v>
      </c>
      <c r="L164" s="1308"/>
      <c r="M164" s="1308"/>
      <c r="N164" s="1308"/>
      <c r="O164" s="1406"/>
    </row>
    <row r="165" spans="1:15" s="1358" customFormat="1" ht="34.5" hidden="1" customHeight="1">
      <c r="A165" s="1422"/>
      <c r="B165" s="1422">
        <v>4750</v>
      </c>
      <c r="C165" s="1477" t="s">
        <v>1367</v>
      </c>
      <c r="D165" s="1478"/>
      <c r="E165" s="1478"/>
      <c r="F165" s="1478"/>
      <c r="G165" s="1478"/>
      <c r="H165" s="1478">
        <v>0</v>
      </c>
      <c r="I165" s="1478">
        <v>0</v>
      </c>
      <c r="J165" s="1478">
        <v>0</v>
      </c>
      <c r="K165" s="1479">
        <f t="shared" ref="K165:K166" si="45">H165+I165-J165</f>
        <v>0</v>
      </c>
      <c r="L165" s="1480"/>
      <c r="M165" s="1480"/>
      <c r="N165" s="1480"/>
    </row>
    <row r="166" spans="1:15" s="1358" customFormat="1" ht="34.5" hidden="1" customHeight="1">
      <c r="A166" s="1422"/>
      <c r="B166" s="1414">
        <v>4850</v>
      </c>
      <c r="C166" s="1485" t="s">
        <v>1368</v>
      </c>
      <c r="D166" s="1461"/>
      <c r="E166" s="1461"/>
      <c r="F166" s="1461"/>
      <c r="G166" s="1461"/>
      <c r="H166" s="1461">
        <v>0</v>
      </c>
      <c r="I166" s="1461">
        <v>0</v>
      </c>
      <c r="J166" s="1461">
        <v>0</v>
      </c>
      <c r="K166" s="1461">
        <f t="shared" si="45"/>
        <v>0</v>
      </c>
      <c r="L166" s="1480"/>
      <c r="M166" s="1480"/>
      <c r="N166" s="1480"/>
    </row>
    <row r="167" spans="1:15" ht="19.5" hidden="1" customHeight="1">
      <c r="A167" s="1415"/>
      <c r="B167" s="1374">
        <v>80134</v>
      </c>
      <c r="C167" s="1484" t="s">
        <v>1365</v>
      </c>
      <c r="D167" s="1456"/>
      <c r="E167" s="1456"/>
      <c r="F167" s="1456"/>
      <c r="G167" s="1456"/>
      <c r="H167" s="1456">
        <f>SUM(H168:H169)</f>
        <v>36654</v>
      </c>
      <c r="I167" s="1456">
        <f>SUM(I168:I169)</f>
        <v>0</v>
      </c>
      <c r="J167" s="1456">
        <f>SUM(J168:J169)</f>
        <v>0</v>
      </c>
      <c r="K167" s="1456">
        <f>SUM(K168:K169)</f>
        <v>36654</v>
      </c>
      <c r="L167" s="1308"/>
      <c r="M167" s="1308"/>
      <c r="N167" s="1308"/>
      <c r="O167" s="1406"/>
    </row>
    <row r="168" spans="1:15" s="1358" customFormat="1" ht="30.75" hidden="1" customHeight="1">
      <c r="A168" s="1354"/>
      <c r="B168" s="1422">
        <v>4750</v>
      </c>
      <c r="C168" s="1477" t="s">
        <v>1367</v>
      </c>
      <c r="D168" s="1478"/>
      <c r="E168" s="1478"/>
      <c r="F168" s="1478"/>
      <c r="G168" s="1478"/>
      <c r="H168" s="1478">
        <v>30596</v>
      </c>
      <c r="I168" s="1478">
        <v>0</v>
      </c>
      <c r="J168" s="1478">
        <v>0</v>
      </c>
      <c r="K168" s="1479">
        <f t="shared" ref="K168:K169" si="46">H168+I168-J168</f>
        <v>30596</v>
      </c>
      <c r="L168" s="1480"/>
      <c r="M168" s="1480"/>
      <c r="N168" s="1480"/>
    </row>
    <row r="169" spans="1:15" s="1358" customFormat="1" ht="30.75" hidden="1" customHeight="1">
      <c r="A169" s="1422"/>
      <c r="B169" s="1414">
        <v>4850</v>
      </c>
      <c r="C169" s="1485" t="s">
        <v>1368</v>
      </c>
      <c r="D169" s="1461"/>
      <c r="E169" s="1461"/>
      <c r="F169" s="1461"/>
      <c r="G169" s="1461"/>
      <c r="H169" s="1461">
        <v>6058</v>
      </c>
      <c r="I169" s="1461">
        <v>0</v>
      </c>
      <c r="J169" s="1461">
        <v>0</v>
      </c>
      <c r="K169" s="1461">
        <f t="shared" si="46"/>
        <v>6058</v>
      </c>
      <c r="L169" s="1480"/>
      <c r="M169" s="1480"/>
      <c r="N169" s="1480"/>
    </row>
    <row r="170" spans="1:15" ht="17.25" hidden="1" customHeight="1">
      <c r="A170" s="1415"/>
      <c r="B170" s="1374">
        <v>80149</v>
      </c>
      <c r="C170" s="1484" t="s">
        <v>1365</v>
      </c>
      <c r="D170" s="1456"/>
      <c r="E170" s="1456"/>
      <c r="F170" s="1456"/>
      <c r="G170" s="1456"/>
      <c r="H170" s="1456">
        <f>SUM(H171:H172)</f>
        <v>12262</v>
      </c>
      <c r="I170" s="1456">
        <f>SUM(I171:I172)</f>
        <v>0</v>
      </c>
      <c r="J170" s="1456">
        <f>SUM(J171:J172)</f>
        <v>0</v>
      </c>
      <c r="K170" s="1456">
        <f>SUM(K171:K172)</f>
        <v>12262</v>
      </c>
      <c r="L170" s="1308"/>
      <c r="M170" s="1308"/>
      <c r="N170" s="1308"/>
      <c r="O170" s="1406"/>
    </row>
    <row r="171" spans="1:15" s="1358" customFormat="1" ht="31.5" hidden="1" customHeight="1">
      <c r="A171" s="1422"/>
      <c r="B171" s="1422">
        <v>4750</v>
      </c>
      <c r="C171" s="1477" t="s">
        <v>1367</v>
      </c>
      <c r="D171" s="1478"/>
      <c r="E171" s="1478"/>
      <c r="F171" s="1478"/>
      <c r="G171" s="1478"/>
      <c r="H171" s="1478">
        <v>10233</v>
      </c>
      <c r="I171" s="1478">
        <v>0</v>
      </c>
      <c r="J171" s="1478">
        <v>0</v>
      </c>
      <c r="K171" s="1478">
        <f t="shared" ref="K171:K172" si="47">H171+I171-J171</f>
        <v>10233</v>
      </c>
      <c r="L171" s="1480"/>
      <c r="M171" s="1480"/>
      <c r="N171" s="1480"/>
    </row>
    <row r="172" spans="1:15" s="1358" customFormat="1" ht="30.75" hidden="1" customHeight="1">
      <c r="A172" s="1422"/>
      <c r="B172" s="1414">
        <v>4850</v>
      </c>
      <c r="C172" s="1485" t="s">
        <v>1368</v>
      </c>
      <c r="D172" s="1461"/>
      <c r="E172" s="1461"/>
      <c r="F172" s="1461"/>
      <c r="G172" s="1461"/>
      <c r="H172" s="1461">
        <v>2029</v>
      </c>
      <c r="I172" s="1461">
        <v>0</v>
      </c>
      <c r="J172" s="1461">
        <v>0</v>
      </c>
      <c r="K172" s="1461">
        <f t="shared" si="47"/>
        <v>2029</v>
      </c>
      <c r="L172" s="1480"/>
      <c r="M172" s="1480"/>
      <c r="N172" s="1480"/>
    </row>
    <row r="173" spans="1:15" ht="15.75" hidden="1" customHeight="1">
      <c r="A173" s="1415"/>
      <c r="B173" s="1374">
        <v>85403</v>
      </c>
      <c r="C173" s="1486" t="s">
        <v>1365</v>
      </c>
      <c r="D173" s="1456"/>
      <c r="E173" s="1456"/>
      <c r="F173" s="1456"/>
      <c r="G173" s="1456"/>
      <c r="H173" s="1456">
        <f>SUM(H174:H175)</f>
        <v>41464</v>
      </c>
      <c r="I173" s="1456">
        <f>SUM(I174:I175)</f>
        <v>0</v>
      </c>
      <c r="J173" s="1456">
        <f>SUM(J174:J175)</f>
        <v>0</v>
      </c>
      <c r="K173" s="1456">
        <f>SUM(K174:K175)</f>
        <v>41464</v>
      </c>
      <c r="L173" s="1308"/>
      <c r="M173" s="1308"/>
      <c r="N173" s="1308"/>
      <c r="O173" s="1308"/>
    </row>
    <row r="174" spans="1:15" s="1358" customFormat="1" ht="31.5" hidden="1" customHeight="1">
      <c r="A174" s="1354"/>
      <c r="B174" s="1422">
        <v>4750</v>
      </c>
      <c r="C174" s="1356" t="s">
        <v>1367</v>
      </c>
      <c r="D174" s="1478"/>
      <c r="E174" s="1478"/>
      <c r="F174" s="1478"/>
      <c r="G174" s="1478"/>
      <c r="H174" s="1478">
        <v>34611</v>
      </c>
      <c r="I174" s="1478">
        <v>0</v>
      </c>
      <c r="J174" s="1478">
        <v>0</v>
      </c>
      <c r="K174" s="1479">
        <f t="shared" ref="K174:K175" si="48">H174+I174-J174</f>
        <v>34611</v>
      </c>
      <c r="L174" s="1480"/>
      <c r="M174" s="1480"/>
      <c r="N174" s="1480"/>
    </row>
    <row r="175" spans="1:15" s="1358" customFormat="1" ht="33" hidden="1" customHeight="1">
      <c r="A175" s="1487"/>
      <c r="B175" s="1414">
        <v>4850</v>
      </c>
      <c r="C175" s="1481" t="s">
        <v>1368</v>
      </c>
      <c r="D175" s="1461"/>
      <c r="E175" s="1461"/>
      <c r="F175" s="1461"/>
      <c r="G175" s="1461"/>
      <c r="H175" s="1461">
        <v>6853</v>
      </c>
      <c r="I175" s="1461">
        <v>0</v>
      </c>
      <c r="J175" s="1461">
        <v>0</v>
      </c>
      <c r="K175" s="1461">
        <f t="shared" si="48"/>
        <v>6853</v>
      </c>
      <c r="L175" s="1480"/>
      <c r="M175" s="1480"/>
      <c r="N175" s="1480"/>
    </row>
    <row r="176" spans="1:15" ht="17.25" hidden="1" customHeight="1">
      <c r="A176" s="1338"/>
      <c r="B176" s="1374">
        <v>85407</v>
      </c>
      <c r="C176" s="1401" t="s">
        <v>1365</v>
      </c>
      <c r="D176" s="1456"/>
      <c r="E176" s="1456"/>
      <c r="F176" s="1456"/>
      <c r="G176" s="1456"/>
      <c r="H176" s="1456">
        <f>SUM(H177:H178)</f>
        <v>20289</v>
      </c>
      <c r="I176" s="1456">
        <f>SUM(I177:I178)</f>
        <v>0</v>
      </c>
      <c r="J176" s="1456">
        <f>SUM(J177:J178)</f>
        <v>0</v>
      </c>
      <c r="K176" s="1456">
        <f>SUM(K177:K178)</f>
        <v>20289</v>
      </c>
      <c r="L176" s="1308"/>
      <c r="M176" s="1308"/>
      <c r="N176" s="1308"/>
      <c r="O176" s="1406"/>
    </row>
    <row r="177" spans="1:14" s="1358" customFormat="1" ht="30.75" hidden="1" customHeight="1">
      <c r="A177" s="1354"/>
      <c r="B177" s="1422">
        <v>4750</v>
      </c>
      <c r="C177" s="1477" t="s">
        <v>1367</v>
      </c>
      <c r="D177" s="1478"/>
      <c r="E177" s="1478"/>
      <c r="F177" s="1478"/>
      <c r="G177" s="1478"/>
      <c r="H177" s="1478">
        <v>19727</v>
      </c>
      <c r="I177" s="1478">
        <v>0</v>
      </c>
      <c r="J177" s="1478">
        <v>0</v>
      </c>
      <c r="K177" s="1479">
        <f t="shared" ref="K177:K178" si="49">H177+I177-J177</f>
        <v>19727</v>
      </c>
      <c r="L177" s="1480"/>
      <c r="M177" s="1480"/>
      <c r="N177" s="1480"/>
    </row>
    <row r="178" spans="1:14" s="1358" customFormat="1" ht="32.25" hidden="1" customHeight="1">
      <c r="A178" s="1488"/>
      <c r="B178" s="1414">
        <v>4850</v>
      </c>
      <c r="C178" s="1485" t="s">
        <v>1368</v>
      </c>
      <c r="D178" s="1461"/>
      <c r="E178" s="1461"/>
      <c r="F178" s="1461"/>
      <c r="G178" s="1461"/>
      <c r="H178" s="1461">
        <v>562</v>
      </c>
      <c r="I178" s="1461">
        <v>0</v>
      </c>
      <c r="J178" s="1461">
        <v>0</v>
      </c>
      <c r="K178" s="1461">
        <f t="shared" si="49"/>
        <v>562</v>
      </c>
      <c r="L178" s="1480"/>
      <c r="M178" s="1480"/>
      <c r="N178" s="1480"/>
    </row>
    <row r="179" spans="1:14" s="1442" customFormat="1" ht="18" customHeight="1">
      <c r="A179" s="1489" t="s">
        <v>1369</v>
      </c>
      <c r="B179" s="1490"/>
      <c r="C179" s="1491"/>
      <c r="D179" s="1438">
        <f t="shared" ref="D179:K179" si="50">D40+D91+D113+D120+D78+D64+D130+D125+D135+D10+D32+D26+D147</f>
        <v>21840725.359999999</v>
      </c>
      <c r="E179" s="1438">
        <f t="shared" si="50"/>
        <v>0</v>
      </c>
      <c r="F179" s="1438">
        <f t="shared" si="50"/>
        <v>0</v>
      </c>
      <c r="G179" s="1438">
        <f t="shared" si="50"/>
        <v>21840725.359999999</v>
      </c>
      <c r="H179" s="1438">
        <f t="shared" si="50"/>
        <v>28553525.359999999</v>
      </c>
      <c r="I179" s="1438">
        <f t="shared" si="50"/>
        <v>4436.3900000000003</v>
      </c>
      <c r="J179" s="1438">
        <f t="shared" si="50"/>
        <v>0</v>
      </c>
      <c r="K179" s="1438">
        <f t="shared" si="50"/>
        <v>28557961.75</v>
      </c>
      <c r="L179" s="1441"/>
      <c r="M179" s="1441"/>
      <c r="N179" s="1441"/>
    </row>
    <row r="180" spans="1:14" s="1493" customFormat="1" ht="11.25">
      <c r="A180" s="1492"/>
      <c r="B180" s="1492"/>
    </row>
    <row r="181" spans="1:14" s="1495" customFormat="1" ht="12.75">
      <c r="A181" s="1494"/>
      <c r="B181" s="1494"/>
    </row>
    <row r="182" spans="1:14" s="1495" customFormat="1" ht="12.75">
      <c r="A182" s="1494"/>
      <c r="B182" s="1494"/>
    </row>
    <row r="183" spans="1:14" s="1308" customFormat="1">
      <c r="A183" s="1496"/>
      <c r="B183" s="1496"/>
    </row>
    <row r="184" spans="1:14" s="1308" customFormat="1">
      <c r="A184" s="1496"/>
      <c r="B184" s="1496"/>
    </row>
    <row r="185" spans="1:14" s="1308" customFormat="1">
      <c r="A185" s="1496"/>
      <c r="B185" s="1496"/>
    </row>
    <row r="186" spans="1:14" s="1308" customFormat="1">
      <c r="A186" s="1496"/>
      <c r="B186" s="1496"/>
    </row>
    <row r="187" spans="1:14" s="1308" customFormat="1">
      <c r="A187" s="1496"/>
      <c r="B187" s="1496"/>
    </row>
    <row r="188" spans="1:14" s="1308" customFormat="1">
      <c r="A188" s="1496"/>
      <c r="B188" s="1496"/>
    </row>
  </sheetData>
  <sheetProtection algorithmName="SHA-512" hashValue="p17vCFpbq/5tI/q2GWRfDpIuwTbbdXVWsjtMttERNplSLKU5a0D9bejSieKdO8eR6GjrLsCtGi25PGcL4XalCA==" saltValue="cGt0A/AVdJ8e7PhVQu2VpQ==" spinCount="100000" sheet="1" objects="1" scenarios="1"/>
  <mergeCells count="10">
    <mergeCell ref="A179:C179"/>
    <mergeCell ref="C1:H1"/>
    <mergeCell ref="C2:H2"/>
    <mergeCell ref="C3:H3"/>
    <mergeCell ref="A5:K5"/>
    <mergeCell ref="A7:A8"/>
    <mergeCell ref="B7:B8"/>
    <mergeCell ref="C7:C8"/>
    <mergeCell ref="D7:G7"/>
    <mergeCell ref="H7:K7"/>
  </mergeCells>
  <printOptions horizontalCentered="1"/>
  <pageMargins left="0.70866141732283472" right="0.70866141732283472" top="0.98425196850393704" bottom="0.74803149606299213" header="0.31496062992125984" footer="0.19685039370078741"/>
  <pageSetup paperSize="9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340"/>
  <sheetViews>
    <sheetView view="pageBreakPreview" topLeftCell="A293" zoomScaleNormal="100" zoomScaleSheetLayoutView="100" workbookViewId="0">
      <selection activeCell="H320" sqref="H320"/>
    </sheetView>
  </sheetViews>
  <sheetFormatPr defaultRowHeight="12.75"/>
  <cols>
    <col min="1" max="1" width="3.625" style="725" customWidth="1"/>
    <col min="2" max="2" width="8" style="598" customWidth="1"/>
    <col min="3" max="3" width="40" style="598" customWidth="1"/>
    <col min="4" max="4" width="1.875" style="598" customWidth="1"/>
    <col min="5" max="5" width="12.25" style="726" customWidth="1"/>
    <col min="6" max="6" width="13.125" style="726" customWidth="1"/>
    <col min="7" max="7" width="10.125" style="726" customWidth="1"/>
    <col min="8" max="8" width="1.625" style="598" customWidth="1"/>
    <col min="9" max="9" width="37.875" style="598" customWidth="1"/>
    <col min="10" max="10" width="2" style="598" customWidth="1"/>
    <col min="11" max="12" width="13" style="598" customWidth="1"/>
    <col min="13" max="14" width="11.125" style="598" customWidth="1"/>
    <col min="15" max="256" width="9" style="598"/>
    <col min="257" max="257" width="3.625" style="598" customWidth="1"/>
    <col min="258" max="258" width="8" style="598" customWidth="1"/>
    <col min="259" max="259" width="40" style="598" customWidth="1"/>
    <col min="260" max="260" width="1.875" style="598" customWidth="1"/>
    <col min="261" max="261" width="12.25" style="598" customWidth="1"/>
    <col min="262" max="262" width="13.125" style="598" customWidth="1"/>
    <col min="263" max="263" width="10.125" style="598" customWidth="1"/>
    <col min="264" max="264" width="1.625" style="598" customWidth="1"/>
    <col min="265" max="265" width="37.875" style="598" customWidth="1"/>
    <col min="266" max="266" width="2" style="598" customWidth="1"/>
    <col min="267" max="268" width="13" style="598" customWidth="1"/>
    <col min="269" max="270" width="11.125" style="598" customWidth="1"/>
    <col min="271" max="512" width="9" style="598"/>
    <col min="513" max="513" width="3.625" style="598" customWidth="1"/>
    <col min="514" max="514" width="8" style="598" customWidth="1"/>
    <col min="515" max="515" width="40" style="598" customWidth="1"/>
    <col min="516" max="516" width="1.875" style="598" customWidth="1"/>
    <col min="517" max="517" width="12.25" style="598" customWidth="1"/>
    <col min="518" max="518" width="13.125" style="598" customWidth="1"/>
    <col min="519" max="519" width="10.125" style="598" customWidth="1"/>
    <col min="520" max="520" width="1.625" style="598" customWidth="1"/>
    <col min="521" max="521" width="37.875" style="598" customWidth="1"/>
    <col min="522" max="522" width="2" style="598" customWidth="1"/>
    <col min="523" max="524" width="13" style="598" customWidth="1"/>
    <col min="525" max="526" width="11.125" style="598" customWidth="1"/>
    <col min="527" max="768" width="9" style="598"/>
    <col min="769" max="769" width="3.625" style="598" customWidth="1"/>
    <col min="770" max="770" width="8" style="598" customWidth="1"/>
    <col min="771" max="771" width="40" style="598" customWidth="1"/>
    <col min="772" max="772" width="1.875" style="598" customWidth="1"/>
    <col min="773" max="773" width="12.25" style="598" customWidth="1"/>
    <col min="774" max="774" width="13.125" style="598" customWidth="1"/>
    <col min="775" max="775" width="10.125" style="598" customWidth="1"/>
    <col min="776" max="776" width="1.625" style="598" customWidth="1"/>
    <col min="777" max="777" width="37.875" style="598" customWidth="1"/>
    <col min="778" max="778" width="2" style="598" customWidth="1"/>
    <col min="779" max="780" width="13" style="598" customWidth="1"/>
    <col min="781" max="782" width="11.125" style="598" customWidth="1"/>
    <col min="783" max="1024" width="9" style="598"/>
    <col min="1025" max="1025" width="3.625" style="598" customWidth="1"/>
    <col min="1026" max="1026" width="8" style="598" customWidth="1"/>
    <col min="1027" max="1027" width="40" style="598" customWidth="1"/>
    <col min="1028" max="1028" width="1.875" style="598" customWidth="1"/>
    <col min="1029" max="1029" width="12.25" style="598" customWidth="1"/>
    <col min="1030" max="1030" width="13.125" style="598" customWidth="1"/>
    <col min="1031" max="1031" width="10.125" style="598" customWidth="1"/>
    <col min="1032" max="1032" width="1.625" style="598" customWidth="1"/>
    <col min="1033" max="1033" width="37.875" style="598" customWidth="1"/>
    <col min="1034" max="1034" width="2" style="598" customWidth="1"/>
    <col min="1035" max="1036" width="13" style="598" customWidth="1"/>
    <col min="1037" max="1038" width="11.125" style="598" customWidth="1"/>
    <col min="1039" max="1280" width="9" style="598"/>
    <col min="1281" max="1281" width="3.625" style="598" customWidth="1"/>
    <col min="1282" max="1282" width="8" style="598" customWidth="1"/>
    <col min="1283" max="1283" width="40" style="598" customWidth="1"/>
    <col min="1284" max="1284" width="1.875" style="598" customWidth="1"/>
    <col min="1285" max="1285" width="12.25" style="598" customWidth="1"/>
    <col min="1286" max="1286" width="13.125" style="598" customWidth="1"/>
    <col min="1287" max="1287" width="10.125" style="598" customWidth="1"/>
    <col min="1288" max="1288" width="1.625" style="598" customWidth="1"/>
    <col min="1289" max="1289" width="37.875" style="598" customWidth="1"/>
    <col min="1290" max="1290" width="2" style="598" customWidth="1"/>
    <col min="1291" max="1292" width="13" style="598" customWidth="1"/>
    <col min="1293" max="1294" width="11.125" style="598" customWidth="1"/>
    <col min="1295" max="1536" width="9" style="598"/>
    <col min="1537" max="1537" width="3.625" style="598" customWidth="1"/>
    <col min="1538" max="1538" width="8" style="598" customWidth="1"/>
    <col min="1539" max="1539" width="40" style="598" customWidth="1"/>
    <col min="1540" max="1540" width="1.875" style="598" customWidth="1"/>
    <col min="1541" max="1541" width="12.25" style="598" customWidth="1"/>
    <col min="1542" max="1542" width="13.125" style="598" customWidth="1"/>
    <col min="1543" max="1543" width="10.125" style="598" customWidth="1"/>
    <col min="1544" max="1544" width="1.625" style="598" customWidth="1"/>
    <col min="1545" max="1545" width="37.875" style="598" customWidth="1"/>
    <col min="1546" max="1546" width="2" style="598" customWidth="1"/>
    <col min="1547" max="1548" width="13" style="598" customWidth="1"/>
    <col min="1549" max="1550" width="11.125" style="598" customWidth="1"/>
    <col min="1551" max="1792" width="9" style="598"/>
    <col min="1793" max="1793" width="3.625" style="598" customWidth="1"/>
    <col min="1794" max="1794" width="8" style="598" customWidth="1"/>
    <col min="1795" max="1795" width="40" style="598" customWidth="1"/>
    <col min="1796" max="1796" width="1.875" style="598" customWidth="1"/>
    <col min="1797" max="1797" width="12.25" style="598" customWidth="1"/>
    <col min="1798" max="1798" width="13.125" style="598" customWidth="1"/>
    <col min="1799" max="1799" width="10.125" style="598" customWidth="1"/>
    <col min="1800" max="1800" width="1.625" style="598" customWidth="1"/>
    <col min="1801" max="1801" width="37.875" style="598" customWidth="1"/>
    <col min="1802" max="1802" width="2" style="598" customWidth="1"/>
    <col min="1803" max="1804" width="13" style="598" customWidth="1"/>
    <col min="1805" max="1806" width="11.125" style="598" customWidth="1"/>
    <col min="1807" max="2048" width="9" style="598"/>
    <col min="2049" max="2049" width="3.625" style="598" customWidth="1"/>
    <col min="2050" max="2050" width="8" style="598" customWidth="1"/>
    <col min="2051" max="2051" width="40" style="598" customWidth="1"/>
    <col min="2052" max="2052" width="1.875" style="598" customWidth="1"/>
    <col min="2053" max="2053" width="12.25" style="598" customWidth="1"/>
    <col min="2054" max="2054" width="13.125" style="598" customWidth="1"/>
    <col min="2055" max="2055" width="10.125" style="598" customWidth="1"/>
    <col min="2056" max="2056" width="1.625" style="598" customWidth="1"/>
    <col min="2057" max="2057" width="37.875" style="598" customWidth="1"/>
    <col min="2058" max="2058" width="2" style="598" customWidth="1"/>
    <col min="2059" max="2060" width="13" style="598" customWidth="1"/>
    <col min="2061" max="2062" width="11.125" style="598" customWidth="1"/>
    <col min="2063" max="2304" width="9" style="598"/>
    <col min="2305" max="2305" width="3.625" style="598" customWidth="1"/>
    <col min="2306" max="2306" width="8" style="598" customWidth="1"/>
    <col min="2307" max="2307" width="40" style="598" customWidth="1"/>
    <col min="2308" max="2308" width="1.875" style="598" customWidth="1"/>
    <col min="2309" max="2309" width="12.25" style="598" customWidth="1"/>
    <col min="2310" max="2310" width="13.125" style="598" customWidth="1"/>
    <col min="2311" max="2311" width="10.125" style="598" customWidth="1"/>
    <col min="2312" max="2312" width="1.625" style="598" customWidth="1"/>
    <col min="2313" max="2313" width="37.875" style="598" customWidth="1"/>
    <col min="2314" max="2314" width="2" style="598" customWidth="1"/>
    <col min="2315" max="2316" width="13" style="598" customWidth="1"/>
    <col min="2317" max="2318" width="11.125" style="598" customWidth="1"/>
    <col min="2319" max="2560" width="9" style="598"/>
    <col min="2561" max="2561" width="3.625" style="598" customWidth="1"/>
    <col min="2562" max="2562" width="8" style="598" customWidth="1"/>
    <col min="2563" max="2563" width="40" style="598" customWidth="1"/>
    <col min="2564" max="2564" width="1.875" style="598" customWidth="1"/>
    <col min="2565" max="2565" width="12.25" style="598" customWidth="1"/>
    <col min="2566" max="2566" width="13.125" style="598" customWidth="1"/>
    <col min="2567" max="2567" width="10.125" style="598" customWidth="1"/>
    <col min="2568" max="2568" width="1.625" style="598" customWidth="1"/>
    <col min="2569" max="2569" width="37.875" style="598" customWidth="1"/>
    <col min="2570" max="2570" width="2" style="598" customWidth="1"/>
    <col min="2571" max="2572" width="13" style="598" customWidth="1"/>
    <col min="2573" max="2574" width="11.125" style="598" customWidth="1"/>
    <col min="2575" max="2816" width="9" style="598"/>
    <col min="2817" max="2817" width="3.625" style="598" customWidth="1"/>
    <col min="2818" max="2818" width="8" style="598" customWidth="1"/>
    <col min="2819" max="2819" width="40" style="598" customWidth="1"/>
    <col min="2820" max="2820" width="1.875" style="598" customWidth="1"/>
    <col min="2821" max="2821" width="12.25" style="598" customWidth="1"/>
    <col min="2822" max="2822" width="13.125" style="598" customWidth="1"/>
    <col min="2823" max="2823" width="10.125" style="598" customWidth="1"/>
    <col min="2824" max="2824" width="1.625" style="598" customWidth="1"/>
    <col min="2825" max="2825" width="37.875" style="598" customWidth="1"/>
    <col min="2826" max="2826" width="2" style="598" customWidth="1"/>
    <col min="2827" max="2828" width="13" style="598" customWidth="1"/>
    <col min="2829" max="2830" width="11.125" style="598" customWidth="1"/>
    <col min="2831" max="3072" width="9" style="598"/>
    <col min="3073" max="3073" width="3.625" style="598" customWidth="1"/>
    <col min="3074" max="3074" width="8" style="598" customWidth="1"/>
    <col min="3075" max="3075" width="40" style="598" customWidth="1"/>
    <col min="3076" max="3076" width="1.875" style="598" customWidth="1"/>
    <col min="3077" max="3077" width="12.25" style="598" customWidth="1"/>
    <col min="3078" max="3078" width="13.125" style="598" customWidth="1"/>
    <col min="3079" max="3079" width="10.125" style="598" customWidth="1"/>
    <col min="3080" max="3080" width="1.625" style="598" customWidth="1"/>
    <col min="3081" max="3081" width="37.875" style="598" customWidth="1"/>
    <col min="3082" max="3082" width="2" style="598" customWidth="1"/>
    <col min="3083" max="3084" width="13" style="598" customWidth="1"/>
    <col min="3085" max="3086" width="11.125" style="598" customWidth="1"/>
    <col min="3087" max="3328" width="9" style="598"/>
    <col min="3329" max="3329" width="3.625" style="598" customWidth="1"/>
    <col min="3330" max="3330" width="8" style="598" customWidth="1"/>
    <col min="3331" max="3331" width="40" style="598" customWidth="1"/>
    <col min="3332" max="3332" width="1.875" style="598" customWidth="1"/>
    <col min="3333" max="3333" width="12.25" style="598" customWidth="1"/>
    <col min="3334" max="3334" width="13.125" style="598" customWidth="1"/>
    <col min="3335" max="3335" width="10.125" style="598" customWidth="1"/>
    <col min="3336" max="3336" width="1.625" style="598" customWidth="1"/>
    <col min="3337" max="3337" width="37.875" style="598" customWidth="1"/>
    <col min="3338" max="3338" width="2" style="598" customWidth="1"/>
    <col min="3339" max="3340" width="13" style="598" customWidth="1"/>
    <col min="3341" max="3342" width="11.125" style="598" customWidth="1"/>
    <col min="3343" max="3584" width="9" style="598"/>
    <col min="3585" max="3585" width="3.625" style="598" customWidth="1"/>
    <col min="3586" max="3586" width="8" style="598" customWidth="1"/>
    <col min="3587" max="3587" width="40" style="598" customWidth="1"/>
    <col min="3588" max="3588" width="1.875" style="598" customWidth="1"/>
    <col min="3589" max="3589" width="12.25" style="598" customWidth="1"/>
    <col min="3590" max="3590" width="13.125" style="598" customWidth="1"/>
    <col min="3591" max="3591" width="10.125" style="598" customWidth="1"/>
    <col min="3592" max="3592" width="1.625" style="598" customWidth="1"/>
    <col min="3593" max="3593" width="37.875" style="598" customWidth="1"/>
    <col min="3594" max="3594" width="2" style="598" customWidth="1"/>
    <col min="3595" max="3596" width="13" style="598" customWidth="1"/>
    <col min="3597" max="3598" width="11.125" style="598" customWidth="1"/>
    <col min="3599" max="3840" width="9" style="598"/>
    <col min="3841" max="3841" width="3.625" style="598" customWidth="1"/>
    <col min="3842" max="3842" width="8" style="598" customWidth="1"/>
    <col min="3843" max="3843" width="40" style="598" customWidth="1"/>
    <col min="3844" max="3844" width="1.875" style="598" customWidth="1"/>
    <col min="3845" max="3845" width="12.25" style="598" customWidth="1"/>
    <col min="3846" max="3846" width="13.125" style="598" customWidth="1"/>
    <col min="3847" max="3847" width="10.125" style="598" customWidth="1"/>
    <col min="3848" max="3848" width="1.625" style="598" customWidth="1"/>
    <col min="3849" max="3849" width="37.875" style="598" customWidth="1"/>
    <col min="3850" max="3850" width="2" style="598" customWidth="1"/>
    <col min="3851" max="3852" width="13" style="598" customWidth="1"/>
    <col min="3853" max="3854" width="11.125" style="598" customWidth="1"/>
    <col min="3855" max="4096" width="9" style="598"/>
    <col min="4097" max="4097" width="3.625" style="598" customWidth="1"/>
    <col min="4098" max="4098" width="8" style="598" customWidth="1"/>
    <col min="4099" max="4099" width="40" style="598" customWidth="1"/>
    <col min="4100" max="4100" width="1.875" style="598" customWidth="1"/>
    <col min="4101" max="4101" width="12.25" style="598" customWidth="1"/>
    <col min="4102" max="4102" width="13.125" style="598" customWidth="1"/>
    <col min="4103" max="4103" width="10.125" style="598" customWidth="1"/>
    <col min="4104" max="4104" width="1.625" style="598" customWidth="1"/>
    <col min="4105" max="4105" width="37.875" style="598" customWidth="1"/>
    <col min="4106" max="4106" width="2" style="598" customWidth="1"/>
    <col min="4107" max="4108" width="13" style="598" customWidth="1"/>
    <col min="4109" max="4110" width="11.125" style="598" customWidth="1"/>
    <col min="4111" max="4352" width="9" style="598"/>
    <col min="4353" max="4353" width="3.625" style="598" customWidth="1"/>
    <col min="4354" max="4354" width="8" style="598" customWidth="1"/>
    <col min="4355" max="4355" width="40" style="598" customWidth="1"/>
    <col min="4356" max="4356" width="1.875" style="598" customWidth="1"/>
    <col min="4357" max="4357" width="12.25" style="598" customWidth="1"/>
    <col min="4358" max="4358" width="13.125" style="598" customWidth="1"/>
    <col min="4359" max="4359" width="10.125" style="598" customWidth="1"/>
    <col min="4360" max="4360" width="1.625" style="598" customWidth="1"/>
    <col min="4361" max="4361" width="37.875" style="598" customWidth="1"/>
    <col min="4362" max="4362" width="2" style="598" customWidth="1"/>
    <col min="4363" max="4364" width="13" style="598" customWidth="1"/>
    <col min="4365" max="4366" width="11.125" style="598" customWidth="1"/>
    <col min="4367" max="4608" width="9" style="598"/>
    <col min="4609" max="4609" width="3.625" style="598" customWidth="1"/>
    <col min="4610" max="4610" width="8" style="598" customWidth="1"/>
    <col min="4611" max="4611" width="40" style="598" customWidth="1"/>
    <col min="4612" max="4612" width="1.875" style="598" customWidth="1"/>
    <col min="4613" max="4613" width="12.25" style="598" customWidth="1"/>
    <col min="4614" max="4614" width="13.125" style="598" customWidth="1"/>
    <col min="4615" max="4615" width="10.125" style="598" customWidth="1"/>
    <col min="4616" max="4616" width="1.625" style="598" customWidth="1"/>
    <col min="4617" max="4617" width="37.875" style="598" customWidth="1"/>
    <col min="4618" max="4618" width="2" style="598" customWidth="1"/>
    <col min="4619" max="4620" width="13" style="598" customWidth="1"/>
    <col min="4621" max="4622" width="11.125" style="598" customWidth="1"/>
    <col min="4623" max="4864" width="9" style="598"/>
    <col min="4865" max="4865" width="3.625" style="598" customWidth="1"/>
    <col min="4866" max="4866" width="8" style="598" customWidth="1"/>
    <col min="4867" max="4867" width="40" style="598" customWidth="1"/>
    <col min="4868" max="4868" width="1.875" style="598" customWidth="1"/>
    <col min="4869" max="4869" width="12.25" style="598" customWidth="1"/>
    <col min="4870" max="4870" width="13.125" style="598" customWidth="1"/>
    <col min="4871" max="4871" width="10.125" style="598" customWidth="1"/>
    <col min="4872" max="4872" width="1.625" style="598" customWidth="1"/>
    <col min="4873" max="4873" width="37.875" style="598" customWidth="1"/>
    <col min="4874" max="4874" width="2" style="598" customWidth="1"/>
    <col min="4875" max="4876" width="13" style="598" customWidth="1"/>
    <col min="4877" max="4878" width="11.125" style="598" customWidth="1"/>
    <col min="4879" max="5120" width="9" style="598"/>
    <col min="5121" max="5121" width="3.625" style="598" customWidth="1"/>
    <col min="5122" max="5122" width="8" style="598" customWidth="1"/>
    <col min="5123" max="5123" width="40" style="598" customWidth="1"/>
    <col min="5124" max="5124" width="1.875" style="598" customWidth="1"/>
    <col min="5125" max="5125" width="12.25" style="598" customWidth="1"/>
    <col min="5126" max="5126" width="13.125" style="598" customWidth="1"/>
    <col min="5127" max="5127" width="10.125" style="598" customWidth="1"/>
    <col min="5128" max="5128" width="1.625" style="598" customWidth="1"/>
    <col min="5129" max="5129" width="37.875" style="598" customWidth="1"/>
    <col min="5130" max="5130" width="2" style="598" customWidth="1"/>
    <col min="5131" max="5132" width="13" style="598" customWidth="1"/>
    <col min="5133" max="5134" width="11.125" style="598" customWidth="1"/>
    <col min="5135" max="5376" width="9" style="598"/>
    <col min="5377" max="5377" width="3.625" style="598" customWidth="1"/>
    <col min="5378" max="5378" width="8" style="598" customWidth="1"/>
    <col min="5379" max="5379" width="40" style="598" customWidth="1"/>
    <col min="5380" max="5380" width="1.875" style="598" customWidth="1"/>
    <col min="5381" max="5381" width="12.25" style="598" customWidth="1"/>
    <col min="5382" max="5382" width="13.125" style="598" customWidth="1"/>
    <col min="5383" max="5383" width="10.125" style="598" customWidth="1"/>
    <col min="5384" max="5384" width="1.625" style="598" customWidth="1"/>
    <col min="5385" max="5385" width="37.875" style="598" customWidth="1"/>
    <col min="5386" max="5386" width="2" style="598" customWidth="1"/>
    <col min="5387" max="5388" width="13" style="598" customWidth="1"/>
    <col min="5389" max="5390" width="11.125" style="598" customWidth="1"/>
    <col min="5391" max="5632" width="9" style="598"/>
    <col min="5633" max="5633" width="3.625" style="598" customWidth="1"/>
    <col min="5634" max="5634" width="8" style="598" customWidth="1"/>
    <col min="5635" max="5635" width="40" style="598" customWidth="1"/>
    <col min="5636" max="5636" width="1.875" style="598" customWidth="1"/>
    <col min="5637" max="5637" width="12.25" style="598" customWidth="1"/>
    <col min="5638" max="5638" width="13.125" style="598" customWidth="1"/>
    <col min="5639" max="5639" width="10.125" style="598" customWidth="1"/>
    <col min="5640" max="5640" width="1.625" style="598" customWidth="1"/>
    <col min="5641" max="5641" width="37.875" style="598" customWidth="1"/>
    <col min="5642" max="5642" width="2" style="598" customWidth="1"/>
    <col min="5643" max="5644" width="13" style="598" customWidth="1"/>
    <col min="5645" max="5646" width="11.125" style="598" customWidth="1"/>
    <col min="5647" max="5888" width="9" style="598"/>
    <col min="5889" max="5889" width="3.625" style="598" customWidth="1"/>
    <col min="5890" max="5890" width="8" style="598" customWidth="1"/>
    <col min="5891" max="5891" width="40" style="598" customWidth="1"/>
    <col min="5892" max="5892" width="1.875" style="598" customWidth="1"/>
    <col min="5893" max="5893" width="12.25" style="598" customWidth="1"/>
    <col min="5894" max="5894" width="13.125" style="598" customWidth="1"/>
    <col min="5895" max="5895" width="10.125" style="598" customWidth="1"/>
    <col min="5896" max="5896" width="1.625" style="598" customWidth="1"/>
    <col min="5897" max="5897" width="37.875" style="598" customWidth="1"/>
    <col min="5898" max="5898" width="2" style="598" customWidth="1"/>
    <col min="5899" max="5900" width="13" style="598" customWidth="1"/>
    <col min="5901" max="5902" width="11.125" style="598" customWidth="1"/>
    <col min="5903" max="6144" width="9" style="598"/>
    <col min="6145" max="6145" width="3.625" style="598" customWidth="1"/>
    <col min="6146" max="6146" width="8" style="598" customWidth="1"/>
    <col min="6147" max="6147" width="40" style="598" customWidth="1"/>
    <col min="6148" max="6148" width="1.875" style="598" customWidth="1"/>
    <col min="6149" max="6149" width="12.25" style="598" customWidth="1"/>
    <col min="6150" max="6150" width="13.125" style="598" customWidth="1"/>
    <col min="6151" max="6151" width="10.125" style="598" customWidth="1"/>
    <col min="6152" max="6152" width="1.625" style="598" customWidth="1"/>
    <col min="6153" max="6153" width="37.875" style="598" customWidth="1"/>
    <col min="6154" max="6154" width="2" style="598" customWidth="1"/>
    <col min="6155" max="6156" width="13" style="598" customWidth="1"/>
    <col min="6157" max="6158" width="11.125" style="598" customWidth="1"/>
    <col min="6159" max="6400" width="9" style="598"/>
    <col min="6401" max="6401" width="3.625" style="598" customWidth="1"/>
    <col min="6402" max="6402" width="8" style="598" customWidth="1"/>
    <col min="6403" max="6403" width="40" style="598" customWidth="1"/>
    <col min="6404" max="6404" width="1.875" style="598" customWidth="1"/>
    <col min="6405" max="6405" width="12.25" style="598" customWidth="1"/>
    <col min="6406" max="6406" width="13.125" style="598" customWidth="1"/>
    <col min="6407" max="6407" width="10.125" style="598" customWidth="1"/>
    <col min="6408" max="6408" width="1.625" style="598" customWidth="1"/>
    <col min="6409" max="6409" width="37.875" style="598" customWidth="1"/>
    <col min="6410" max="6410" width="2" style="598" customWidth="1"/>
    <col min="6411" max="6412" width="13" style="598" customWidth="1"/>
    <col min="6413" max="6414" width="11.125" style="598" customWidth="1"/>
    <col min="6415" max="6656" width="9" style="598"/>
    <col min="6657" max="6657" width="3.625" style="598" customWidth="1"/>
    <col min="6658" max="6658" width="8" style="598" customWidth="1"/>
    <col min="6659" max="6659" width="40" style="598" customWidth="1"/>
    <col min="6660" max="6660" width="1.875" style="598" customWidth="1"/>
    <col min="6661" max="6661" width="12.25" style="598" customWidth="1"/>
    <col min="6662" max="6662" width="13.125" style="598" customWidth="1"/>
    <col min="6663" max="6663" width="10.125" style="598" customWidth="1"/>
    <col min="6664" max="6664" width="1.625" style="598" customWidth="1"/>
    <col min="6665" max="6665" width="37.875" style="598" customWidth="1"/>
    <col min="6666" max="6666" width="2" style="598" customWidth="1"/>
    <col min="6667" max="6668" width="13" style="598" customWidth="1"/>
    <col min="6669" max="6670" width="11.125" style="598" customWidth="1"/>
    <col min="6671" max="6912" width="9" style="598"/>
    <col min="6913" max="6913" width="3.625" style="598" customWidth="1"/>
    <col min="6914" max="6914" width="8" style="598" customWidth="1"/>
    <col min="6915" max="6915" width="40" style="598" customWidth="1"/>
    <col min="6916" max="6916" width="1.875" style="598" customWidth="1"/>
    <col min="6917" max="6917" width="12.25" style="598" customWidth="1"/>
    <col min="6918" max="6918" width="13.125" style="598" customWidth="1"/>
    <col min="6919" max="6919" width="10.125" style="598" customWidth="1"/>
    <col min="6920" max="6920" width="1.625" style="598" customWidth="1"/>
    <col min="6921" max="6921" width="37.875" style="598" customWidth="1"/>
    <col min="6922" max="6922" width="2" style="598" customWidth="1"/>
    <col min="6923" max="6924" width="13" style="598" customWidth="1"/>
    <col min="6925" max="6926" width="11.125" style="598" customWidth="1"/>
    <col min="6927" max="7168" width="9" style="598"/>
    <col min="7169" max="7169" width="3.625" style="598" customWidth="1"/>
    <col min="7170" max="7170" width="8" style="598" customWidth="1"/>
    <col min="7171" max="7171" width="40" style="598" customWidth="1"/>
    <col min="7172" max="7172" width="1.875" style="598" customWidth="1"/>
    <col min="7173" max="7173" width="12.25" style="598" customWidth="1"/>
    <col min="7174" max="7174" width="13.125" style="598" customWidth="1"/>
    <col min="7175" max="7175" width="10.125" style="598" customWidth="1"/>
    <col min="7176" max="7176" width="1.625" style="598" customWidth="1"/>
    <col min="7177" max="7177" width="37.875" style="598" customWidth="1"/>
    <col min="7178" max="7178" width="2" style="598" customWidth="1"/>
    <col min="7179" max="7180" width="13" style="598" customWidth="1"/>
    <col min="7181" max="7182" width="11.125" style="598" customWidth="1"/>
    <col min="7183" max="7424" width="9" style="598"/>
    <col min="7425" max="7425" width="3.625" style="598" customWidth="1"/>
    <col min="7426" max="7426" width="8" style="598" customWidth="1"/>
    <col min="7427" max="7427" width="40" style="598" customWidth="1"/>
    <col min="7428" max="7428" width="1.875" style="598" customWidth="1"/>
    <col min="7429" max="7429" width="12.25" style="598" customWidth="1"/>
    <col min="7430" max="7430" width="13.125" style="598" customWidth="1"/>
    <col min="7431" max="7431" width="10.125" style="598" customWidth="1"/>
    <col min="7432" max="7432" width="1.625" style="598" customWidth="1"/>
    <col min="7433" max="7433" width="37.875" style="598" customWidth="1"/>
    <col min="7434" max="7434" width="2" style="598" customWidth="1"/>
    <col min="7435" max="7436" width="13" style="598" customWidth="1"/>
    <col min="7437" max="7438" width="11.125" style="598" customWidth="1"/>
    <col min="7439" max="7680" width="9" style="598"/>
    <col min="7681" max="7681" width="3.625" style="598" customWidth="1"/>
    <col min="7682" max="7682" width="8" style="598" customWidth="1"/>
    <col min="7683" max="7683" width="40" style="598" customWidth="1"/>
    <col min="7684" max="7684" width="1.875" style="598" customWidth="1"/>
    <col min="7685" max="7685" width="12.25" style="598" customWidth="1"/>
    <col min="7686" max="7686" width="13.125" style="598" customWidth="1"/>
    <col min="7687" max="7687" width="10.125" style="598" customWidth="1"/>
    <col min="7688" max="7688" width="1.625" style="598" customWidth="1"/>
    <col min="7689" max="7689" width="37.875" style="598" customWidth="1"/>
    <col min="7690" max="7690" width="2" style="598" customWidth="1"/>
    <col min="7691" max="7692" width="13" style="598" customWidth="1"/>
    <col min="7693" max="7694" width="11.125" style="598" customWidth="1"/>
    <col min="7695" max="7936" width="9" style="598"/>
    <col min="7937" max="7937" width="3.625" style="598" customWidth="1"/>
    <col min="7938" max="7938" width="8" style="598" customWidth="1"/>
    <col min="7939" max="7939" width="40" style="598" customWidth="1"/>
    <col min="7940" max="7940" width="1.875" style="598" customWidth="1"/>
    <col min="7941" max="7941" width="12.25" style="598" customWidth="1"/>
    <col min="7942" max="7942" width="13.125" style="598" customWidth="1"/>
    <col min="7943" max="7943" width="10.125" style="598" customWidth="1"/>
    <col min="7944" max="7944" width="1.625" style="598" customWidth="1"/>
    <col min="7945" max="7945" width="37.875" style="598" customWidth="1"/>
    <col min="7946" max="7946" width="2" style="598" customWidth="1"/>
    <col min="7947" max="7948" width="13" style="598" customWidth="1"/>
    <col min="7949" max="7950" width="11.125" style="598" customWidth="1"/>
    <col min="7951" max="8192" width="9" style="598"/>
    <col min="8193" max="8193" width="3.625" style="598" customWidth="1"/>
    <col min="8194" max="8194" width="8" style="598" customWidth="1"/>
    <col min="8195" max="8195" width="40" style="598" customWidth="1"/>
    <col min="8196" max="8196" width="1.875" style="598" customWidth="1"/>
    <col min="8197" max="8197" width="12.25" style="598" customWidth="1"/>
    <col min="8198" max="8198" width="13.125" style="598" customWidth="1"/>
    <col min="8199" max="8199" width="10.125" style="598" customWidth="1"/>
    <col min="8200" max="8200" width="1.625" style="598" customWidth="1"/>
    <col min="8201" max="8201" width="37.875" style="598" customWidth="1"/>
    <col min="8202" max="8202" width="2" style="598" customWidth="1"/>
    <col min="8203" max="8204" width="13" style="598" customWidth="1"/>
    <col min="8205" max="8206" width="11.125" style="598" customWidth="1"/>
    <col min="8207" max="8448" width="9" style="598"/>
    <col min="8449" max="8449" width="3.625" style="598" customWidth="1"/>
    <col min="8450" max="8450" width="8" style="598" customWidth="1"/>
    <col min="8451" max="8451" width="40" style="598" customWidth="1"/>
    <col min="8452" max="8452" width="1.875" style="598" customWidth="1"/>
    <col min="8453" max="8453" width="12.25" style="598" customWidth="1"/>
    <col min="8454" max="8454" width="13.125" style="598" customWidth="1"/>
    <col min="8455" max="8455" width="10.125" style="598" customWidth="1"/>
    <col min="8456" max="8456" width="1.625" style="598" customWidth="1"/>
    <col min="8457" max="8457" width="37.875" style="598" customWidth="1"/>
    <col min="8458" max="8458" width="2" style="598" customWidth="1"/>
    <col min="8459" max="8460" width="13" style="598" customWidth="1"/>
    <col min="8461" max="8462" width="11.125" style="598" customWidth="1"/>
    <col min="8463" max="8704" width="9" style="598"/>
    <col min="8705" max="8705" width="3.625" style="598" customWidth="1"/>
    <col min="8706" max="8706" width="8" style="598" customWidth="1"/>
    <col min="8707" max="8707" width="40" style="598" customWidth="1"/>
    <col min="8708" max="8708" width="1.875" style="598" customWidth="1"/>
    <col min="8709" max="8709" width="12.25" style="598" customWidth="1"/>
    <col min="8710" max="8710" width="13.125" style="598" customWidth="1"/>
    <col min="8711" max="8711" width="10.125" style="598" customWidth="1"/>
    <col min="8712" max="8712" width="1.625" style="598" customWidth="1"/>
    <col min="8713" max="8713" width="37.875" style="598" customWidth="1"/>
    <col min="8714" max="8714" width="2" style="598" customWidth="1"/>
    <col min="8715" max="8716" width="13" style="598" customWidth="1"/>
    <col min="8717" max="8718" width="11.125" style="598" customWidth="1"/>
    <col min="8719" max="8960" width="9" style="598"/>
    <col min="8961" max="8961" width="3.625" style="598" customWidth="1"/>
    <col min="8962" max="8962" width="8" style="598" customWidth="1"/>
    <col min="8963" max="8963" width="40" style="598" customWidth="1"/>
    <col min="8964" max="8964" width="1.875" style="598" customWidth="1"/>
    <col min="8965" max="8965" width="12.25" style="598" customWidth="1"/>
    <col min="8966" max="8966" width="13.125" style="598" customWidth="1"/>
    <col min="8967" max="8967" width="10.125" style="598" customWidth="1"/>
    <col min="8968" max="8968" width="1.625" style="598" customWidth="1"/>
    <col min="8969" max="8969" width="37.875" style="598" customWidth="1"/>
    <col min="8970" max="8970" width="2" style="598" customWidth="1"/>
    <col min="8971" max="8972" width="13" style="598" customWidth="1"/>
    <col min="8973" max="8974" width="11.125" style="598" customWidth="1"/>
    <col min="8975" max="9216" width="9" style="598"/>
    <col min="9217" max="9217" width="3.625" style="598" customWidth="1"/>
    <col min="9218" max="9218" width="8" style="598" customWidth="1"/>
    <col min="9219" max="9219" width="40" style="598" customWidth="1"/>
    <col min="9220" max="9220" width="1.875" style="598" customWidth="1"/>
    <col min="9221" max="9221" width="12.25" style="598" customWidth="1"/>
    <col min="9222" max="9222" width="13.125" style="598" customWidth="1"/>
    <col min="9223" max="9223" width="10.125" style="598" customWidth="1"/>
    <col min="9224" max="9224" width="1.625" style="598" customWidth="1"/>
    <col min="9225" max="9225" width="37.875" style="598" customWidth="1"/>
    <col min="9226" max="9226" width="2" style="598" customWidth="1"/>
    <col min="9227" max="9228" width="13" style="598" customWidth="1"/>
    <col min="9229" max="9230" width="11.125" style="598" customWidth="1"/>
    <col min="9231" max="9472" width="9" style="598"/>
    <col min="9473" max="9473" width="3.625" style="598" customWidth="1"/>
    <col min="9474" max="9474" width="8" style="598" customWidth="1"/>
    <col min="9475" max="9475" width="40" style="598" customWidth="1"/>
    <col min="9476" max="9476" width="1.875" style="598" customWidth="1"/>
    <col min="9477" max="9477" width="12.25" style="598" customWidth="1"/>
    <col min="9478" max="9478" width="13.125" style="598" customWidth="1"/>
    <col min="9479" max="9479" width="10.125" style="598" customWidth="1"/>
    <col min="9480" max="9480" width="1.625" style="598" customWidth="1"/>
    <col min="9481" max="9481" width="37.875" style="598" customWidth="1"/>
    <col min="9482" max="9482" width="2" style="598" customWidth="1"/>
    <col min="9483" max="9484" width="13" style="598" customWidth="1"/>
    <col min="9485" max="9486" width="11.125" style="598" customWidth="1"/>
    <col min="9487" max="9728" width="9" style="598"/>
    <col min="9729" max="9729" width="3.625" style="598" customWidth="1"/>
    <col min="9730" max="9730" width="8" style="598" customWidth="1"/>
    <col min="9731" max="9731" width="40" style="598" customWidth="1"/>
    <col min="9732" max="9732" width="1.875" style="598" customWidth="1"/>
    <col min="9733" max="9733" width="12.25" style="598" customWidth="1"/>
    <col min="9734" max="9734" width="13.125" style="598" customWidth="1"/>
    <col min="9735" max="9735" width="10.125" style="598" customWidth="1"/>
    <col min="9736" max="9736" width="1.625" style="598" customWidth="1"/>
    <col min="9737" max="9737" width="37.875" style="598" customWidth="1"/>
    <col min="9738" max="9738" width="2" style="598" customWidth="1"/>
    <col min="9739" max="9740" width="13" style="598" customWidth="1"/>
    <col min="9741" max="9742" width="11.125" style="598" customWidth="1"/>
    <col min="9743" max="9984" width="9" style="598"/>
    <col min="9985" max="9985" width="3.625" style="598" customWidth="1"/>
    <col min="9986" max="9986" width="8" style="598" customWidth="1"/>
    <col min="9987" max="9987" width="40" style="598" customWidth="1"/>
    <col min="9988" max="9988" width="1.875" style="598" customWidth="1"/>
    <col min="9989" max="9989" width="12.25" style="598" customWidth="1"/>
    <col min="9990" max="9990" width="13.125" style="598" customWidth="1"/>
    <col min="9991" max="9991" width="10.125" style="598" customWidth="1"/>
    <col min="9992" max="9992" width="1.625" style="598" customWidth="1"/>
    <col min="9993" max="9993" width="37.875" style="598" customWidth="1"/>
    <col min="9994" max="9994" width="2" style="598" customWidth="1"/>
    <col min="9995" max="9996" width="13" style="598" customWidth="1"/>
    <col min="9997" max="9998" width="11.125" style="598" customWidth="1"/>
    <col min="9999" max="10240" width="9" style="598"/>
    <col min="10241" max="10241" width="3.625" style="598" customWidth="1"/>
    <col min="10242" max="10242" width="8" style="598" customWidth="1"/>
    <col min="10243" max="10243" width="40" style="598" customWidth="1"/>
    <col min="10244" max="10244" width="1.875" style="598" customWidth="1"/>
    <col min="10245" max="10245" width="12.25" style="598" customWidth="1"/>
    <col min="10246" max="10246" width="13.125" style="598" customWidth="1"/>
    <col min="10247" max="10247" width="10.125" style="598" customWidth="1"/>
    <col min="10248" max="10248" width="1.625" style="598" customWidth="1"/>
    <col min="10249" max="10249" width="37.875" style="598" customWidth="1"/>
    <col min="10250" max="10250" width="2" style="598" customWidth="1"/>
    <col min="10251" max="10252" width="13" style="598" customWidth="1"/>
    <col min="10253" max="10254" width="11.125" style="598" customWidth="1"/>
    <col min="10255" max="10496" width="9" style="598"/>
    <col min="10497" max="10497" width="3.625" style="598" customWidth="1"/>
    <col min="10498" max="10498" width="8" style="598" customWidth="1"/>
    <col min="10499" max="10499" width="40" style="598" customWidth="1"/>
    <col min="10500" max="10500" width="1.875" style="598" customWidth="1"/>
    <col min="10501" max="10501" width="12.25" style="598" customWidth="1"/>
    <col min="10502" max="10502" width="13.125" style="598" customWidth="1"/>
    <col min="10503" max="10503" width="10.125" style="598" customWidth="1"/>
    <col min="10504" max="10504" width="1.625" style="598" customWidth="1"/>
    <col min="10505" max="10505" width="37.875" style="598" customWidth="1"/>
    <col min="10506" max="10506" width="2" style="598" customWidth="1"/>
    <col min="10507" max="10508" width="13" style="598" customWidth="1"/>
    <col min="10509" max="10510" width="11.125" style="598" customWidth="1"/>
    <col min="10511" max="10752" width="9" style="598"/>
    <col min="10753" max="10753" width="3.625" style="598" customWidth="1"/>
    <col min="10754" max="10754" width="8" style="598" customWidth="1"/>
    <col min="10755" max="10755" width="40" style="598" customWidth="1"/>
    <col min="10756" max="10756" width="1.875" style="598" customWidth="1"/>
    <col min="10757" max="10757" width="12.25" style="598" customWidth="1"/>
    <col min="10758" max="10758" width="13.125" style="598" customWidth="1"/>
    <col min="10759" max="10759" width="10.125" style="598" customWidth="1"/>
    <col min="10760" max="10760" width="1.625" style="598" customWidth="1"/>
    <col min="10761" max="10761" width="37.875" style="598" customWidth="1"/>
    <col min="10762" max="10762" width="2" style="598" customWidth="1"/>
    <col min="10763" max="10764" width="13" style="598" customWidth="1"/>
    <col min="10765" max="10766" width="11.125" style="598" customWidth="1"/>
    <col min="10767" max="11008" width="9" style="598"/>
    <col min="11009" max="11009" width="3.625" style="598" customWidth="1"/>
    <col min="11010" max="11010" width="8" style="598" customWidth="1"/>
    <col min="11011" max="11011" width="40" style="598" customWidth="1"/>
    <col min="11012" max="11012" width="1.875" style="598" customWidth="1"/>
    <col min="11013" max="11013" width="12.25" style="598" customWidth="1"/>
    <col min="11014" max="11014" width="13.125" style="598" customWidth="1"/>
    <col min="11015" max="11015" width="10.125" style="598" customWidth="1"/>
    <col min="11016" max="11016" width="1.625" style="598" customWidth="1"/>
    <col min="11017" max="11017" width="37.875" style="598" customWidth="1"/>
    <col min="11018" max="11018" width="2" style="598" customWidth="1"/>
    <col min="11019" max="11020" width="13" style="598" customWidth="1"/>
    <col min="11021" max="11022" width="11.125" style="598" customWidth="1"/>
    <col min="11023" max="11264" width="9" style="598"/>
    <col min="11265" max="11265" width="3.625" style="598" customWidth="1"/>
    <col min="11266" max="11266" width="8" style="598" customWidth="1"/>
    <col min="11267" max="11267" width="40" style="598" customWidth="1"/>
    <col min="11268" max="11268" width="1.875" style="598" customWidth="1"/>
    <col min="11269" max="11269" width="12.25" style="598" customWidth="1"/>
    <col min="11270" max="11270" width="13.125" style="598" customWidth="1"/>
    <col min="11271" max="11271" width="10.125" style="598" customWidth="1"/>
    <col min="11272" max="11272" width="1.625" style="598" customWidth="1"/>
    <col min="11273" max="11273" width="37.875" style="598" customWidth="1"/>
    <col min="11274" max="11274" width="2" style="598" customWidth="1"/>
    <col min="11275" max="11276" width="13" style="598" customWidth="1"/>
    <col min="11277" max="11278" width="11.125" style="598" customWidth="1"/>
    <col min="11279" max="11520" width="9" style="598"/>
    <col min="11521" max="11521" width="3.625" style="598" customWidth="1"/>
    <col min="11522" max="11522" width="8" style="598" customWidth="1"/>
    <col min="11523" max="11523" width="40" style="598" customWidth="1"/>
    <col min="11524" max="11524" width="1.875" style="598" customWidth="1"/>
    <col min="11525" max="11525" width="12.25" style="598" customWidth="1"/>
    <col min="11526" max="11526" width="13.125" style="598" customWidth="1"/>
    <col min="11527" max="11527" width="10.125" style="598" customWidth="1"/>
    <col min="11528" max="11528" width="1.625" style="598" customWidth="1"/>
    <col min="11529" max="11529" width="37.875" style="598" customWidth="1"/>
    <col min="11530" max="11530" width="2" style="598" customWidth="1"/>
    <col min="11531" max="11532" width="13" style="598" customWidth="1"/>
    <col min="11533" max="11534" width="11.125" style="598" customWidth="1"/>
    <col min="11535" max="11776" width="9" style="598"/>
    <col min="11777" max="11777" width="3.625" style="598" customWidth="1"/>
    <col min="11778" max="11778" width="8" style="598" customWidth="1"/>
    <col min="11779" max="11779" width="40" style="598" customWidth="1"/>
    <col min="11780" max="11780" width="1.875" style="598" customWidth="1"/>
    <col min="11781" max="11781" width="12.25" style="598" customWidth="1"/>
    <col min="11782" max="11782" width="13.125" style="598" customWidth="1"/>
    <col min="11783" max="11783" width="10.125" style="598" customWidth="1"/>
    <col min="11784" max="11784" width="1.625" style="598" customWidth="1"/>
    <col min="11785" max="11785" width="37.875" style="598" customWidth="1"/>
    <col min="11786" max="11786" width="2" style="598" customWidth="1"/>
    <col min="11787" max="11788" width="13" style="598" customWidth="1"/>
    <col min="11789" max="11790" width="11.125" style="598" customWidth="1"/>
    <col min="11791" max="12032" width="9" style="598"/>
    <col min="12033" max="12033" width="3.625" style="598" customWidth="1"/>
    <col min="12034" max="12034" width="8" style="598" customWidth="1"/>
    <col min="12035" max="12035" width="40" style="598" customWidth="1"/>
    <col min="12036" max="12036" width="1.875" style="598" customWidth="1"/>
    <col min="12037" max="12037" width="12.25" style="598" customWidth="1"/>
    <col min="12038" max="12038" width="13.125" style="598" customWidth="1"/>
    <col min="12039" max="12039" width="10.125" style="598" customWidth="1"/>
    <col min="12040" max="12040" width="1.625" style="598" customWidth="1"/>
    <col min="12041" max="12041" width="37.875" style="598" customWidth="1"/>
    <col min="12042" max="12042" width="2" style="598" customWidth="1"/>
    <col min="12043" max="12044" width="13" style="598" customWidth="1"/>
    <col min="12045" max="12046" width="11.125" style="598" customWidth="1"/>
    <col min="12047" max="12288" width="9" style="598"/>
    <col min="12289" max="12289" width="3.625" style="598" customWidth="1"/>
    <col min="12290" max="12290" width="8" style="598" customWidth="1"/>
    <col min="12291" max="12291" width="40" style="598" customWidth="1"/>
    <col min="12292" max="12292" width="1.875" style="598" customWidth="1"/>
    <col min="12293" max="12293" width="12.25" style="598" customWidth="1"/>
    <col min="12294" max="12294" width="13.125" style="598" customWidth="1"/>
    <col min="12295" max="12295" width="10.125" style="598" customWidth="1"/>
    <col min="12296" max="12296" width="1.625" style="598" customWidth="1"/>
    <col min="12297" max="12297" width="37.875" style="598" customWidth="1"/>
    <col min="12298" max="12298" width="2" style="598" customWidth="1"/>
    <col min="12299" max="12300" width="13" style="598" customWidth="1"/>
    <col min="12301" max="12302" width="11.125" style="598" customWidth="1"/>
    <col min="12303" max="12544" width="9" style="598"/>
    <col min="12545" max="12545" width="3.625" style="598" customWidth="1"/>
    <col min="12546" max="12546" width="8" style="598" customWidth="1"/>
    <col min="12547" max="12547" width="40" style="598" customWidth="1"/>
    <col min="12548" max="12548" width="1.875" style="598" customWidth="1"/>
    <col min="12549" max="12549" width="12.25" style="598" customWidth="1"/>
    <col min="12550" max="12550" width="13.125" style="598" customWidth="1"/>
    <col min="12551" max="12551" width="10.125" style="598" customWidth="1"/>
    <col min="12552" max="12552" width="1.625" style="598" customWidth="1"/>
    <col min="12553" max="12553" width="37.875" style="598" customWidth="1"/>
    <col min="12554" max="12554" width="2" style="598" customWidth="1"/>
    <col min="12555" max="12556" width="13" style="598" customWidth="1"/>
    <col min="12557" max="12558" width="11.125" style="598" customWidth="1"/>
    <col min="12559" max="12800" width="9" style="598"/>
    <col min="12801" max="12801" width="3.625" style="598" customWidth="1"/>
    <col min="12802" max="12802" width="8" style="598" customWidth="1"/>
    <col min="12803" max="12803" width="40" style="598" customWidth="1"/>
    <col min="12804" max="12804" width="1.875" style="598" customWidth="1"/>
    <col min="12805" max="12805" width="12.25" style="598" customWidth="1"/>
    <col min="12806" max="12806" width="13.125" style="598" customWidth="1"/>
    <col min="12807" max="12807" width="10.125" style="598" customWidth="1"/>
    <col min="12808" max="12808" width="1.625" style="598" customWidth="1"/>
    <col min="12809" max="12809" width="37.875" style="598" customWidth="1"/>
    <col min="12810" max="12810" width="2" style="598" customWidth="1"/>
    <col min="12811" max="12812" width="13" style="598" customWidth="1"/>
    <col min="12813" max="12814" width="11.125" style="598" customWidth="1"/>
    <col min="12815" max="13056" width="9" style="598"/>
    <col min="13057" max="13057" width="3.625" style="598" customWidth="1"/>
    <col min="13058" max="13058" width="8" style="598" customWidth="1"/>
    <col min="13059" max="13059" width="40" style="598" customWidth="1"/>
    <col min="13060" max="13060" width="1.875" style="598" customWidth="1"/>
    <col min="13061" max="13061" width="12.25" style="598" customWidth="1"/>
    <col min="13062" max="13062" width="13.125" style="598" customWidth="1"/>
    <col min="13063" max="13063" width="10.125" style="598" customWidth="1"/>
    <col min="13064" max="13064" width="1.625" style="598" customWidth="1"/>
    <col min="13065" max="13065" width="37.875" style="598" customWidth="1"/>
    <col min="13066" max="13066" width="2" style="598" customWidth="1"/>
    <col min="13067" max="13068" width="13" style="598" customWidth="1"/>
    <col min="13069" max="13070" width="11.125" style="598" customWidth="1"/>
    <col min="13071" max="13312" width="9" style="598"/>
    <col min="13313" max="13313" width="3.625" style="598" customWidth="1"/>
    <col min="13314" max="13314" width="8" style="598" customWidth="1"/>
    <col min="13315" max="13315" width="40" style="598" customWidth="1"/>
    <col min="13316" max="13316" width="1.875" style="598" customWidth="1"/>
    <col min="13317" max="13317" width="12.25" style="598" customWidth="1"/>
    <col min="13318" max="13318" width="13.125" style="598" customWidth="1"/>
    <col min="13319" max="13319" width="10.125" style="598" customWidth="1"/>
    <col min="13320" max="13320" width="1.625" style="598" customWidth="1"/>
    <col min="13321" max="13321" width="37.875" style="598" customWidth="1"/>
    <col min="13322" max="13322" width="2" style="598" customWidth="1"/>
    <col min="13323" max="13324" width="13" style="598" customWidth="1"/>
    <col min="13325" max="13326" width="11.125" style="598" customWidth="1"/>
    <col min="13327" max="13568" width="9" style="598"/>
    <col min="13569" max="13569" width="3.625" style="598" customWidth="1"/>
    <col min="13570" max="13570" width="8" style="598" customWidth="1"/>
    <col min="13571" max="13571" width="40" style="598" customWidth="1"/>
    <col min="13572" max="13572" width="1.875" style="598" customWidth="1"/>
    <col min="13573" max="13573" width="12.25" style="598" customWidth="1"/>
    <col min="13574" max="13574" width="13.125" style="598" customWidth="1"/>
    <col min="13575" max="13575" width="10.125" style="598" customWidth="1"/>
    <col min="13576" max="13576" width="1.625" style="598" customWidth="1"/>
    <col min="13577" max="13577" width="37.875" style="598" customWidth="1"/>
    <col min="13578" max="13578" width="2" style="598" customWidth="1"/>
    <col min="13579" max="13580" width="13" style="598" customWidth="1"/>
    <col min="13581" max="13582" width="11.125" style="598" customWidth="1"/>
    <col min="13583" max="13824" width="9" style="598"/>
    <col min="13825" max="13825" width="3.625" style="598" customWidth="1"/>
    <col min="13826" max="13826" width="8" style="598" customWidth="1"/>
    <col min="13827" max="13827" width="40" style="598" customWidth="1"/>
    <col min="13828" max="13828" width="1.875" style="598" customWidth="1"/>
    <col min="13829" max="13829" width="12.25" style="598" customWidth="1"/>
    <col min="13830" max="13830" width="13.125" style="598" customWidth="1"/>
    <col min="13831" max="13831" width="10.125" style="598" customWidth="1"/>
    <col min="13832" max="13832" width="1.625" style="598" customWidth="1"/>
    <col min="13833" max="13833" width="37.875" style="598" customWidth="1"/>
    <col min="13834" max="13834" width="2" style="598" customWidth="1"/>
    <col min="13835" max="13836" width="13" style="598" customWidth="1"/>
    <col min="13837" max="13838" width="11.125" style="598" customWidth="1"/>
    <col min="13839" max="14080" width="9" style="598"/>
    <col min="14081" max="14081" width="3.625" style="598" customWidth="1"/>
    <col min="14082" max="14082" width="8" style="598" customWidth="1"/>
    <col min="14083" max="14083" width="40" style="598" customWidth="1"/>
    <col min="14084" max="14084" width="1.875" style="598" customWidth="1"/>
    <col min="14085" max="14085" width="12.25" style="598" customWidth="1"/>
    <col min="14086" max="14086" width="13.125" style="598" customWidth="1"/>
    <col min="14087" max="14087" width="10.125" style="598" customWidth="1"/>
    <col min="14088" max="14088" width="1.625" style="598" customWidth="1"/>
    <col min="14089" max="14089" width="37.875" style="598" customWidth="1"/>
    <col min="14090" max="14090" width="2" style="598" customWidth="1"/>
    <col min="14091" max="14092" width="13" style="598" customWidth="1"/>
    <col min="14093" max="14094" width="11.125" style="598" customWidth="1"/>
    <col min="14095" max="14336" width="9" style="598"/>
    <col min="14337" max="14337" width="3.625" style="598" customWidth="1"/>
    <col min="14338" max="14338" width="8" style="598" customWidth="1"/>
    <col min="14339" max="14339" width="40" style="598" customWidth="1"/>
    <col min="14340" max="14340" width="1.875" style="598" customWidth="1"/>
    <col min="14341" max="14341" width="12.25" style="598" customWidth="1"/>
    <col min="14342" max="14342" width="13.125" style="598" customWidth="1"/>
    <col min="14343" max="14343" width="10.125" style="598" customWidth="1"/>
    <col min="14344" max="14344" width="1.625" style="598" customWidth="1"/>
    <col min="14345" max="14345" width="37.875" style="598" customWidth="1"/>
    <col min="14346" max="14346" width="2" style="598" customWidth="1"/>
    <col min="14347" max="14348" width="13" style="598" customWidth="1"/>
    <col min="14349" max="14350" width="11.125" style="598" customWidth="1"/>
    <col min="14351" max="14592" width="9" style="598"/>
    <col min="14593" max="14593" width="3.625" style="598" customWidth="1"/>
    <col min="14594" max="14594" width="8" style="598" customWidth="1"/>
    <col min="14595" max="14595" width="40" style="598" customWidth="1"/>
    <col min="14596" max="14596" width="1.875" style="598" customWidth="1"/>
    <col min="14597" max="14597" width="12.25" style="598" customWidth="1"/>
    <col min="14598" max="14598" width="13.125" style="598" customWidth="1"/>
    <col min="14599" max="14599" width="10.125" style="598" customWidth="1"/>
    <col min="14600" max="14600" width="1.625" style="598" customWidth="1"/>
    <col min="14601" max="14601" width="37.875" style="598" customWidth="1"/>
    <col min="14602" max="14602" width="2" style="598" customWidth="1"/>
    <col min="14603" max="14604" width="13" style="598" customWidth="1"/>
    <col min="14605" max="14606" width="11.125" style="598" customWidth="1"/>
    <col min="14607" max="14848" width="9" style="598"/>
    <col min="14849" max="14849" width="3.625" style="598" customWidth="1"/>
    <col min="14850" max="14850" width="8" style="598" customWidth="1"/>
    <col min="14851" max="14851" width="40" style="598" customWidth="1"/>
    <col min="14852" max="14852" width="1.875" style="598" customWidth="1"/>
    <col min="14853" max="14853" width="12.25" style="598" customWidth="1"/>
    <col min="14854" max="14854" width="13.125" style="598" customWidth="1"/>
    <col min="14855" max="14855" width="10.125" style="598" customWidth="1"/>
    <col min="14856" max="14856" width="1.625" style="598" customWidth="1"/>
    <col min="14857" max="14857" width="37.875" style="598" customWidth="1"/>
    <col min="14858" max="14858" width="2" style="598" customWidth="1"/>
    <col min="14859" max="14860" width="13" style="598" customWidth="1"/>
    <col min="14861" max="14862" width="11.125" style="598" customWidth="1"/>
    <col min="14863" max="15104" width="9" style="598"/>
    <col min="15105" max="15105" width="3.625" style="598" customWidth="1"/>
    <col min="15106" max="15106" width="8" style="598" customWidth="1"/>
    <col min="15107" max="15107" width="40" style="598" customWidth="1"/>
    <col min="15108" max="15108" width="1.875" style="598" customWidth="1"/>
    <col min="15109" max="15109" width="12.25" style="598" customWidth="1"/>
    <col min="15110" max="15110" width="13.125" style="598" customWidth="1"/>
    <col min="15111" max="15111" width="10.125" style="598" customWidth="1"/>
    <col min="15112" max="15112" width="1.625" style="598" customWidth="1"/>
    <col min="15113" max="15113" width="37.875" style="598" customWidth="1"/>
    <col min="15114" max="15114" width="2" style="598" customWidth="1"/>
    <col min="15115" max="15116" width="13" style="598" customWidth="1"/>
    <col min="15117" max="15118" width="11.125" style="598" customWidth="1"/>
    <col min="15119" max="15360" width="9" style="598"/>
    <col min="15361" max="15361" width="3.625" style="598" customWidth="1"/>
    <col min="15362" max="15362" width="8" style="598" customWidth="1"/>
    <col min="15363" max="15363" width="40" style="598" customWidth="1"/>
    <col min="15364" max="15364" width="1.875" style="598" customWidth="1"/>
    <col min="15365" max="15365" width="12.25" style="598" customWidth="1"/>
    <col min="15366" max="15366" width="13.125" style="598" customWidth="1"/>
    <col min="15367" max="15367" width="10.125" style="598" customWidth="1"/>
    <col min="15368" max="15368" width="1.625" style="598" customWidth="1"/>
    <col min="15369" max="15369" width="37.875" style="598" customWidth="1"/>
    <col min="15370" max="15370" width="2" style="598" customWidth="1"/>
    <col min="15371" max="15372" width="13" style="598" customWidth="1"/>
    <col min="15373" max="15374" width="11.125" style="598" customWidth="1"/>
    <col min="15375" max="15616" width="9" style="598"/>
    <col min="15617" max="15617" width="3.625" style="598" customWidth="1"/>
    <col min="15618" max="15618" width="8" style="598" customWidth="1"/>
    <col min="15619" max="15619" width="40" style="598" customWidth="1"/>
    <col min="15620" max="15620" width="1.875" style="598" customWidth="1"/>
    <col min="15621" max="15621" width="12.25" style="598" customWidth="1"/>
    <col min="15622" max="15622" width="13.125" style="598" customWidth="1"/>
    <col min="15623" max="15623" width="10.125" style="598" customWidth="1"/>
    <col min="15624" max="15624" width="1.625" style="598" customWidth="1"/>
    <col min="15625" max="15625" width="37.875" style="598" customWidth="1"/>
    <col min="15626" max="15626" width="2" style="598" customWidth="1"/>
    <col min="15627" max="15628" width="13" style="598" customWidth="1"/>
    <col min="15629" max="15630" width="11.125" style="598" customWidth="1"/>
    <col min="15631" max="15872" width="9" style="598"/>
    <col min="15873" max="15873" width="3.625" style="598" customWidth="1"/>
    <col min="15874" max="15874" width="8" style="598" customWidth="1"/>
    <col min="15875" max="15875" width="40" style="598" customWidth="1"/>
    <col min="15876" max="15876" width="1.875" style="598" customWidth="1"/>
    <col min="15877" max="15877" width="12.25" style="598" customWidth="1"/>
    <col min="15878" max="15878" width="13.125" style="598" customWidth="1"/>
    <col min="15879" max="15879" width="10.125" style="598" customWidth="1"/>
    <col min="15880" max="15880" width="1.625" style="598" customWidth="1"/>
    <col min="15881" max="15881" width="37.875" style="598" customWidth="1"/>
    <col min="15882" max="15882" width="2" style="598" customWidth="1"/>
    <col min="15883" max="15884" width="13" style="598" customWidth="1"/>
    <col min="15885" max="15886" width="11.125" style="598" customWidth="1"/>
    <col min="15887" max="16128" width="9" style="598"/>
    <col min="16129" max="16129" width="3.625" style="598" customWidth="1"/>
    <col min="16130" max="16130" width="8" style="598" customWidth="1"/>
    <col min="16131" max="16131" width="40" style="598" customWidth="1"/>
    <col min="16132" max="16132" width="1.875" style="598" customWidth="1"/>
    <col min="16133" max="16133" width="12.25" style="598" customWidth="1"/>
    <col min="16134" max="16134" width="13.125" style="598" customWidth="1"/>
    <col min="16135" max="16135" width="10.125" style="598" customWidth="1"/>
    <col min="16136" max="16136" width="1.625" style="598" customWidth="1"/>
    <col min="16137" max="16137" width="37.875" style="598" customWidth="1"/>
    <col min="16138" max="16138" width="2" style="598" customWidth="1"/>
    <col min="16139" max="16140" width="13" style="598" customWidth="1"/>
    <col min="16141" max="16142" width="11.125" style="598" customWidth="1"/>
    <col min="16143" max="16384" width="9" style="598"/>
  </cols>
  <sheetData>
    <row r="1" spans="1:256" s="587" customFormat="1">
      <c r="A1" s="586"/>
      <c r="D1" s="586"/>
      <c r="J1" s="588"/>
      <c r="K1" s="191"/>
      <c r="L1" s="191" t="s">
        <v>1415</v>
      </c>
      <c r="M1" s="588"/>
      <c r="N1" s="588"/>
    </row>
    <row r="2" spans="1:256" s="587" customFormat="1">
      <c r="A2" s="586"/>
      <c r="D2" s="586"/>
      <c r="J2" s="588"/>
      <c r="K2" s="191"/>
      <c r="L2" s="191" t="s">
        <v>1372</v>
      </c>
      <c r="M2" s="588"/>
      <c r="N2" s="588"/>
    </row>
    <row r="3" spans="1:256" s="587" customFormat="1">
      <c r="A3" s="586"/>
      <c r="D3" s="586"/>
      <c r="J3" s="588"/>
      <c r="K3" s="191"/>
      <c r="L3" s="191" t="s">
        <v>1416</v>
      </c>
      <c r="M3" s="588"/>
      <c r="N3" s="588"/>
    </row>
    <row r="4" spans="1:256" s="587" customFormat="1" ht="3" customHeight="1">
      <c r="A4" s="586"/>
      <c r="D4" s="586"/>
    </row>
    <row r="5" spans="1:256" s="590" customFormat="1" ht="29.45" customHeight="1">
      <c r="A5" s="1167" t="s">
        <v>1373</v>
      </c>
      <c r="B5" s="1167"/>
      <c r="C5" s="1167"/>
      <c r="D5" s="1167"/>
      <c r="E5" s="1167"/>
      <c r="F5" s="1167"/>
      <c r="G5" s="1167"/>
      <c r="H5" s="1167"/>
      <c r="I5" s="1167"/>
      <c r="J5" s="1167"/>
      <c r="K5" s="1167"/>
      <c r="L5" s="1167"/>
      <c r="M5" s="1167"/>
      <c r="N5" s="1167"/>
      <c r="O5" s="589"/>
      <c r="P5" s="589"/>
      <c r="Q5" s="589"/>
      <c r="R5" s="589"/>
      <c r="S5" s="589"/>
    </row>
    <row r="6" spans="1:256" s="592" customFormat="1" ht="8.4499999999999993" customHeight="1">
      <c r="A6" s="591"/>
      <c r="B6" s="591"/>
      <c r="C6" s="591"/>
      <c r="D6" s="591"/>
      <c r="E6" s="591"/>
      <c r="F6" s="591"/>
      <c r="G6" s="591"/>
      <c r="H6" s="591"/>
      <c r="I6" s="591"/>
      <c r="J6" s="591"/>
      <c r="K6" s="591"/>
      <c r="L6" s="591"/>
      <c r="M6" s="591"/>
      <c r="N6" s="591"/>
    </row>
    <row r="7" spans="1:256">
      <c r="A7" s="1168" t="s">
        <v>1374</v>
      </c>
      <c r="B7" s="1168"/>
      <c r="C7" s="1168"/>
      <c r="D7" s="593"/>
      <c r="E7" s="594"/>
      <c r="F7" s="594"/>
      <c r="G7" s="594"/>
      <c r="H7" s="594"/>
      <c r="I7" s="594"/>
      <c r="J7" s="595"/>
      <c r="K7" s="596"/>
      <c r="L7" s="596"/>
      <c r="M7" s="597"/>
      <c r="N7" s="597" t="s">
        <v>35</v>
      </c>
      <c r="O7" s="594"/>
      <c r="P7" s="594"/>
      <c r="Q7" s="594"/>
      <c r="R7" s="594"/>
      <c r="S7" s="594"/>
      <c r="T7" s="594"/>
      <c r="U7" s="594"/>
      <c r="V7" s="594"/>
      <c r="W7" s="594"/>
      <c r="X7" s="594"/>
      <c r="Y7" s="594"/>
      <c r="Z7" s="594"/>
      <c r="AA7" s="594"/>
      <c r="AB7" s="594"/>
      <c r="AC7" s="594"/>
      <c r="AD7" s="594"/>
      <c r="AE7" s="594"/>
      <c r="AF7" s="594"/>
      <c r="AG7" s="594"/>
      <c r="AH7" s="594"/>
      <c r="AI7" s="594"/>
      <c r="AJ7" s="594"/>
      <c r="AK7" s="594"/>
      <c r="AL7" s="594"/>
      <c r="AM7" s="594"/>
      <c r="AN7" s="594"/>
      <c r="AO7" s="594"/>
      <c r="AP7" s="594"/>
      <c r="AQ7" s="594"/>
      <c r="AR7" s="594"/>
      <c r="AS7" s="594"/>
      <c r="AT7" s="594"/>
      <c r="AU7" s="594"/>
      <c r="AV7" s="594"/>
      <c r="AW7" s="594"/>
      <c r="AX7" s="594"/>
      <c r="AY7" s="594"/>
      <c r="AZ7" s="594"/>
      <c r="BA7" s="594"/>
      <c r="BB7" s="594"/>
      <c r="BC7" s="594"/>
      <c r="BD7" s="594"/>
      <c r="BE7" s="594"/>
      <c r="BF7" s="594"/>
      <c r="BG7" s="594"/>
      <c r="BH7" s="594"/>
      <c r="BI7" s="594"/>
      <c r="BJ7" s="594"/>
      <c r="BK7" s="594"/>
      <c r="BL7" s="594"/>
      <c r="BM7" s="594"/>
      <c r="BN7" s="594"/>
      <c r="BO7" s="594"/>
      <c r="BP7" s="594"/>
      <c r="BQ7" s="594"/>
      <c r="BR7" s="594"/>
      <c r="BS7" s="594"/>
      <c r="BT7" s="594"/>
      <c r="BU7" s="594"/>
      <c r="BV7" s="594"/>
      <c r="BW7" s="594"/>
      <c r="BX7" s="594"/>
      <c r="BY7" s="594"/>
      <c r="BZ7" s="594"/>
      <c r="CA7" s="594"/>
      <c r="CB7" s="594"/>
      <c r="CC7" s="594"/>
      <c r="CD7" s="594"/>
      <c r="CE7" s="594"/>
      <c r="CF7" s="594"/>
      <c r="CG7" s="594"/>
      <c r="CH7" s="594"/>
      <c r="CI7" s="594"/>
      <c r="CJ7" s="594"/>
      <c r="CK7" s="594"/>
      <c r="CL7" s="594"/>
      <c r="CM7" s="594"/>
      <c r="CN7" s="594"/>
      <c r="CO7" s="594"/>
      <c r="CP7" s="594"/>
      <c r="CQ7" s="594"/>
      <c r="CR7" s="594"/>
      <c r="CS7" s="594"/>
      <c r="CT7" s="594"/>
      <c r="CU7" s="594"/>
      <c r="CV7" s="594"/>
      <c r="CW7" s="594"/>
      <c r="CX7" s="594"/>
      <c r="CY7" s="594"/>
      <c r="CZ7" s="594"/>
      <c r="DA7" s="594"/>
      <c r="DB7" s="594"/>
      <c r="DC7" s="594"/>
      <c r="DD7" s="594"/>
      <c r="DE7" s="594"/>
      <c r="DF7" s="594"/>
      <c r="DG7" s="594"/>
      <c r="DH7" s="594"/>
      <c r="DI7" s="594"/>
      <c r="DJ7" s="594"/>
      <c r="DK7" s="594"/>
      <c r="DL7" s="594"/>
      <c r="DM7" s="594"/>
      <c r="DN7" s="594"/>
      <c r="DO7" s="594"/>
      <c r="DP7" s="594"/>
      <c r="DQ7" s="594"/>
      <c r="DR7" s="594"/>
      <c r="DS7" s="594"/>
      <c r="DT7" s="594"/>
      <c r="DU7" s="594"/>
      <c r="DV7" s="594"/>
      <c r="DW7" s="594"/>
      <c r="DX7" s="594"/>
      <c r="DY7" s="594"/>
      <c r="DZ7" s="594"/>
      <c r="EA7" s="594"/>
      <c r="EB7" s="594"/>
      <c r="EC7" s="594"/>
      <c r="ED7" s="594"/>
      <c r="EE7" s="594"/>
      <c r="EF7" s="594"/>
      <c r="EG7" s="594"/>
      <c r="EH7" s="594"/>
      <c r="EI7" s="594"/>
      <c r="EJ7" s="594"/>
      <c r="EK7" s="594"/>
      <c r="EL7" s="594"/>
      <c r="EM7" s="594"/>
      <c r="EN7" s="594"/>
      <c r="EO7" s="594"/>
      <c r="EP7" s="594"/>
      <c r="EQ7" s="594"/>
      <c r="ER7" s="594"/>
      <c r="ES7" s="594"/>
      <c r="ET7" s="594"/>
      <c r="EU7" s="594"/>
      <c r="EV7" s="594"/>
      <c r="EW7" s="594"/>
      <c r="EX7" s="594"/>
      <c r="EY7" s="594"/>
      <c r="EZ7" s="594"/>
      <c r="FA7" s="594"/>
      <c r="FB7" s="594"/>
      <c r="FC7" s="594"/>
      <c r="FD7" s="594"/>
      <c r="FE7" s="594"/>
      <c r="FF7" s="594"/>
      <c r="FG7" s="594"/>
      <c r="FH7" s="594"/>
      <c r="FI7" s="594"/>
      <c r="FJ7" s="594"/>
      <c r="FK7" s="594"/>
      <c r="FL7" s="594"/>
      <c r="FM7" s="594"/>
      <c r="FN7" s="594"/>
      <c r="FO7" s="594"/>
      <c r="FP7" s="594"/>
      <c r="FQ7" s="594"/>
      <c r="FR7" s="594"/>
      <c r="FS7" s="594"/>
      <c r="FT7" s="594"/>
      <c r="FU7" s="594"/>
      <c r="FV7" s="594"/>
      <c r="FW7" s="594"/>
      <c r="FX7" s="594"/>
      <c r="FY7" s="594"/>
      <c r="FZ7" s="594"/>
      <c r="GA7" s="594"/>
      <c r="GB7" s="594"/>
      <c r="GC7" s="594"/>
      <c r="GD7" s="594"/>
      <c r="GE7" s="594"/>
      <c r="GF7" s="594"/>
      <c r="GG7" s="594"/>
      <c r="GH7" s="594"/>
      <c r="GI7" s="594"/>
      <c r="GJ7" s="594"/>
      <c r="GK7" s="594"/>
      <c r="GL7" s="594"/>
      <c r="GM7" s="594"/>
      <c r="GN7" s="594"/>
      <c r="GO7" s="594"/>
      <c r="GP7" s="594"/>
      <c r="GQ7" s="594"/>
      <c r="GR7" s="594"/>
      <c r="GS7" s="594"/>
      <c r="GT7" s="594"/>
      <c r="GU7" s="594"/>
      <c r="GV7" s="594"/>
      <c r="GW7" s="594"/>
      <c r="GX7" s="594"/>
      <c r="GY7" s="594"/>
      <c r="GZ7" s="594"/>
      <c r="HA7" s="594"/>
      <c r="HB7" s="594"/>
      <c r="HC7" s="594"/>
      <c r="HD7" s="594"/>
      <c r="HE7" s="594"/>
      <c r="HF7" s="594"/>
      <c r="HG7" s="594"/>
      <c r="HH7" s="594"/>
      <c r="HI7" s="594"/>
      <c r="HJ7" s="594"/>
      <c r="HK7" s="594"/>
      <c r="HL7" s="594"/>
      <c r="HM7" s="594"/>
      <c r="HN7" s="594"/>
      <c r="HO7" s="594"/>
      <c r="HP7" s="594"/>
      <c r="HQ7" s="594"/>
      <c r="HR7" s="594"/>
      <c r="HS7" s="594"/>
      <c r="HT7" s="594"/>
      <c r="HU7" s="594"/>
      <c r="HV7" s="594"/>
      <c r="HW7" s="594"/>
      <c r="HX7" s="594"/>
      <c r="HY7" s="594"/>
      <c r="HZ7" s="594"/>
      <c r="IA7" s="594"/>
      <c r="IB7" s="594"/>
      <c r="IC7" s="594"/>
      <c r="ID7" s="594"/>
      <c r="IE7" s="594"/>
      <c r="IF7" s="594"/>
      <c r="IG7" s="594"/>
      <c r="IH7" s="594"/>
      <c r="II7" s="594"/>
      <c r="IJ7" s="594"/>
      <c r="IK7" s="594"/>
      <c r="IL7" s="594"/>
      <c r="IM7" s="594"/>
      <c r="IN7" s="594"/>
      <c r="IO7" s="594"/>
      <c r="IP7" s="594"/>
      <c r="IQ7" s="594"/>
      <c r="IR7" s="594"/>
      <c r="IS7" s="594"/>
      <c r="IT7" s="594"/>
      <c r="IU7" s="594"/>
      <c r="IV7" s="251"/>
    </row>
    <row r="8" spans="1:256">
      <c r="A8" s="1169" t="s">
        <v>498</v>
      </c>
      <c r="B8" s="785" t="s">
        <v>1375</v>
      </c>
      <c r="C8" s="785" t="s">
        <v>1376</v>
      </c>
      <c r="D8" s="785"/>
      <c r="E8" s="785"/>
      <c r="F8" s="785"/>
      <c r="G8" s="1170"/>
      <c r="H8" s="786"/>
      <c r="I8" s="785" t="s">
        <v>1377</v>
      </c>
      <c r="J8" s="785"/>
      <c r="K8" s="785"/>
      <c r="L8" s="785"/>
      <c r="M8" s="785"/>
      <c r="N8" s="785"/>
      <c r="O8" s="599"/>
      <c r="P8" s="599"/>
      <c r="Q8" s="599"/>
      <c r="R8" s="599"/>
      <c r="S8" s="599"/>
      <c r="T8" s="599"/>
      <c r="U8" s="599"/>
      <c r="V8" s="599"/>
      <c r="W8" s="599"/>
      <c r="X8" s="599"/>
      <c r="Y8" s="599"/>
      <c r="Z8" s="599"/>
      <c r="AA8" s="599"/>
      <c r="AB8" s="599"/>
      <c r="AC8" s="599"/>
      <c r="AD8" s="599"/>
      <c r="AE8" s="599"/>
      <c r="AF8" s="599"/>
      <c r="AG8" s="599"/>
      <c r="AH8" s="599"/>
      <c r="AI8" s="599"/>
      <c r="AJ8" s="599"/>
      <c r="AK8" s="599"/>
      <c r="AL8" s="599"/>
      <c r="AM8" s="599"/>
      <c r="AN8" s="599"/>
      <c r="AO8" s="599"/>
      <c r="AP8" s="599"/>
      <c r="AQ8" s="599"/>
      <c r="AR8" s="599"/>
      <c r="AS8" s="599"/>
      <c r="AT8" s="599"/>
      <c r="AU8" s="599"/>
      <c r="AV8" s="599"/>
      <c r="AW8" s="599"/>
      <c r="AX8" s="599"/>
      <c r="AY8" s="599"/>
      <c r="AZ8" s="599"/>
      <c r="BA8" s="599"/>
      <c r="BB8" s="599"/>
      <c r="BC8" s="599"/>
      <c r="BD8" s="599"/>
      <c r="BE8" s="599"/>
      <c r="BF8" s="599"/>
      <c r="BG8" s="599"/>
      <c r="BH8" s="599"/>
      <c r="BI8" s="599"/>
      <c r="BJ8" s="599"/>
      <c r="BK8" s="599"/>
      <c r="BL8" s="599"/>
      <c r="BM8" s="599"/>
      <c r="BN8" s="599"/>
      <c r="BO8" s="599"/>
      <c r="BP8" s="599"/>
      <c r="BQ8" s="599"/>
      <c r="BR8" s="599"/>
      <c r="BS8" s="599"/>
      <c r="BT8" s="599"/>
      <c r="BU8" s="599"/>
      <c r="BV8" s="599"/>
      <c r="BW8" s="599"/>
      <c r="BX8" s="599"/>
      <c r="BY8" s="599"/>
      <c r="BZ8" s="599"/>
      <c r="CA8" s="599"/>
      <c r="CB8" s="599"/>
      <c r="CC8" s="599"/>
      <c r="CD8" s="599"/>
      <c r="CE8" s="599"/>
      <c r="CF8" s="599"/>
      <c r="CG8" s="599"/>
      <c r="CH8" s="599"/>
      <c r="CI8" s="599"/>
      <c r="CJ8" s="599"/>
      <c r="CK8" s="599"/>
      <c r="CL8" s="599"/>
      <c r="CM8" s="599"/>
      <c r="CN8" s="599"/>
      <c r="CO8" s="599"/>
      <c r="CP8" s="599"/>
      <c r="CQ8" s="599"/>
      <c r="CR8" s="599"/>
      <c r="CS8" s="599"/>
      <c r="CT8" s="599"/>
      <c r="CU8" s="599"/>
      <c r="CV8" s="599"/>
      <c r="CW8" s="599"/>
      <c r="CX8" s="599"/>
      <c r="CY8" s="599"/>
      <c r="CZ8" s="599"/>
      <c r="DA8" s="599"/>
      <c r="DB8" s="599"/>
      <c r="DC8" s="599"/>
      <c r="DD8" s="599"/>
      <c r="DE8" s="599"/>
      <c r="DF8" s="599"/>
      <c r="DG8" s="599"/>
      <c r="DH8" s="599"/>
      <c r="DI8" s="599"/>
      <c r="DJ8" s="599"/>
      <c r="DK8" s="599"/>
      <c r="DL8" s="599"/>
      <c r="DM8" s="599"/>
      <c r="DN8" s="599"/>
      <c r="DO8" s="599"/>
      <c r="DP8" s="599"/>
      <c r="DQ8" s="599"/>
      <c r="DR8" s="599"/>
      <c r="DS8" s="599"/>
      <c r="DT8" s="599"/>
      <c r="DU8" s="599"/>
      <c r="DV8" s="599"/>
      <c r="DW8" s="599"/>
      <c r="DX8" s="599"/>
      <c r="DY8" s="599"/>
      <c r="DZ8" s="599"/>
      <c r="EA8" s="599"/>
      <c r="EB8" s="599"/>
      <c r="EC8" s="599"/>
      <c r="ED8" s="599"/>
      <c r="EE8" s="599"/>
      <c r="EF8" s="599"/>
      <c r="EG8" s="599"/>
      <c r="EH8" s="599"/>
      <c r="EI8" s="599"/>
      <c r="EJ8" s="599"/>
      <c r="EK8" s="599"/>
      <c r="EL8" s="599"/>
      <c r="EM8" s="599"/>
      <c r="EN8" s="599"/>
      <c r="EO8" s="599"/>
      <c r="EP8" s="599"/>
      <c r="EQ8" s="599"/>
      <c r="ER8" s="599"/>
      <c r="ES8" s="599"/>
      <c r="ET8" s="599"/>
      <c r="EU8" s="599"/>
      <c r="EV8" s="599"/>
      <c r="EW8" s="599"/>
      <c r="EX8" s="599"/>
      <c r="EY8" s="599"/>
      <c r="EZ8" s="599"/>
      <c r="FA8" s="599"/>
      <c r="FB8" s="599"/>
      <c r="FC8" s="599"/>
      <c r="FD8" s="599"/>
      <c r="FE8" s="599"/>
      <c r="FF8" s="599"/>
      <c r="FG8" s="599"/>
      <c r="FH8" s="599"/>
      <c r="FI8" s="599"/>
      <c r="FJ8" s="599"/>
      <c r="FK8" s="599"/>
      <c r="FL8" s="599"/>
      <c r="FM8" s="599"/>
      <c r="FN8" s="599"/>
      <c r="FO8" s="599"/>
      <c r="FP8" s="599"/>
      <c r="FQ8" s="599"/>
      <c r="FR8" s="599"/>
      <c r="FS8" s="599"/>
      <c r="FT8" s="599"/>
      <c r="FU8" s="599"/>
      <c r="FV8" s="599"/>
      <c r="FW8" s="599"/>
      <c r="FX8" s="599"/>
      <c r="FY8" s="599"/>
      <c r="FZ8" s="599"/>
      <c r="GA8" s="599"/>
      <c r="GB8" s="599"/>
      <c r="GC8" s="599"/>
      <c r="GD8" s="599"/>
      <c r="GE8" s="599"/>
      <c r="GF8" s="599"/>
      <c r="GG8" s="599"/>
      <c r="GH8" s="599"/>
      <c r="GI8" s="599"/>
      <c r="GJ8" s="599"/>
      <c r="GK8" s="599"/>
      <c r="GL8" s="599"/>
      <c r="GM8" s="599"/>
      <c r="GN8" s="599"/>
      <c r="GO8" s="599"/>
      <c r="GP8" s="599"/>
      <c r="GQ8" s="599"/>
      <c r="GR8" s="599"/>
      <c r="GS8" s="599"/>
      <c r="GT8" s="599"/>
      <c r="GU8" s="599"/>
      <c r="GV8" s="599"/>
      <c r="GW8" s="599"/>
      <c r="GX8" s="599"/>
      <c r="GY8" s="599"/>
      <c r="GZ8" s="599"/>
      <c r="HA8" s="599"/>
      <c r="HB8" s="599"/>
      <c r="HC8" s="599"/>
      <c r="HD8" s="599"/>
      <c r="HE8" s="599"/>
      <c r="HF8" s="599"/>
      <c r="HG8" s="599"/>
      <c r="HH8" s="599"/>
      <c r="HI8" s="599"/>
      <c r="HJ8" s="599"/>
      <c r="HK8" s="599"/>
      <c r="HL8" s="599"/>
      <c r="HM8" s="599"/>
      <c r="HN8" s="599"/>
      <c r="HO8" s="599"/>
      <c r="HP8" s="599"/>
      <c r="HQ8" s="599"/>
      <c r="HR8" s="599"/>
      <c r="HS8" s="599"/>
      <c r="HT8" s="599"/>
      <c r="HU8" s="599"/>
      <c r="HV8" s="599"/>
      <c r="HW8" s="599"/>
      <c r="HX8" s="599"/>
      <c r="HY8" s="599"/>
      <c r="HZ8" s="599"/>
      <c r="IA8" s="599"/>
      <c r="IB8" s="599"/>
      <c r="IC8" s="599"/>
      <c r="ID8" s="599"/>
      <c r="IE8" s="599"/>
      <c r="IF8" s="599"/>
      <c r="IG8" s="599"/>
      <c r="IH8" s="599"/>
      <c r="II8" s="599"/>
      <c r="IJ8" s="599"/>
      <c r="IK8" s="599"/>
      <c r="IL8" s="599"/>
      <c r="IM8" s="599"/>
      <c r="IN8" s="599"/>
      <c r="IO8" s="599"/>
      <c r="IP8" s="599"/>
      <c r="IQ8" s="599"/>
      <c r="IR8" s="599"/>
      <c r="IS8" s="599"/>
      <c r="IT8" s="599"/>
      <c r="IU8" s="599"/>
      <c r="IV8" s="599"/>
    </row>
    <row r="9" spans="1:256">
      <c r="A9" s="1169"/>
      <c r="B9" s="785"/>
      <c r="C9" s="785" t="s">
        <v>615</v>
      </c>
      <c r="D9" s="786" t="s">
        <v>93</v>
      </c>
      <c r="E9" s="785" t="s">
        <v>38</v>
      </c>
      <c r="F9" s="1189" t="s">
        <v>505</v>
      </c>
      <c r="G9" s="1190"/>
      <c r="H9" s="787"/>
      <c r="I9" s="1191" t="s">
        <v>615</v>
      </c>
      <c r="J9" s="787" t="s">
        <v>93</v>
      </c>
      <c r="K9" s="1159" t="s">
        <v>38</v>
      </c>
      <c r="L9" s="791" t="s">
        <v>505</v>
      </c>
      <c r="M9" s="791"/>
      <c r="N9" s="791"/>
      <c r="O9" s="599"/>
      <c r="P9" s="599"/>
      <c r="Q9" s="599"/>
      <c r="R9" s="599"/>
      <c r="S9" s="599"/>
      <c r="T9" s="599"/>
      <c r="U9" s="599"/>
      <c r="V9" s="599"/>
      <c r="W9" s="599"/>
      <c r="X9" s="599"/>
      <c r="Y9" s="599"/>
      <c r="Z9" s="599"/>
      <c r="AA9" s="599"/>
      <c r="AB9" s="599"/>
      <c r="AC9" s="599"/>
      <c r="AD9" s="599"/>
      <c r="AE9" s="599"/>
      <c r="AF9" s="599"/>
      <c r="AG9" s="599"/>
      <c r="AH9" s="599"/>
      <c r="AI9" s="599"/>
      <c r="AJ9" s="599"/>
      <c r="AK9" s="599"/>
      <c r="AL9" s="599"/>
      <c r="AM9" s="599"/>
      <c r="AN9" s="599"/>
      <c r="AO9" s="599"/>
      <c r="AP9" s="599"/>
      <c r="AQ9" s="599"/>
      <c r="AR9" s="599"/>
      <c r="AS9" s="599"/>
      <c r="AT9" s="599"/>
      <c r="AU9" s="599"/>
      <c r="AV9" s="599"/>
      <c r="AW9" s="599"/>
      <c r="AX9" s="599"/>
      <c r="AY9" s="599"/>
      <c r="AZ9" s="599"/>
      <c r="BA9" s="599"/>
      <c r="BB9" s="599"/>
      <c r="BC9" s="599"/>
      <c r="BD9" s="599"/>
      <c r="BE9" s="599"/>
      <c r="BF9" s="599"/>
      <c r="BG9" s="599"/>
      <c r="BH9" s="599"/>
      <c r="BI9" s="599"/>
      <c r="BJ9" s="599"/>
      <c r="BK9" s="599"/>
      <c r="BL9" s="599"/>
      <c r="BM9" s="599"/>
      <c r="BN9" s="599"/>
      <c r="BO9" s="599"/>
      <c r="BP9" s="599"/>
      <c r="BQ9" s="599"/>
      <c r="BR9" s="599"/>
      <c r="BS9" s="599"/>
      <c r="BT9" s="599"/>
      <c r="BU9" s="599"/>
      <c r="BV9" s="599"/>
      <c r="BW9" s="599"/>
      <c r="BX9" s="599"/>
      <c r="BY9" s="599"/>
      <c r="BZ9" s="599"/>
      <c r="CA9" s="599"/>
      <c r="CB9" s="599"/>
      <c r="CC9" s="599"/>
      <c r="CD9" s="599"/>
      <c r="CE9" s="599"/>
      <c r="CF9" s="599"/>
      <c r="CG9" s="599"/>
      <c r="CH9" s="599"/>
      <c r="CI9" s="599"/>
      <c r="CJ9" s="599"/>
      <c r="CK9" s="599"/>
      <c r="CL9" s="599"/>
      <c r="CM9" s="599"/>
      <c r="CN9" s="599"/>
      <c r="CO9" s="599"/>
      <c r="CP9" s="599"/>
      <c r="CQ9" s="599"/>
      <c r="CR9" s="599"/>
      <c r="CS9" s="599"/>
      <c r="CT9" s="599"/>
      <c r="CU9" s="599"/>
      <c r="CV9" s="599"/>
      <c r="CW9" s="599"/>
      <c r="CX9" s="599"/>
      <c r="CY9" s="599"/>
      <c r="CZ9" s="599"/>
      <c r="DA9" s="599"/>
      <c r="DB9" s="599"/>
      <c r="DC9" s="599"/>
      <c r="DD9" s="599"/>
      <c r="DE9" s="599"/>
      <c r="DF9" s="599"/>
      <c r="DG9" s="599"/>
      <c r="DH9" s="599"/>
      <c r="DI9" s="599"/>
      <c r="DJ9" s="599"/>
      <c r="DK9" s="599"/>
      <c r="DL9" s="599"/>
      <c r="DM9" s="599"/>
      <c r="DN9" s="599"/>
      <c r="DO9" s="599"/>
      <c r="DP9" s="599"/>
      <c r="DQ9" s="599"/>
      <c r="DR9" s="599"/>
      <c r="DS9" s="599"/>
      <c r="DT9" s="599"/>
      <c r="DU9" s="599"/>
      <c r="DV9" s="599"/>
      <c r="DW9" s="599"/>
      <c r="DX9" s="599"/>
      <c r="DY9" s="599"/>
      <c r="DZ9" s="599"/>
      <c r="EA9" s="599"/>
      <c r="EB9" s="599"/>
      <c r="EC9" s="599"/>
      <c r="ED9" s="599"/>
      <c r="EE9" s="599"/>
      <c r="EF9" s="599"/>
      <c r="EG9" s="599"/>
      <c r="EH9" s="599"/>
      <c r="EI9" s="599"/>
      <c r="EJ9" s="599"/>
      <c r="EK9" s="599"/>
      <c r="EL9" s="599"/>
      <c r="EM9" s="599"/>
      <c r="EN9" s="599"/>
      <c r="EO9" s="599"/>
      <c r="EP9" s="599"/>
      <c r="EQ9" s="599"/>
      <c r="ER9" s="599"/>
      <c r="ES9" s="599"/>
      <c r="ET9" s="599"/>
      <c r="EU9" s="599"/>
      <c r="EV9" s="599"/>
      <c r="EW9" s="599"/>
      <c r="EX9" s="599"/>
      <c r="EY9" s="599"/>
      <c r="EZ9" s="599"/>
      <c r="FA9" s="599"/>
      <c r="FB9" s="599"/>
      <c r="FC9" s="599"/>
      <c r="FD9" s="599"/>
      <c r="FE9" s="599"/>
      <c r="FF9" s="599"/>
      <c r="FG9" s="599"/>
      <c r="FH9" s="599"/>
      <c r="FI9" s="599"/>
      <c r="FJ9" s="599"/>
      <c r="FK9" s="599"/>
      <c r="FL9" s="599"/>
      <c r="FM9" s="599"/>
      <c r="FN9" s="599"/>
      <c r="FO9" s="599"/>
      <c r="FP9" s="599"/>
      <c r="FQ9" s="599"/>
      <c r="FR9" s="599"/>
      <c r="FS9" s="599"/>
      <c r="FT9" s="599"/>
      <c r="FU9" s="599"/>
      <c r="FV9" s="599"/>
      <c r="FW9" s="599"/>
      <c r="FX9" s="599"/>
      <c r="FY9" s="599"/>
      <c r="FZ9" s="599"/>
      <c r="GA9" s="599"/>
      <c r="GB9" s="599"/>
      <c r="GC9" s="599"/>
      <c r="GD9" s="599"/>
      <c r="GE9" s="599"/>
      <c r="GF9" s="599"/>
      <c r="GG9" s="599"/>
      <c r="GH9" s="599"/>
      <c r="GI9" s="599"/>
      <c r="GJ9" s="599"/>
      <c r="GK9" s="599"/>
      <c r="GL9" s="599"/>
      <c r="GM9" s="599"/>
      <c r="GN9" s="599"/>
      <c r="GO9" s="599"/>
      <c r="GP9" s="599"/>
      <c r="GQ9" s="599"/>
      <c r="GR9" s="599"/>
      <c r="GS9" s="599"/>
      <c r="GT9" s="599"/>
      <c r="GU9" s="599"/>
      <c r="GV9" s="599"/>
      <c r="GW9" s="599"/>
      <c r="GX9" s="599"/>
      <c r="GY9" s="599"/>
      <c r="GZ9" s="599"/>
      <c r="HA9" s="599"/>
      <c r="HB9" s="599"/>
      <c r="HC9" s="599"/>
      <c r="HD9" s="599"/>
      <c r="HE9" s="599"/>
      <c r="HF9" s="599"/>
      <c r="HG9" s="599"/>
      <c r="HH9" s="599"/>
      <c r="HI9" s="599"/>
      <c r="HJ9" s="599"/>
      <c r="HK9" s="599"/>
      <c r="HL9" s="599"/>
      <c r="HM9" s="599"/>
      <c r="HN9" s="599"/>
      <c r="HO9" s="599"/>
      <c r="HP9" s="599"/>
      <c r="HQ9" s="599"/>
      <c r="HR9" s="599"/>
      <c r="HS9" s="599"/>
      <c r="HT9" s="599"/>
      <c r="HU9" s="599"/>
      <c r="HV9" s="599"/>
      <c r="HW9" s="599"/>
      <c r="HX9" s="599"/>
      <c r="HY9" s="599"/>
      <c r="HZ9" s="599"/>
      <c r="IA9" s="599"/>
      <c r="IB9" s="599"/>
      <c r="IC9" s="599"/>
      <c r="ID9" s="599"/>
      <c r="IE9" s="599"/>
      <c r="IF9" s="599"/>
      <c r="IG9" s="599"/>
      <c r="IH9" s="599"/>
      <c r="II9" s="599"/>
      <c r="IJ9" s="599"/>
      <c r="IK9" s="599"/>
      <c r="IL9" s="599"/>
      <c r="IM9" s="599"/>
      <c r="IN9" s="599"/>
      <c r="IO9" s="599"/>
      <c r="IP9" s="599"/>
      <c r="IQ9" s="599"/>
      <c r="IR9" s="599"/>
      <c r="IS9" s="599"/>
      <c r="IT9" s="599"/>
      <c r="IU9" s="599"/>
      <c r="IV9" s="599"/>
    </row>
    <row r="10" spans="1:256" ht="25.5">
      <c r="A10" s="1169"/>
      <c r="B10" s="785"/>
      <c r="C10" s="785"/>
      <c r="D10" s="788"/>
      <c r="E10" s="785"/>
      <c r="F10" s="44" t="s">
        <v>1378</v>
      </c>
      <c r="G10" s="600" t="s">
        <v>1379</v>
      </c>
      <c r="H10" s="787"/>
      <c r="I10" s="1192"/>
      <c r="J10" s="788"/>
      <c r="K10" s="791"/>
      <c r="L10" s="45" t="s">
        <v>1378</v>
      </c>
      <c r="M10" s="45" t="s">
        <v>1379</v>
      </c>
      <c r="N10" s="45" t="s">
        <v>704</v>
      </c>
      <c r="O10" s="599"/>
      <c r="P10" s="599"/>
      <c r="Q10" s="599"/>
      <c r="R10" s="599"/>
      <c r="S10" s="599"/>
      <c r="T10" s="599"/>
      <c r="U10" s="599"/>
      <c r="V10" s="599"/>
      <c r="W10" s="599"/>
      <c r="X10" s="599"/>
      <c r="Y10" s="599"/>
      <c r="Z10" s="599"/>
      <c r="AA10" s="599"/>
      <c r="AB10" s="599"/>
      <c r="AC10" s="599"/>
      <c r="AD10" s="599"/>
      <c r="AE10" s="599"/>
      <c r="AF10" s="599"/>
      <c r="AG10" s="599"/>
      <c r="AH10" s="599"/>
      <c r="AI10" s="599"/>
      <c r="AJ10" s="599"/>
      <c r="AK10" s="599"/>
      <c r="AL10" s="599"/>
      <c r="AM10" s="599"/>
      <c r="AN10" s="599"/>
      <c r="AO10" s="599"/>
      <c r="AP10" s="599"/>
      <c r="AQ10" s="599"/>
      <c r="AR10" s="599"/>
      <c r="AS10" s="599"/>
      <c r="AT10" s="599"/>
      <c r="AU10" s="599"/>
      <c r="AV10" s="599"/>
      <c r="AW10" s="599"/>
      <c r="AX10" s="599"/>
      <c r="AY10" s="599"/>
      <c r="AZ10" s="599"/>
      <c r="BA10" s="599"/>
      <c r="BB10" s="599"/>
      <c r="BC10" s="599"/>
      <c r="BD10" s="599"/>
      <c r="BE10" s="599"/>
      <c r="BF10" s="599"/>
      <c r="BG10" s="599"/>
      <c r="BH10" s="599"/>
      <c r="BI10" s="599"/>
      <c r="BJ10" s="599"/>
      <c r="BK10" s="599"/>
      <c r="BL10" s="599"/>
      <c r="BM10" s="599"/>
      <c r="BN10" s="599"/>
      <c r="BO10" s="599"/>
      <c r="BP10" s="599"/>
      <c r="BQ10" s="599"/>
      <c r="BR10" s="599"/>
      <c r="BS10" s="599"/>
      <c r="BT10" s="599"/>
      <c r="BU10" s="599"/>
      <c r="BV10" s="599"/>
      <c r="BW10" s="599"/>
      <c r="BX10" s="599"/>
      <c r="BY10" s="599"/>
      <c r="BZ10" s="599"/>
      <c r="CA10" s="599"/>
      <c r="CB10" s="599"/>
      <c r="CC10" s="599"/>
      <c r="CD10" s="599"/>
      <c r="CE10" s="599"/>
      <c r="CF10" s="599"/>
      <c r="CG10" s="599"/>
      <c r="CH10" s="599"/>
      <c r="CI10" s="599"/>
      <c r="CJ10" s="599"/>
      <c r="CK10" s="599"/>
      <c r="CL10" s="599"/>
      <c r="CM10" s="599"/>
      <c r="CN10" s="599"/>
      <c r="CO10" s="599"/>
      <c r="CP10" s="599"/>
      <c r="CQ10" s="599"/>
      <c r="CR10" s="599"/>
      <c r="CS10" s="599"/>
      <c r="CT10" s="599"/>
      <c r="CU10" s="599"/>
      <c r="CV10" s="599"/>
      <c r="CW10" s="599"/>
      <c r="CX10" s="599"/>
      <c r="CY10" s="599"/>
      <c r="CZ10" s="599"/>
      <c r="DA10" s="599"/>
      <c r="DB10" s="599"/>
      <c r="DC10" s="599"/>
      <c r="DD10" s="599"/>
      <c r="DE10" s="599"/>
      <c r="DF10" s="599"/>
      <c r="DG10" s="599"/>
      <c r="DH10" s="599"/>
      <c r="DI10" s="599"/>
      <c r="DJ10" s="599"/>
      <c r="DK10" s="599"/>
      <c r="DL10" s="599"/>
      <c r="DM10" s="599"/>
      <c r="DN10" s="599"/>
      <c r="DO10" s="599"/>
      <c r="DP10" s="599"/>
      <c r="DQ10" s="599"/>
      <c r="DR10" s="599"/>
      <c r="DS10" s="599"/>
      <c r="DT10" s="599"/>
      <c r="DU10" s="599"/>
      <c r="DV10" s="599"/>
      <c r="DW10" s="599"/>
      <c r="DX10" s="599"/>
      <c r="DY10" s="599"/>
      <c r="DZ10" s="599"/>
      <c r="EA10" s="599"/>
      <c r="EB10" s="599"/>
      <c r="EC10" s="599"/>
      <c r="ED10" s="599"/>
      <c r="EE10" s="599"/>
      <c r="EF10" s="599"/>
      <c r="EG10" s="599"/>
      <c r="EH10" s="599"/>
      <c r="EI10" s="599"/>
      <c r="EJ10" s="599"/>
      <c r="EK10" s="599"/>
      <c r="EL10" s="599"/>
      <c r="EM10" s="599"/>
      <c r="EN10" s="599"/>
      <c r="EO10" s="599"/>
      <c r="EP10" s="599"/>
      <c r="EQ10" s="599"/>
      <c r="ER10" s="599"/>
      <c r="ES10" s="599"/>
      <c r="ET10" s="599"/>
      <c r="EU10" s="599"/>
      <c r="EV10" s="599"/>
      <c r="EW10" s="599"/>
      <c r="EX10" s="599"/>
      <c r="EY10" s="599"/>
      <c r="EZ10" s="599"/>
      <c r="FA10" s="599"/>
      <c r="FB10" s="599"/>
      <c r="FC10" s="599"/>
      <c r="FD10" s="599"/>
      <c r="FE10" s="599"/>
      <c r="FF10" s="599"/>
      <c r="FG10" s="599"/>
      <c r="FH10" s="599"/>
      <c r="FI10" s="599"/>
      <c r="FJ10" s="599"/>
      <c r="FK10" s="599"/>
      <c r="FL10" s="599"/>
      <c r="FM10" s="599"/>
      <c r="FN10" s="599"/>
      <c r="FO10" s="599"/>
      <c r="FP10" s="599"/>
      <c r="FQ10" s="599"/>
      <c r="FR10" s="599"/>
      <c r="FS10" s="599"/>
      <c r="FT10" s="599"/>
      <c r="FU10" s="599"/>
      <c r="FV10" s="599"/>
      <c r="FW10" s="599"/>
      <c r="FX10" s="599"/>
      <c r="FY10" s="599"/>
      <c r="FZ10" s="599"/>
      <c r="GA10" s="599"/>
      <c r="GB10" s="599"/>
      <c r="GC10" s="599"/>
      <c r="GD10" s="599"/>
      <c r="GE10" s="599"/>
      <c r="GF10" s="599"/>
      <c r="GG10" s="599"/>
      <c r="GH10" s="599"/>
      <c r="GI10" s="599"/>
      <c r="GJ10" s="599"/>
      <c r="GK10" s="599"/>
      <c r="GL10" s="599"/>
      <c r="GM10" s="599"/>
      <c r="GN10" s="599"/>
      <c r="GO10" s="599"/>
      <c r="GP10" s="599"/>
      <c r="GQ10" s="599"/>
      <c r="GR10" s="599"/>
      <c r="GS10" s="599"/>
      <c r="GT10" s="599"/>
      <c r="GU10" s="599"/>
      <c r="GV10" s="599"/>
      <c r="GW10" s="599"/>
      <c r="GX10" s="599"/>
      <c r="GY10" s="599"/>
      <c r="GZ10" s="599"/>
      <c r="HA10" s="599"/>
      <c r="HB10" s="599"/>
      <c r="HC10" s="599"/>
      <c r="HD10" s="599"/>
      <c r="HE10" s="599"/>
      <c r="HF10" s="599"/>
      <c r="HG10" s="599"/>
      <c r="HH10" s="599"/>
      <c r="HI10" s="599"/>
      <c r="HJ10" s="599"/>
      <c r="HK10" s="599"/>
      <c r="HL10" s="599"/>
      <c r="HM10" s="599"/>
      <c r="HN10" s="599"/>
      <c r="HO10" s="599"/>
      <c r="HP10" s="599"/>
      <c r="HQ10" s="599"/>
      <c r="HR10" s="599"/>
      <c r="HS10" s="599"/>
      <c r="HT10" s="599"/>
      <c r="HU10" s="599"/>
      <c r="HV10" s="599"/>
      <c r="HW10" s="599"/>
      <c r="HX10" s="599"/>
      <c r="HY10" s="599"/>
      <c r="HZ10" s="599"/>
      <c r="IA10" s="599"/>
      <c r="IB10" s="599"/>
      <c r="IC10" s="599"/>
      <c r="ID10" s="599"/>
      <c r="IE10" s="599"/>
      <c r="IF10" s="599"/>
      <c r="IG10" s="599"/>
      <c r="IH10" s="599"/>
      <c r="II10" s="599"/>
      <c r="IJ10" s="599"/>
      <c r="IK10" s="599"/>
      <c r="IL10" s="599"/>
      <c r="IM10" s="599"/>
      <c r="IN10" s="599"/>
      <c r="IO10" s="599"/>
      <c r="IP10" s="599"/>
      <c r="IQ10" s="599"/>
      <c r="IR10" s="599"/>
      <c r="IS10" s="599"/>
      <c r="IT10" s="599"/>
      <c r="IU10" s="599"/>
      <c r="IV10" s="226"/>
    </row>
    <row r="11" spans="1:256">
      <c r="A11" s="223">
        <v>1</v>
      </c>
      <c r="B11" s="223">
        <v>2</v>
      </c>
      <c r="C11" s="223">
        <v>3</v>
      </c>
      <c r="D11" s="223"/>
      <c r="E11" s="225">
        <v>4</v>
      </c>
      <c r="F11" s="225" t="s">
        <v>1380</v>
      </c>
      <c r="G11" s="601" t="s">
        <v>1381</v>
      </c>
      <c r="H11" s="602"/>
      <c r="I11" s="603">
        <v>5</v>
      </c>
      <c r="J11" s="603"/>
      <c r="K11" s="225">
        <v>6</v>
      </c>
      <c r="L11" s="225" t="s">
        <v>1382</v>
      </c>
      <c r="M11" s="225" t="s">
        <v>1383</v>
      </c>
      <c r="N11" s="225" t="s">
        <v>1384</v>
      </c>
      <c r="O11" s="226"/>
      <c r="P11" s="226"/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6"/>
      <c r="AP11" s="226"/>
      <c r="AQ11" s="226"/>
      <c r="AR11" s="226"/>
      <c r="AS11" s="226"/>
      <c r="AT11" s="226"/>
      <c r="AU11" s="226"/>
      <c r="AV11" s="226"/>
      <c r="AW11" s="226"/>
      <c r="AX11" s="226"/>
      <c r="AY11" s="226"/>
      <c r="AZ11" s="226"/>
      <c r="BA11" s="226"/>
      <c r="BB11" s="226"/>
      <c r="BC11" s="226"/>
      <c r="BD11" s="226"/>
      <c r="BE11" s="226"/>
      <c r="BF11" s="226"/>
      <c r="BG11" s="226"/>
      <c r="BH11" s="226"/>
      <c r="BI11" s="226"/>
      <c r="BJ11" s="226"/>
      <c r="BK11" s="226"/>
      <c r="BL11" s="226"/>
      <c r="BM11" s="226"/>
      <c r="BN11" s="226"/>
      <c r="BO11" s="226"/>
      <c r="BP11" s="226"/>
      <c r="BQ11" s="226"/>
      <c r="BR11" s="226"/>
      <c r="BS11" s="226"/>
      <c r="BT11" s="226"/>
      <c r="BU11" s="226"/>
      <c r="BV11" s="226"/>
      <c r="BW11" s="226"/>
      <c r="BX11" s="226"/>
      <c r="BY11" s="226"/>
      <c r="BZ11" s="226"/>
      <c r="CA11" s="226"/>
      <c r="CB11" s="226"/>
      <c r="CC11" s="226"/>
      <c r="CD11" s="226"/>
      <c r="CE11" s="226"/>
      <c r="CF11" s="226"/>
      <c r="CG11" s="226"/>
      <c r="CH11" s="226"/>
      <c r="CI11" s="226"/>
      <c r="CJ11" s="226"/>
      <c r="CK11" s="226"/>
      <c r="CL11" s="226"/>
      <c r="CM11" s="226"/>
      <c r="CN11" s="226"/>
      <c r="CO11" s="226"/>
      <c r="CP11" s="226"/>
      <c r="CQ11" s="226"/>
      <c r="CR11" s="226"/>
      <c r="CS11" s="226"/>
      <c r="CT11" s="226"/>
      <c r="CU11" s="226"/>
      <c r="CV11" s="226"/>
      <c r="CW11" s="226"/>
      <c r="CX11" s="226"/>
      <c r="CY11" s="226"/>
      <c r="CZ11" s="226"/>
      <c r="DA11" s="226"/>
      <c r="DB11" s="226"/>
      <c r="DC11" s="226"/>
      <c r="DD11" s="226"/>
      <c r="DE11" s="226"/>
      <c r="DF11" s="226"/>
      <c r="DG11" s="226"/>
      <c r="DH11" s="226"/>
      <c r="DI11" s="226"/>
      <c r="DJ11" s="226"/>
      <c r="DK11" s="226"/>
      <c r="DL11" s="226"/>
      <c r="DM11" s="226"/>
      <c r="DN11" s="226"/>
      <c r="DO11" s="226"/>
      <c r="DP11" s="226"/>
      <c r="DQ11" s="226"/>
      <c r="DR11" s="226"/>
      <c r="DS11" s="226"/>
      <c r="DT11" s="226"/>
      <c r="DU11" s="226"/>
      <c r="DV11" s="226"/>
      <c r="DW11" s="226"/>
      <c r="DX11" s="226"/>
      <c r="DY11" s="226"/>
      <c r="DZ11" s="226"/>
      <c r="EA11" s="226"/>
      <c r="EB11" s="226"/>
      <c r="EC11" s="226"/>
      <c r="ED11" s="226"/>
      <c r="EE11" s="226"/>
      <c r="EF11" s="226"/>
      <c r="EG11" s="226"/>
      <c r="EH11" s="226"/>
      <c r="EI11" s="226"/>
      <c r="EJ11" s="226"/>
      <c r="EK11" s="226"/>
      <c r="EL11" s="226"/>
      <c r="EM11" s="226"/>
      <c r="EN11" s="226"/>
      <c r="EO11" s="226"/>
      <c r="EP11" s="226"/>
      <c r="EQ11" s="226"/>
      <c r="ER11" s="226"/>
      <c r="ES11" s="226"/>
      <c r="ET11" s="226"/>
      <c r="EU11" s="226"/>
      <c r="EV11" s="226"/>
      <c r="EW11" s="226"/>
      <c r="EX11" s="226"/>
      <c r="EY11" s="226"/>
      <c r="EZ11" s="226"/>
      <c r="FA11" s="226"/>
      <c r="FB11" s="226"/>
      <c r="FC11" s="226"/>
      <c r="FD11" s="226"/>
      <c r="FE11" s="226"/>
      <c r="FF11" s="226"/>
      <c r="FG11" s="226"/>
      <c r="FH11" s="226"/>
      <c r="FI11" s="226"/>
      <c r="FJ11" s="226"/>
      <c r="FK11" s="226"/>
      <c r="FL11" s="226"/>
      <c r="FM11" s="226"/>
      <c r="FN11" s="226"/>
      <c r="FO11" s="226"/>
      <c r="FP11" s="226"/>
      <c r="FQ11" s="226"/>
      <c r="FR11" s="226"/>
      <c r="FS11" s="226"/>
      <c r="FT11" s="226"/>
      <c r="FU11" s="226"/>
      <c r="FV11" s="226"/>
      <c r="FW11" s="226"/>
      <c r="FX11" s="226"/>
      <c r="FY11" s="226"/>
      <c r="FZ11" s="226"/>
      <c r="GA11" s="226"/>
      <c r="GB11" s="226"/>
      <c r="GC11" s="226"/>
      <c r="GD11" s="226"/>
      <c r="GE11" s="226"/>
      <c r="GF11" s="226"/>
      <c r="GG11" s="226"/>
      <c r="GH11" s="226"/>
      <c r="GI11" s="226"/>
      <c r="GJ11" s="226"/>
      <c r="GK11" s="226"/>
      <c r="GL11" s="226"/>
      <c r="GM11" s="226"/>
      <c r="GN11" s="226"/>
      <c r="GO11" s="226"/>
      <c r="GP11" s="226"/>
      <c r="GQ11" s="226"/>
      <c r="GR11" s="226"/>
      <c r="GS11" s="226"/>
      <c r="GT11" s="226"/>
      <c r="GU11" s="226"/>
      <c r="GV11" s="226"/>
      <c r="GW11" s="226"/>
      <c r="GX11" s="226"/>
      <c r="GY11" s="226"/>
      <c r="GZ11" s="226"/>
      <c r="HA11" s="226"/>
      <c r="HB11" s="226"/>
      <c r="HC11" s="226"/>
      <c r="HD11" s="226"/>
      <c r="HE11" s="226"/>
      <c r="HF11" s="226"/>
      <c r="HG11" s="226"/>
      <c r="HH11" s="226"/>
      <c r="HI11" s="226"/>
      <c r="HJ11" s="226"/>
      <c r="HK11" s="226"/>
      <c r="HL11" s="226"/>
      <c r="HM11" s="226"/>
      <c r="HN11" s="226"/>
      <c r="HO11" s="226"/>
      <c r="HP11" s="226"/>
      <c r="HQ11" s="226"/>
      <c r="HR11" s="226"/>
      <c r="HS11" s="226"/>
      <c r="HT11" s="226"/>
      <c r="HU11" s="226"/>
      <c r="HV11" s="226"/>
      <c r="HW11" s="226"/>
      <c r="HX11" s="226"/>
      <c r="HY11" s="226"/>
      <c r="HZ11" s="226"/>
      <c r="IA11" s="226"/>
      <c r="IB11" s="226"/>
      <c r="IC11" s="226"/>
      <c r="ID11" s="226"/>
      <c r="IE11" s="226"/>
      <c r="IF11" s="226"/>
      <c r="IG11" s="226"/>
      <c r="IH11" s="226"/>
      <c r="II11" s="226"/>
      <c r="IJ11" s="226"/>
      <c r="IK11" s="226"/>
      <c r="IL11" s="226"/>
      <c r="IM11" s="226"/>
      <c r="IN11" s="226"/>
      <c r="IO11" s="226"/>
      <c r="IP11" s="226"/>
      <c r="IQ11" s="226"/>
      <c r="IR11" s="226"/>
      <c r="IS11" s="226"/>
      <c r="IT11" s="226"/>
      <c r="IU11" s="226"/>
      <c r="IV11" s="219"/>
    </row>
    <row r="12" spans="1:256" ht="5.0999999999999996" customHeight="1">
      <c r="A12" s="604"/>
      <c r="B12" s="605"/>
      <c r="C12" s="606"/>
      <c r="D12" s="607"/>
      <c r="E12" s="608"/>
      <c r="F12" s="608"/>
      <c r="G12" s="609"/>
      <c r="H12" s="610"/>
      <c r="I12" s="611"/>
      <c r="J12" s="612"/>
      <c r="K12" s="608"/>
      <c r="L12" s="608"/>
      <c r="M12" s="608"/>
      <c r="N12" s="608"/>
      <c r="O12" s="219"/>
      <c r="P12" s="219"/>
      <c r="Q12" s="219"/>
      <c r="R12" s="219"/>
      <c r="S12" s="219"/>
      <c r="T12" s="219"/>
      <c r="U12" s="219"/>
      <c r="V12" s="219"/>
      <c r="W12" s="219"/>
      <c r="X12" s="219"/>
      <c r="Y12" s="219"/>
      <c r="Z12" s="219"/>
      <c r="AA12" s="219"/>
      <c r="AB12" s="219"/>
      <c r="AC12" s="219"/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19"/>
      <c r="BH12" s="219"/>
      <c r="BI12" s="219"/>
      <c r="BJ12" s="219"/>
      <c r="BK12" s="219"/>
      <c r="BL12" s="219"/>
      <c r="BM12" s="219"/>
      <c r="BN12" s="219"/>
      <c r="BO12" s="219"/>
      <c r="BP12" s="219"/>
      <c r="BQ12" s="219"/>
      <c r="BR12" s="219"/>
      <c r="BS12" s="219"/>
      <c r="BT12" s="219"/>
      <c r="BU12" s="219"/>
      <c r="BV12" s="219"/>
      <c r="BW12" s="219"/>
      <c r="BX12" s="219"/>
      <c r="BY12" s="219"/>
      <c r="BZ12" s="219"/>
      <c r="CA12" s="219"/>
      <c r="CB12" s="219"/>
      <c r="CC12" s="219"/>
      <c r="CD12" s="219"/>
      <c r="CE12" s="219"/>
      <c r="CF12" s="219"/>
      <c r="CG12" s="219"/>
      <c r="CH12" s="219"/>
      <c r="CI12" s="219"/>
      <c r="CJ12" s="219"/>
      <c r="CK12" s="219"/>
      <c r="CL12" s="219"/>
      <c r="CM12" s="219"/>
      <c r="CN12" s="219"/>
      <c r="CO12" s="219"/>
      <c r="CP12" s="219"/>
      <c r="CQ12" s="219"/>
      <c r="CR12" s="219"/>
      <c r="CS12" s="219"/>
      <c r="CT12" s="219"/>
      <c r="CU12" s="219"/>
      <c r="CV12" s="219"/>
      <c r="CW12" s="219"/>
      <c r="CX12" s="219"/>
      <c r="CY12" s="219"/>
      <c r="CZ12" s="219"/>
      <c r="DA12" s="219"/>
      <c r="DB12" s="219"/>
      <c r="DC12" s="219"/>
      <c r="DD12" s="219"/>
      <c r="DE12" s="219"/>
      <c r="DF12" s="219"/>
      <c r="DG12" s="219"/>
      <c r="DH12" s="219"/>
      <c r="DI12" s="219"/>
      <c r="DJ12" s="219"/>
      <c r="DK12" s="219"/>
      <c r="DL12" s="219"/>
      <c r="DM12" s="219"/>
      <c r="DN12" s="219"/>
      <c r="DO12" s="219"/>
      <c r="DP12" s="219"/>
      <c r="DQ12" s="219"/>
      <c r="DR12" s="219"/>
      <c r="DS12" s="219"/>
      <c r="DT12" s="219"/>
      <c r="DU12" s="219"/>
      <c r="DV12" s="219"/>
      <c r="DW12" s="219"/>
      <c r="DX12" s="219"/>
      <c r="DY12" s="219"/>
      <c r="DZ12" s="219"/>
      <c r="EA12" s="219"/>
      <c r="EB12" s="219"/>
      <c r="EC12" s="219"/>
      <c r="ED12" s="219"/>
      <c r="EE12" s="219"/>
      <c r="EF12" s="219"/>
      <c r="EG12" s="219"/>
      <c r="EH12" s="219"/>
      <c r="EI12" s="219"/>
      <c r="EJ12" s="219"/>
      <c r="EK12" s="219"/>
      <c r="EL12" s="219"/>
      <c r="EM12" s="219"/>
      <c r="EN12" s="219"/>
      <c r="EO12" s="219"/>
      <c r="EP12" s="219"/>
      <c r="EQ12" s="219"/>
      <c r="ER12" s="219"/>
      <c r="ES12" s="219"/>
      <c r="ET12" s="219"/>
      <c r="EU12" s="219"/>
      <c r="EV12" s="219"/>
      <c r="EW12" s="219"/>
      <c r="EX12" s="219"/>
      <c r="EY12" s="219"/>
      <c r="EZ12" s="219"/>
      <c r="FA12" s="219"/>
      <c r="FB12" s="219"/>
      <c r="FC12" s="219"/>
      <c r="FD12" s="219"/>
      <c r="FE12" s="219"/>
      <c r="FF12" s="219"/>
      <c r="FG12" s="219"/>
      <c r="FH12" s="219"/>
      <c r="FI12" s="219"/>
      <c r="FJ12" s="219"/>
      <c r="FK12" s="219"/>
      <c r="FL12" s="219"/>
      <c r="FM12" s="219"/>
      <c r="FN12" s="219"/>
      <c r="FO12" s="219"/>
      <c r="FP12" s="219"/>
      <c r="FQ12" s="219"/>
      <c r="FR12" s="219"/>
      <c r="FS12" s="219"/>
      <c r="FT12" s="219"/>
      <c r="FU12" s="219"/>
      <c r="FV12" s="219"/>
      <c r="FW12" s="219"/>
      <c r="FX12" s="219"/>
      <c r="FY12" s="219"/>
      <c r="FZ12" s="219"/>
      <c r="GA12" s="219"/>
      <c r="GB12" s="219"/>
      <c r="GC12" s="219"/>
      <c r="GD12" s="219"/>
      <c r="GE12" s="219"/>
      <c r="GF12" s="219"/>
      <c r="GG12" s="219"/>
      <c r="GH12" s="219"/>
      <c r="GI12" s="219"/>
      <c r="GJ12" s="219"/>
      <c r="GK12" s="219"/>
      <c r="GL12" s="219"/>
      <c r="GM12" s="219"/>
      <c r="GN12" s="219"/>
      <c r="GO12" s="219"/>
      <c r="GP12" s="219"/>
      <c r="GQ12" s="219"/>
      <c r="GR12" s="219"/>
      <c r="GS12" s="219"/>
      <c r="GT12" s="219"/>
      <c r="GU12" s="219"/>
      <c r="GV12" s="219"/>
      <c r="GW12" s="219"/>
      <c r="GX12" s="219"/>
      <c r="GY12" s="219"/>
      <c r="GZ12" s="219"/>
      <c r="HA12" s="219"/>
      <c r="HB12" s="219"/>
      <c r="HC12" s="219"/>
      <c r="HD12" s="219"/>
      <c r="HE12" s="219"/>
      <c r="HF12" s="219"/>
      <c r="HG12" s="219"/>
      <c r="HH12" s="219"/>
      <c r="HI12" s="219"/>
      <c r="HJ12" s="219"/>
      <c r="HK12" s="219"/>
      <c r="HL12" s="219"/>
      <c r="HM12" s="219"/>
      <c r="HN12" s="219"/>
      <c r="HO12" s="219"/>
      <c r="HP12" s="219"/>
      <c r="HQ12" s="219"/>
      <c r="HR12" s="219"/>
      <c r="HS12" s="219"/>
      <c r="HT12" s="219"/>
      <c r="HU12" s="219"/>
      <c r="HV12" s="219"/>
      <c r="HW12" s="219"/>
      <c r="HX12" s="219"/>
      <c r="HY12" s="219"/>
      <c r="HZ12" s="219"/>
      <c r="IA12" s="219"/>
      <c r="IB12" s="219"/>
      <c r="IC12" s="219"/>
      <c r="ID12" s="219"/>
      <c r="IE12" s="219"/>
      <c r="IF12" s="219"/>
      <c r="IG12" s="219"/>
      <c r="IH12" s="219"/>
      <c r="II12" s="219"/>
      <c r="IJ12" s="219"/>
      <c r="IK12" s="219"/>
      <c r="IL12" s="219"/>
      <c r="IM12" s="219"/>
      <c r="IN12" s="219"/>
      <c r="IO12" s="219"/>
      <c r="IP12" s="219"/>
      <c r="IQ12" s="219"/>
      <c r="IR12" s="219"/>
      <c r="IS12" s="219"/>
      <c r="IT12" s="219"/>
      <c r="IU12" s="219"/>
      <c r="IV12" s="235"/>
    </row>
    <row r="13" spans="1:256" ht="15.75">
      <c r="A13" s="1160"/>
      <c r="B13" s="1160"/>
      <c r="C13" s="1163" t="s">
        <v>245</v>
      </c>
      <c r="D13" s="613" t="s">
        <v>0</v>
      </c>
      <c r="E13" s="614">
        <f t="shared" ref="E13:G14" si="0">E33+E49+E81+E97+E125+E145+E177+E205+E225+E253+E17</f>
        <v>56589891.019999996</v>
      </c>
      <c r="F13" s="614">
        <f>F33+F49+F81+F97+F125+F145+F177+F205+F225+F253+F17</f>
        <v>56495891.019999996</v>
      </c>
      <c r="G13" s="614">
        <f t="shared" si="0"/>
        <v>94000</v>
      </c>
      <c r="H13" s="615"/>
      <c r="I13" s="1166" t="s">
        <v>245</v>
      </c>
      <c r="J13" s="616" t="s">
        <v>0</v>
      </c>
      <c r="K13" s="614">
        <f t="shared" ref="K13:N14" si="1">K33+K49+K81+K97+K125+K145+K177+K205+K225+K253+K17+K161</f>
        <v>56591120.019999996</v>
      </c>
      <c r="L13" s="614">
        <f t="shared" si="1"/>
        <v>56495891.019999996</v>
      </c>
      <c r="M13" s="614">
        <f t="shared" si="1"/>
        <v>94000</v>
      </c>
      <c r="N13" s="614">
        <f t="shared" si="1"/>
        <v>1229</v>
      </c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35"/>
      <c r="DW13" s="235"/>
      <c r="DX13" s="235"/>
      <c r="DY13" s="235"/>
      <c r="DZ13" s="235"/>
      <c r="EA13" s="235"/>
      <c r="EB13" s="235"/>
      <c r="EC13" s="235"/>
      <c r="ED13" s="235"/>
      <c r="EE13" s="235"/>
      <c r="EF13" s="235"/>
      <c r="EG13" s="235"/>
      <c r="EH13" s="235"/>
      <c r="EI13" s="235"/>
      <c r="EJ13" s="235"/>
      <c r="EK13" s="235"/>
      <c r="EL13" s="235"/>
      <c r="EM13" s="235"/>
      <c r="EN13" s="235"/>
      <c r="EO13" s="235"/>
      <c r="EP13" s="235"/>
      <c r="EQ13" s="235"/>
      <c r="ER13" s="235"/>
      <c r="ES13" s="235"/>
      <c r="ET13" s="235"/>
      <c r="EU13" s="235"/>
      <c r="EV13" s="235"/>
      <c r="EW13" s="235"/>
      <c r="EX13" s="235"/>
      <c r="EY13" s="235"/>
      <c r="EZ13" s="235"/>
      <c r="FA13" s="235"/>
      <c r="FB13" s="235"/>
      <c r="FC13" s="235"/>
      <c r="FD13" s="235"/>
      <c r="FE13" s="235"/>
      <c r="FF13" s="235"/>
      <c r="FG13" s="235"/>
      <c r="FH13" s="235"/>
      <c r="FI13" s="235"/>
      <c r="FJ13" s="235"/>
      <c r="FK13" s="235"/>
      <c r="FL13" s="235"/>
      <c r="FM13" s="235"/>
      <c r="FN13" s="235"/>
      <c r="FO13" s="235"/>
      <c r="FP13" s="235"/>
      <c r="FQ13" s="235"/>
      <c r="FR13" s="235"/>
      <c r="FS13" s="235"/>
      <c r="FT13" s="235"/>
      <c r="FU13" s="235"/>
      <c r="FV13" s="235"/>
      <c r="FW13" s="235"/>
      <c r="FX13" s="235"/>
      <c r="FY13" s="235"/>
      <c r="FZ13" s="235"/>
      <c r="GA13" s="235"/>
      <c r="GB13" s="235"/>
      <c r="GC13" s="235"/>
      <c r="GD13" s="235"/>
      <c r="GE13" s="235"/>
      <c r="GF13" s="235"/>
      <c r="GG13" s="235"/>
      <c r="GH13" s="235"/>
      <c r="GI13" s="235"/>
      <c r="GJ13" s="235"/>
      <c r="GK13" s="235"/>
      <c r="GL13" s="235"/>
      <c r="GM13" s="235"/>
      <c r="GN13" s="235"/>
      <c r="GO13" s="235"/>
      <c r="GP13" s="235"/>
      <c r="GQ13" s="235"/>
      <c r="GR13" s="235"/>
      <c r="GS13" s="235"/>
      <c r="GT13" s="235"/>
      <c r="GU13" s="235"/>
      <c r="GV13" s="235"/>
      <c r="GW13" s="235"/>
      <c r="GX13" s="235"/>
      <c r="GY13" s="235"/>
      <c r="GZ13" s="235"/>
      <c r="HA13" s="235"/>
      <c r="HB13" s="235"/>
      <c r="HC13" s="235"/>
      <c r="HD13" s="235"/>
      <c r="HE13" s="235"/>
      <c r="HF13" s="235"/>
      <c r="HG13" s="235"/>
      <c r="HH13" s="235"/>
      <c r="HI13" s="235"/>
      <c r="HJ13" s="235"/>
      <c r="HK13" s="235"/>
      <c r="HL13" s="235"/>
      <c r="HM13" s="235"/>
      <c r="HN13" s="235"/>
      <c r="HO13" s="235"/>
      <c r="HP13" s="235"/>
      <c r="HQ13" s="235"/>
      <c r="HR13" s="235"/>
      <c r="HS13" s="235"/>
      <c r="HT13" s="235"/>
      <c r="HU13" s="235"/>
      <c r="HV13" s="235"/>
      <c r="HW13" s="235"/>
      <c r="HX13" s="235"/>
      <c r="HY13" s="235"/>
      <c r="HZ13" s="235"/>
      <c r="IA13" s="235"/>
      <c r="IB13" s="235"/>
      <c r="IC13" s="235"/>
      <c r="ID13" s="235"/>
      <c r="IE13" s="235"/>
      <c r="IF13" s="235"/>
      <c r="IG13" s="235"/>
      <c r="IH13" s="235"/>
      <c r="II13" s="235"/>
      <c r="IJ13" s="235"/>
      <c r="IK13" s="235"/>
      <c r="IL13" s="235"/>
      <c r="IM13" s="235"/>
      <c r="IN13" s="235"/>
      <c r="IO13" s="235"/>
      <c r="IP13" s="235"/>
      <c r="IQ13" s="235"/>
      <c r="IR13" s="235"/>
      <c r="IS13" s="235"/>
      <c r="IT13" s="235"/>
      <c r="IU13" s="235"/>
      <c r="IV13" s="219"/>
    </row>
    <row r="14" spans="1:256" ht="15.75">
      <c r="A14" s="1161"/>
      <c r="B14" s="1161"/>
      <c r="C14" s="1164"/>
      <c r="D14" s="613" t="s">
        <v>1</v>
      </c>
      <c r="E14" s="614">
        <f t="shared" si="0"/>
        <v>155000.00000000006</v>
      </c>
      <c r="F14" s="614">
        <f t="shared" si="0"/>
        <v>0</v>
      </c>
      <c r="G14" s="614">
        <f t="shared" si="0"/>
        <v>155000</v>
      </c>
      <c r="H14" s="617"/>
      <c r="I14" s="1166"/>
      <c r="J14" s="616" t="s">
        <v>1</v>
      </c>
      <c r="K14" s="614">
        <f>K34+K50+K82+K98+K126+K146+K178+K206+K226+K254+K18+K162</f>
        <v>155000.00000000006</v>
      </c>
      <c r="L14" s="614">
        <f>L34+L50+L82+L98+L126+L146+L178+L206+L226+L254+L18+L162</f>
        <v>0</v>
      </c>
      <c r="M14" s="614">
        <f t="shared" si="1"/>
        <v>155000</v>
      </c>
      <c r="N14" s="614">
        <f t="shared" si="1"/>
        <v>0</v>
      </c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Q14" s="235"/>
      <c r="CR14" s="235"/>
      <c r="CS14" s="235"/>
      <c r="CT14" s="235"/>
      <c r="CU14" s="235"/>
      <c r="CV14" s="235"/>
      <c r="CW14" s="235"/>
      <c r="CX14" s="235"/>
      <c r="CY14" s="235"/>
      <c r="CZ14" s="235"/>
      <c r="DA14" s="235"/>
      <c r="DB14" s="235"/>
      <c r="DC14" s="235"/>
      <c r="DD14" s="235"/>
      <c r="DE14" s="235"/>
      <c r="DF14" s="235"/>
      <c r="DG14" s="235"/>
      <c r="DH14" s="235"/>
      <c r="DI14" s="235"/>
      <c r="DJ14" s="235"/>
      <c r="DK14" s="235"/>
      <c r="DL14" s="235"/>
      <c r="DM14" s="235"/>
      <c r="DN14" s="235"/>
      <c r="DO14" s="235"/>
      <c r="DP14" s="235"/>
      <c r="DQ14" s="235"/>
      <c r="DR14" s="235"/>
      <c r="DS14" s="235"/>
      <c r="DT14" s="235"/>
      <c r="DU14" s="235"/>
      <c r="DV14" s="235"/>
      <c r="DW14" s="235"/>
      <c r="DX14" s="235"/>
      <c r="DY14" s="235"/>
      <c r="DZ14" s="235"/>
      <c r="EA14" s="235"/>
      <c r="EB14" s="235"/>
      <c r="EC14" s="235"/>
      <c r="ED14" s="235"/>
      <c r="EE14" s="235"/>
      <c r="EF14" s="235"/>
      <c r="EG14" s="235"/>
      <c r="EH14" s="235"/>
      <c r="EI14" s="235"/>
      <c r="EJ14" s="235"/>
      <c r="EK14" s="235"/>
      <c r="EL14" s="235"/>
      <c r="EM14" s="235"/>
      <c r="EN14" s="235"/>
      <c r="EO14" s="235"/>
      <c r="EP14" s="235"/>
      <c r="EQ14" s="235"/>
      <c r="ER14" s="235"/>
      <c r="ES14" s="235"/>
      <c r="ET14" s="235"/>
      <c r="EU14" s="235"/>
      <c r="EV14" s="235"/>
      <c r="EW14" s="235"/>
      <c r="EX14" s="235"/>
      <c r="EY14" s="235"/>
      <c r="EZ14" s="235"/>
      <c r="FA14" s="235"/>
      <c r="FB14" s="235"/>
      <c r="FC14" s="235"/>
      <c r="FD14" s="235"/>
      <c r="FE14" s="235"/>
      <c r="FF14" s="235"/>
      <c r="FG14" s="235"/>
      <c r="FH14" s="235"/>
      <c r="FI14" s="235"/>
      <c r="FJ14" s="235"/>
      <c r="FK14" s="235"/>
      <c r="FL14" s="235"/>
      <c r="FM14" s="235"/>
      <c r="FN14" s="235"/>
      <c r="FO14" s="235"/>
      <c r="FP14" s="235"/>
      <c r="FQ14" s="235"/>
      <c r="FR14" s="235"/>
      <c r="FS14" s="235"/>
      <c r="FT14" s="235"/>
      <c r="FU14" s="235"/>
      <c r="FV14" s="235"/>
      <c r="FW14" s="235"/>
      <c r="FX14" s="235"/>
      <c r="FY14" s="235"/>
      <c r="FZ14" s="235"/>
      <c r="GA14" s="235"/>
      <c r="GB14" s="235"/>
      <c r="GC14" s="235"/>
      <c r="GD14" s="235"/>
      <c r="GE14" s="235"/>
      <c r="GF14" s="235"/>
      <c r="GG14" s="235"/>
      <c r="GH14" s="235"/>
      <c r="GI14" s="235"/>
      <c r="GJ14" s="235"/>
      <c r="GK14" s="235"/>
      <c r="GL14" s="235"/>
      <c r="GM14" s="235"/>
      <c r="GN14" s="235"/>
      <c r="GO14" s="235"/>
      <c r="GP14" s="235"/>
      <c r="GQ14" s="235"/>
      <c r="GR14" s="235"/>
      <c r="GS14" s="235"/>
      <c r="GT14" s="235"/>
      <c r="GU14" s="235"/>
      <c r="GV14" s="235"/>
      <c r="GW14" s="235"/>
      <c r="GX14" s="235"/>
      <c r="GY14" s="235"/>
      <c r="GZ14" s="235"/>
      <c r="HA14" s="235"/>
      <c r="HB14" s="235"/>
      <c r="HC14" s="235"/>
      <c r="HD14" s="235"/>
      <c r="HE14" s="235"/>
      <c r="HF14" s="235"/>
      <c r="HG14" s="235"/>
      <c r="HH14" s="235"/>
      <c r="HI14" s="235"/>
      <c r="HJ14" s="235"/>
      <c r="HK14" s="235"/>
      <c r="HL14" s="235"/>
      <c r="HM14" s="235"/>
      <c r="HN14" s="235"/>
      <c r="HO14" s="235"/>
      <c r="HP14" s="235"/>
      <c r="HQ14" s="235"/>
      <c r="HR14" s="235"/>
      <c r="HS14" s="235"/>
      <c r="HT14" s="235"/>
      <c r="HU14" s="235"/>
      <c r="HV14" s="235"/>
      <c r="HW14" s="235"/>
      <c r="HX14" s="235"/>
      <c r="HY14" s="235"/>
      <c r="HZ14" s="235"/>
      <c r="IA14" s="235"/>
      <c r="IB14" s="235"/>
      <c r="IC14" s="235"/>
      <c r="ID14" s="235"/>
      <c r="IE14" s="235"/>
      <c r="IF14" s="235"/>
      <c r="IG14" s="235"/>
      <c r="IH14" s="235"/>
      <c r="II14" s="235"/>
      <c r="IJ14" s="235"/>
      <c r="IK14" s="235"/>
      <c r="IL14" s="235"/>
      <c r="IM14" s="235"/>
      <c r="IN14" s="235"/>
      <c r="IO14" s="235"/>
      <c r="IP14" s="235"/>
      <c r="IQ14" s="235"/>
      <c r="IR14" s="235"/>
      <c r="IS14" s="235"/>
      <c r="IT14" s="235"/>
      <c r="IU14" s="235"/>
      <c r="IV14" s="219"/>
    </row>
    <row r="15" spans="1:256" ht="15.75">
      <c r="A15" s="1162"/>
      <c r="B15" s="1162"/>
      <c r="C15" s="1165"/>
      <c r="D15" s="613" t="s">
        <v>2</v>
      </c>
      <c r="E15" s="614">
        <f>E13+E14</f>
        <v>56744891.019999996</v>
      </c>
      <c r="F15" s="614">
        <f>F13+F14</f>
        <v>56495891.019999996</v>
      </c>
      <c r="G15" s="614">
        <f>G13+G14</f>
        <v>249000</v>
      </c>
      <c r="H15" s="618"/>
      <c r="I15" s="1166"/>
      <c r="J15" s="616" t="s">
        <v>2</v>
      </c>
      <c r="K15" s="614">
        <f>K13+K14</f>
        <v>56746120.019999996</v>
      </c>
      <c r="L15" s="614">
        <f>L13+L14</f>
        <v>56495891.019999996</v>
      </c>
      <c r="M15" s="614">
        <f>M13+M14</f>
        <v>249000</v>
      </c>
      <c r="N15" s="614">
        <f>N13+N14</f>
        <v>1229</v>
      </c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D15" s="235"/>
      <c r="DE15" s="235"/>
      <c r="DF15" s="235"/>
      <c r="DG15" s="235"/>
      <c r="DH15" s="235"/>
      <c r="DI15" s="235"/>
      <c r="DJ15" s="235"/>
      <c r="DK15" s="235"/>
      <c r="DL15" s="235"/>
      <c r="DM15" s="235"/>
      <c r="DN15" s="235"/>
      <c r="DO15" s="235"/>
      <c r="DP15" s="235"/>
      <c r="DQ15" s="235"/>
      <c r="DR15" s="235"/>
      <c r="DS15" s="235"/>
      <c r="DT15" s="235"/>
      <c r="DU15" s="235"/>
      <c r="DV15" s="235"/>
      <c r="DW15" s="235"/>
      <c r="DX15" s="235"/>
      <c r="DY15" s="235"/>
      <c r="DZ15" s="235"/>
      <c r="EA15" s="235"/>
      <c r="EB15" s="235"/>
      <c r="EC15" s="235"/>
      <c r="ED15" s="235"/>
      <c r="EE15" s="235"/>
      <c r="EF15" s="235"/>
      <c r="EG15" s="235"/>
      <c r="EH15" s="235"/>
      <c r="EI15" s="235"/>
      <c r="EJ15" s="235"/>
      <c r="EK15" s="235"/>
      <c r="EL15" s="235"/>
      <c r="EM15" s="235"/>
      <c r="EN15" s="235"/>
      <c r="EO15" s="235"/>
      <c r="EP15" s="235"/>
      <c r="EQ15" s="235"/>
      <c r="ER15" s="235"/>
      <c r="ES15" s="235"/>
      <c r="ET15" s="235"/>
      <c r="EU15" s="235"/>
      <c r="EV15" s="235"/>
      <c r="EW15" s="235"/>
      <c r="EX15" s="235"/>
      <c r="EY15" s="235"/>
      <c r="EZ15" s="235"/>
      <c r="FA15" s="235"/>
      <c r="FB15" s="235"/>
      <c r="FC15" s="235"/>
      <c r="FD15" s="235"/>
      <c r="FE15" s="235"/>
      <c r="FF15" s="235"/>
      <c r="FG15" s="235"/>
      <c r="FH15" s="235"/>
      <c r="FI15" s="235"/>
      <c r="FJ15" s="235"/>
      <c r="FK15" s="235"/>
      <c r="FL15" s="235"/>
      <c r="FM15" s="235"/>
      <c r="FN15" s="235"/>
      <c r="FO15" s="235"/>
      <c r="FP15" s="235"/>
      <c r="FQ15" s="235"/>
      <c r="FR15" s="235"/>
      <c r="FS15" s="235"/>
      <c r="FT15" s="235"/>
      <c r="FU15" s="235"/>
      <c r="FV15" s="235"/>
      <c r="FW15" s="235"/>
      <c r="FX15" s="235"/>
      <c r="FY15" s="235"/>
      <c r="FZ15" s="235"/>
      <c r="GA15" s="235"/>
      <c r="GB15" s="235"/>
      <c r="GC15" s="235"/>
      <c r="GD15" s="235"/>
      <c r="GE15" s="235"/>
      <c r="GF15" s="235"/>
      <c r="GG15" s="235"/>
      <c r="GH15" s="235"/>
      <c r="GI15" s="235"/>
      <c r="GJ15" s="235"/>
      <c r="GK15" s="235"/>
      <c r="GL15" s="235"/>
      <c r="GM15" s="235"/>
      <c r="GN15" s="235"/>
      <c r="GO15" s="235"/>
      <c r="GP15" s="235"/>
      <c r="GQ15" s="235"/>
      <c r="GR15" s="235"/>
      <c r="GS15" s="235"/>
      <c r="GT15" s="235"/>
      <c r="GU15" s="235"/>
      <c r="GV15" s="235"/>
      <c r="GW15" s="235"/>
      <c r="GX15" s="235"/>
      <c r="GY15" s="235"/>
      <c r="GZ15" s="235"/>
      <c r="HA15" s="235"/>
      <c r="HB15" s="235"/>
      <c r="HC15" s="235"/>
      <c r="HD15" s="235"/>
      <c r="HE15" s="235"/>
      <c r="HF15" s="235"/>
      <c r="HG15" s="235"/>
      <c r="HH15" s="235"/>
      <c r="HI15" s="235"/>
      <c r="HJ15" s="235"/>
      <c r="HK15" s="235"/>
      <c r="HL15" s="235"/>
      <c r="HM15" s="235"/>
      <c r="HN15" s="235"/>
      <c r="HO15" s="235"/>
      <c r="HP15" s="235"/>
      <c r="HQ15" s="235"/>
      <c r="HR15" s="235"/>
      <c r="HS15" s="235"/>
      <c r="HT15" s="235"/>
      <c r="HU15" s="235"/>
      <c r="HV15" s="235"/>
      <c r="HW15" s="235"/>
      <c r="HX15" s="235"/>
      <c r="HY15" s="235"/>
      <c r="HZ15" s="235"/>
      <c r="IA15" s="235"/>
      <c r="IB15" s="235"/>
      <c r="IC15" s="235"/>
      <c r="ID15" s="235"/>
      <c r="IE15" s="235"/>
      <c r="IF15" s="235"/>
      <c r="IG15" s="235"/>
      <c r="IH15" s="235"/>
      <c r="II15" s="235"/>
      <c r="IJ15" s="235"/>
      <c r="IK15" s="235"/>
      <c r="IL15" s="235"/>
      <c r="IM15" s="235"/>
      <c r="IN15" s="235"/>
      <c r="IO15" s="235"/>
      <c r="IP15" s="235"/>
      <c r="IQ15" s="235"/>
      <c r="IR15" s="235"/>
      <c r="IS15" s="235"/>
      <c r="IT15" s="235"/>
      <c r="IU15" s="235"/>
      <c r="IV15" s="219"/>
    </row>
    <row r="16" spans="1:256" ht="4.9000000000000004" hidden="1" customHeight="1">
      <c r="A16" s="604"/>
      <c r="B16" s="619"/>
      <c r="C16" s="606"/>
      <c r="D16" s="607"/>
      <c r="E16" s="620"/>
      <c r="F16" s="620"/>
      <c r="G16" s="621"/>
      <c r="H16" s="617"/>
      <c r="I16" s="622"/>
      <c r="J16" s="623"/>
      <c r="K16" s="620"/>
      <c r="L16" s="620"/>
      <c r="M16" s="620"/>
      <c r="N16" s="620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19"/>
      <c r="BH16" s="219"/>
      <c r="BI16" s="219"/>
      <c r="BJ16" s="219"/>
      <c r="BK16" s="219"/>
      <c r="BL16" s="219"/>
      <c r="BM16" s="219"/>
      <c r="BN16" s="219"/>
      <c r="BO16" s="219"/>
      <c r="BP16" s="219"/>
      <c r="BQ16" s="219"/>
      <c r="BR16" s="219"/>
      <c r="BS16" s="219"/>
      <c r="BT16" s="219"/>
      <c r="BU16" s="219"/>
      <c r="BV16" s="219"/>
      <c r="BW16" s="219"/>
      <c r="BX16" s="219"/>
      <c r="BY16" s="219"/>
      <c r="BZ16" s="219"/>
      <c r="CA16" s="219"/>
      <c r="CB16" s="219"/>
      <c r="CC16" s="219"/>
      <c r="CD16" s="219"/>
      <c r="CE16" s="219"/>
      <c r="CF16" s="219"/>
      <c r="CG16" s="219"/>
      <c r="CH16" s="219"/>
      <c r="CI16" s="219"/>
      <c r="CJ16" s="219"/>
      <c r="CK16" s="219"/>
      <c r="CL16" s="219"/>
      <c r="CM16" s="219"/>
      <c r="CN16" s="219"/>
      <c r="CO16" s="219"/>
      <c r="CP16" s="219"/>
      <c r="CQ16" s="219"/>
      <c r="CR16" s="219"/>
      <c r="CS16" s="219"/>
      <c r="CT16" s="219"/>
      <c r="CU16" s="219"/>
      <c r="CV16" s="219"/>
      <c r="CW16" s="219"/>
      <c r="CX16" s="219"/>
      <c r="CY16" s="219"/>
      <c r="CZ16" s="219"/>
      <c r="DA16" s="219"/>
      <c r="DB16" s="219"/>
      <c r="DC16" s="219"/>
      <c r="DD16" s="219"/>
      <c r="DE16" s="219"/>
      <c r="DF16" s="219"/>
      <c r="DG16" s="219"/>
      <c r="DH16" s="219"/>
      <c r="DI16" s="219"/>
      <c r="DJ16" s="219"/>
      <c r="DK16" s="219"/>
      <c r="DL16" s="219"/>
      <c r="DM16" s="219"/>
      <c r="DN16" s="219"/>
      <c r="DO16" s="219"/>
      <c r="DP16" s="219"/>
      <c r="DQ16" s="219"/>
      <c r="DR16" s="219"/>
      <c r="DS16" s="219"/>
      <c r="DT16" s="219"/>
      <c r="DU16" s="219"/>
      <c r="DV16" s="219"/>
      <c r="DW16" s="219"/>
      <c r="DX16" s="219"/>
      <c r="DY16" s="219"/>
      <c r="DZ16" s="219"/>
      <c r="EA16" s="219"/>
      <c r="EB16" s="219"/>
      <c r="EC16" s="219"/>
      <c r="ED16" s="219"/>
      <c r="EE16" s="219"/>
      <c r="EF16" s="219"/>
      <c r="EG16" s="219"/>
      <c r="EH16" s="219"/>
      <c r="EI16" s="219"/>
      <c r="EJ16" s="219"/>
      <c r="EK16" s="219"/>
      <c r="EL16" s="219"/>
      <c r="EM16" s="219"/>
      <c r="EN16" s="219"/>
      <c r="EO16" s="219"/>
      <c r="EP16" s="219"/>
      <c r="EQ16" s="219"/>
      <c r="ER16" s="219"/>
      <c r="ES16" s="219"/>
      <c r="ET16" s="219"/>
      <c r="EU16" s="219"/>
      <c r="EV16" s="219"/>
      <c r="EW16" s="219"/>
      <c r="EX16" s="219"/>
      <c r="EY16" s="219"/>
      <c r="EZ16" s="219"/>
      <c r="FA16" s="219"/>
      <c r="FB16" s="219"/>
      <c r="FC16" s="219"/>
      <c r="FD16" s="219"/>
      <c r="FE16" s="219"/>
      <c r="FF16" s="219"/>
      <c r="FG16" s="219"/>
      <c r="FH16" s="219"/>
      <c r="FI16" s="219"/>
      <c r="FJ16" s="219"/>
      <c r="FK16" s="219"/>
      <c r="FL16" s="219"/>
      <c r="FM16" s="219"/>
      <c r="FN16" s="219"/>
      <c r="FO16" s="219"/>
      <c r="FP16" s="219"/>
      <c r="FQ16" s="219"/>
      <c r="FR16" s="219"/>
      <c r="FS16" s="219"/>
      <c r="FT16" s="219"/>
      <c r="FU16" s="219"/>
      <c r="FV16" s="219"/>
      <c r="FW16" s="219"/>
      <c r="FX16" s="219"/>
      <c r="FY16" s="219"/>
      <c r="FZ16" s="219"/>
      <c r="GA16" s="219"/>
      <c r="GB16" s="219"/>
      <c r="GC16" s="219"/>
      <c r="GD16" s="219"/>
      <c r="GE16" s="219"/>
      <c r="GF16" s="219"/>
      <c r="GG16" s="219"/>
      <c r="GH16" s="219"/>
      <c r="GI16" s="219"/>
      <c r="GJ16" s="219"/>
      <c r="GK16" s="219"/>
      <c r="GL16" s="219"/>
      <c r="GM16" s="219"/>
      <c r="GN16" s="219"/>
      <c r="GO16" s="219"/>
      <c r="GP16" s="219"/>
      <c r="GQ16" s="219"/>
      <c r="GR16" s="219"/>
      <c r="GS16" s="219"/>
      <c r="GT16" s="219"/>
      <c r="GU16" s="219"/>
      <c r="GV16" s="219"/>
      <c r="GW16" s="219"/>
      <c r="GX16" s="219"/>
      <c r="GY16" s="219"/>
      <c r="GZ16" s="219"/>
      <c r="HA16" s="219"/>
      <c r="HB16" s="219"/>
      <c r="HC16" s="219"/>
      <c r="HD16" s="219"/>
      <c r="HE16" s="219"/>
      <c r="HF16" s="219"/>
      <c r="HG16" s="219"/>
      <c r="HH16" s="219"/>
      <c r="HI16" s="219"/>
      <c r="HJ16" s="219"/>
      <c r="HK16" s="219"/>
      <c r="HL16" s="219"/>
      <c r="HM16" s="219"/>
      <c r="HN16" s="219"/>
      <c r="HO16" s="219"/>
      <c r="HP16" s="219"/>
      <c r="HQ16" s="219"/>
      <c r="HR16" s="219"/>
      <c r="HS16" s="219"/>
      <c r="HT16" s="219"/>
      <c r="HU16" s="219"/>
      <c r="HV16" s="219"/>
      <c r="HW16" s="219"/>
      <c r="HX16" s="219"/>
      <c r="HY16" s="219"/>
      <c r="HZ16" s="219"/>
      <c r="IA16" s="219"/>
      <c r="IB16" s="219"/>
      <c r="IC16" s="219"/>
      <c r="ID16" s="219"/>
      <c r="IE16" s="219"/>
      <c r="IF16" s="219"/>
      <c r="IG16" s="219"/>
      <c r="IH16" s="219"/>
      <c r="II16" s="219"/>
      <c r="IJ16" s="219"/>
      <c r="IK16" s="219"/>
      <c r="IL16" s="219"/>
      <c r="IM16" s="219"/>
      <c r="IN16" s="219"/>
      <c r="IO16" s="219"/>
      <c r="IP16" s="219"/>
      <c r="IQ16" s="219"/>
      <c r="IR16" s="219"/>
      <c r="IS16" s="219"/>
      <c r="IT16" s="219"/>
      <c r="IU16" s="219"/>
      <c r="IV16" s="624"/>
    </row>
    <row r="17" spans="1:256" ht="15" hidden="1">
      <c r="A17" s="1171"/>
      <c r="B17" s="1174" t="s">
        <v>42</v>
      </c>
      <c r="C17" s="1177" t="s">
        <v>231</v>
      </c>
      <c r="D17" s="625" t="s">
        <v>0</v>
      </c>
      <c r="E17" s="244">
        <f t="shared" ref="E17:G18" si="2">E21</f>
        <v>22802.400000000001</v>
      </c>
      <c r="F17" s="244">
        <f t="shared" si="2"/>
        <v>22802.400000000001</v>
      </c>
      <c r="G17" s="626">
        <f t="shared" si="2"/>
        <v>0</v>
      </c>
      <c r="H17" s="617"/>
      <c r="I17" s="1177" t="s">
        <v>231</v>
      </c>
      <c r="J17" s="627" t="s">
        <v>0</v>
      </c>
      <c r="K17" s="244">
        <f>K21</f>
        <v>22802.400000000001</v>
      </c>
      <c r="L17" s="244">
        <f t="shared" ref="K17:M18" si="3">L21</f>
        <v>22802.400000000001</v>
      </c>
      <c r="M17" s="244">
        <f t="shared" si="3"/>
        <v>0</v>
      </c>
      <c r="N17" s="244">
        <f>N21</f>
        <v>0</v>
      </c>
      <c r="O17" s="246"/>
      <c r="P17" s="246"/>
      <c r="Q17" s="246"/>
      <c r="R17" s="246"/>
      <c r="S17" s="246"/>
      <c r="T17" s="246"/>
      <c r="U17" s="246"/>
      <c r="V17" s="246"/>
      <c r="W17" s="246"/>
      <c r="X17" s="246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6"/>
      <c r="AL17" s="246"/>
      <c r="AM17" s="246"/>
      <c r="AN17" s="246"/>
      <c r="AO17" s="246"/>
      <c r="AP17" s="246"/>
      <c r="AQ17" s="246"/>
      <c r="AR17" s="246"/>
      <c r="AS17" s="246"/>
      <c r="AT17" s="246"/>
      <c r="AU17" s="246"/>
      <c r="AV17" s="246"/>
      <c r="AW17" s="246"/>
      <c r="AX17" s="246"/>
      <c r="AY17" s="246"/>
      <c r="AZ17" s="246"/>
      <c r="BA17" s="246"/>
      <c r="BB17" s="246"/>
      <c r="BC17" s="246"/>
      <c r="BD17" s="246"/>
      <c r="BE17" s="24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246"/>
      <c r="BV17" s="246"/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6"/>
      <c r="CI17" s="246"/>
      <c r="CJ17" s="246"/>
      <c r="CK17" s="246"/>
      <c r="CL17" s="246"/>
      <c r="CM17" s="246"/>
      <c r="CN17" s="246"/>
      <c r="CO17" s="246"/>
      <c r="CP17" s="246"/>
      <c r="CQ17" s="246"/>
      <c r="CR17" s="246"/>
      <c r="CS17" s="246"/>
      <c r="CT17" s="246"/>
      <c r="CU17" s="246"/>
      <c r="CV17" s="246"/>
      <c r="CW17" s="246"/>
      <c r="CX17" s="246"/>
      <c r="CY17" s="246"/>
      <c r="CZ17" s="246"/>
      <c r="DA17" s="246"/>
      <c r="DB17" s="246"/>
      <c r="DC17" s="246"/>
      <c r="DD17" s="246"/>
      <c r="DE17" s="246"/>
      <c r="DF17" s="246"/>
      <c r="DG17" s="246"/>
      <c r="DH17" s="246"/>
      <c r="DI17" s="246"/>
      <c r="DJ17" s="246"/>
      <c r="DK17" s="246"/>
      <c r="DL17" s="246"/>
      <c r="DM17" s="246"/>
      <c r="DN17" s="246"/>
      <c r="DO17" s="246"/>
      <c r="DP17" s="246"/>
      <c r="DQ17" s="246"/>
      <c r="DR17" s="246"/>
      <c r="DS17" s="246"/>
      <c r="DT17" s="246"/>
      <c r="DU17" s="246"/>
      <c r="DV17" s="246"/>
      <c r="DW17" s="246"/>
      <c r="DX17" s="246"/>
      <c r="DY17" s="246"/>
      <c r="DZ17" s="246"/>
      <c r="EA17" s="246"/>
      <c r="EB17" s="246"/>
      <c r="EC17" s="246"/>
      <c r="ED17" s="246"/>
      <c r="EE17" s="246"/>
      <c r="EF17" s="246"/>
      <c r="EG17" s="246"/>
      <c r="EH17" s="246"/>
      <c r="EI17" s="246"/>
      <c r="EJ17" s="246"/>
      <c r="EK17" s="246"/>
      <c r="EL17" s="246"/>
      <c r="EM17" s="246"/>
      <c r="EN17" s="246"/>
      <c r="EO17" s="246"/>
      <c r="EP17" s="246"/>
      <c r="EQ17" s="246"/>
      <c r="ER17" s="246"/>
      <c r="ES17" s="246"/>
      <c r="ET17" s="246"/>
      <c r="EU17" s="246"/>
      <c r="EV17" s="246"/>
      <c r="EW17" s="246"/>
      <c r="EX17" s="246"/>
      <c r="EY17" s="246"/>
      <c r="EZ17" s="246"/>
      <c r="FA17" s="246"/>
      <c r="FB17" s="246"/>
      <c r="FC17" s="246"/>
      <c r="FD17" s="246"/>
      <c r="FE17" s="246"/>
      <c r="FF17" s="246"/>
      <c r="FG17" s="246"/>
      <c r="FH17" s="246"/>
      <c r="FI17" s="246"/>
      <c r="FJ17" s="246"/>
      <c r="FK17" s="246"/>
      <c r="FL17" s="246"/>
      <c r="FM17" s="246"/>
      <c r="FN17" s="246"/>
      <c r="FO17" s="246"/>
      <c r="FP17" s="246"/>
      <c r="FQ17" s="246"/>
      <c r="FR17" s="246"/>
      <c r="FS17" s="246"/>
      <c r="FT17" s="246"/>
      <c r="FU17" s="246"/>
      <c r="FV17" s="246"/>
      <c r="FW17" s="246"/>
      <c r="FX17" s="246"/>
      <c r="FY17" s="246"/>
      <c r="FZ17" s="246"/>
      <c r="GA17" s="246"/>
      <c r="GB17" s="246"/>
      <c r="GC17" s="246"/>
      <c r="GD17" s="246"/>
      <c r="GE17" s="246"/>
      <c r="GF17" s="246"/>
      <c r="GG17" s="246"/>
      <c r="GH17" s="246"/>
      <c r="GI17" s="246"/>
      <c r="GJ17" s="246"/>
      <c r="GK17" s="246"/>
      <c r="GL17" s="246"/>
      <c r="GM17" s="246"/>
      <c r="GN17" s="246"/>
      <c r="GO17" s="246"/>
      <c r="GP17" s="246"/>
      <c r="GQ17" s="246"/>
      <c r="GR17" s="246"/>
      <c r="GS17" s="246"/>
      <c r="GT17" s="246"/>
      <c r="GU17" s="246"/>
      <c r="GV17" s="246"/>
      <c r="GW17" s="246"/>
      <c r="GX17" s="246"/>
      <c r="GY17" s="246"/>
      <c r="GZ17" s="246"/>
      <c r="HA17" s="246"/>
      <c r="HB17" s="246"/>
      <c r="HC17" s="246"/>
      <c r="HD17" s="246"/>
      <c r="HE17" s="246"/>
      <c r="HF17" s="246"/>
      <c r="HG17" s="246"/>
      <c r="HH17" s="246"/>
      <c r="HI17" s="246"/>
      <c r="HJ17" s="246"/>
      <c r="HK17" s="246"/>
      <c r="HL17" s="246"/>
      <c r="HM17" s="246"/>
      <c r="HN17" s="246"/>
      <c r="HO17" s="246"/>
      <c r="HP17" s="246"/>
      <c r="HQ17" s="246"/>
      <c r="HR17" s="246"/>
      <c r="HS17" s="246"/>
      <c r="HT17" s="246"/>
      <c r="HU17" s="246"/>
      <c r="HV17" s="246"/>
      <c r="HW17" s="246"/>
      <c r="HX17" s="246"/>
      <c r="HY17" s="246"/>
      <c r="HZ17" s="246"/>
      <c r="IA17" s="246"/>
      <c r="IB17" s="246"/>
      <c r="IC17" s="246"/>
      <c r="ID17" s="246"/>
      <c r="IE17" s="246"/>
      <c r="IF17" s="246"/>
      <c r="IG17" s="246"/>
      <c r="IH17" s="246"/>
      <c r="II17" s="246"/>
      <c r="IJ17" s="246"/>
      <c r="IK17" s="246"/>
      <c r="IL17" s="246"/>
      <c r="IM17" s="246"/>
      <c r="IN17" s="246"/>
      <c r="IO17" s="246"/>
      <c r="IP17" s="246"/>
      <c r="IQ17" s="246"/>
      <c r="IR17" s="246"/>
      <c r="IS17" s="246"/>
      <c r="IT17" s="246"/>
      <c r="IU17" s="246"/>
      <c r="IV17" s="219"/>
    </row>
    <row r="18" spans="1:256" ht="15" hidden="1">
      <c r="A18" s="1172"/>
      <c r="B18" s="1175"/>
      <c r="C18" s="1178"/>
      <c r="D18" s="628" t="s">
        <v>1</v>
      </c>
      <c r="E18" s="244">
        <f t="shared" si="2"/>
        <v>0</v>
      </c>
      <c r="F18" s="244">
        <f t="shared" si="2"/>
        <v>0</v>
      </c>
      <c r="G18" s="626">
        <f t="shared" si="2"/>
        <v>0</v>
      </c>
      <c r="H18" s="617"/>
      <c r="I18" s="1178"/>
      <c r="J18" s="629" t="s">
        <v>1</v>
      </c>
      <c r="K18" s="244">
        <f t="shared" si="3"/>
        <v>0</v>
      </c>
      <c r="L18" s="244">
        <f t="shared" si="3"/>
        <v>0</v>
      </c>
      <c r="M18" s="244">
        <f t="shared" si="3"/>
        <v>0</v>
      </c>
      <c r="N18" s="244">
        <f>N22</f>
        <v>0</v>
      </c>
      <c r="O18" s="246"/>
      <c r="P18" s="246"/>
      <c r="Q18" s="246"/>
      <c r="R18" s="246"/>
      <c r="S18" s="246"/>
      <c r="T18" s="246"/>
      <c r="U18" s="246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246"/>
      <c r="BN18" s="246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6"/>
      <c r="CA18" s="246"/>
      <c r="CB18" s="246"/>
      <c r="CC18" s="246"/>
      <c r="CD18" s="246"/>
      <c r="CE18" s="246"/>
      <c r="CF18" s="246"/>
      <c r="CG18" s="246"/>
      <c r="CH18" s="246"/>
      <c r="CI18" s="246"/>
      <c r="CJ18" s="246"/>
      <c r="CK18" s="246"/>
      <c r="CL18" s="246"/>
      <c r="CM18" s="246"/>
      <c r="CN18" s="246"/>
      <c r="CO18" s="246"/>
      <c r="CP18" s="246"/>
      <c r="CQ18" s="246"/>
      <c r="CR18" s="246"/>
      <c r="CS18" s="246"/>
      <c r="CT18" s="246"/>
      <c r="CU18" s="246"/>
      <c r="CV18" s="246"/>
      <c r="CW18" s="246"/>
      <c r="CX18" s="246"/>
      <c r="CY18" s="246"/>
      <c r="CZ18" s="246"/>
      <c r="DA18" s="246"/>
      <c r="DB18" s="246"/>
      <c r="DC18" s="246"/>
      <c r="DD18" s="246"/>
      <c r="DE18" s="246"/>
      <c r="DF18" s="246"/>
      <c r="DG18" s="246"/>
      <c r="DH18" s="246"/>
      <c r="DI18" s="246"/>
      <c r="DJ18" s="246"/>
      <c r="DK18" s="246"/>
      <c r="DL18" s="246"/>
      <c r="DM18" s="246"/>
      <c r="DN18" s="246"/>
      <c r="DO18" s="246"/>
      <c r="DP18" s="246"/>
      <c r="DQ18" s="246"/>
      <c r="DR18" s="246"/>
      <c r="DS18" s="246"/>
      <c r="DT18" s="246"/>
      <c r="DU18" s="246"/>
      <c r="DV18" s="246"/>
      <c r="DW18" s="246"/>
      <c r="DX18" s="246"/>
      <c r="DY18" s="246"/>
      <c r="DZ18" s="246"/>
      <c r="EA18" s="246"/>
      <c r="EB18" s="246"/>
      <c r="EC18" s="246"/>
      <c r="ED18" s="246"/>
      <c r="EE18" s="246"/>
      <c r="EF18" s="246"/>
      <c r="EG18" s="246"/>
      <c r="EH18" s="246"/>
      <c r="EI18" s="246"/>
      <c r="EJ18" s="246"/>
      <c r="EK18" s="246"/>
      <c r="EL18" s="246"/>
      <c r="EM18" s="246"/>
      <c r="EN18" s="246"/>
      <c r="EO18" s="246"/>
      <c r="EP18" s="246"/>
      <c r="EQ18" s="246"/>
      <c r="ER18" s="246"/>
      <c r="ES18" s="246"/>
      <c r="ET18" s="246"/>
      <c r="EU18" s="246"/>
      <c r="EV18" s="246"/>
      <c r="EW18" s="246"/>
      <c r="EX18" s="246"/>
      <c r="EY18" s="246"/>
      <c r="EZ18" s="246"/>
      <c r="FA18" s="246"/>
      <c r="FB18" s="246"/>
      <c r="FC18" s="246"/>
      <c r="FD18" s="246"/>
      <c r="FE18" s="246"/>
      <c r="FF18" s="246"/>
      <c r="FG18" s="246"/>
      <c r="FH18" s="246"/>
      <c r="FI18" s="246"/>
      <c r="FJ18" s="246"/>
      <c r="FK18" s="246"/>
      <c r="FL18" s="246"/>
      <c r="FM18" s="246"/>
      <c r="FN18" s="246"/>
      <c r="FO18" s="246"/>
      <c r="FP18" s="246"/>
      <c r="FQ18" s="246"/>
      <c r="FR18" s="246"/>
      <c r="FS18" s="246"/>
      <c r="FT18" s="246"/>
      <c r="FU18" s="246"/>
      <c r="FV18" s="246"/>
      <c r="FW18" s="246"/>
      <c r="FX18" s="246"/>
      <c r="FY18" s="246"/>
      <c r="FZ18" s="246"/>
      <c r="GA18" s="246"/>
      <c r="GB18" s="246"/>
      <c r="GC18" s="246"/>
      <c r="GD18" s="246"/>
      <c r="GE18" s="246"/>
      <c r="GF18" s="246"/>
      <c r="GG18" s="246"/>
      <c r="GH18" s="246"/>
      <c r="GI18" s="246"/>
      <c r="GJ18" s="246"/>
      <c r="GK18" s="246"/>
      <c r="GL18" s="246"/>
      <c r="GM18" s="246"/>
      <c r="GN18" s="246"/>
      <c r="GO18" s="246"/>
      <c r="GP18" s="246"/>
      <c r="GQ18" s="246"/>
      <c r="GR18" s="246"/>
      <c r="GS18" s="246"/>
      <c r="GT18" s="246"/>
      <c r="GU18" s="246"/>
      <c r="GV18" s="246"/>
      <c r="GW18" s="246"/>
      <c r="GX18" s="246"/>
      <c r="GY18" s="246"/>
      <c r="GZ18" s="246"/>
      <c r="HA18" s="246"/>
      <c r="HB18" s="246"/>
      <c r="HC18" s="246"/>
      <c r="HD18" s="246"/>
      <c r="HE18" s="246"/>
      <c r="HF18" s="246"/>
      <c r="HG18" s="246"/>
      <c r="HH18" s="246"/>
      <c r="HI18" s="246"/>
      <c r="HJ18" s="246"/>
      <c r="HK18" s="246"/>
      <c r="HL18" s="246"/>
      <c r="HM18" s="246"/>
      <c r="HN18" s="246"/>
      <c r="HO18" s="246"/>
      <c r="HP18" s="246"/>
      <c r="HQ18" s="246"/>
      <c r="HR18" s="246"/>
      <c r="HS18" s="246"/>
      <c r="HT18" s="246"/>
      <c r="HU18" s="246"/>
      <c r="HV18" s="246"/>
      <c r="HW18" s="246"/>
      <c r="HX18" s="246"/>
      <c r="HY18" s="246"/>
      <c r="HZ18" s="246"/>
      <c r="IA18" s="246"/>
      <c r="IB18" s="246"/>
      <c r="IC18" s="246"/>
      <c r="ID18" s="246"/>
      <c r="IE18" s="246"/>
      <c r="IF18" s="246"/>
      <c r="IG18" s="246"/>
      <c r="IH18" s="246"/>
      <c r="II18" s="246"/>
      <c r="IJ18" s="246"/>
      <c r="IK18" s="246"/>
      <c r="IL18" s="246"/>
      <c r="IM18" s="246"/>
      <c r="IN18" s="246"/>
      <c r="IO18" s="246"/>
      <c r="IP18" s="246"/>
      <c r="IQ18" s="246"/>
      <c r="IR18" s="246"/>
      <c r="IS18" s="246"/>
      <c r="IT18" s="246"/>
      <c r="IU18" s="246"/>
      <c r="IV18" s="219"/>
    </row>
    <row r="19" spans="1:256" ht="15" hidden="1">
      <c r="A19" s="1173"/>
      <c r="B19" s="1176"/>
      <c r="C19" s="1179"/>
      <c r="D19" s="628" t="s">
        <v>2</v>
      </c>
      <c r="E19" s="630">
        <f>E17+E18</f>
        <v>22802.400000000001</v>
      </c>
      <c r="F19" s="630">
        <f>F17+F18</f>
        <v>22802.400000000001</v>
      </c>
      <c r="G19" s="630">
        <f>G17+G18</f>
        <v>0</v>
      </c>
      <c r="H19" s="617"/>
      <c r="I19" s="1179"/>
      <c r="J19" s="629" t="s">
        <v>2</v>
      </c>
      <c r="K19" s="630">
        <f>K17+K18</f>
        <v>22802.400000000001</v>
      </c>
      <c r="L19" s="630">
        <f>L17+L18</f>
        <v>22802.400000000001</v>
      </c>
      <c r="M19" s="630">
        <f>M17+M18</f>
        <v>0</v>
      </c>
      <c r="N19" s="630">
        <f>N17+N18</f>
        <v>0</v>
      </c>
      <c r="O19" s="246"/>
      <c r="P19" s="246"/>
      <c r="Q19" s="246"/>
      <c r="R19" s="246"/>
      <c r="S19" s="246"/>
      <c r="T19" s="246"/>
      <c r="U19" s="246"/>
      <c r="V19" s="246"/>
      <c r="W19" s="246"/>
      <c r="X19" s="246"/>
      <c r="Y19" s="246"/>
      <c r="Z19" s="246"/>
      <c r="AA19" s="246"/>
      <c r="AB19" s="246"/>
      <c r="AC19" s="246"/>
      <c r="AD19" s="246"/>
      <c r="AE19" s="246"/>
      <c r="AF19" s="246"/>
      <c r="AG19" s="246"/>
      <c r="AH19" s="246"/>
      <c r="AI19" s="246"/>
      <c r="AJ19" s="246"/>
      <c r="AK19" s="246"/>
      <c r="AL19" s="246"/>
      <c r="AM19" s="246"/>
      <c r="AN19" s="246"/>
      <c r="AO19" s="246"/>
      <c r="AP19" s="246"/>
      <c r="AQ19" s="246"/>
      <c r="AR19" s="246"/>
      <c r="AS19" s="246"/>
      <c r="AT19" s="246"/>
      <c r="AU19" s="246"/>
      <c r="AV19" s="246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6"/>
      <c r="CI19" s="246"/>
      <c r="CJ19" s="246"/>
      <c r="CK19" s="246"/>
      <c r="CL19" s="246"/>
      <c r="CM19" s="246"/>
      <c r="CN19" s="246"/>
      <c r="CO19" s="246"/>
      <c r="CP19" s="246"/>
      <c r="CQ19" s="246"/>
      <c r="CR19" s="246"/>
      <c r="CS19" s="246"/>
      <c r="CT19" s="246"/>
      <c r="CU19" s="246"/>
      <c r="CV19" s="246"/>
      <c r="CW19" s="246"/>
      <c r="CX19" s="246"/>
      <c r="CY19" s="246"/>
      <c r="CZ19" s="246"/>
      <c r="DA19" s="246"/>
      <c r="DB19" s="246"/>
      <c r="DC19" s="246"/>
      <c r="DD19" s="246"/>
      <c r="DE19" s="246"/>
      <c r="DF19" s="246"/>
      <c r="DG19" s="246"/>
      <c r="DH19" s="246"/>
      <c r="DI19" s="246"/>
      <c r="DJ19" s="246"/>
      <c r="DK19" s="246"/>
      <c r="DL19" s="246"/>
      <c r="DM19" s="246"/>
      <c r="DN19" s="246"/>
      <c r="DO19" s="246"/>
      <c r="DP19" s="246"/>
      <c r="DQ19" s="246"/>
      <c r="DR19" s="246"/>
      <c r="DS19" s="246"/>
      <c r="DT19" s="246"/>
      <c r="DU19" s="246"/>
      <c r="DV19" s="246"/>
      <c r="DW19" s="246"/>
      <c r="DX19" s="246"/>
      <c r="DY19" s="246"/>
      <c r="DZ19" s="246"/>
      <c r="EA19" s="246"/>
      <c r="EB19" s="246"/>
      <c r="EC19" s="246"/>
      <c r="ED19" s="246"/>
      <c r="EE19" s="246"/>
      <c r="EF19" s="246"/>
      <c r="EG19" s="246"/>
      <c r="EH19" s="246"/>
      <c r="EI19" s="246"/>
      <c r="EJ19" s="246"/>
      <c r="EK19" s="246"/>
      <c r="EL19" s="246"/>
      <c r="EM19" s="246"/>
      <c r="EN19" s="246"/>
      <c r="EO19" s="246"/>
      <c r="EP19" s="246"/>
      <c r="EQ19" s="246"/>
      <c r="ER19" s="246"/>
      <c r="ES19" s="246"/>
      <c r="ET19" s="246"/>
      <c r="EU19" s="246"/>
      <c r="EV19" s="246"/>
      <c r="EW19" s="246"/>
      <c r="EX19" s="246"/>
      <c r="EY19" s="246"/>
      <c r="EZ19" s="246"/>
      <c r="FA19" s="246"/>
      <c r="FB19" s="246"/>
      <c r="FC19" s="246"/>
      <c r="FD19" s="246"/>
      <c r="FE19" s="246"/>
      <c r="FF19" s="246"/>
      <c r="FG19" s="246"/>
      <c r="FH19" s="246"/>
      <c r="FI19" s="246"/>
      <c r="FJ19" s="246"/>
      <c r="FK19" s="246"/>
      <c r="FL19" s="246"/>
      <c r="FM19" s="246"/>
      <c r="FN19" s="246"/>
      <c r="FO19" s="246"/>
      <c r="FP19" s="246"/>
      <c r="FQ19" s="246"/>
      <c r="FR19" s="246"/>
      <c r="FS19" s="246"/>
      <c r="FT19" s="246"/>
      <c r="FU19" s="246"/>
      <c r="FV19" s="246"/>
      <c r="FW19" s="246"/>
      <c r="FX19" s="246"/>
      <c r="FY19" s="246"/>
      <c r="FZ19" s="246"/>
      <c r="GA19" s="246"/>
      <c r="GB19" s="246"/>
      <c r="GC19" s="246"/>
      <c r="GD19" s="246"/>
      <c r="GE19" s="246"/>
      <c r="GF19" s="246"/>
      <c r="GG19" s="246"/>
      <c r="GH19" s="246"/>
      <c r="GI19" s="246"/>
      <c r="GJ19" s="246"/>
      <c r="GK19" s="246"/>
      <c r="GL19" s="246"/>
      <c r="GM19" s="246"/>
      <c r="GN19" s="246"/>
      <c r="GO19" s="246"/>
      <c r="GP19" s="246"/>
      <c r="GQ19" s="246"/>
      <c r="GR19" s="246"/>
      <c r="GS19" s="246"/>
      <c r="GT19" s="246"/>
      <c r="GU19" s="246"/>
      <c r="GV19" s="246"/>
      <c r="GW19" s="246"/>
      <c r="GX19" s="246"/>
      <c r="GY19" s="246"/>
      <c r="GZ19" s="246"/>
      <c r="HA19" s="246"/>
      <c r="HB19" s="246"/>
      <c r="HC19" s="246"/>
      <c r="HD19" s="246"/>
      <c r="HE19" s="246"/>
      <c r="HF19" s="246"/>
      <c r="HG19" s="246"/>
      <c r="HH19" s="246"/>
      <c r="HI19" s="246"/>
      <c r="HJ19" s="246"/>
      <c r="HK19" s="246"/>
      <c r="HL19" s="246"/>
      <c r="HM19" s="246"/>
      <c r="HN19" s="246"/>
      <c r="HO19" s="246"/>
      <c r="HP19" s="246"/>
      <c r="HQ19" s="246"/>
      <c r="HR19" s="246"/>
      <c r="HS19" s="246"/>
      <c r="HT19" s="246"/>
      <c r="HU19" s="246"/>
      <c r="HV19" s="246"/>
      <c r="HW19" s="246"/>
      <c r="HX19" s="246"/>
      <c r="HY19" s="246"/>
      <c r="HZ19" s="246"/>
      <c r="IA19" s="246"/>
      <c r="IB19" s="246"/>
      <c r="IC19" s="246"/>
      <c r="ID19" s="246"/>
      <c r="IE19" s="246"/>
      <c r="IF19" s="246"/>
      <c r="IG19" s="246"/>
      <c r="IH19" s="246"/>
      <c r="II19" s="246"/>
      <c r="IJ19" s="246"/>
      <c r="IK19" s="246"/>
      <c r="IL19" s="246"/>
      <c r="IM19" s="246"/>
      <c r="IN19" s="246"/>
      <c r="IO19" s="246"/>
      <c r="IP19" s="246"/>
      <c r="IQ19" s="246"/>
      <c r="IR19" s="246"/>
      <c r="IS19" s="246"/>
      <c r="IT19" s="246"/>
      <c r="IU19" s="246"/>
      <c r="IV19" s="219"/>
    </row>
    <row r="20" spans="1:256" hidden="1">
      <c r="A20" s="604"/>
      <c r="B20" s="631"/>
      <c r="C20" s="632"/>
      <c r="D20" s="633"/>
      <c r="E20" s="634"/>
      <c r="F20" s="634"/>
      <c r="G20" s="635"/>
      <c r="H20" s="617"/>
      <c r="I20" s="632"/>
      <c r="J20" s="636"/>
      <c r="K20" s="634"/>
      <c r="L20" s="634"/>
      <c r="M20" s="634"/>
      <c r="N20" s="634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BD20" s="219"/>
      <c r="BE20" s="219"/>
      <c r="BF20" s="219"/>
      <c r="BG20" s="219"/>
      <c r="BH20" s="219"/>
      <c r="BI20" s="219"/>
      <c r="BJ20" s="219"/>
      <c r="BK20" s="219"/>
      <c r="BL20" s="219"/>
      <c r="BM20" s="219"/>
      <c r="BN20" s="219"/>
      <c r="BO20" s="219"/>
      <c r="BP20" s="219"/>
      <c r="BQ20" s="219"/>
      <c r="BR20" s="219"/>
      <c r="BS20" s="219"/>
      <c r="BT20" s="219"/>
      <c r="BU20" s="219"/>
      <c r="BV20" s="219"/>
      <c r="BW20" s="219"/>
      <c r="BX20" s="219"/>
      <c r="BY20" s="219"/>
      <c r="BZ20" s="219"/>
      <c r="CA20" s="219"/>
      <c r="CB20" s="219"/>
      <c r="CC20" s="219"/>
      <c r="CD20" s="219"/>
      <c r="CE20" s="219"/>
      <c r="CF20" s="219"/>
      <c r="CG20" s="219"/>
      <c r="CH20" s="219"/>
      <c r="CI20" s="219"/>
      <c r="CJ20" s="219"/>
      <c r="CK20" s="219"/>
      <c r="CL20" s="219"/>
      <c r="CM20" s="219"/>
      <c r="CN20" s="219"/>
      <c r="CO20" s="219"/>
      <c r="CP20" s="219"/>
      <c r="CQ20" s="219"/>
      <c r="CR20" s="219"/>
      <c r="CS20" s="219"/>
      <c r="CT20" s="219"/>
      <c r="CU20" s="219"/>
      <c r="CV20" s="219"/>
      <c r="CW20" s="219"/>
      <c r="CX20" s="219"/>
      <c r="CY20" s="219"/>
      <c r="CZ20" s="219"/>
      <c r="DA20" s="219"/>
      <c r="DB20" s="219"/>
      <c r="DC20" s="219"/>
      <c r="DD20" s="219"/>
      <c r="DE20" s="219"/>
      <c r="DF20" s="219"/>
      <c r="DG20" s="219"/>
      <c r="DH20" s="219"/>
      <c r="DI20" s="219"/>
      <c r="DJ20" s="219"/>
      <c r="DK20" s="219"/>
      <c r="DL20" s="219"/>
      <c r="DM20" s="219"/>
      <c r="DN20" s="219"/>
      <c r="DO20" s="219"/>
      <c r="DP20" s="219"/>
      <c r="DQ20" s="219"/>
      <c r="DR20" s="219"/>
      <c r="DS20" s="219"/>
      <c r="DT20" s="219"/>
      <c r="DU20" s="219"/>
      <c r="DV20" s="219"/>
      <c r="DW20" s="219"/>
      <c r="DX20" s="219"/>
      <c r="DY20" s="219"/>
      <c r="DZ20" s="219"/>
      <c r="EA20" s="219"/>
      <c r="EB20" s="219"/>
      <c r="EC20" s="219"/>
      <c r="ED20" s="219"/>
      <c r="EE20" s="219"/>
      <c r="EF20" s="219"/>
      <c r="EG20" s="219"/>
      <c r="EH20" s="219"/>
      <c r="EI20" s="219"/>
      <c r="EJ20" s="219"/>
      <c r="EK20" s="219"/>
      <c r="EL20" s="219"/>
      <c r="EM20" s="219"/>
      <c r="EN20" s="219"/>
      <c r="EO20" s="219"/>
      <c r="EP20" s="219"/>
      <c r="EQ20" s="219"/>
      <c r="ER20" s="219"/>
      <c r="ES20" s="219"/>
      <c r="ET20" s="219"/>
      <c r="EU20" s="219"/>
      <c r="EV20" s="219"/>
      <c r="EW20" s="219"/>
      <c r="EX20" s="219"/>
      <c r="EY20" s="219"/>
      <c r="EZ20" s="219"/>
      <c r="FA20" s="219"/>
      <c r="FB20" s="219"/>
      <c r="FC20" s="219"/>
      <c r="FD20" s="219"/>
      <c r="FE20" s="219"/>
      <c r="FF20" s="219"/>
      <c r="FG20" s="219"/>
      <c r="FH20" s="219"/>
      <c r="FI20" s="219"/>
      <c r="FJ20" s="219"/>
      <c r="FK20" s="219"/>
      <c r="FL20" s="219"/>
      <c r="FM20" s="219"/>
      <c r="FN20" s="219"/>
      <c r="FO20" s="219"/>
      <c r="FP20" s="219"/>
      <c r="FQ20" s="219"/>
      <c r="FR20" s="219"/>
      <c r="FS20" s="219"/>
      <c r="FT20" s="219"/>
      <c r="FU20" s="219"/>
      <c r="FV20" s="219"/>
      <c r="FW20" s="219"/>
      <c r="FX20" s="219"/>
      <c r="FY20" s="219"/>
      <c r="FZ20" s="219"/>
      <c r="GA20" s="219"/>
      <c r="GB20" s="219"/>
      <c r="GC20" s="219"/>
      <c r="GD20" s="219"/>
      <c r="GE20" s="219"/>
      <c r="GF20" s="219"/>
      <c r="GG20" s="219"/>
      <c r="GH20" s="219"/>
      <c r="GI20" s="219"/>
      <c r="GJ20" s="219"/>
      <c r="GK20" s="219"/>
      <c r="GL20" s="219"/>
      <c r="GM20" s="219"/>
      <c r="GN20" s="219"/>
      <c r="GO20" s="219"/>
      <c r="GP20" s="219"/>
      <c r="GQ20" s="219"/>
      <c r="GR20" s="219"/>
      <c r="GS20" s="219"/>
      <c r="GT20" s="219"/>
      <c r="GU20" s="219"/>
      <c r="GV20" s="219"/>
      <c r="GW20" s="219"/>
      <c r="GX20" s="219"/>
      <c r="GY20" s="219"/>
      <c r="GZ20" s="219"/>
      <c r="HA20" s="219"/>
      <c r="HB20" s="219"/>
      <c r="HC20" s="219"/>
      <c r="HD20" s="219"/>
      <c r="HE20" s="219"/>
      <c r="HF20" s="219"/>
      <c r="HG20" s="219"/>
      <c r="HH20" s="219"/>
      <c r="HI20" s="219"/>
      <c r="HJ20" s="219"/>
      <c r="HK20" s="219"/>
      <c r="HL20" s="219"/>
      <c r="HM20" s="219"/>
      <c r="HN20" s="219"/>
      <c r="HO20" s="219"/>
      <c r="HP20" s="219"/>
      <c r="HQ20" s="219"/>
      <c r="HR20" s="219"/>
      <c r="HS20" s="219"/>
      <c r="HT20" s="219"/>
      <c r="HU20" s="219"/>
      <c r="HV20" s="219"/>
      <c r="HW20" s="219"/>
      <c r="HX20" s="219"/>
      <c r="HY20" s="219"/>
      <c r="HZ20" s="219"/>
      <c r="IA20" s="219"/>
      <c r="IB20" s="219"/>
      <c r="IC20" s="219"/>
      <c r="ID20" s="219"/>
      <c r="IE20" s="219"/>
      <c r="IF20" s="219"/>
      <c r="IG20" s="219"/>
      <c r="IH20" s="219"/>
      <c r="II20" s="219"/>
      <c r="IJ20" s="219"/>
      <c r="IK20" s="219"/>
      <c r="IL20" s="219"/>
      <c r="IM20" s="219"/>
      <c r="IN20" s="219"/>
      <c r="IO20" s="219"/>
      <c r="IP20" s="219"/>
      <c r="IQ20" s="219"/>
      <c r="IR20" s="219"/>
      <c r="IS20" s="219"/>
      <c r="IT20" s="219"/>
      <c r="IU20" s="219"/>
      <c r="IV20" s="219"/>
    </row>
    <row r="21" spans="1:256" hidden="1">
      <c r="A21" s="1180"/>
      <c r="B21" s="1183" t="s">
        <v>230</v>
      </c>
      <c r="C21" s="1186" t="s">
        <v>115</v>
      </c>
      <c r="D21" s="637" t="s">
        <v>0</v>
      </c>
      <c r="E21" s="638">
        <f t="shared" ref="E21:G22" si="4">E25</f>
        <v>22802.400000000001</v>
      </c>
      <c r="F21" s="638">
        <f t="shared" si="4"/>
        <v>22802.400000000001</v>
      </c>
      <c r="G21" s="639">
        <f t="shared" si="4"/>
        <v>0</v>
      </c>
      <c r="H21" s="617"/>
      <c r="I21" s="1186" t="s">
        <v>115</v>
      </c>
      <c r="J21" s="640" t="s">
        <v>0</v>
      </c>
      <c r="K21" s="638">
        <f t="shared" ref="K21:M22" si="5">K25</f>
        <v>22802.400000000001</v>
      </c>
      <c r="L21" s="638">
        <f t="shared" si="5"/>
        <v>22802.400000000001</v>
      </c>
      <c r="M21" s="638">
        <f t="shared" si="5"/>
        <v>0</v>
      </c>
      <c r="N21" s="638">
        <f>N25</f>
        <v>0</v>
      </c>
      <c r="O21" s="624"/>
      <c r="P21" s="624"/>
      <c r="Q21" s="624"/>
      <c r="R21" s="624"/>
      <c r="S21" s="624"/>
      <c r="T21" s="624"/>
      <c r="U21" s="624"/>
      <c r="V21" s="624"/>
      <c r="W21" s="624"/>
      <c r="X21" s="624"/>
      <c r="Y21" s="624"/>
      <c r="Z21" s="624"/>
      <c r="AA21" s="624"/>
      <c r="AB21" s="624"/>
      <c r="AC21" s="624"/>
      <c r="AD21" s="624"/>
      <c r="AE21" s="624"/>
      <c r="AF21" s="624"/>
      <c r="AG21" s="624"/>
      <c r="AH21" s="624"/>
      <c r="AI21" s="624"/>
      <c r="AJ21" s="624"/>
      <c r="AK21" s="624"/>
      <c r="AL21" s="624"/>
      <c r="AM21" s="624"/>
      <c r="AN21" s="624"/>
      <c r="AO21" s="624"/>
      <c r="AP21" s="624"/>
      <c r="AQ21" s="624"/>
      <c r="AR21" s="624"/>
      <c r="AS21" s="624"/>
      <c r="AT21" s="624"/>
      <c r="AU21" s="624"/>
      <c r="AV21" s="624"/>
      <c r="AW21" s="624"/>
      <c r="AX21" s="624"/>
      <c r="AY21" s="624"/>
      <c r="AZ21" s="624"/>
      <c r="BA21" s="624"/>
      <c r="BB21" s="624"/>
      <c r="BC21" s="624"/>
      <c r="BD21" s="624"/>
      <c r="BE21" s="624"/>
      <c r="BF21" s="624"/>
      <c r="BG21" s="624"/>
      <c r="BH21" s="624"/>
      <c r="BI21" s="624"/>
      <c r="BJ21" s="624"/>
      <c r="BK21" s="624"/>
      <c r="BL21" s="624"/>
      <c r="BM21" s="624"/>
      <c r="BN21" s="624"/>
      <c r="BO21" s="624"/>
      <c r="BP21" s="624"/>
      <c r="BQ21" s="624"/>
      <c r="BR21" s="624"/>
      <c r="BS21" s="624"/>
      <c r="BT21" s="624"/>
      <c r="BU21" s="624"/>
      <c r="BV21" s="624"/>
      <c r="BW21" s="624"/>
      <c r="BX21" s="624"/>
      <c r="BY21" s="624"/>
      <c r="BZ21" s="624"/>
      <c r="CA21" s="624"/>
      <c r="CB21" s="624"/>
      <c r="CC21" s="624"/>
      <c r="CD21" s="624"/>
      <c r="CE21" s="624"/>
      <c r="CF21" s="624"/>
      <c r="CG21" s="624"/>
      <c r="CH21" s="624"/>
      <c r="CI21" s="624"/>
      <c r="CJ21" s="624"/>
      <c r="CK21" s="624"/>
      <c r="CL21" s="624"/>
      <c r="CM21" s="624"/>
      <c r="CN21" s="624"/>
      <c r="CO21" s="624"/>
      <c r="CP21" s="624"/>
      <c r="CQ21" s="624"/>
      <c r="CR21" s="624"/>
      <c r="CS21" s="624"/>
      <c r="CT21" s="624"/>
      <c r="CU21" s="624"/>
      <c r="CV21" s="624"/>
      <c r="CW21" s="624"/>
      <c r="CX21" s="624"/>
      <c r="CY21" s="624"/>
      <c r="CZ21" s="624"/>
      <c r="DA21" s="624"/>
      <c r="DB21" s="624"/>
      <c r="DC21" s="624"/>
      <c r="DD21" s="624"/>
      <c r="DE21" s="624"/>
      <c r="DF21" s="624"/>
      <c r="DG21" s="624"/>
      <c r="DH21" s="624"/>
      <c r="DI21" s="624"/>
      <c r="DJ21" s="624"/>
      <c r="DK21" s="624"/>
      <c r="DL21" s="624"/>
      <c r="DM21" s="624"/>
      <c r="DN21" s="624"/>
      <c r="DO21" s="624"/>
      <c r="DP21" s="624"/>
      <c r="DQ21" s="624"/>
      <c r="DR21" s="624"/>
      <c r="DS21" s="624"/>
      <c r="DT21" s="624"/>
      <c r="DU21" s="624"/>
      <c r="DV21" s="624"/>
      <c r="DW21" s="624"/>
      <c r="DX21" s="624"/>
      <c r="DY21" s="624"/>
      <c r="DZ21" s="624"/>
      <c r="EA21" s="624"/>
      <c r="EB21" s="624"/>
      <c r="EC21" s="624"/>
      <c r="ED21" s="624"/>
      <c r="EE21" s="624"/>
      <c r="EF21" s="624"/>
      <c r="EG21" s="624"/>
      <c r="EH21" s="624"/>
      <c r="EI21" s="624"/>
      <c r="EJ21" s="624"/>
      <c r="EK21" s="624"/>
      <c r="EL21" s="624"/>
      <c r="EM21" s="624"/>
      <c r="EN21" s="624"/>
      <c r="EO21" s="624"/>
      <c r="EP21" s="624"/>
      <c r="EQ21" s="624"/>
      <c r="ER21" s="624"/>
      <c r="ES21" s="624"/>
      <c r="ET21" s="624"/>
      <c r="EU21" s="624"/>
      <c r="EV21" s="624"/>
      <c r="EW21" s="624"/>
      <c r="EX21" s="624"/>
      <c r="EY21" s="624"/>
      <c r="EZ21" s="624"/>
      <c r="FA21" s="624"/>
      <c r="FB21" s="624"/>
      <c r="FC21" s="624"/>
      <c r="FD21" s="624"/>
      <c r="FE21" s="624"/>
      <c r="FF21" s="624"/>
      <c r="FG21" s="624"/>
      <c r="FH21" s="624"/>
      <c r="FI21" s="624"/>
      <c r="FJ21" s="624"/>
      <c r="FK21" s="624"/>
      <c r="FL21" s="624"/>
      <c r="FM21" s="624"/>
      <c r="FN21" s="624"/>
      <c r="FO21" s="624"/>
      <c r="FP21" s="624"/>
      <c r="FQ21" s="624"/>
      <c r="FR21" s="624"/>
      <c r="FS21" s="624"/>
      <c r="FT21" s="624"/>
      <c r="FU21" s="624"/>
      <c r="FV21" s="624"/>
      <c r="FW21" s="624"/>
      <c r="FX21" s="624"/>
      <c r="FY21" s="624"/>
      <c r="FZ21" s="624"/>
      <c r="GA21" s="624"/>
      <c r="GB21" s="624"/>
      <c r="GC21" s="624"/>
      <c r="GD21" s="624"/>
      <c r="GE21" s="624"/>
      <c r="GF21" s="624"/>
      <c r="GG21" s="624"/>
      <c r="GH21" s="624"/>
      <c r="GI21" s="624"/>
      <c r="GJ21" s="624"/>
      <c r="GK21" s="624"/>
      <c r="GL21" s="624"/>
      <c r="GM21" s="624"/>
      <c r="GN21" s="624"/>
      <c r="GO21" s="624"/>
      <c r="GP21" s="624"/>
      <c r="GQ21" s="624"/>
      <c r="GR21" s="624"/>
      <c r="GS21" s="624"/>
      <c r="GT21" s="624"/>
      <c r="GU21" s="624"/>
      <c r="GV21" s="624"/>
      <c r="GW21" s="624"/>
      <c r="GX21" s="624"/>
      <c r="GY21" s="624"/>
      <c r="GZ21" s="624"/>
      <c r="HA21" s="624"/>
      <c r="HB21" s="624"/>
      <c r="HC21" s="624"/>
      <c r="HD21" s="624"/>
      <c r="HE21" s="624"/>
      <c r="HF21" s="624"/>
      <c r="HG21" s="624"/>
      <c r="HH21" s="624"/>
      <c r="HI21" s="624"/>
      <c r="HJ21" s="624"/>
      <c r="HK21" s="624"/>
      <c r="HL21" s="624"/>
      <c r="HM21" s="624"/>
      <c r="HN21" s="624"/>
      <c r="HO21" s="624"/>
      <c r="HP21" s="624"/>
      <c r="HQ21" s="624"/>
      <c r="HR21" s="624"/>
      <c r="HS21" s="624"/>
      <c r="HT21" s="624"/>
      <c r="HU21" s="624"/>
      <c r="HV21" s="624"/>
      <c r="HW21" s="624"/>
      <c r="HX21" s="624"/>
      <c r="HY21" s="624"/>
      <c r="HZ21" s="624"/>
      <c r="IA21" s="624"/>
      <c r="IB21" s="624"/>
      <c r="IC21" s="624"/>
      <c r="ID21" s="624"/>
      <c r="IE21" s="624"/>
      <c r="IF21" s="624"/>
      <c r="IG21" s="624"/>
      <c r="IH21" s="624"/>
      <c r="II21" s="624"/>
      <c r="IJ21" s="624"/>
      <c r="IK21" s="624"/>
      <c r="IL21" s="624"/>
      <c r="IM21" s="624"/>
      <c r="IN21" s="624"/>
      <c r="IO21" s="624"/>
      <c r="IP21" s="624"/>
      <c r="IQ21" s="624"/>
      <c r="IR21" s="624"/>
      <c r="IS21" s="624"/>
      <c r="IT21" s="624"/>
      <c r="IU21" s="624"/>
      <c r="IV21" s="219"/>
    </row>
    <row r="22" spans="1:256" hidden="1">
      <c r="A22" s="1181"/>
      <c r="B22" s="1184"/>
      <c r="C22" s="1187"/>
      <c r="D22" s="637" t="s">
        <v>1</v>
      </c>
      <c r="E22" s="638">
        <f t="shared" si="4"/>
        <v>0</v>
      </c>
      <c r="F22" s="638">
        <f t="shared" si="4"/>
        <v>0</v>
      </c>
      <c r="G22" s="639">
        <f t="shared" si="4"/>
        <v>0</v>
      </c>
      <c r="H22" s="617"/>
      <c r="I22" s="1187"/>
      <c r="J22" s="640" t="s">
        <v>1</v>
      </c>
      <c r="K22" s="638">
        <f t="shared" si="5"/>
        <v>0</v>
      </c>
      <c r="L22" s="638">
        <f t="shared" si="5"/>
        <v>0</v>
      </c>
      <c r="M22" s="638">
        <f t="shared" si="5"/>
        <v>0</v>
      </c>
      <c r="N22" s="638">
        <f>N26</f>
        <v>0</v>
      </c>
      <c r="O22" s="624"/>
      <c r="P22" s="624"/>
      <c r="Q22" s="624"/>
      <c r="R22" s="624"/>
      <c r="S22" s="624"/>
      <c r="T22" s="624"/>
      <c r="U22" s="624"/>
      <c r="V22" s="624"/>
      <c r="W22" s="624"/>
      <c r="X22" s="624"/>
      <c r="Y22" s="624"/>
      <c r="Z22" s="624"/>
      <c r="AA22" s="624"/>
      <c r="AB22" s="624"/>
      <c r="AC22" s="624"/>
      <c r="AD22" s="624"/>
      <c r="AE22" s="624"/>
      <c r="AF22" s="624"/>
      <c r="AG22" s="624"/>
      <c r="AH22" s="624"/>
      <c r="AI22" s="624"/>
      <c r="AJ22" s="624"/>
      <c r="AK22" s="624"/>
      <c r="AL22" s="624"/>
      <c r="AM22" s="624"/>
      <c r="AN22" s="624"/>
      <c r="AO22" s="624"/>
      <c r="AP22" s="624"/>
      <c r="AQ22" s="624"/>
      <c r="AR22" s="624"/>
      <c r="AS22" s="624"/>
      <c r="AT22" s="624"/>
      <c r="AU22" s="624"/>
      <c r="AV22" s="624"/>
      <c r="AW22" s="624"/>
      <c r="AX22" s="624"/>
      <c r="AY22" s="624"/>
      <c r="AZ22" s="624"/>
      <c r="BA22" s="624"/>
      <c r="BB22" s="624"/>
      <c r="BC22" s="624"/>
      <c r="BD22" s="624"/>
      <c r="BE22" s="624"/>
      <c r="BF22" s="624"/>
      <c r="BG22" s="624"/>
      <c r="BH22" s="624"/>
      <c r="BI22" s="624"/>
      <c r="BJ22" s="624"/>
      <c r="BK22" s="624"/>
      <c r="BL22" s="624"/>
      <c r="BM22" s="624"/>
      <c r="BN22" s="624"/>
      <c r="BO22" s="624"/>
      <c r="BP22" s="624"/>
      <c r="BQ22" s="624"/>
      <c r="BR22" s="624"/>
      <c r="BS22" s="624"/>
      <c r="BT22" s="624"/>
      <c r="BU22" s="624"/>
      <c r="BV22" s="624"/>
      <c r="BW22" s="624"/>
      <c r="BX22" s="624"/>
      <c r="BY22" s="624"/>
      <c r="BZ22" s="624"/>
      <c r="CA22" s="624"/>
      <c r="CB22" s="624"/>
      <c r="CC22" s="624"/>
      <c r="CD22" s="624"/>
      <c r="CE22" s="624"/>
      <c r="CF22" s="624"/>
      <c r="CG22" s="624"/>
      <c r="CH22" s="624"/>
      <c r="CI22" s="624"/>
      <c r="CJ22" s="624"/>
      <c r="CK22" s="624"/>
      <c r="CL22" s="624"/>
      <c r="CM22" s="624"/>
      <c r="CN22" s="624"/>
      <c r="CO22" s="624"/>
      <c r="CP22" s="624"/>
      <c r="CQ22" s="624"/>
      <c r="CR22" s="624"/>
      <c r="CS22" s="624"/>
      <c r="CT22" s="624"/>
      <c r="CU22" s="624"/>
      <c r="CV22" s="624"/>
      <c r="CW22" s="624"/>
      <c r="CX22" s="624"/>
      <c r="CY22" s="624"/>
      <c r="CZ22" s="624"/>
      <c r="DA22" s="624"/>
      <c r="DB22" s="624"/>
      <c r="DC22" s="624"/>
      <c r="DD22" s="624"/>
      <c r="DE22" s="624"/>
      <c r="DF22" s="624"/>
      <c r="DG22" s="624"/>
      <c r="DH22" s="624"/>
      <c r="DI22" s="624"/>
      <c r="DJ22" s="624"/>
      <c r="DK22" s="624"/>
      <c r="DL22" s="624"/>
      <c r="DM22" s="624"/>
      <c r="DN22" s="624"/>
      <c r="DO22" s="624"/>
      <c r="DP22" s="624"/>
      <c r="DQ22" s="624"/>
      <c r="DR22" s="624"/>
      <c r="DS22" s="624"/>
      <c r="DT22" s="624"/>
      <c r="DU22" s="624"/>
      <c r="DV22" s="624"/>
      <c r="DW22" s="624"/>
      <c r="DX22" s="624"/>
      <c r="DY22" s="624"/>
      <c r="DZ22" s="624"/>
      <c r="EA22" s="624"/>
      <c r="EB22" s="624"/>
      <c r="EC22" s="624"/>
      <c r="ED22" s="624"/>
      <c r="EE22" s="624"/>
      <c r="EF22" s="624"/>
      <c r="EG22" s="624"/>
      <c r="EH22" s="624"/>
      <c r="EI22" s="624"/>
      <c r="EJ22" s="624"/>
      <c r="EK22" s="624"/>
      <c r="EL22" s="624"/>
      <c r="EM22" s="624"/>
      <c r="EN22" s="624"/>
      <c r="EO22" s="624"/>
      <c r="EP22" s="624"/>
      <c r="EQ22" s="624"/>
      <c r="ER22" s="624"/>
      <c r="ES22" s="624"/>
      <c r="ET22" s="624"/>
      <c r="EU22" s="624"/>
      <c r="EV22" s="624"/>
      <c r="EW22" s="624"/>
      <c r="EX22" s="624"/>
      <c r="EY22" s="624"/>
      <c r="EZ22" s="624"/>
      <c r="FA22" s="624"/>
      <c r="FB22" s="624"/>
      <c r="FC22" s="624"/>
      <c r="FD22" s="624"/>
      <c r="FE22" s="624"/>
      <c r="FF22" s="624"/>
      <c r="FG22" s="624"/>
      <c r="FH22" s="624"/>
      <c r="FI22" s="624"/>
      <c r="FJ22" s="624"/>
      <c r="FK22" s="624"/>
      <c r="FL22" s="624"/>
      <c r="FM22" s="624"/>
      <c r="FN22" s="624"/>
      <c r="FO22" s="624"/>
      <c r="FP22" s="624"/>
      <c r="FQ22" s="624"/>
      <c r="FR22" s="624"/>
      <c r="FS22" s="624"/>
      <c r="FT22" s="624"/>
      <c r="FU22" s="624"/>
      <c r="FV22" s="624"/>
      <c r="FW22" s="624"/>
      <c r="FX22" s="624"/>
      <c r="FY22" s="624"/>
      <c r="FZ22" s="624"/>
      <c r="GA22" s="624"/>
      <c r="GB22" s="624"/>
      <c r="GC22" s="624"/>
      <c r="GD22" s="624"/>
      <c r="GE22" s="624"/>
      <c r="GF22" s="624"/>
      <c r="GG22" s="624"/>
      <c r="GH22" s="624"/>
      <c r="GI22" s="624"/>
      <c r="GJ22" s="624"/>
      <c r="GK22" s="624"/>
      <c r="GL22" s="624"/>
      <c r="GM22" s="624"/>
      <c r="GN22" s="624"/>
      <c r="GO22" s="624"/>
      <c r="GP22" s="624"/>
      <c r="GQ22" s="624"/>
      <c r="GR22" s="624"/>
      <c r="GS22" s="624"/>
      <c r="GT22" s="624"/>
      <c r="GU22" s="624"/>
      <c r="GV22" s="624"/>
      <c r="GW22" s="624"/>
      <c r="GX22" s="624"/>
      <c r="GY22" s="624"/>
      <c r="GZ22" s="624"/>
      <c r="HA22" s="624"/>
      <c r="HB22" s="624"/>
      <c r="HC22" s="624"/>
      <c r="HD22" s="624"/>
      <c r="HE22" s="624"/>
      <c r="HF22" s="624"/>
      <c r="HG22" s="624"/>
      <c r="HH22" s="624"/>
      <c r="HI22" s="624"/>
      <c r="HJ22" s="624"/>
      <c r="HK22" s="624"/>
      <c r="HL22" s="624"/>
      <c r="HM22" s="624"/>
      <c r="HN22" s="624"/>
      <c r="HO22" s="624"/>
      <c r="HP22" s="624"/>
      <c r="HQ22" s="624"/>
      <c r="HR22" s="624"/>
      <c r="HS22" s="624"/>
      <c r="HT22" s="624"/>
      <c r="HU22" s="624"/>
      <c r="HV22" s="624"/>
      <c r="HW22" s="624"/>
      <c r="HX22" s="624"/>
      <c r="HY22" s="624"/>
      <c r="HZ22" s="624"/>
      <c r="IA22" s="624"/>
      <c r="IB22" s="624"/>
      <c r="IC22" s="624"/>
      <c r="ID22" s="624"/>
      <c r="IE22" s="624"/>
      <c r="IF22" s="624"/>
      <c r="IG22" s="624"/>
      <c r="IH22" s="624"/>
      <c r="II22" s="624"/>
      <c r="IJ22" s="624"/>
      <c r="IK22" s="624"/>
      <c r="IL22" s="624"/>
      <c r="IM22" s="624"/>
      <c r="IN22" s="624"/>
      <c r="IO22" s="624"/>
      <c r="IP22" s="624"/>
      <c r="IQ22" s="624"/>
      <c r="IR22" s="624"/>
      <c r="IS22" s="624"/>
      <c r="IT22" s="624"/>
      <c r="IU22" s="624"/>
      <c r="IV22" s="219"/>
    </row>
    <row r="23" spans="1:256" hidden="1">
      <c r="A23" s="1182"/>
      <c r="B23" s="1185"/>
      <c r="C23" s="1188"/>
      <c r="D23" s="637" t="s">
        <v>2</v>
      </c>
      <c r="E23" s="638">
        <f>E21+E22</f>
        <v>22802.400000000001</v>
      </c>
      <c r="F23" s="638">
        <f>F21+F22</f>
        <v>22802.400000000001</v>
      </c>
      <c r="G23" s="638">
        <f>G21+G22</f>
        <v>0</v>
      </c>
      <c r="H23" s="617"/>
      <c r="I23" s="1188"/>
      <c r="J23" s="640" t="s">
        <v>2</v>
      </c>
      <c r="K23" s="638">
        <f>K21+K22</f>
        <v>22802.400000000001</v>
      </c>
      <c r="L23" s="638">
        <f>L21+L22</f>
        <v>22802.400000000001</v>
      </c>
      <c r="M23" s="638">
        <f>M21+M22</f>
        <v>0</v>
      </c>
      <c r="N23" s="638">
        <f>N21+N22</f>
        <v>0</v>
      </c>
      <c r="O23" s="624"/>
      <c r="P23" s="624"/>
      <c r="Q23" s="624"/>
      <c r="R23" s="624"/>
      <c r="S23" s="624"/>
      <c r="T23" s="624"/>
      <c r="U23" s="624"/>
      <c r="V23" s="624"/>
      <c r="W23" s="624"/>
      <c r="X23" s="624"/>
      <c r="Y23" s="624"/>
      <c r="Z23" s="624"/>
      <c r="AA23" s="624"/>
      <c r="AB23" s="624"/>
      <c r="AC23" s="624"/>
      <c r="AD23" s="624"/>
      <c r="AE23" s="624"/>
      <c r="AF23" s="624"/>
      <c r="AG23" s="624"/>
      <c r="AH23" s="624"/>
      <c r="AI23" s="624"/>
      <c r="AJ23" s="624"/>
      <c r="AK23" s="624"/>
      <c r="AL23" s="624"/>
      <c r="AM23" s="624"/>
      <c r="AN23" s="624"/>
      <c r="AO23" s="624"/>
      <c r="AP23" s="624"/>
      <c r="AQ23" s="624"/>
      <c r="AR23" s="624"/>
      <c r="AS23" s="624"/>
      <c r="AT23" s="624"/>
      <c r="AU23" s="624"/>
      <c r="AV23" s="624"/>
      <c r="AW23" s="624"/>
      <c r="AX23" s="624"/>
      <c r="AY23" s="624"/>
      <c r="AZ23" s="624"/>
      <c r="BA23" s="624"/>
      <c r="BB23" s="624"/>
      <c r="BC23" s="624"/>
      <c r="BD23" s="624"/>
      <c r="BE23" s="624"/>
      <c r="BF23" s="624"/>
      <c r="BG23" s="624"/>
      <c r="BH23" s="624"/>
      <c r="BI23" s="624"/>
      <c r="BJ23" s="624"/>
      <c r="BK23" s="624"/>
      <c r="BL23" s="624"/>
      <c r="BM23" s="624"/>
      <c r="BN23" s="624"/>
      <c r="BO23" s="624"/>
      <c r="BP23" s="624"/>
      <c r="BQ23" s="624"/>
      <c r="BR23" s="624"/>
      <c r="BS23" s="624"/>
      <c r="BT23" s="624"/>
      <c r="BU23" s="624"/>
      <c r="BV23" s="624"/>
      <c r="BW23" s="624"/>
      <c r="BX23" s="624"/>
      <c r="BY23" s="624"/>
      <c r="BZ23" s="624"/>
      <c r="CA23" s="624"/>
      <c r="CB23" s="624"/>
      <c r="CC23" s="624"/>
      <c r="CD23" s="624"/>
      <c r="CE23" s="624"/>
      <c r="CF23" s="624"/>
      <c r="CG23" s="624"/>
      <c r="CH23" s="624"/>
      <c r="CI23" s="624"/>
      <c r="CJ23" s="624"/>
      <c r="CK23" s="624"/>
      <c r="CL23" s="624"/>
      <c r="CM23" s="624"/>
      <c r="CN23" s="624"/>
      <c r="CO23" s="624"/>
      <c r="CP23" s="624"/>
      <c r="CQ23" s="624"/>
      <c r="CR23" s="624"/>
      <c r="CS23" s="624"/>
      <c r="CT23" s="624"/>
      <c r="CU23" s="624"/>
      <c r="CV23" s="624"/>
      <c r="CW23" s="624"/>
      <c r="CX23" s="624"/>
      <c r="CY23" s="624"/>
      <c r="CZ23" s="624"/>
      <c r="DA23" s="624"/>
      <c r="DB23" s="624"/>
      <c r="DC23" s="624"/>
      <c r="DD23" s="624"/>
      <c r="DE23" s="624"/>
      <c r="DF23" s="624"/>
      <c r="DG23" s="624"/>
      <c r="DH23" s="624"/>
      <c r="DI23" s="624"/>
      <c r="DJ23" s="624"/>
      <c r="DK23" s="624"/>
      <c r="DL23" s="624"/>
      <c r="DM23" s="624"/>
      <c r="DN23" s="624"/>
      <c r="DO23" s="624"/>
      <c r="DP23" s="624"/>
      <c r="DQ23" s="624"/>
      <c r="DR23" s="624"/>
      <c r="DS23" s="624"/>
      <c r="DT23" s="624"/>
      <c r="DU23" s="624"/>
      <c r="DV23" s="624"/>
      <c r="DW23" s="624"/>
      <c r="DX23" s="624"/>
      <c r="DY23" s="624"/>
      <c r="DZ23" s="624"/>
      <c r="EA23" s="624"/>
      <c r="EB23" s="624"/>
      <c r="EC23" s="624"/>
      <c r="ED23" s="624"/>
      <c r="EE23" s="624"/>
      <c r="EF23" s="624"/>
      <c r="EG23" s="624"/>
      <c r="EH23" s="624"/>
      <c r="EI23" s="624"/>
      <c r="EJ23" s="624"/>
      <c r="EK23" s="624"/>
      <c r="EL23" s="624"/>
      <c r="EM23" s="624"/>
      <c r="EN23" s="624"/>
      <c r="EO23" s="624"/>
      <c r="EP23" s="624"/>
      <c r="EQ23" s="624"/>
      <c r="ER23" s="624"/>
      <c r="ES23" s="624"/>
      <c r="ET23" s="624"/>
      <c r="EU23" s="624"/>
      <c r="EV23" s="624"/>
      <c r="EW23" s="624"/>
      <c r="EX23" s="624"/>
      <c r="EY23" s="624"/>
      <c r="EZ23" s="624"/>
      <c r="FA23" s="624"/>
      <c r="FB23" s="624"/>
      <c r="FC23" s="624"/>
      <c r="FD23" s="624"/>
      <c r="FE23" s="624"/>
      <c r="FF23" s="624"/>
      <c r="FG23" s="624"/>
      <c r="FH23" s="624"/>
      <c r="FI23" s="624"/>
      <c r="FJ23" s="624"/>
      <c r="FK23" s="624"/>
      <c r="FL23" s="624"/>
      <c r="FM23" s="624"/>
      <c r="FN23" s="624"/>
      <c r="FO23" s="624"/>
      <c r="FP23" s="624"/>
      <c r="FQ23" s="624"/>
      <c r="FR23" s="624"/>
      <c r="FS23" s="624"/>
      <c r="FT23" s="624"/>
      <c r="FU23" s="624"/>
      <c r="FV23" s="624"/>
      <c r="FW23" s="624"/>
      <c r="FX23" s="624"/>
      <c r="FY23" s="624"/>
      <c r="FZ23" s="624"/>
      <c r="GA23" s="624"/>
      <c r="GB23" s="624"/>
      <c r="GC23" s="624"/>
      <c r="GD23" s="624"/>
      <c r="GE23" s="624"/>
      <c r="GF23" s="624"/>
      <c r="GG23" s="624"/>
      <c r="GH23" s="624"/>
      <c r="GI23" s="624"/>
      <c r="GJ23" s="624"/>
      <c r="GK23" s="624"/>
      <c r="GL23" s="624"/>
      <c r="GM23" s="624"/>
      <c r="GN23" s="624"/>
      <c r="GO23" s="624"/>
      <c r="GP23" s="624"/>
      <c r="GQ23" s="624"/>
      <c r="GR23" s="624"/>
      <c r="GS23" s="624"/>
      <c r="GT23" s="624"/>
      <c r="GU23" s="624"/>
      <c r="GV23" s="624"/>
      <c r="GW23" s="624"/>
      <c r="GX23" s="624"/>
      <c r="GY23" s="624"/>
      <c r="GZ23" s="624"/>
      <c r="HA23" s="624"/>
      <c r="HB23" s="624"/>
      <c r="HC23" s="624"/>
      <c r="HD23" s="624"/>
      <c r="HE23" s="624"/>
      <c r="HF23" s="624"/>
      <c r="HG23" s="624"/>
      <c r="HH23" s="624"/>
      <c r="HI23" s="624"/>
      <c r="HJ23" s="624"/>
      <c r="HK23" s="624"/>
      <c r="HL23" s="624"/>
      <c r="HM23" s="624"/>
      <c r="HN23" s="624"/>
      <c r="HO23" s="624"/>
      <c r="HP23" s="624"/>
      <c r="HQ23" s="624"/>
      <c r="HR23" s="624"/>
      <c r="HS23" s="624"/>
      <c r="HT23" s="624"/>
      <c r="HU23" s="624"/>
      <c r="HV23" s="624"/>
      <c r="HW23" s="624"/>
      <c r="HX23" s="624"/>
      <c r="HY23" s="624"/>
      <c r="HZ23" s="624"/>
      <c r="IA23" s="624"/>
      <c r="IB23" s="624"/>
      <c r="IC23" s="624"/>
      <c r="ID23" s="624"/>
      <c r="IE23" s="624"/>
      <c r="IF23" s="624"/>
      <c r="IG23" s="624"/>
      <c r="IH23" s="624"/>
      <c r="II23" s="624"/>
      <c r="IJ23" s="624"/>
      <c r="IK23" s="624"/>
      <c r="IL23" s="624"/>
      <c r="IM23" s="624"/>
      <c r="IN23" s="624"/>
      <c r="IO23" s="624"/>
      <c r="IP23" s="624"/>
      <c r="IQ23" s="624"/>
      <c r="IR23" s="624"/>
      <c r="IS23" s="624"/>
      <c r="IT23" s="624"/>
      <c r="IU23" s="624"/>
      <c r="IV23" s="219"/>
    </row>
    <row r="24" spans="1:256" hidden="1">
      <c r="A24" s="641"/>
      <c r="B24" s="642"/>
      <c r="C24" s="643"/>
      <c r="D24" s="644"/>
      <c r="E24" s="645"/>
      <c r="F24" s="645"/>
      <c r="G24" s="646"/>
      <c r="H24" s="617"/>
      <c r="I24" s="647"/>
      <c r="J24" s="648"/>
      <c r="K24" s="645"/>
      <c r="L24" s="645"/>
      <c r="M24" s="645"/>
      <c r="N24" s="645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BD24" s="219"/>
      <c r="BE24" s="219"/>
      <c r="BF24" s="219"/>
      <c r="BG24" s="219"/>
      <c r="BH24" s="219"/>
      <c r="BI24" s="219"/>
      <c r="BJ24" s="219"/>
      <c r="BK24" s="219"/>
      <c r="BL24" s="219"/>
      <c r="BM24" s="219"/>
      <c r="BN24" s="219"/>
      <c r="BO24" s="219"/>
      <c r="BP24" s="219"/>
      <c r="BQ24" s="219"/>
      <c r="BR24" s="219"/>
      <c r="BS24" s="219"/>
      <c r="BT24" s="219"/>
      <c r="BU24" s="219"/>
      <c r="BV24" s="219"/>
      <c r="BW24" s="219"/>
      <c r="BX24" s="219"/>
      <c r="BY24" s="219"/>
      <c r="BZ24" s="219"/>
      <c r="CA24" s="219"/>
      <c r="CB24" s="219"/>
      <c r="CC24" s="219"/>
      <c r="CD24" s="219"/>
      <c r="CE24" s="219"/>
      <c r="CF24" s="219"/>
      <c r="CG24" s="219"/>
      <c r="CH24" s="219"/>
      <c r="CI24" s="219"/>
      <c r="CJ24" s="219"/>
      <c r="CK24" s="219"/>
      <c r="CL24" s="219"/>
      <c r="CM24" s="219"/>
      <c r="CN24" s="219"/>
      <c r="CO24" s="219"/>
      <c r="CP24" s="219"/>
      <c r="CQ24" s="219"/>
      <c r="CR24" s="219"/>
      <c r="CS24" s="219"/>
      <c r="CT24" s="219"/>
      <c r="CU24" s="219"/>
      <c r="CV24" s="219"/>
      <c r="CW24" s="219"/>
      <c r="CX24" s="219"/>
      <c r="CY24" s="219"/>
      <c r="CZ24" s="219"/>
      <c r="DA24" s="219"/>
      <c r="DB24" s="219"/>
      <c r="DC24" s="219"/>
      <c r="DD24" s="219"/>
      <c r="DE24" s="219"/>
      <c r="DF24" s="219"/>
      <c r="DG24" s="219"/>
      <c r="DH24" s="219"/>
      <c r="DI24" s="219"/>
      <c r="DJ24" s="219"/>
      <c r="DK24" s="219"/>
      <c r="DL24" s="219"/>
      <c r="DM24" s="219"/>
      <c r="DN24" s="219"/>
      <c r="DO24" s="219"/>
      <c r="DP24" s="219"/>
      <c r="DQ24" s="219"/>
      <c r="DR24" s="219"/>
      <c r="DS24" s="219"/>
      <c r="DT24" s="219"/>
      <c r="DU24" s="219"/>
      <c r="DV24" s="219"/>
      <c r="DW24" s="219"/>
      <c r="DX24" s="219"/>
      <c r="DY24" s="219"/>
      <c r="DZ24" s="219"/>
      <c r="EA24" s="219"/>
      <c r="EB24" s="219"/>
      <c r="EC24" s="219"/>
      <c r="ED24" s="219"/>
      <c r="EE24" s="219"/>
      <c r="EF24" s="219"/>
      <c r="EG24" s="219"/>
      <c r="EH24" s="219"/>
      <c r="EI24" s="219"/>
      <c r="EJ24" s="219"/>
      <c r="EK24" s="219"/>
      <c r="EL24" s="219"/>
      <c r="EM24" s="219"/>
      <c r="EN24" s="219"/>
      <c r="EO24" s="219"/>
      <c r="EP24" s="219"/>
      <c r="EQ24" s="219"/>
      <c r="ER24" s="219"/>
      <c r="ES24" s="219"/>
      <c r="ET24" s="219"/>
      <c r="EU24" s="219"/>
      <c r="EV24" s="219"/>
      <c r="EW24" s="219"/>
      <c r="EX24" s="219"/>
      <c r="EY24" s="219"/>
      <c r="EZ24" s="219"/>
      <c r="FA24" s="219"/>
      <c r="FB24" s="219"/>
      <c r="FC24" s="219"/>
      <c r="FD24" s="219"/>
      <c r="FE24" s="219"/>
      <c r="FF24" s="219"/>
      <c r="FG24" s="219"/>
      <c r="FH24" s="219"/>
      <c r="FI24" s="219"/>
      <c r="FJ24" s="219"/>
      <c r="FK24" s="219"/>
      <c r="FL24" s="219"/>
      <c r="FM24" s="219"/>
      <c r="FN24" s="219"/>
      <c r="FO24" s="219"/>
      <c r="FP24" s="219"/>
      <c r="FQ24" s="219"/>
      <c r="FR24" s="219"/>
      <c r="FS24" s="219"/>
      <c r="FT24" s="219"/>
      <c r="FU24" s="219"/>
      <c r="FV24" s="219"/>
      <c r="FW24" s="219"/>
      <c r="FX24" s="219"/>
      <c r="FY24" s="219"/>
      <c r="FZ24" s="219"/>
      <c r="GA24" s="219"/>
      <c r="GB24" s="219"/>
      <c r="GC24" s="219"/>
      <c r="GD24" s="219"/>
      <c r="GE24" s="219"/>
      <c r="GF24" s="219"/>
      <c r="GG24" s="219"/>
      <c r="GH24" s="219"/>
      <c r="GI24" s="219"/>
      <c r="GJ24" s="219"/>
      <c r="GK24" s="219"/>
      <c r="GL24" s="219"/>
      <c r="GM24" s="219"/>
      <c r="GN24" s="219"/>
      <c r="GO24" s="219"/>
      <c r="GP24" s="219"/>
      <c r="GQ24" s="219"/>
      <c r="GR24" s="219"/>
      <c r="GS24" s="219"/>
      <c r="GT24" s="219"/>
      <c r="GU24" s="219"/>
      <c r="GV24" s="219"/>
      <c r="GW24" s="219"/>
      <c r="GX24" s="219"/>
      <c r="GY24" s="219"/>
      <c r="GZ24" s="219"/>
      <c r="HA24" s="219"/>
      <c r="HB24" s="219"/>
      <c r="HC24" s="219"/>
      <c r="HD24" s="219"/>
      <c r="HE24" s="219"/>
      <c r="HF24" s="219"/>
      <c r="HG24" s="219"/>
      <c r="HH24" s="219"/>
      <c r="HI24" s="219"/>
      <c r="HJ24" s="219"/>
      <c r="HK24" s="219"/>
      <c r="HL24" s="219"/>
      <c r="HM24" s="219"/>
      <c r="HN24" s="219"/>
      <c r="HO24" s="219"/>
      <c r="HP24" s="219"/>
      <c r="HQ24" s="219"/>
      <c r="HR24" s="219"/>
      <c r="HS24" s="219"/>
      <c r="HT24" s="219"/>
      <c r="HU24" s="219"/>
      <c r="HV24" s="219"/>
      <c r="HW24" s="219"/>
      <c r="HX24" s="219"/>
      <c r="HY24" s="219"/>
      <c r="HZ24" s="219"/>
      <c r="IA24" s="219"/>
      <c r="IB24" s="219"/>
      <c r="IC24" s="219"/>
      <c r="ID24" s="219"/>
      <c r="IE24" s="219"/>
      <c r="IF24" s="219"/>
      <c r="IG24" s="219"/>
      <c r="IH24" s="219"/>
      <c r="II24" s="219"/>
      <c r="IJ24" s="219"/>
      <c r="IK24" s="219"/>
      <c r="IL24" s="219"/>
      <c r="IM24" s="219"/>
      <c r="IN24" s="219"/>
      <c r="IO24" s="219"/>
      <c r="IP24" s="219"/>
      <c r="IQ24" s="219"/>
      <c r="IR24" s="219"/>
      <c r="IS24" s="219"/>
      <c r="IT24" s="219"/>
      <c r="IU24" s="219"/>
      <c r="IV24" s="649"/>
    </row>
    <row r="25" spans="1:256" ht="15" hidden="1">
      <c r="A25" s="1193">
        <v>1</v>
      </c>
      <c r="B25" s="1196" t="s">
        <v>1385</v>
      </c>
      <c r="C25" s="1197"/>
      <c r="D25" s="650" t="s">
        <v>0</v>
      </c>
      <c r="E25" s="651">
        <f t="shared" ref="E25:G26" si="6">E29</f>
        <v>22802.400000000001</v>
      </c>
      <c r="F25" s="651">
        <f t="shared" si="6"/>
        <v>22802.400000000001</v>
      </c>
      <c r="G25" s="652">
        <f t="shared" si="6"/>
        <v>0</v>
      </c>
      <c r="H25" s="617"/>
      <c r="I25" s="1202" t="s">
        <v>1385</v>
      </c>
      <c r="J25" s="653" t="s">
        <v>0</v>
      </c>
      <c r="K25" s="651">
        <f>K29</f>
        <v>22802.400000000001</v>
      </c>
      <c r="L25" s="651">
        <f t="shared" ref="K25:M26" si="7">L29</f>
        <v>22802.400000000001</v>
      </c>
      <c r="M25" s="651">
        <f t="shared" si="7"/>
        <v>0</v>
      </c>
      <c r="N25" s="651">
        <f>N29</f>
        <v>0</v>
      </c>
      <c r="O25" s="649"/>
      <c r="P25" s="649"/>
      <c r="Q25" s="649"/>
      <c r="R25" s="649"/>
      <c r="S25" s="649"/>
      <c r="T25" s="649"/>
      <c r="U25" s="649"/>
      <c r="V25" s="649"/>
      <c r="W25" s="649"/>
      <c r="X25" s="649"/>
      <c r="Y25" s="649"/>
      <c r="Z25" s="649"/>
      <c r="AA25" s="649"/>
      <c r="AB25" s="649"/>
      <c r="AC25" s="649"/>
      <c r="AD25" s="649"/>
      <c r="AE25" s="649"/>
      <c r="AF25" s="649"/>
      <c r="AG25" s="649"/>
      <c r="AH25" s="649"/>
      <c r="AI25" s="649"/>
      <c r="AJ25" s="649"/>
      <c r="AK25" s="649"/>
      <c r="AL25" s="649"/>
      <c r="AM25" s="649"/>
      <c r="AN25" s="649"/>
      <c r="AO25" s="649"/>
      <c r="AP25" s="649"/>
      <c r="AQ25" s="649"/>
      <c r="AR25" s="649"/>
      <c r="AS25" s="649"/>
      <c r="AT25" s="649"/>
      <c r="AU25" s="649"/>
      <c r="AV25" s="649"/>
      <c r="AW25" s="649"/>
      <c r="AX25" s="649"/>
      <c r="AY25" s="649"/>
      <c r="AZ25" s="649"/>
      <c r="BA25" s="649"/>
      <c r="BB25" s="649"/>
      <c r="BC25" s="649"/>
      <c r="BD25" s="649"/>
      <c r="BE25" s="649"/>
      <c r="BF25" s="649"/>
      <c r="BG25" s="649"/>
      <c r="BH25" s="649"/>
      <c r="BI25" s="649"/>
      <c r="BJ25" s="649"/>
      <c r="BK25" s="649"/>
      <c r="BL25" s="649"/>
      <c r="BM25" s="649"/>
      <c r="BN25" s="649"/>
      <c r="BO25" s="649"/>
      <c r="BP25" s="649"/>
      <c r="BQ25" s="649"/>
      <c r="BR25" s="649"/>
      <c r="BS25" s="649"/>
      <c r="BT25" s="649"/>
      <c r="BU25" s="649"/>
      <c r="BV25" s="649"/>
      <c r="BW25" s="649"/>
      <c r="BX25" s="649"/>
      <c r="BY25" s="649"/>
      <c r="BZ25" s="649"/>
      <c r="CA25" s="649"/>
      <c r="CB25" s="649"/>
      <c r="CC25" s="649"/>
      <c r="CD25" s="649"/>
      <c r="CE25" s="649"/>
      <c r="CF25" s="649"/>
      <c r="CG25" s="649"/>
      <c r="CH25" s="649"/>
      <c r="CI25" s="649"/>
      <c r="CJ25" s="649"/>
      <c r="CK25" s="649"/>
      <c r="CL25" s="649"/>
      <c r="CM25" s="649"/>
      <c r="CN25" s="649"/>
      <c r="CO25" s="649"/>
      <c r="CP25" s="649"/>
      <c r="CQ25" s="649"/>
      <c r="CR25" s="649"/>
      <c r="CS25" s="649"/>
      <c r="CT25" s="649"/>
      <c r="CU25" s="649"/>
      <c r="CV25" s="649"/>
      <c r="CW25" s="649"/>
      <c r="CX25" s="649"/>
      <c r="CY25" s="649"/>
      <c r="CZ25" s="649"/>
      <c r="DA25" s="649"/>
      <c r="DB25" s="649"/>
      <c r="DC25" s="649"/>
      <c r="DD25" s="649"/>
      <c r="DE25" s="649"/>
      <c r="DF25" s="649"/>
      <c r="DG25" s="649"/>
      <c r="DH25" s="649"/>
      <c r="DI25" s="649"/>
      <c r="DJ25" s="649"/>
      <c r="DK25" s="649"/>
      <c r="DL25" s="649"/>
      <c r="DM25" s="649"/>
      <c r="DN25" s="649"/>
      <c r="DO25" s="649"/>
      <c r="DP25" s="649"/>
      <c r="DQ25" s="649"/>
      <c r="DR25" s="649"/>
      <c r="DS25" s="649"/>
      <c r="DT25" s="649"/>
      <c r="DU25" s="649"/>
      <c r="DV25" s="649"/>
      <c r="DW25" s="649"/>
      <c r="DX25" s="649"/>
      <c r="DY25" s="649"/>
      <c r="DZ25" s="649"/>
      <c r="EA25" s="649"/>
      <c r="EB25" s="649"/>
      <c r="EC25" s="649"/>
      <c r="ED25" s="649"/>
      <c r="EE25" s="649"/>
      <c r="EF25" s="649"/>
      <c r="EG25" s="649"/>
      <c r="EH25" s="649"/>
      <c r="EI25" s="649"/>
      <c r="EJ25" s="649"/>
      <c r="EK25" s="649"/>
      <c r="EL25" s="649"/>
      <c r="EM25" s="649"/>
      <c r="EN25" s="649"/>
      <c r="EO25" s="649"/>
      <c r="EP25" s="649"/>
      <c r="EQ25" s="649"/>
      <c r="ER25" s="649"/>
      <c r="ES25" s="649"/>
      <c r="ET25" s="649"/>
      <c r="EU25" s="649"/>
      <c r="EV25" s="649"/>
      <c r="EW25" s="649"/>
      <c r="EX25" s="649"/>
      <c r="EY25" s="649"/>
      <c r="EZ25" s="649"/>
      <c r="FA25" s="649"/>
      <c r="FB25" s="649"/>
      <c r="FC25" s="649"/>
      <c r="FD25" s="649"/>
      <c r="FE25" s="649"/>
      <c r="FF25" s="649"/>
      <c r="FG25" s="649"/>
      <c r="FH25" s="649"/>
      <c r="FI25" s="649"/>
      <c r="FJ25" s="649"/>
      <c r="FK25" s="649"/>
      <c r="FL25" s="649"/>
      <c r="FM25" s="649"/>
      <c r="FN25" s="649"/>
      <c r="FO25" s="649"/>
      <c r="FP25" s="649"/>
      <c r="FQ25" s="649"/>
      <c r="FR25" s="649"/>
      <c r="FS25" s="649"/>
      <c r="FT25" s="649"/>
      <c r="FU25" s="649"/>
      <c r="FV25" s="649"/>
      <c r="FW25" s="649"/>
      <c r="FX25" s="649"/>
      <c r="FY25" s="649"/>
      <c r="FZ25" s="649"/>
      <c r="GA25" s="649"/>
      <c r="GB25" s="649"/>
      <c r="GC25" s="649"/>
      <c r="GD25" s="649"/>
      <c r="GE25" s="649"/>
      <c r="GF25" s="649"/>
      <c r="GG25" s="649"/>
      <c r="GH25" s="649"/>
      <c r="GI25" s="649"/>
      <c r="GJ25" s="649"/>
      <c r="GK25" s="649"/>
      <c r="GL25" s="649"/>
      <c r="GM25" s="649"/>
      <c r="GN25" s="649"/>
      <c r="GO25" s="649"/>
      <c r="GP25" s="649"/>
      <c r="GQ25" s="649"/>
      <c r="GR25" s="649"/>
      <c r="GS25" s="649"/>
      <c r="GT25" s="649"/>
      <c r="GU25" s="649"/>
      <c r="GV25" s="649"/>
      <c r="GW25" s="649"/>
      <c r="GX25" s="649"/>
      <c r="GY25" s="649"/>
      <c r="GZ25" s="649"/>
      <c r="HA25" s="649"/>
      <c r="HB25" s="649"/>
      <c r="HC25" s="649"/>
      <c r="HD25" s="649"/>
      <c r="HE25" s="649"/>
      <c r="HF25" s="649"/>
      <c r="HG25" s="649"/>
      <c r="HH25" s="649"/>
      <c r="HI25" s="649"/>
      <c r="HJ25" s="649"/>
      <c r="HK25" s="649"/>
      <c r="HL25" s="649"/>
      <c r="HM25" s="649"/>
      <c r="HN25" s="649"/>
      <c r="HO25" s="649"/>
      <c r="HP25" s="649"/>
      <c r="HQ25" s="649"/>
      <c r="HR25" s="649"/>
      <c r="HS25" s="649"/>
      <c r="HT25" s="649"/>
      <c r="HU25" s="649"/>
      <c r="HV25" s="649"/>
      <c r="HW25" s="649"/>
      <c r="HX25" s="649"/>
      <c r="HY25" s="649"/>
      <c r="HZ25" s="649"/>
      <c r="IA25" s="649"/>
      <c r="IB25" s="649"/>
      <c r="IC25" s="649"/>
      <c r="ID25" s="649"/>
      <c r="IE25" s="649"/>
      <c r="IF25" s="649"/>
      <c r="IG25" s="649"/>
      <c r="IH25" s="649"/>
      <c r="II25" s="649"/>
      <c r="IJ25" s="649"/>
      <c r="IK25" s="649"/>
      <c r="IL25" s="649"/>
      <c r="IM25" s="649"/>
      <c r="IN25" s="649"/>
      <c r="IO25" s="649"/>
      <c r="IP25" s="649"/>
      <c r="IQ25" s="649"/>
      <c r="IR25" s="649"/>
      <c r="IS25" s="649"/>
      <c r="IT25" s="649"/>
      <c r="IU25" s="649"/>
      <c r="IV25" s="624"/>
    </row>
    <row r="26" spans="1:256" ht="15" hidden="1">
      <c r="A26" s="1194"/>
      <c r="B26" s="1198"/>
      <c r="C26" s="1199"/>
      <c r="D26" s="654" t="s">
        <v>1</v>
      </c>
      <c r="E26" s="651">
        <f t="shared" si="6"/>
        <v>0</v>
      </c>
      <c r="F26" s="651">
        <f t="shared" si="6"/>
        <v>0</v>
      </c>
      <c r="G26" s="652">
        <f t="shared" si="6"/>
        <v>0</v>
      </c>
      <c r="H26" s="617"/>
      <c r="I26" s="1203"/>
      <c r="J26" s="653" t="s">
        <v>1</v>
      </c>
      <c r="K26" s="651">
        <f t="shared" si="7"/>
        <v>0</v>
      </c>
      <c r="L26" s="651">
        <f t="shared" si="7"/>
        <v>0</v>
      </c>
      <c r="M26" s="651">
        <f t="shared" si="7"/>
        <v>0</v>
      </c>
      <c r="N26" s="651">
        <f>N30</f>
        <v>0</v>
      </c>
      <c r="O26" s="649"/>
      <c r="P26" s="649"/>
      <c r="Q26" s="649"/>
      <c r="R26" s="649"/>
      <c r="S26" s="649"/>
      <c r="T26" s="649"/>
      <c r="U26" s="649"/>
      <c r="V26" s="649"/>
      <c r="W26" s="649"/>
      <c r="X26" s="649"/>
      <c r="Y26" s="649"/>
      <c r="Z26" s="649"/>
      <c r="AA26" s="649"/>
      <c r="AB26" s="649"/>
      <c r="AC26" s="649"/>
      <c r="AD26" s="649"/>
      <c r="AE26" s="649"/>
      <c r="AF26" s="649"/>
      <c r="AG26" s="649"/>
      <c r="AH26" s="649"/>
      <c r="AI26" s="649"/>
      <c r="AJ26" s="649"/>
      <c r="AK26" s="649"/>
      <c r="AL26" s="649"/>
      <c r="AM26" s="649"/>
      <c r="AN26" s="649"/>
      <c r="AO26" s="649"/>
      <c r="AP26" s="649"/>
      <c r="AQ26" s="649"/>
      <c r="AR26" s="649"/>
      <c r="AS26" s="649"/>
      <c r="AT26" s="649"/>
      <c r="AU26" s="649"/>
      <c r="AV26" s="649"/>
      <c r="AW26" s="649"/>
      <c r="AX26" s="649"/>
      <c r="AY26" s="649"/>
      <c r="AZ26" s="649"/>
      <c r="BA26" s="649"/>
      <c r="BB26" s="649"/>
      <c r="BC26" s="649"/>
      <c r="BD26" s="649"/>
      <c r="BE26" s="649"/>
      <c r="BF26" s="649"/>
      <c r="BG26" s="649"/>
      <c r="BH26" s="649"/>
      <c r="BI26" s="649"/>
      <c r="BJ26" s="649"/>
      <c r="BK26" s="649"/>
      <c r="BL26" s="649"/>
      <c r="BM26" s="649"/>
      <c r="BN26" s="649"/>
      <c r="BO26" s="649"/>
      <c r="BP26" s="649"/>
      <c r="BQ26" s="649"/>
      <c r="BR26" s="649"/>
      <c r="BS26" s="649"/>
      <c r="BT26" s="649"/>
      <c r="BU26" s="649"/>
      <c r="BV26" s="649"/>
      <c r="BW26" s="649"/>
      <c r="BX26" s="649"/>
      <c r="BY26" s="649"/>
      <c r="BZ26" s="649"/>
      <c r="CA26" s="649"/>
      <c r="CB26" s="649"/>
      <c r="CC26" s="649"/>
      <c r="CD26" s="649"/>
      <c r="CE26" s="649"/>
      <c r="CF26" s="649"/>
      <c r="CG26" s="649"/>
      <c r="CH26" s="649"/>
      <c r="CI26" s="649"/>
      <c r="CJ26" s="649"/>
      <c r="CK26" s="649"/>
      <c r="CL26" s="649"/>
      <c r="CM26" s="649"/>
      <c r="CN26" s="649"/>
      <c r="CO26" s="649"/>
      <c r="CP26" s="649"/>
      <c r="CQ26" s="649"/>
      <c r="CR26" s="649"/>
      <c r="CS26" s="649"/>
      <c r="CT26" s="649"/>
      <c r="CU26" s="649"/>
      <c r="CV26" s="649"/>
      <c r="CW26" s="649"/>
      <c r="CX26" s="649"/>
      <c r="CY26" s="649"/>
      <c r="CZ26" s="649"/>
      <c r="DA26" s="649"/>
      <c r="DB26" s="649"/>
      <c r="DC26" s="649"/>
      <c r="DD26" s="649"/>
      <c r="DE26" s="649"/>
      <c r="DF26" s="649"/>
      <c r="DG26" s="649"/>
      <c r="DH26" s="649"/>
      <c r="DI26" s="649"/>
      <c r="DJ26" s="649"/>
      <c r="DK26" s="649"/>
      <c r="DL26" s="649"/>
      <c r="DM26" s="649"/>
      <c r="DN26" s="649"/>
      <c r="DO26" s="649"/>
      <c r="DP26" s="649"/>
      <c r="DQ26" s="649"/>
      <c r="DR26" s="649"/>
      <c r="DS26" s="649"/>
      <c r="DT26" s="649"/>
      <c r="DU26" s="649"/>
      <c r="DV26" s="649"/>
      <c r="DW26" s="649"/>
      <c r="DX26" s="649"/>
      <c r="DY26" s="649"/>
      <c r="DZ26" s="649"/>
      <c r="EA26" s="649"/>
      <c r="EB26" s="649"/>
      <c r="EC26" s="649"/>
      <c r="ED26" s="649"/>
      <c r="EE26" s="649"/>
      <c r="EF26" s="649"/>
      <c r="EG26" s="649"/>
      <c r="EH26" s="649"/>
      <c r="EI26" s="649"/>
      <c r="EJ26" s="649"/>
      <c r="EK26" s="649"/>
      <c r="EL26" s="649"/>
      <c r="EM26" s="649"/>
      <c r="EN26" s="649"/>
      <c r="EO26" s="649"/>
      <c r="EP26" s="649"/>
      <c r="EQ26" s="649"/>
      <c r="ER26" s="649"/>
      <c r="ES26" s="649"/>
      <c r="ET26" s="649"/>
      <c r="EU26" s="649"/>
      <c r="EV26" s="649"/>
      <c r="EW26" s="649"/>
      <c r="EX26" s="649"/>
      <c r="EY26" s="649"/>
      <c r="EZ26" s="649"/>
      <c r="FA26" s="649"/>
      <c r="FB26" s="649"/>
      <c r="FC26" s="649"/>
      <c r="FD26" s="649"/>
      <c r="FE26" s="649"/>
      <c r="FF26" s="649"/>
      <c r="FG26" s="649"/>
      <c r="FH26" s="649"/>
      <c r="FI26" s="649"/>
      <c r="FJ26" s="649"/>
      <c r="FK26" s="649"/>
      <c r="FL26" s="649"/>
      <c r="FM26" s="649"/>
      <c r="FN26" s="649"/>
      <c r="FO26" s="649"/>
      <c r="FP26" s="649"/>
      <c r="FQ26" s="649"/>
      <c r="FR26" s="649"/>
      <c r="FS26" s="649"/>
      <c r="FT26" s="649"/>
      <c r="FU26" s="649"/>
      <c r="FV26" s="649"/>
      <c r="FW26" s="649"/>
      <c r="FX26" s="649"/>
      <c r="FY26" s="649"/>
      <c r="FZ26" s="649"/>
      <c r="GA26" s="649"/>
      <c r="GB26" s="649"/>
      <c r="GC26" s="649"/>
      <c r="GD26" s="649"/>
      <c r="GE26" s="649"/>
      <c r="GF26" s="649"/>
      <c r="GG26" s="649"/>
      <c r="GH26" s="649"/>
      <c r="GI26" s="649"/>
      <c r="GJ26" s="649"/>
      <c r="GK26" s="649"/>
      <c r="GL26" s="649"/>
      <c r="GM26" s="649"/>
      <c r="GN26" s="649"/>
      <c r="GO26" s="649"/>
      <c r="GP26" s="649"/>
      <c r="GQ26" s="649"/>
      <c r="GR26" s="649"/>
      <c r="GS26" s="649"/>
      <c r="GT26" s="649"/>
      <c r="GU26" s="649"/>
      <c r="GV26" s="649"/>
      <c r="GW26" s="649"/>
      <c r="GX26" s="649"/>
      <c r="GY26" s="649"/>
      <c r="GZ26" s="649"/>
      <c r="HA26" s="649"/>
      <c r="HB26" s="649"/>
      <c r="HC26" s="649"/>
      <c r="HD26" s="649"/>
      <c r="HE26" s="649"/>
      <c r="HF26" s="649"/>
      <c r="HG26" s="649"/>
      <c r="HH26" s="649"/>
      <c r="HI26" s="649"/>
      <c r="HJ26" s="649"/>
      <c r="HK26" s="649"/>
      <c r="HL26" s="649"/>
      <c r="HM26" s="649"/>
      <c r="HN26" s="649"/>
      <c r="HO26" s="649"/>
      <c r="HP26" s="649"/>
      <c r="HQ26" s="649"/>
      <c r="HR26" s="649"/>
      <c r="HS26" s="649"/>
      <c r="HT26" s="649"/>
      <c r="HU26" s="649"/>
      <c r="HV26" s="649"/>
      <c r="HW26" s="649"/>
      <c r="HX26" s="649"/>
      <c r="HY26" s="649"/>
      <c r="HZ26" s="649"/>
      <c r="IA26" s="649"/>
      <c r="IB26" s="649"/>
      <c r="IC26" s="649"/>
      <c r="ID26" s="649"/>
      <c r="IE26" s="649"/>
      <c r="IF26" s="649"/>
      <c r="IG26" s="649"/>
      <c r="IH26" s="649"/>
      <c r="II26" s="649"/>
      <c r="IJ26" s="649"/>
      <c r="IK26" s="649"/>
      <c r="IL26" s="649"/>
      <c r="IM26" s="649"/>
      <c r="IN26" s="649"/>
      <c r="IO26" s="649"/>
      <c r="IP26" s="649"/>
      <c r="IQ26" s="649"/>
      <c r="IR26" s="649"/>
      <c r="IS26" s="649"/>
      <c r="IT26" s="649"/>
      <c r="IU26" s="649"/>
      <c r="IV26" s="624"/>
    </row>
    <row r="27" spans="1:256" ht="15" hidden="1">
      <c r="A27" s="1195"/>
      <c r="B27" s="1200"/>
      <c r="C27" s="1201"/>
      <c r="D27" s="654" t="s">
        <v>2</v>
      </c>
      <c r="E27" s="651">
        <f>E25+E26</f>
        <v>22802.400000000001</v>
      </c>
      <c r="F27" s="651">
        <f>F25+F26</f>
        <v>22802.400000000001</v>
      </c>
      <c r="G27" s="651">
        <f>G25+G26</f>
        <v>0</v>
      </c>
      <c r="H27" s="617"/>
      <c r="I27" s="1204"/>
      <c r="J27" s="653" t="s">
        <v>2</v>
      </c>
      <c r="K27" s="651">
        <f>K25+K26</f>
        <v>22802.400000000001</v>
      </c>
      <c r="L27" s="651">
        <f>L25+L26</f>
        <v>22802.400000000001</v>
      </c>
      <c r="M27" s="651">
        <f>M25+M26</f>
        <v>0</v>
      </c>
      <c r="N27" s="651">
        <f>N25+N26</f>
        <v>0</v>
      </c>
      <c r="O27" s="649"/>
      <c r="P27" s="649"/>
      <c r="Q27" s="649"/>
      <c r="R27" s="649"/>
      <c r="S27" s="649"/>
      <c r="T27" s="649"/>
      <c r="U27" s="649"/>
      <c r="V27" s="649"/>
      <c r="W27" s="649"/>
      <c r="X27" s="649"/>
      <c r="Y27" s="649"/>
      <c r="Z27" s="649"/>
      <c r="AA27" s="649"/>
      <c r="AB27" s="649"/>
      <c r="AC27" s="649"/>
      <c r="AD27" s="649"/>
      <c r="AE27" s="649"/>
      <c r="AF27" s="649"/>
      <c r="AG27" s="649"/>
      <c r="AH27" s="649"/>
      <c r="AI27" s="649"/>
      <c r="AJ27" s="649"/>
      <c r="AK27" s="649"/>
      <c r="AL27" s="649"/>
      <c r="AM27" s="649"/>
      <c r="AN27" s="649"/>
      <c r="AO27" s="649"/>
      <c r="AP27" s="649"/>
      <c r="AQ27" s="649"/>
      <c r="AR27" s="649"/>
      <c r="AS27" s="649"/>
      <c r="AT27" s="649"/>
      <c r="AU27" s="649"/>
      <c r="AV27" s="649"/>
      <c r="AW27" s="649"/>
      <c r="AX27" s="649"/>
      <c r="AY27" s="649"/>
      <c r="AZ27" s="649"/>
      <c r="BA27" s="649"/>
      <c r="BB27" s="649"/>
      <c r="BC27" s="649"/>
      <c r="BD27" s="649"/>
      <c r="BE27" s="649"/>
      <c r="BF27" s="649"/>
      <c r="BG27" s="649"/>
      <c r="BH27" s="649"/>
      <c r="BI27" s="649"/>
      <c r="BJ27" s="649"/>
      <c r="BK27" s="649"/>
      <c r="BL27" s="649"/>
      <c r="BM27" s="649"/>
      <c r="BN27" s="649"/>
      <c r="BO27" s="649"/>
      <c r="BP27" s="649"/>
      <c r="BQ27" s="649"/>
      <c r="BR27" s="649"/>
      <c r="BS27" s="649"/>
      <c r="BT27" s="649"/>
      <c r="BU27" s="649"/>
      <c r="BV27" s="649"/>
      <c r="BW27" s="649"/>
      <c r="BX27" s="649"/>
      <c r="BY27" s="649"/>
      <c r="BZ27" s="649"/>
      <c r="CA27" s="649"/>
      <c r="CB27" s="649"/>
      <c r="CC27" s="649"/>
      <c r="CD27" s="649"/>
      <c r="CE27" s="649"/>
      <c r="CF27" s="649"/>
      <c r="CG27" s="649"/>
      <c r="CH27" s="649"/>
      <c r="CI27" s="649"/>
      <c r="CJ27" s="649"/>
      <c r="CK27" s="649"/>
      <c r="CL27" s="649"/>
      <c r="CM27" s="649"/>
      <c r="CN27" s="649"/>
      <c r="CO27" s="649"/>
      <c r="CP27" s="649"/>
      <c r="CQ27" s="649"/>
      <c r="CR27" s="649"/>
      <c r="CS27" s="649"/>
      <c r="CT27" s="649"/>
      <c r="CU27" s="649"/>
      <c r="CV27" s="649"/>
      <c r="CW27" s="649"/>
      <c r="CX27" s="649"/>
      <c r="CY27" s="649"/>
      <c r="CZ27" s="649"/>
      <c r="DA27" s="649"/>
      <c r="DB27" s="649"/>
      <c r="DC27" s="649"/>
      <c r="DD27" s="649"/>
      <c r="DE27" s="649"/>
      <c r="DF27" s="649"/>
      <c r="DG27" s="649"/>
      <c r="DH27" s="649"/>
      <c r="DI27" s="649"/>
      <c r="DJ27" s="649"/>
      <c r="DK27" s="649"/>
      <c r="DL27" s="649"/>
      <c r="DM27" s="649"/>
      <c r="DN27" s="649"/>
      <c r="DO27" s="649"/>
      <c r="DP27" s="649"/>
      <c r="DQ27" s="649"/>
      <c r="DR27" s="649"/>
      <c r="DS27" s="649"/>
      <c r="DT27" s="649"/>
      <c r="DU27" s="649"/>
      <c r="DV27" s="649"/>
      <c r="DW27" s="649"/>
      <c r="DX27" s="649"/>
      <c r="DY27" s="649"/>
      <c r="DZ27" s="649"/>
      <c r="EA27" s="649"/>
      <c r="EB27" s="649"/>
      <c r="EC27" s="649"/>
      <c r="ED27" s="649"/>
      <c r="EE27" s="649"/>
      <c r="EF27" s="649"/>
      <c r="EG27" s="649"/>
      <c r="EH27" s="649"/>
      <c r="EI27" s="649"/>
      <c r="EJ27" s="649"/>
      <c r="EK27" s="649"/>
      <c r="EL27" s="649"/>
      <c r="EM27" s="649"/>
      <c r="EN27" s="649"/>
      <c r="EO27" s="649"/>
      <c r="EP27" s="649"/>
      <c r="EQ27" s="649"/>
      <c r="ER27" s="649"/>
      <c r="ES27" s="649"/>
      <c r="ET27" s="649"/>
      <c r="EU27" s="649"/>
      <c r="EV27" s="649"/>
      <c r="EW27" s="649"/>
      <c r="EX27" s="649"/>
      <c r="EY27" s="649"/>
      <c r="EZ27" s="649"/>
      <c r="FA27" s="649"/>
      <c r="FB27" s="649"/>
      <c r="FC27" s="649"/>
      <c r="FD27" s="649"/>
      <c r="FE27" s="649"/>
      <c r="FF27" s="649"/>
      <c r="FG27" s="649"/>
      <c r="FH27" s="649"/>
      <c r="FI27" s="649"/>
      <c r="FJ27" s="649"/>
      <c r="FK27" s="649"/>
      <c r="FL27" s="649"/>
      <c r="FM27" s="649"/>
      <c r="FN27" s="649"/>
      <c r="FO27" s="649"/>
      <c r="FP27" s="649"/>
      <c r="FQ27" s="649"/>
      <c r="FR27" s="649"/>
      <c r="FS27" s="649"/>
      <c r="FT27" s="649"/>
      <c r="FU27" s="649"/>
      <c r="FV27" s="649"/>
      <c r="FW27" s="649"/>
      <c r="FX27" s="649"/>
      <c r="FY27" s="649"/>
      <c r="FZ27" s="649"/>
      <c r="GA27" s="649"/>
      <c r="GB27" s="649"/>
      <c r="GC27" s="649"/>
      <c r="GD27" s="649"/>
      <c r="GE27" s="649"/>
      <c r="GF27" s="649"/>
      <c r="GG27" s="649"/>
      <c r="GH27" s="649"/>
      <c r="GI27" s="649"/>
      <c r="GJ27" s="649"/>
      <c r="GK27" s="649"/>
      <c r="GL27" s="649"/>
      <c r="GM27" s="649"/>
      <c r="GN27" s="649"/>
      <c r="GO27" s="649"/>
      <c r="GP27" s="649"/>
      <c r="GQ27" s="649"/>
      <c r="GR27" s="649"/>
      <c r="GS27" s="649"/>
      <c r="GT27" s="649"/>
      <c r="GU27" s="649"/>
      <c r="GV27" s="649"/>
      <c r="GW27" s="649"/>
      <c r="GX27" s="649"/>
      <c r="GY27" s="649"/>
      <c r="GZ27" s="649"/>
      <c r="HA27" s="649"/>
      <c r="HB27" s="649"/>
      <c r="HC27" s="649"/>
      <c r="HD27" s="649"/>
      <c r="HE27" s="649"/>
      <c r="HF27" s="649"/>
      <c r="HG27" s="649"/>
      <c r="HH27" s="649"/>
      <c r="HI27" s="649"/>
      <c r="HJ27" s="649"/>
      <c r="HK27" s="649"/>
      <c r="HL27" s="649"/>
      <c r="HM27" s="649"/>
      <c r="HN27" s="649"/>
      <c r="HO27" s="649"/>
      <c r="HP27" s="649"/>
      <c r="HQ27" s="649"/>
      <c r="HR27" s="649"/>
      <c r="HS27" s="649"/>
      <c r="HT27" s="649"/>
      <c r="HU27" s="649"/>
      <c r="HV27" s="649"/>
      <c r="HW27" s="649"/>
      <c r="HX27" s="649"/>
      <c r="HY27" s="649"/>
      <c r="HZ27" s="649"/>
      <c r="IA27" s="649"/>
      <c r="IB27" s="649"/>
      <c r="IC27" s="649"/>
      <c r="ID27" s="649"/>
      <c r="IE27" s="649"/>
      <c r="IF27" s="649"/>
      <c r="IG27" s="649"/>
      <c r="IH27" s="649"/>
      <c r="II27" s="649"/>
      <c r="IJ27" s="649"/>
      <c r="IK27" s="649"/>
      <c r="IL27" s="649"/>
      <c r="IM27" s="649"/>
      <c r="IN27" s="649"/>
      <c r="IO27" s="649"/>
      <c r="IP27" s="649"/>
      <c r="IQ27" s="649"/>
      <c r="IR27" s="649"/>
      <c r="IS27" s="649"/>
      <c r="IT27" s="649"/>
      <c r="IU27" s="649"/>
      <c r="IV27" s="624"/>
    </row>
    <row r="28" spans="1:256" hidden="1">
      <c r="A28" s="655"/>
      <c r="B28" s="656"/>
      <c r="C28" s="656"/>
      <c r="D28" s="657"/>
      <c r="E28" s="658"/>
      <c r="F28" s="658"/>
      <c r="G28" s="659"/>
      <c r="H28" s="617"/>
      <c r="I28" s="660"/>
      <c r="J28" s="661"/>
      <c r="K28" s="658"/>
      <c r="L28" s="658"/>
      <c r="M28" s="658"/>
      <c r="N28" s="658"/>
      <c r="O28" s="662"/>
      <c r="P28" s="662"/>
      <c r="Q28" s="662"/>
      <c r="R28" s="662"/>
      <c r="S28" s="662"/>
      <c r="T28" s="662"/>
      <c r="U28" s="662"/>
      <c r="V28" s="662"/>
      <c r="W28" s="662"/>
      <c r="X28" s="662"/>
      <c r="Y28" s="662"/>
      <c r="Z28" s="662"/>
      <c r="AA28" s="662"/>
      <c r="AB28" s="662"/>
      <c r="AC28" s="662"/>
      <c r="AD28" s="662"/>
      <c r="AE28" s="662"/>
      <c r="AF28" s="662"/>
      <c r="AG28" s="662"/>
      <c r="AH28" s="662"/>
      <c r="AI28" s="662"/>
      <c r="AJ28" s="662"/>
      <c r="AK28" s="662"/>
      <c r="AL28" s="662"/>
      <c r="AM28" s="662"/>
      <c r="AN28" s="662"/>
      <c r="AO28" s="662"/>
      <c r="AP28" s="662"/>
      <c r="AQ28" s="662"/>
      <c r="AR28" s="662"/>
      <c r="AS28" s="662"/>
      <c r="AT28" s="662"/>
      <c r="AU28" s="662"/>
      <c r="AV28" s="662"/>
      <c r="AW28" s="662"/>
      <c r="AX28" s="662"/>
      <c r="AY28" s="662"/>
      <c r="AZ28" s="662"/>
      <c r="BA28" s="662"/>
      <c r="BB28" s="662"/>
      <c r="BC28" s="662"/>
      <c r="BD28" s="662"/>
      <c r="BE28" s="662"/>
      <c r="BF28" s="662"/>
      <c r="BG28" s="662"/>
      <c r="BH28" s="662"/>
      <c r="BI28" s="662"/>
      <c r="BJ28" s="662"/>
      <c r="BK28" s="662"/>
      <c r="BL28" s="662"/>
      <c r="BM28" s="662"/>
      <c r="BN28" s="662"/>
      <c r="BO28" s="662"/>
      <c r="BP28" s="662"/>
      <c r="BQ28" s="662"/>
      <c r="BR28" s="662"/>
      <c r="BS28" s="662"/>
      <c r="BT28" s="662"/>
      <c r="BU28" s="662"/>
      <c r="BV28" s="662"/>
      <c r="BW28" s="662"/>
      <c r="BX28" s="662"/>
      <c r="BY28" s="662"/>
      <c r="BZ28" s="662"/>
      <c r="CA28" s="662"/>
      <c r="CB28" s="662"/>
      <c r="CC28" s="662"/>
      <c r="CD28" s="662"/>
      <c r="CE28" s="662"/>
      <c r="CF28" s="662"/>
      <c r="CG28" s="662"/>
      <c r="CH28" s="662"/>
      <c r="CI28" s="662"/>
      <c r="CJ28" s="662"/>
      <c r="CK28" s="662"/>
      <c r="CL28" s="662"/>
      <c r="CM28" s="662"/>
      <c r="CN28" s="662"/>
      <c r="CO28" s="662"/>
      <c r="CP28" s="662"/>
      <c r="CQ28" s="662"/>
      <c r="CR28" s="662"/>
      <c r="CS28" s="662"/>
      <c r="CT28" s="662"/>
      <c r="CU28" s="662"/>
      <c r="CV28" s="662"/>
      <c r="CW28" s="662"/>
      <c r="CX28" s="662"/>
      <c r="CY28" s="662"/>
      <c r="CZ28" s="662"/>
      <c r="DA28" s="662"/>
      <c r="DB28" s="662"/>
      <c r="DC28" s="662"/>
      <c r="DD28" s="662"/>
      <c r="DE28" s="662"/>
      <c r="DF28" s="662"/>
      <c r="DG28" s="662"/>
      <c r="DH28" s="662"/>
      <c r="DI28" s="662"/>
      <c r="DJ28" s="662"/>
      <c r="DK28" s="662"/>
      <c r="DL28" s="662"/>
      <c r="DM28" s="662"/>
      <c r="DN28" s="662"/>
      <c r="DO28" s="662"/>
      <c r="DP28" s="662"/>
      <c r="DQ28" s="662"/>
      <c r="DR28" s="662"/>
      <c r="DS28" s="662"/>
      <c r="DT28" s="662"/>
      <c r="DU28" s="662"/>
      <c r="DV28" s="662"/>
      <c r="DW28" s="662"/>
      <c r="DX28" s="662"/>
      <c r="DY28" s="662"/>
      <c r="DZ28" s="662"/>
      <c r="EA28" s="662"/>
      <c r="EB28" s="662"/>
      <c r="EC28" s="662"/>
      <c r="ED28" s="662"/>
      <c r="EE28" s="662"/>
      <c r="EF28" s="662"/>
      <c r="EG28" s="662"/>
      <c r="EH28" s="662"/>
      <c r="EI28" s="662"/>
      <c r="EJ28" s="662"/>
      <c r="EK28" s="662"/>
      <c r="EL28" s="662"/>
      <c r="EM28" s="662"/>
      <c r="EN28" s="662"/>
      <c r="EO28" s="662"/>
      <c r="EP28" s="662"/>
      <c r="EQ28" s="662"/>
      <c r="ER28" s="662"/>
      <c r="ES28" s="662"/>
      <c r="ET28" s="662"/>
      <c r="EU28" s="662"/>
      <c r="EV28" s="662"/>
      <c r="EW28" s="662"/>
      <c r="EX28" s="662"/>
      <c r="EY28" s="662"/>
      <c r="EZ28" s="662"/>
      <c r="FA28" s="662"/>
      <c r="FB28" s="662"/>
      <c r="FC28" s="662"/>
      <c r="FD28" s="662"/>
      <c r="FE28" s="662"/>
      <c r="FF28" s="662"/>
      <c r="FG28" s="662"/>
      <c r="FH28" s="662"/>
      <c r="FI28" s="662"/>
      <c r="FJ28" s="662"/>
      <c r="FK28" s="662"/>
      <c r="FL28" s="662"/>
      <c r="FM28" s="662"/>
      <c r="FN28" s="662"/>
      <c r="FO28" s="662"/>
      <c r="FP28" s="662"/>
      <c r="FQ28" s="662"/>
      <c r="FR28" s="662"/>
      <c r="FS28" s="662"/>
      <c r="FT28" s="662"/>
      <c r="FU28" s="662"/>
      <c r="FV28" s="662"/>
      <c r="FW28" s="662"/>
      <c r="FX28" s="662"/>
      <c r="FY28" s="662"/>
      <c r="FZ28" s="662"/>
      <c r="GA28" s="662"/>
      <c r="GB28" s="662"/>
      <c r="GC28" s="662"/>
      <c r="GD28" s="662"/>
      <c r="GE28" s="662"/>
      <c r="GF28" s="662"/>
      <c r="GG28" s="662"/>
      <c r="GH28" s="662"/>
      <c r="GI28" s="662"/>
      <c r="GJ28" s="662"/>
      <c r="GK28" s="662"/>
      <c r="GL28" s="662"/>
      <c r="GM28" s="662"/>
      <c r="GN28" s="662"/>
      <c r="GO28" s="662"/>
      <c r="GP28" s="662"/>
      <c r="GQ28" s="662"/>
      <c r="GR28" s="662"/>
      <c r="GS28" s="662"/>
      <c r="GT28" s="662"/>
      <c r="GU28" s="662"/>
      <c r="GV28" s="662"/>
      <c r="GW28" s="662"/>
      <c r="GX28" s="662"/>
      <c r="GY28" s="662"/>
      <c r="GZ28" s="662"/>
      <c r="HA28" s="662"/>
      <c r="HB28" s="662"/>
      <c r="HC28" s="662"/>
      <c r="HD28" s="662"/>
      <c r="HE28" s="662"/>
      <c r="HF28" s="662"/>
      <c r="HG28" s="662"/>
      <c r="HH28" s="662"/>
      <c r="HI28" s="662"/>
      <c r="HJ28" s="662"/>
      <c r="HK28" s="662"/>
      <c r="HL28" s="662"/>
      <c r="HM28" s="662"/>
      <c r="HN28" s="662"/>
      <c r="HO28" s="662"/>
      <c r="HP28" s="662"/>
      <c r="HQ28" s="662"/>
      <c r="HR28" s="662"/>
      <c r="HS28" s="662"/>
      <c r="HT28" s="662"/>
      <c r="HU28" s="662"/>
      <c r="HV28" s="662"/>
      <c r="HW28" s="662"/>
      <c r="HX28" s="662"/>
      <c r="HY28" s="662"/>
      <c r="HZ28" s="662"/>
      <c r="IA28" s="662"/>
      <c r="IB28" s="662"/>
      <c r="IC28" s="662"/>
      <c r="ID28" s="662"/>
      <c r="IE28" s="662"/>
      <c r="IF28" s="662"/>
      <c r="IG28" s="662"/>
      <c r="IH28" s="662"/>
      <c r="II28" s="662"/>
      <c r="IJ28" s="662"/>
      <c r="IK28" s="662"/>
      <c r="IL28" s="662"/>
      <c r="IM28" s="662"/>
      <c r="IN28" s="662"/>
      <c r="IO28" s="662"/>
      <c r="IP28" s="662"/>
      <c r="IQ28" s="662"/>
      <c r="IR28" s="662"/>
      <c r="IS28" s="662"/>
      <c r="IT28" s="662"/>
      <c r="IU28" s="662"/>
      <c r="IV28" s="219"/>
    </row>
    <row r="29" spans="1:256" hidden="1">
      <c r="A29" s="1205"/>
      <c r="B29" s="1205"/>
      <c r="C29" s="1208" t="s">
        <v>1386</v>
      </c>
      <c r="D29" s="663" t="s">
        <v>0</v>
      </c>
      <c r="E29" s="645">
        <f>F29+G29</f>
        <v>22802.400000000001</v>
      </c>
      <c r="F29" s="645">
        <v>22802.400000000001</v>
      </c>
      <c r="G29" s="645">
        <v>0</v>
      </c>
      <c r="H29" s="617"/>
      <c r="I29" s="1211" t="s">
        <v>1387</v>
      </c>
      <c r="J29" s="648" t="s">
        <v>0</v>
      </c>
      <c r="K29" s="645">
        <f>L29+M29+N29</f>
        <v>22802.400000000001</v>
      </c>
      <c r="L29" s="645">
        <v>22802.400000000001</v>
      </c>
      <c r="M29" s="645">
        <v>0</v>
      </c>
      <c r="N29" s="645">
        <v>0</v>
      </c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BD29" s="219"/>
      <c r="BE29" s="219"/>
      <c r="BF29" s="219"/>
      <c r="BG29" s="219"/>
      <c r="BH29" s="219"/>
      <c r="BI29" s="219"/>
      <c r="BJ29" s="219"/>
      <c r="BK29" s="219"/>
      <c r="BL29" s="219"/>
      <c r="BM29" s="219"/>
      <c r="BN29" s="219"/>
      <c r="BO29" s="219"/>
      <c r="BP29" s="219"/>
      <c r="BQ29" s="219"/>
      <c r="BR29" s="219"/>
      <c r="BS29" s="219"/>
      <c r="BT29" s="219"/>
      <c r="BU29" s="219"/>
      <c r="BV29" s="219"/>
      <c r="BW29" s="219"/>
      <c r="BX29" s="219"/>
      <c r="BY29" s="219"/>
      <c r="BZ29" s="219"/>
      <c r="CA29" s="219"/>
      <c r="CB29" s="219"/>
      <c r="CC29" s="219"/>
      <c r="CD29" s="219"/>
      <c r="CE29" s="219"/>
      <c r="CF29" s="219"/>
      <c r="CG29" s="219"/>
      <c r="CH29" s="219"/>
      <c r="CI29" s="219"/>
      <c r="CJ29" s="219"/>
      <c r="CK29" s="219"/>
      <c r="CL29" s="219"/>
      <c r="CM29" s="219"/>
      <c r="CN29" s="219"/>
      <c r="CO29" s="219"/>
      <c r="CP29" s="219"/>
      <c r="CQ29" s="219"/>
      <c r="CR29" s="219"/>
      <c r="CS29" s="219"/>
      <c r="CT29" s="219"/>
      <c r="CU29" s="219"/>
      <c r="CV29" s="219"/>
      <c r="CW29" s="219"/>
      <c r="CX29" s="219"/>
      <c r="CY29" s="219"/>
      <c r="CZ29" s="219"/>
      <c r="DA29" s="219"/>
      <c r="DB29" s="219"/>
      <c r="DC29" s="219"/>
      <c r="DD29" s="219"/>
      <c r="DE29" s="219"/>
      <c r="DF29" s="219"/>
      <c r="DG29" s="219"/>
      <c r="DH29" s="219"/>
      <c r="DI29" s="219"/>
      <c r="DJ29" s="219"/>
      <c r="DK29" s="219"/>
      <c r="DL29" s="219"/>
      <c r="DM29" s="219"/>
      <c r="DN29" s="219"/>
      <c r="DO29" s="219"/>
      <c r="DP29" s="219"/>
      <c r="DQ29" s="219"/>
      <c r="DR29" s="219"/>
      <c r="DS29" s="219"/>
      <c r="DT29" s="219"/>
      <c r="DU29" s="219"/>
      <c r="DV29" s="219"/>
      <c r="DW29" s="219"/>
      <c r="DX29" s="219"/>
      <c r="DY29" s="219"/>
      <c r="DZ29" s="219"/>
      <c r="EA29" s="219"/>
      <c r="EB29" s="219"/>
      <c r="EC29" s="219"/>
      <c r="ED29" s="219"/>
      <c r="EE29" s="219"/>
      <c r="EF29" s="219"/>
      <c r="EG29" s="219"/>
      <c r="EH29" s="219"/>
      <c r="EI29" s="219"/>
      <c r="EJ29" s="219"/>
      <c r="EK29" s="219"/>
      <c r="EL29" s="219"/>
      <c r="EM29" s="219"/>
      <c r="EN29" s="219"/>
      <c r="EO29" s="219"/>
      <c r="EP29" s="219"/>
      <c r="EQ29" s="219"/>
      <c r="ER29" s="219"/>
      <c r="ES29" s="219"/>
      <c r="ET29" s="219"/>
      <c r="EU29" s="219"/>
      <c r="EV29" s="219"/>
      <c r="EW29" s="219"/>
      <c r="EX29" s="219"/>
      <c r="EY29" s="219"/>
      <c r="EZ29" s="219"/>
      <c r="FA29" s="219"/>
      <c r="FB29" s="219"/>
      <c r="FC29" s="219"/>
      <c r="FD29" s="219"/>
      <c r="FE29" s="219"/>
      <c r="FF29" s="219"/>
      <c r="FG29" s="219"/>
      <c r="FH29" s="219"/>
      <c r="FI29" s="219"/>
      <c r="FJ29" s="219"/>
      <c r="FK29" s="219"/>
      <c r="FL29" s="219"/>
      <c r="FM29" s="219"/>
      <c r="FN29" s="219"/>
      <c r="FO29" s="219"/>
      <c r="FP29" s="219"/>
      <c r="FQ29" s="219"/>
      <c r="FR29" s="219"/>
      <c r="FS29" s="219"/>
      <c r="FT29" s="219"/>
      <c r="FU29" s="219"/>
      <c r="FV29" s="219"/>
      <c r="FW29" s="219"/>
      <c r="FX29" s="219"/>
      <c r="FY29" s="219"/>
      <c r="FZ29" s="219"/>
      <c r="GA29" s="219"/>
      <c r="GB29" s="219"/>
      <c r="GC29" s="219"/>
      <c r="GD29" s="219"/>
      <c r="GE29" s="219"/>
      <c r="GF29" s="219"/>
      <c r="GG29" s="219"/>
      <c r="GH29" s="219"/>
      <c r="GI29" s="219"/>
      <c r="GJ29" s="219"/>
      <c r="GK29" s="219"/>
      <c r="GL29" s="219"/>
      <c r="GM29" s="219"/>
      <c r="GN29" s="219"/>
      <c r="GO29" s="219"/>
      <c r="GP29" s="219"/>
      <c r="GQ29" s="219"/>
      <c r="GR29" s="219"/>
      <c r="GS29" s="219"/>
      <c r="GT29" s="219"/>
      <c r="GU29" s="219"/>
      <c r="GV29" s="219"/>
      <c r="GW29" s="219"/>
      <c r="GX29" s="219"/>
      <c r="GY29" s="219"/>
      <c r="GZ29" s="219"/>
      <c r="HA29" s="219"/>
      <c r="HB29" s="219"/>
      <c r="HC29" s="219"/>
      <c r="HD29" s="219"/>
      <c r="HE29" s="219"/>
      <c r="HF29" s="219"/>
      <c r="HG29" s="219"/>
      <c r="HH29" s="219"/>
      <c r="HI29" s="219"/>
      <c r="HJ29" s="219"/>
      <c r="HK29" s="219"/>
      <c r="HL29" s="219"/>
      <c r="HM29" s="219"/>
      <c r="HN29" s="219"/>
      <c r="HO29" s="219"/>
      <c r="HP29" s="219"/>
      <c r="HQ29" s="219"/>
      <c r="HR29" s="219"/>
      <c r="HS29" s="219"/>
      <c r="HT29" s="219"/>
      <c r="HU29" s="219"/>
      <c r="HV29" s="219"/>
      <c r="HW29" s="219"/>
      <c r="HX29" s="219"/>
      <c r="HY29" s="219"/>
      <c r="HZ29" s="219"/>
      <c r="IA29" s="219"/>
      <c r="IB29" s="219"/>
      <c r="IC29" s="219"/>
      <c r="ID29" s="219"/>
      <c r="IE29" s="219"/>
      <c r="IF29" s="219"/>
      <c r="IG29" s="219"/>
      <c r="IH29" s="219"/>
      <c r="II29" s="219"/>
      <c r="IJ29" s="219"/>
      <c r="IK29" s="219"/>
      <c r="IL29" s="219"/>
      <c r="IM29" s="219"/>
      <c r="IN29" s="219"/>
      <c r="IO29" s="219"/>
      <c r="IP29" s="219"/>
      <c r="IQ29" s="219"/>
      <c r="IR29" s="219"/>
      <c r="IS29" s="219"/>
      <c r="IT29" s="219"/>
      <c r="IU29" s="219"/>
      <c r="IV29" s="219"/>
    </row>
    <row r="30" spans="1:256" hidden="1">
      <c r="A30" s="1206"/>
      <c r="B30" s="1206"/>
      <c r="C30" s="1209"/>
      <c r="D30" s="663" t="s">
        <v>1</v>
      </c>
      <c r="E30" s="645">
        <f>F30+G30</f>
        <v>0</v>
      </c>
      <c r="F30" s="664"/>
      <c r="G30" s="664"/>
      <c r="H30" s="617"/>
      <c r="I30" s="1212"/>
      <c r="J30" s="665" t="s">
        <v>1</v>
      </c>
      <c r="K30" s="645">
        <f>L30+M30+N30</f>
        <v>0</v>
      </c>
      <c r="L30" s="664"/>
      <c r="M30" s="664"/>
      <c r="N30" s="664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BD30" s="219"/>
      <c r="BE30" s="219"/>
      <c r="BF30" s="219"/>
      <c r="BG30" s="219"/>
      <c r="BH30" s="219"/>
      <c r="BI30" s="219"/>
      <c r="BJ30" s="219"/>
      <c r="BK30" s="219"/>
      <c r="BL30" s="219"/>
      <c r="BM30" s="219"/>
      <c r="BN30" s="219"/>
      <c r="BO30" s="219"/>
      <c r="BP30" s="219"/>
      <c r="BQ30" s="219"/>
      <c r="BR30" s="219"/>
      <c r="BS30" s="219"/>
      <c r="BT30" s="219"/>
      <c r="BU30" s="219"/>
      <c r="BV30" s="219"/>
      <c r="BW30" s="219"/>
      <c r="BX30" s="219"/>
      <c r="BY30" s="219"/>
      <c r="BZ30" s="219"/>
      <c r="CA30" s="219"/>
      <c r="CB30" s="219"/>
      <c r="CC30" s="219"/>
      <c r="CD30" s="219"/>
      <c r="CE30" s="219"/>
      <c r="CF30" s="219"/>
      <c r="CG30" s="219"/>
      <c r="CH30" s="219"/>
      <c r="CI30" s="219"/>
      <c r="CJ30" s="219"/>
      <c r="CK30" s="219"/>
      <c r="CL30" s="219"/>
      <c r="CM30" s="219"/>
      <c r="CN30" s="219"/>
      <c r="CO30" s="219"/>
      <c r="CP30" s="219"/>
      <c r="CQ30" s="219"/>
      <c r="CR30" s="219"/>
      <c r="CS30" s="219"/>
      <c r="CT30" s="219"/>
      <c r="CU30" s="219"/>
      <c r="CV30" s="219"/>
      <c r="CW30" s="219"/>
      <c r="CX30" s="219"/>
      <c r="CY30" s="219"/>
      <c r="CZ30" s="219"/>
      <c r="DA30" s="219"/>
      <c r="DB30" s="219"/>
      <c r="DC30" s="219"/>
      <c r="DD30" s="219"/>
      <c r="DE30" s="219"/>
      <c r="DF30" s="219"/>
      <c r="DG30" s="219"/>
      <c r="DH30" s="219"/>
      <c r="DI30" s="219"/>
      <c r="DJ30" s="219"/>
      <c r="DK30" s="219"/>
      <c r="DL30" s="219"/>
      <c r="DM30" s="219"/>
      <c r="DN30" s="219"/>
      <c r="DO30" s="219"/>
      <c r="DP30" s="219"/>
      <c r="DQ30" s="219"/>
      <c r="DR30" s="219"/>
      <c r="DS30" s="219"/>
      <c r="DT30" s="219"/>
      <c r="DU30" s="219"/>
      <c r="DV30" s="219"/>
      <c r="DW30" s="219"/>
      <c r="DX30" s="219"/>
      <c r="DY30" s="219"/>
      <c r="DZ30" s="219"/>
      <c r="EA30" s="219"/>
      <c r="EB30" s="219"/>
      <c r="EC30" s="219"/>
      <c r="ED30" s="219"/>
      <c r="EE30" s="219"/>
      <c r="EF30" s="219"/>
      <c r="EG30" s="219"/>
      <c r="EH30" s="219"/>
      <c r="EI30" s="219"/>
      <c r="EJ30" s="219"/>
      <c r="EK30" s="219"/>
      <c r="EL30" s="219"/>
      <c r="EM30" s="219"/>
      <c r="EN30" s="219"/>
      <c r="EO30" s="219"/>
      <c r="EP30" s="219"/>
      <c r="EQ30" s="219"/>
      <c r="ER30" s="219"/>
      <c r="ES30" s="219"/>
      <c r="ET30" s="219"/>
      <c r="EU30" s="219"/>
      <c r="EV30" s="219"/>
      <c r="EW30" s="219"/>
      <c r="EX30" s="219"/>
      <c r="EY30" s="219"/>
      <c r="EZ30" s="219"/>
      <c r="FA30" s="219"/>
      <c r="FB30" s="219"/>
      <c r="FC30" s="219"/>
      <c r="FD30" s="219"/>
      <c r="FE30" s="219"/>
      <c r="FF30" s="219"/>
      <c r="FG30" s="219"/>
      <c r="FH30" s="219"/>
      <c r="FI30" s="219"/>
      <c r="FJ30" s="219"/>
      <c r="FK30" s="219"/>
      <c r="FL30" s="219"/>
      <c r="FM30" s="219"/>
      <c r="FN30" s="219"/>
      <c r="FO30" s="219"/>
      <c r="FP30" s="219"/>
      <c r="FQ30" s="219"/>
      <c r="FR30" s="219"/>
      <c r="FS30" s="219"/>
      <c r="FT30" s="219"/>
      <c r="FU30" s="219"/>
      <c r="FV30" s="219"/>
      <c r="FW30" s="219"/>
      <c r="FX30" s="219"/>
      <c r="FY30" s="219"/>
      <c r="FZ30" s="219"/>
      <c r="GA30" s="219"/>
      <c r="GB30" s="219"/>
      <c r="GC30" s="219"/>
      <c r="GD30" s="219"/>
      <c r="GE30" s="219"/>
      <c r="GF30" s="219"/>
      <c r="GG30" s="219"/>
      <c r="GH30" s="219"/>
      <c r="GI30" s="219"/>
      <c r="GJ30" s="219"/>
      <c r="GK30" s="219"/>
      <c r="GL30" s="219"/>
      <c r="GM30" s="219"/>
      <c r="GN30" s="219"/>
      <c r="GO30" s="219"/>
      <c r="GP30" s="219"/>
      <c r="GQ30" s="219"/>
      <c r="GR30" s="219"/>
      <c r="GS30" s="219"/>
      <c r="GT30" s="219"/>
      <c r="GU30" s="219"/>
      <c r="GV30" s="219"/>
      <c r="GW30" s="219"/>
      <c r="GX30" s="219"/>
      <c r="GY30" s="219"/>
      <c r="GZ30" s="219"/>
      <c r="HA30" s="219"/>
      <c r="HB30" s="219"/>
      <c r="HC30" s="219"/>
      <c r="HD30" s="219"/>
      <c r="HE30" s="219"/>
      <c r="HF30" s="219"/>
      <c r="HG30" s="219"/>
      <c r="HH30" s="219"/>
      <c r="HI30" s="219"/>
      <c r="HJ30" s="219"/>
      <c r="HK30" s="219"/>
      <c r="HL30" s="219"/>
      <c r="HM30" s="219"/>
      <c r="HN30" s="219"/>
      <c r="HO30" s="219"/>
      <c r="HP30" s="219"/>
      <c r="HQ30" s="219"/>
      <c r="HR30" s="219"/>
      <c r="HS30" s="219"/>
      <c r="HT30" s="219"/>
      <c r="HU30" s="219"/>
      <c r="HV30" s="219"/>
      <c r="HW30" s="219"/>
      <c r="HX30" s="219"/>
      <c r="HY30" s="219"/>
      <c r="HZ30" s="219"/>
      <c r="IA30" s="219"/>
      <c r="IB30" s="219"/>
      <c r="IC30" s="219"/>
      <c r="ID30" s="219"/>
      <c r="IE30" s="219"/>
      <c r="IF30" s="219"/>
      <c r="IG30" s="219"/>
      <c r="IH30" s="219"/>
      <c r="II30" s="219"/>
      <c r="IJ30" s="219"/>
      <c r="IK30" s="219"/>
      <c r="IL30" s="219"/>
      <c r="IM30" s="219"/>
      <c r="IN30" s="219"/>
      <c r="IO30" s="219"/>
      <c r="IP30" s="219"/>
      <c r="IQ30" s="219"/>
      <c r="IR30" s="219"/>
      <c r="IS30" s="219"/>
      <c r="IT30" s="219"/>
      <c r="IU30" s="219"/>
      <c r="IV30" s="219"/>
    </row>
    <row r="31" spans="1:256" hidden="1">
      <c r="A31" s="1207"/>
      <c r="B31" s="1207"/>
      <c r="C31" s="1210"/>
      <c r="D31" s="644" t="s">
        <v>2</v>
      </c>
      <c r="E31" s="645">
        <f>E29+E30</f>
        <v>22802.400000000001</v>
      </c>
      <c r="F31" s="645">
        <f>F29+F30</f>
        <v>22802.400000000001</v>
      </c>
      <c r="G31" s="645">
        <f>G29+G30</f>
        <v>0</v>
      </c>
      <c r="H31" s="617"/>
      <c r="I31" s="1213"/>
      <c r="J31" s="648" t="s">
        <v>2</v>
      </c>
      <c r="K31" s="645">
        <f>K29+K30</f>
        <v>22802.400000000001</v>
      </c>
      <c r="L31" s="645">
        <f>L29+L30</f>
        <v>22802.400000000001</v>
      </c>
      <c r="M31" s="645">
        <f>M29+M30</f>
        <v>0</v>
      </c>
      <c r="N31" s="645">
        <f>N29+N30</f>
        <v>0</v>
      </c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19"/>
      <c r="CG31" s="219"/>
      <c r="CH31" s="219"/>
      <c r="CI31" s="219"/>
      <c r="CJ31" s="219"/>
      <c r="CK31" s="219"/>
      <c r="CL31" s="219"/>
      <c r="CM31" s="219"/>
      <c r="CN31" s="219"/>
      <c r="CO31" s="219"/>
      <c r="CP31" s="219"/>
      <c r="CQ31" s="219"/>
      <c r="CR31" s="219"/>
      <c r="CS31" s="219"/>
      <c r="CT31" s="219"/>
      <c r="CU31" s="219"/>
      <c r="CV31" s="219"/>
      <c r="CW31" s="219"/>
      <c r="CX31" s="219"/>
      <c r="CY31" s="219"/>
      <c r="CZ31" s="219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19"/>
      <c r="DM31" s="219"/>
      <c r="DN31" s="219"/>
      <c r="DO31" s="219"/>
      <c r="DP31" s="219"/>
      <c r="DQ31" s="219"/>
      <c r="DR31" s="219"/>
      <c r="DS31" s="219"/>
      <c r="DT31" s="219"/>
      <c r="DU31" s="219"/>
      <c r="DV31" s="219"/>
      <c r="DW31" s="219"/>
      <c r="DX31" s="219"/>
      <c r="DY31" s="219"/>
      <c r="DZ31" s="219"/>
      <c r="EA31" s="219"/>
      <c r="EB31" s="219"/>
      <c r="EC31" s="219"/>
      <c r="ED31" s="219"/>
      <c r="EE31" s="219"/>
      <c r="EF31" s="219"/>
      <c r="EG31" s="219"/>
      <c r="EH31" s="219"/>
      <c r="EI31" s="219"/>
      <c r="EJ31" s="219"/>
      <c r="EK31" s="219"/>
      <c r="EL31" s="219"/>
      <c r="EM31" s="219"/>
      <c r="EN31" s="219"/>
      <c r="EO31" s="219"/>
      <c r="EP31" s="219"/>
      <c r="EQ31" s="219"/>
      <c r="ER31" s="219"/>
      <c r="ES31" s="219"/>
      <c r="ET31" s="219"/>
      <c r="EU31" s="219"/>
      <c r="EV31" s="219"/>
      <c r="EW31" s="219"/>
      <c r="EX31" s="219"/>
      <c r="EY31" s="219"/>
      <c r="EZ31" s="219"/>
      <c r="FA31" s="219"/>
      <c r="FB31" s="219"/>
      <c r="FC31" s="219"/>
      <c r="FD31" s="219"/>
      <c r="FE31" s="219"/>
      <c r="FF31" s="219"/>
      <c r="FG31" s="219"/>
      <c r="FH31" s="219"/>
      <c r="FI31" s="219"/>
      <c r="FJ31" s="219"/>
      <c r="FK31" s="219"/>
      <c r="FL31" s="219"/>
      <c r="FM31" s="219"/>
      <c r="FN31" s="219"/>
      <c r="FO31" s="219"/>
      <c r="FP31" s="219"/>
      <c r="FQ31" s="219"/>
      <c r="FR31" s="219"/>
      <c r="FS31" s="219"/>
      <c r="FT31" s="219"/>
      <c r="FU31" s="219"/>
      <c r="FV31" s="219"/>
      <c r="FW31" s="219"/>
      <c r="FX31" s="219"/>
      <c r="FY31" s="219"/>
      <c r="FZ31" s="219"/>
      <c r="GA31" s="219"/>
      <c r="GB31" s="219"/>
      <c r="GC31" s="219"/>
      <c r="GD31" s="219"/>
      <c r="GE31" s="219"/>
      <c r="GF31" s="219"/>
      <c r="GG31" s="219"/>
      <c r="GH31" s="219"/>
      <c r="GI31" s="219"/>
      <c r="GJ31" s="219"/>
      <c r="GK31" s="219"/>
      <c r="GL31" s="219"/>
      <c r="GM31" s="219"/>
      <c r="GN31" s="219"/>
      <c r="GO31" s="219"/>
      <c r="GP31" s="219"/>
      <c r="GQ31" s="219"/>
      <c r="GR31" s="219"/>
      <c r="GS31" s="219"/>
      <c r="GT31" s="219"/>
      <c r="GU31" s="219"/>
      <c r="GV31" s="219"/>
      <c r="GW31" s="219"/>
      <c r="GX31" s="219"/>
      <c r="GY31" s="219"/>
      <c r="GZ31" s="219"/>
      <c r="HA31" s="219"/>
      <c r="HB31" s="219"/>
      <c r="HC31" s="219"/>
      <c r="HD31" s="219"/>
      <c r="HE31" s="219"/>
      <c r="HF31" s="219"/>
      <c r="HG31" s="219"/>
      <c r="HH31" s="219"/>
      <c r="HI31" s="219"/>
      <c r="HJ31" s="219"/>
      <c r="HK31" s="219"/>
      <c r="HL31" s="219"/>
      <c r="HM31" s="219"/>
      <c r="HN31" s="219"/>
      <c r="HO31" s="219"/>
      <c r="HP31" s="219"/>
      <c r="HQ31" s="219"/>
      <c r="HR31" s="219"/>
      <c r="HS31" s="219"/>
      <c r="HT31" s="219"/>
      <c r="HU31" s="219"/>
      <c r="HV31" s="219"/>
      <c r="HW31" s="219"/>
      <c r="HX31" s="219"/>
      <c r="HY31" s="219"/>
      <c r="HZ31" s="219"/>
      <c r="IA31" s="219"/>
      <c r="IB31" s="219"/>
      <c r="IC31" s="219"/>
      <c r="ID31" s="219"/>
      <c r="IE31" s="219"/>
      <c r="IF31" s="219"/>
      <c r="IG31" s="219"/>
      <c r="IH31" s="219"/>
      <c r="II31" s="219"/>
      <c r="IJ31" s="219"/>
      <c r="IK31" s="219"/>
      <c r="IL31" s="219"/>
      <c r="IM31" s="219"/>
      <c r="IN31" s="219"/>
      <c r="IO31" s="219"/>
      <c r="IP31" s="219"/>
      <c r="IQ31" s="219"/>
      <c r="IR31" s="219"/>
      <c r="IS31" s="219"/>
      <c r="IT31" s="219"/>
      <c r="IU31" s="219"/>
      <c r="IV31" s="219"/>
    </row>
    <row r="32" spans="1:256" hidden="1">
      <c r="A32" s="605"/>
      <c r="B32" s="619"/>
      <c r="C32" s="606"/>
      <c r="D32" s="607"/>
      <c r="E32" s="620"/>
      <c r="F32" s="620"/>
      <c r="G32" s="621"/>
      <c r="H32" s="617"/>
      <c r="I32" s="622"/>
      <c r="J32" s="623"/>
      <c r="K32" s="620"/>
      <c r="L32" s="620"/>
      <c r="M32" s="620"/>
      <c r="N32" s="620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  <c r="AS32" s="219"/>
      <c r="AT32" s="219"/>
      <c r="AU32" s="219"/>
      <c r="AV32" s="219"/>
      <c r="AW32" s="219"/>
      <c r="AX32" s="219"/>
      <c r="AY32" s="219"/>
      <c r="AZ32" s="219"/>
      <c r="BA32" s="219"/>
      <c r="BB32" s="219"/>
      <c r="BC32" s="219"/>
      <c r="BD32" s="219"/>
      <c r="BE32" s="219"/>
      <c r="BF32" s="219"/>
      <c r="BG32" s="219"/>
      <c r="BH32" s="219"/>
      <c r="BI32" s="219"/>
      <c r="BJ32" s="219"/>
      <c r="BK32" s="219"/>
      <c r="BL32" s="219"/>
      <c r="BM32" s="219"/>
      <c r="BN32" s="219"/>
      <c r="BO32" s="219"/>
      <c r="BP32" s="219"/>
      <c r="BQ32" s="219"/>
      <c r="BR32" s="219"/>
      <c r="BS32" s="219"/>
      <c r="BT32" s="219"/>
      <c r="BU32" s="219"/>
      <c r="BV32" s="219"/>
      <c r="BW32" s="219"/>
      <c r="BX32" s="219"/>
      <c r="BY32" s="219"/>
      <c r="BZ32" s="219"/>
      <c r="CA32" s="219"/>
      <c r="CB32" s="219"/>
      <c r="CC32" s="219"/>
      <c r="CD32" s="219"/>
      <c r="CE32" s="219"/>
      <c r="CF32" s="219"/>
      <c r="CG32" s="219"/>
      <c r="CH32" s="219"/>
      <c r="CI32" s="219"/>
      <c r="CJ32" s="219"/>
      <c r="CK32" s="219"/>
      <c r="CL32" s="219"/>
      <c r="CM32" s="219"/>
      <c r="CN32" s="219"/>
      <c r="CO32" s="219"/>
      <c r="CP32" s="219"/>
      <c r="CQ32" s="219"/>
      <c r="CR32" s="219"/>
      <c r="CS32" s="219"/>
      <c r="CT32" s="219"/>
      <c r="CU32" s="219"/>
      <c r="CV32" s="219"/>
      <c r="CW32" s="219"/>
      <c r="CX32" s="219"/>
      <c r="CY32" s="219"/>
      <c r="CZ32" s="219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19"/>
      <c r="DM32" s="219"/>
      <c r="DN32" s="219"/>
      <c r="DO32" s="219"/>
      <c r="DP32" s="219"/>
      <c r="DQ32" s="219"/>
      <c r="DR32" s="219"/>
      <c r="DS32" s="219"/>
      <c r="DT32" s="219"/>
      <c r="DU32" s="219"/>
      <c r="DV32" s="219"/>
      <c r="DW32" s="219"/>
      <c r="DX32" s="219"/>
      <c r="DY32" s="219"/>
      <c r="DZ32" s="219"/>
      <c r="EA32" s="219"/>
      <c r="EB32" s="219"/>
      <c r="EC32" s="219"/>
      <c r="ED32" s="219"/>
      <c r="EE32" s="219"/>
      <c r="EF32" s="219"/>
      <c r="EG32" s="219"/>
      <c r="EH32" s="219"/>
      <c r="EI32" s="219"/>
      <c r="EJ32" s="219"/>
      <c r="EK32" s="219"/>
      <c r="EL32" s="219"/>
      <c r="EM32" s="219"/>
      <c r="EN32" s="219"/>
      <c r="EO32" s="219"/>
      <c r="EP32" s="219"/>
      <c r="EQ32" s="219"/>
      <c r="ER32" s="219"/>
      <c r="ES32" s="219"/>
      <c r="ET32" s="219"/>
      <c r="EU32" s="219"/>
      <c r="EV32" s="219"/>
      <c r="EW32" s="219"/>
      <c r="EX32" s="219"/>
      <c r="EY32" s="219"/>
      <c r="EZ32" s="219"/>
      <c r="FA32" s="219"/>
      <c r="FB32" s="219"/>
      <c r="FC32" s="219"/>
      <c r="FD32" s="219"/>
      <c r="FE32" s="219"/>
      <c r="FF32" s="219"/>
      <c r="FG32" s="219"/>
      <c r="FH32" s="219"/>
      <c r="FI32" s="219"/>
      <c r="FJ32" s="219"/>
      <c r="FK32" s="219"/>
      <c r="FL32" s="219"/>
      <c r="FM32" s="219"/>
      <c r="FN32" s="219"/>
      <c r="FO32" s="219"/>
      <c r="FP32" s="219"/>
      <c r="FQ32" s="219"/>
      <c r="FR32" s="219"/>
      <c r="FS32" s="219"/>
      <c r="FT32" s="219"/>
      <c r="FU32" s="219"/>
      <c r="FV32" s="219"/>
      <c r="FW32" s="219"/>
      <c r="FX32" s="219"/>
      <c r="FY32" s="219"/>
      <c r="FZ32" s="219"/>
      <c r="GA32" s="219"/>
      <c r="GB32" s="219"/>
      <c r="GC32" s="219"/>
      <c r="GD32" s="219"/>
      <c r="GE32" s="219"/>
      <c r="GF32" s="219"/>
      <c r="GG32" s="219"/>
      <c r="GH32" s="219"/>
      <c r="GI32" s="219"/>
      <c r="GJ32" s="219"/>
      <c r="GK32" s="219"/>
      <c r="GL32" s="219"/>
      <c r="GM32" s="219"/>
      <c r="GN32" s="219"/>
      <c r="GO32" s="219"/>
      <c r="GP32" s="219"/>
      <c r="GQ32" s="219"/>
      <c r="GR32" s="219"/>
      <c r="GS32" s="219"/>
      <c r="GT32" s="219"/>
      <c r="GU32" s="219"/>
      <c r="GV32" s="219"/>
      <c r="GW32" s="219"/>
      <c r="GX32" s="219"/>
      <c r="GY32" s="219"/>
      <c r="GZ32" s="219"/>
      <c r="HA32" s="219"/>
      <c r="HB32" s="219"/>
      <c r="HC32" s="219"/>
      <c r="HD32" s="219"/>
      <c r="HE32" s="219"/>
      <c r="HF32" s="219"/>
      <c r="HG32" s="219"/>
      <c r="HH32" s="219"/>
      <c r="HI32" s="219"/>
      <c r="HJ32" s="219"/>
      <c r="HK32" s="219"/>
      <c r="HL32" s="219"/>
      <c r="HM32" s="219"/>
      <c r="HN32" s="219"/>
      <c r="HO32" s="219"/>
      <c r="HP32" s="219"/>
      <c r="HQ32" s="219"/>
      <c r="HR32" s="219"/>
      <c r="HS32" s="219"/>
      <c r="HT32" s="219"/>
      <c r="HU32" s="219"/>
      <c r="HV32" s="219"/>
      <c r="HW32" s="219"/>
      <c r="HX32" s="219"/>
      <c r="HY32" s="219"/>
      <c r="HZ32" s="219"/>
      <c r="IA32" s="219"/>
      <c r="IB32" s="219"/>
      <c r="IC32" s="219"/>
      <c r="ID32" s="219"/>
      <c r="IE32" s="219"/>
      <c r="IF32" s="219"/>
      <c r="IG32" s="219"/>
      <c r="IH32" s="219"/>
      <c r="II32" s="219"/>
      <c r="IJ32" s="219"/>
      <c r="IK32" s="219"/>
      <c r="IL32" s="219"/>
      <c r="IM32" s="219"/>
      <c r="IN32" s="219"/>
      <c r="IO32" s="219"/>
      <c r="IP32" s="219"/>
      <c r="IQ32" s="219"/>
      <c r="IR32" s="219"/>
      <c r="IS32" s="219"/>
      <c r="IT32" s="219"/>
      <c r="IU32" s="219"/>
      <c r="IV32" s="624"/>
    </row>
    <row r="33" spans="1:256" ht="15" hidden="1">
      <c r="A33" s="1171"/>
      <c r="B33" s="1174" t="s">
        <v>43</v>
      </c>
      <c r="C33" s="1177" t="s">
        <v>44</v>
      </c>
      <c r="D33" s="625" t="s">
        <v>0</v>
      </c>
      <c r="E33" s="244">
        <f t="shared" ref="E33:G34" si="8">E37</f>
        <v>78000</v>
      </c>
      <c r="F33" s="244">
        <f t="shared" si="8"/>
        <v>78000</v>
      </c>
      <c r="G33" s="626">
        <f t="shared" si="8"/>
        <v>0</v>
      </c>
      <c r="H33" s="617"/>
      <c r="I33" s="808" t="s">
        <v>44</v>
      </c>
      <c r="J33" s="627" t="s">
        <v>0</v>
      </c>
      <c r="K33" s="244">
        <f t="shared" ref="K33:M34" si="9">K37</f>
        <v>78000</v>
      </c>
      <c r="L33" s="244">
        <f t="shared" si="9"/>
        <v>78000</v>
      </c>
      <c r="M33" s="244">
        <f t="shared" si="9"/>
        <v>0</v>
      </c>
      <c r="N33" s="244">
        <f>N37</f>
        <v>0</v>
      </c>
      <c r="O33" s="246"/>
      <c r="P33" s="246"/>
      <c r="Q33" s="246"/>
      <c r="R33" s="246"/>
      <c r="S33" s="246"/>
      <c r="T33" s="246"/>
      <c r="U33" s="246"/>
      <c r="V33" s="246"/>
      <c r="W33" s="246"/>
      <c r="X33" s="246"/>
      <c r="Y33" s="246"/>
      <c r="Z33" s="246"/>
      <c r="AA33" s="246"/>
      <c r="AB33" s="246"/>
      <c r="AC33" s="246"/>
      <c r="AD33" s="246"/>
      <c r="AE33" s="246"/>
      <c r="AF33" s="246"/>
      <c r="AG33" s="246"/>
      <c r="AH33" s="246"/>
      <c r="AI33" s="246"/>
      <c r="AJ33" s="246"/>
      <c r="AK33" s="246"/>
      <c r="AL33" s="246"/>
      <c r="AM33" s="246"/>
      <c r="AN33" s="246"/>
      <c r="AO33" s="246"/>
      <c r="AP33" s="246"/>
      <c r="AQ33" s="246"/>
      <c r="AR33" s="246"/>
      <c r="AS33" s="246"/>
      <c r="AT33" s="246"/>
      <c r="AU33" s="246"/>
      <c r="AV33" s="246"/>
      <c r="AW33" s="246"/>
      <c r="AX33" s="246"/>
      <c r="AY33" s="246"/>
      <c r="AZ33" s="246"/>
      <c r="BA33" s="246"/>
      <c r="BB33" s="246"/>
      <c r="BC33" s="246"/>
      <c r="BD33" s="246"/>
      <c r="BE33" s="246"/>
      <c r="BF33" s="246"/>
      <c r="BG33" s="246"/>
      <c r="BH33" s="246"/>
      <c r="BI33" s="246"/>
      <c r="BJ33" s="246"/>
      <c r="BK33" s="246"/>
      <c r="BL33" s="246"/>
      <c r="BM33" s="246"/>
      <c r="BN33" s="246"/>
      <c r="BO33" s="246"/>
      <c r="BP33" s="246"/>
      <c r="BQ33" s="246"/>
      <c r="BR33" s="246"/>
      <c r="BS33" s="246"/>
      <c r="BT33" s="246"/>
      <c r="BU33" s="246"/>
      <c r="BV33" s="246"/>
      <c r="BW33" s="246"/>
      <c r="BX33" s="246"/>
      <c r="BY33" s="246"/>
      <c r="BZ33" s="246"/>
      <c r="CA33" s="246"/>
      <c r="CB33" s="246"/>
      <c r="CC33" s="246"/>
      <c r="CD33" s="246"/>
      <c r="CE33" s="246"/>
      <c r="CF33" s="246"/>
      <c r="CG33" s="246"/>
      <c r="CH33" s="246"/>
      <c r="CI33" s="246"/>
      <c r="CJ33" s="246"/>
      <c r="CK33" s="246"/>
      <c r="CL33" s="246"/>
      <c r="CM33" s="246"/>
      <c r="CN33" s="246"/>
      <c r="CO33" s="246"/>
      <c r="CP33" s="246"/>
      <c r="CQ33" s="246"/>
      <c r="CR33" s="246"/>
      <c r="CS33" s="246"/>
      <c r="CT33" s="246"/>
      <c r="CU33" s="246"/>
      <c r="CV33" s="246"/>
      <c r="CW33" s="246"/>
      <c r="CX33" s="246"/>
      <c r="CY33" s="246"/>
      <c r="CZ33" s="246"/>
      <c r="DA33" s="246"/>
      <c r="DB33" s="246"/>
      <c r="DC33" s="246"/>
      <c r="DD33" s="246"/>
      <c r="DE33" s="246"/>
      <c r="DF33" s="246"/>
      <c r="DG33" s="246"/>
      <c r="DH33" s="246"/>
      <c r="DI33" s="246"/>
      <c r="DJ33" s="246"/>
      <c r="DK33" s="246"/>
      <c r="DL33" s="246"/>
      <c r="DM33" s="246"/>
      <c r="DN33" s="246"/>
      <c r="DO33" s="246"/>
      <c r="DP33" s="246"/>
      <c r="DQ33" s="246"/>
      <c r="DR33" s="246"/>
      <c r="DS33" s="246"/>
      <c r="DT33" s="246"/>
      <c r="DU33" s="246"/>
      <c r="DV33" s="246"/>
      <c r="DW33" s="246"/>
      <c r="DX33" s="246"/>
      <c r="DY33" s="246"/>
      <c r="DZ33" s="246"/>
      <c r="EA33" s="246"/>
      <c r="EB33" s="246"/>
      <c r="EC33" s="246"/>
      <c r="ED33" s="246"/>
      <c r="EE33" s="246"/>
      <c r="EF33" s="246"/>
      <c r="EG33" s="246"/>
      <c r="EH33" s="246"/>
      <c r="EI33" s="246"/>
      <c r="EJ33" s="246"/>
      <c r="EK33" s="246"/>
      <c r="EL33" s="246"/>
      <c r="EM33" s="246"/>
      <c r="EN33" s="246"/>
      <c r="EO33" s="246"/>
      <c r="EP33" s="246"/>
      <c r="EQ33" s="246"/>
      <c r="ER33" s="246"/>
      <c r="ES33" s="246"/>
      <c r="ET33" s="246"/>
      <c r="EU33" s="246"/>
      <c r="EV33" s="246"/>
      <c r="EW33" s="246"/>
      <c r="EX33" s="246"/>
      <c r="EY33" s="246"/>
      <c r="EZ33" s="246"/>
      <c r="FA33" s="246"/>
      <c r="FB33" s="246"/>
      <c r="FC33" s="246"/>
      <c r="FD33" s="246"/>
      <c r="FE33" s="246"/>
      <c r="FF33" s="246"/>
      <c r="FG33" s="246"/>
      <c r="FH33" s="246"/>
      <c r="FI33" s="246"/>
      <c r="FJ33" s="246"/>
      <c r="FK33" s="246"/>
      <c r="FL33" s="246"/>
      <c r="FM33" s="246"/>
      <c r="FN33" s="246"/>
      <c r="FO33" s="246"/>
      <c r="FP33" s="246"/>
      <c r="FQ33" s="246"/>
      <c r="FR33" s="246"/>
      <c r="FS33" s="246"/>
      <c r="FT33" s="246"/>
      <c r="FU33" s="246"/>
      <c r="FV33" s="246"/>
      <c r="FW33" s="246"/>
      <c r="FX33" s="246"/>
      <c r="FY33" s="246"/>
      <c r="FZ33" s="246"/>
      <c r="GA33" s="246"/>
      <c r="GB33" s="246"/>
      <c r="GC33" s="246"/>
      <c r="GD33" s="246"/>
      <c r="GE33" s="246"/>
      <c r="GF33" s="246"/>
      <c r="GG33" s="246"/>
      <c r="GH33" s="246"/>
      <c r="GI33" s="246"/>
      <c r="GJ33" s="246"/>
      <c r="GK33" s="246"/>
      <c r="GL33" s="246"/>
      <c r="GM33" s="246"/>
      <c r="GN33" s="246"/>
      <c r="GO33" s="246"/>
      <c r="GP33" s="246"/>
      <c r="GQ33" s="246"/>
      <c r="GR33" s="246"/>
      <c r="GS33" s="246"/>
      <c r="GT33" s="246"/>
      <c r="GU33" s="246"/>
      <c r="GV33" s="246"/>
      <c r="GW33" s="246"/>
      <c r="GX33" s="246"/>
      <c r="GY33" s="246"/>
      <c r="GZ33" s="246"/>
      <c r="HA33" s="246"/>
      <c r="HB33" s="246"/>
      <c r="HC33" s="246"/>
      <c r="HD33" s="246"/>
      <c r="HE33" s="246"/>
      <c r="HF33" s="246"/>
      <c r="HG33" s="246"/>
      <c r="HH33" s="246"/>
      <c r="HI33" s="246"/>
      <c r="HJ33" s="246"/>
      <c r="HK33" s="246"/>
      <c r="HL33" s="246"/>
      <c r="HM33" s="246"/>
      <c r="HN33" s="246"/>
      <c r="HO33" s="246"/>
      <c r="HP33" s="246"/>
      <c r="HQ33" s="246"/>
      <c r="HR33" s="246"/>
      <c r="HS33" s="246"/>
      <c r="HT33" s="246"/>
      <c r="HU33" s="246"/>
      <c r="HV33" s="246"/>
      <c r="HW33" s="246"/>
      <c r="HX33" s="246"/>
      <c r="HY33" s="246"/>
      <c r="HZ33" s="246"/>
      <c r="IA33" s="246"/>
      <c r="IB33" s="246"/>
      <c r="IC33" s="246"/>
      <c r="ID33" s="246"/>
      <c r="IE33" s="246"/>
      <c r="IF33" s="246"/>
      <c r="IG33" s="246"/>
      <c r="IH33" s="246"/>
      <c r="II33" s="246"/>
      <c r="IJ33" s="246"/>
      <c r="IK33" s="246"/>
      <c r="IL33" s="246"/>
      <c r="IM33" s="246"/>
      <c r="IN33" s="246"/>
      <c r="IO33" s="246"/>
      <c r="IP33" s="246"/>
      <c r="IQ33" s="246"/>
      <c r="IR33" s="246"/>
      <c r="IS33" s="246"/>
      <c r="IT33" s="246"/>
      <c r="IU33" s="246"/>
      <c r="IV33" s="219"/>
    </row>
    <row r="34" spans="1:256" ht="15" hidden="1">
      <c r="A34" s="1172"/>
      <c r="B34" s="1175"/>
      <c r="C34" s="1178"/>
      <c r="D34" s="628" t="s">
        <v>1</v>
      </c>
      <c r="E34" s="244">
        <f t="shared" si="8"/>
        <v>0</v>
      </c>
      <c r="F34" s="244">
        <f t="shared" si="8"/>
        <v>0</v>
      </c>
      <c r="G34" s="626">
        <f t="shared" si="8"/>
        <v>0</v>
      </c>
      <c r="H34" s="617"/>
      <c r="I34" s="809"/>
      <c r="J34" s="629" t="s">
        <v>1</v>
      </c>
      <c r="K34" s="244">
        <f t="shared" si="9"/>
        <v>0</v>
      </c>
      <c r="L34" s="244">
        <f t="shared" si="9"/>
        <v>0</v>
      </c>
      <c r="M34" s="244">
        <f t="shared" si="9"/>
        <v>0</v>
      </c>
      <c r="N34" s="244">
        <f>N38</f>
        <v>0</v>
      </c>
      <c r="O34" s="246"/>
      <c r="P34" s="246"/>
      <c r="Q34" s="246"/>
      <c r="R34" s="246"/>
      <c r="S34" s="246"/>
      <c r="T34" s="246"/>
      <c r="U34" s="246"/>
      <c r="V34" s="246"/>
      <c r="W34" s="246"/>
      <c r="X34" s="246"/>
      <c r="Y34" s="246"/>
      <c r="Z34" s="246"/>
      <c r="AA34" s="246"/>
      <c r="AB34" s="246"/>
      <c r="AC34" s="246"/>
      <c r="AD34" s="246"/>
      <c r="AE34" s="246"/>
      <c r="AF34" s="246"/>
      <c r="AG34" s="246"/>
      <c r="AH34" s="246"/>
      <c r="AI34" s="246"/>
      <c r="AJ34" s="246"/>
      <c r="AK34" s="246"/>
      <c r="AL34" s="246"/>
      <c r="AM34" s="246"/>
      <c r="AN34" s="246"/>
      <c r="AO34" s="246"/>
      <c r="AP34" s="246"/>
      <c r="AQ34" s="246"/>
      <c r="AR34" s="246"/>
      <c r="AS34" s="246"/>
      <c r="AT34" s="246"/>
      <c r="AU34" s="246"/>
      <c r="AV34" s="246"/>
      <c r="AW34" s="246"/>
      <c r="AX34" s="246"/>
      <c r="AY34" s="246"/>
      <c r="AZ34" s="246"/>
      <c r="BA34" s="246"/>
      <c r="BB34" s="246"/>
      <c r="BC34" s="246"/>
      <c r="BD34" s="246"/>
      <c r="BE34" s="246"/>
      <c r="BF34" s="246"/>
      <c r="BG34" s="246"/>
      <c r="BH34" s="246"/>
      <c r="BI34" s="246"/>
      <c r="BJ34" s="246"/>
      <c r="BK34" s="246"/>
      <c r="BL34" s="246"/>
      <c r="BM34" s="246"/>
      <c r="BN34" s="246"/>
      <c r="BO34" s="246"/>
      <c r="BP34" s="246"/>
      <c r="BQ34" s="246"/>
      <c r="BR34" s="246"/>
      <c r="BS34" s="246"/>
      <c r="BT34" s="246"/>
      <c r="BU34" s="246"/>
      <c r="BV34" s="246"/>
      <c r="BW34" s="246"/>
      <c r="BX34" s="246"/>
      <c r="BY34" s="246"/>
      <c r="BZ34" s="246"/>
      <c r="CA34" s="246"/>
      <c r="CB34" s="246"/>
      <c r="CC34" s="246"/>
      <c r="CD34" s="246"/>
      <c r="CE34" s="246"/>
      <c r="CF34" s="246"/>
      <c r="CG34" s="246"/>
      <c r="CH34" s="246"/>
      <c r="CI34" s="246"/>
      <c r="CJ34" s="246"/>
      <c r="CK34" s="246"/>
      <c r="CL34" s="246"/>
      <c r="CM34" s="246"/>
      <c r="CN34" s="246"/>
      <c r="CO34" s="246"/>
      <c r="CP34" s="246"/>
      <c r="CQ34" s="246"/>
      <c r="CR34" s="246"/>
      <c r="CS34" s="246"/>
      <c r="CT34" s="246"/>
      <c r="CU34" s="246"/>
      <c r="CV34" s="246"/>
      <c r="CW34" s="246"/>
      <c r="CX34" s="246"/>
      <c r="CY34" s="246"/>
      <c r="CZ34" s="246"/>
      <c r="DA34" s="246"/>
      <c r="DB34" s="246"/>
      <c r="DC34" s="246"/>
      <c r="DD34" s="246"/>
      <c r="DE34" s="246"/>
      <c r="DF34" s="246"/>
      <c r="DG34" s="246"/>
      <c r="DH34" s="246"/>
      <c r="DI34" s="246"/>
      <c r="DJ34" s="246"/>
      <c r="DK34" s="246"/>
      <c r="DL34" s="246"/>
      <c r="DM34" s="246"/>
      <c r="DN34" s="246"/>
      <c r="DO34" s="246"/>
      <c r="DP34" s="246"/>
      <c r="DQ34" s="246"/>
      <c r="DR34" s="246"/>
      <c r="DS34" s="246"/>
      <c r="DT34" s="246"/>
      <c r="DU34" s="246"/>
      <c r="DV34" s="246"/>
      <c r="DW34" s="246"/>
      <c r="DX34" s="246"/>
      <c r="DY34" s="246"/>
      <c r="DZ34" s="246"/>
      <c r="EA34" s="246"/>
      <c r="EB34" s="246"/>
      <c r="EC34" s="246"/>
      <c r="ED34" s="246"/>
      <c r="EE34" s="246"/>
      <c r="EF34" s="246"/>
      <c r="EG34" s="246"/>
      <c r="EH34" s="246"/>
      <c r="EI34" s="246"/>
      <c r="EJ34" s="246"/>
      <c r="EK34" s="246"/>
      <c r="EL34" s="246"/>
      <c r="EM34" s="246"/>
      <c r="EN34" s="246"/>
      <c r="EO34" s="246"/>
      <c r="EP34" s="246"/>
      <c r="EQ34" s="246"/>
      <c r="ER34" s="246"/>
      <c r="ES34" s="246"/>
      <c r="ET34" s="246"/>
      <c r="EU34" s="246"/>
      <c r="EV34" s="246"/>
      <c r="EW34" s="246"/>
      <c r="EX34" s="246"/>
      <c r="EY34" s="246"/>
      <c r="EZ34" s="246"/>
      <c r="FA34" s="246"/>
      <c r="FB34" s="246"/>
      <c r="FC34" s="246"/>
      <c r="FD34" s="246"/>
      <c r="FE34" s="246"/>
      <c r="FF34" s="246"/>
      <c r="FG34" s="246"/>
      <c r="FH34" s="246"/>
      <c r="FI34" s="246"/>
      <c r="FJ34" s="246"/>
      <c r="FK34" s="246"/>
      <c r="FL34" s="246"/>
      <c r="FM34" s="246"/>
      <c r="FN34" s="246"/>
      <c r="FO34" s="246"/>
      <c r="FP34" s="246"/>
      <c r="FQ34" s="246"/>
      <c r="FR34" s="246"/>
      <c r="FS34" s="246"/>
      <c r="FT34" s="246"/>
      <c r="FU34" s="246"/>
      <c r="FV34" s="246"/>
      <c r="FW34" s="246"/>
      <c r="FX34" s="246"/>
      <c r="FY34" s="246"/>
      <c r="FZ34" s="246"/>
      <c r="GA34" s="246"/>
      <c r="GB34" s="246"/>
      <c r="GC34" s="246"/>
      <c r="GD34" s="246"/>
      <c r="GE34" s="246"/>
      <c r="GF34" s="246"/>
      <c r="GG34" s="246"/>
      <c r="GH34" s="246"/>
      <c r="GI34" s="246"/>
      <c r="GJ34" s="246"/>
      <c r="GK34" s="246"/>
      <c r="GL34" s="246"/>
      <c r="GM34" s="246"/>
      <c r="GN34" s="246"/>
      <c r="GO34" s="246"/>
      <c r="GP34" s="246"/>
      <c r="GQ34" s="246"/>
      <c r="GR34" s="246"/>
      <c r="GS34" s="246"/>
      <c r="GT34" s="246"/>
      <c r="GU34" s="246"/>
      <c r="GV34" s="246"/>
      <c r="GW34" s="246"/>
      <c r="GX34" s="246"/>
      <c r="GY34" s="246"/>
      <c r="GZ34" s="246"/>
      <c r="HA34" s="246"/>
      <c r="HB34" s="246"/>
      <c r="HC34" s="246"/>
      <c r="HD34" s="246"/>
      <c r="HE34" s="246"/>
      <c r="HF34" s="246"/>
      <c r="HG34" s="246"/>
      <c r="HH34" s="246"/>
      <c r="HI34" s="246"/>
      <c r="HJ34" s="246"/>
      <c r="HK34" s="246"/>
      <c r="HL34" s="246"/>
      <c r="HM34" s="246"/>
      <c r="HN34" s="246"/>
      <c r="HO34" s="246"/>
      <c r="HP34" s="246"/>
      <c r="HQ34" s="246"/>
      <c r="HR34" s="246"/>
      <c r="HS34" s="246"/>
      <c r="HT34" s="246"/>
      <c r="HU34" s="246"/>
      <c r="HV34" s="246"/>
      <c r="HW34" s="246"/>
      <c r="HX34" s="246"/>
      <c r="HY34" s="246"/>
      <c r="HZ34" s="246"/>
      <c r="IA34" s="246"/>
      <c r="IB34" s="246"/>
      <c r="IC34" s="246"/>
      <c r="ID34" s="246"/>
      <c r="IE34" s="246"/>
      <c r="IF34" s="246"/>
      <c r="IG34" s="246"/>
      <c r="IH34" s="246"/>
      <c r="II34" s="246"/>
      <c r="IJ34" s="246"/>
      <c r="IK34" s="246"/>
      <c r="IL34" s="246"/>
      <c r="IM34" s="246"/>
      <c r="IN34" s="246"/>
      <c r="IO34" s="246"/>
      <c r="IP34" s="246"/>
      <c r="IQ34" s="246"/>
      <c r="IR34" s="246"/>
      <c r="IS34" s="246"/>
      <c r="IT34" s="246"/>
      <c r="IU34" s="246"/>
      <c r="IV34" s="219"/>
    </row>
    <row r="35" spans="1:256" ht="15" hidden="1">
      <c r="A35" s="1173"/>
      <c r="B35" s="1176"/>
      <c r="C35" s="1179"/>
      <c r="D35" s="628" t="s">
        <v>2</v>
      </c>
      <c r="E35" s="630">
        <f>E33+E34</f>
        <v>78000</v>
      </c>
      <c r="F35" s="630">
        <f>F33+F34</f>
        <v>78000</v>
      </c>
      <c r="G35" s="630">
        <f>G33+G34</f>
        <v>0</v>
      </c>
      <c r="H35" s="617"/>
      <c r="I35" s="810"/>
      <c r="J35" s="629" t="s">
        <v>2</v>
      </c>
      <c r="K35" s="630">
        <f>K33+K34</f>
        <v>78000</v>
      </c>
      <c r="L35" s="630">
        <f>L33+L34</f>
        <v>78000</v>
      </c>
      <c r="M35" s="630">
        <f>M33+M34</f>
        <v>0</v>
      </c>
      <c r="N35" s="630">
        <f>N33+N34</f>
        <v>0</v>
      </c>
      <c r="O35" s="246"/>
      <c r="P35" s="246"/>
      <c r="Q35" s="246"/>
      <c r="R35" s="246"/>
      <c r="S35" s="246"/>
      <c r="T35" s="246"/>
      <c r="U35" s="246"/>
      <c r="V35" s="246"/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  <c r="AI35" s="246"/>
      <c r="AJ35" s="246"/>
      <c r="AK35" s="246"/>
      <c r="AL35" s="246"/>
      <c r="AM35" s="246"/>
      <c r="AN35" s="246"/>
      <c r="AO35" s="246"/>
      <c r="AP35" s="246"/>
      <c r="AQ35" s="246"/>
      <c r="AR35" s="246"/>
      <c r="AS35" s="246"/>
      <c r="AT35" s="246"/>
      <c r="AU35" s="246"/>
      <c r="AV35" s="246"/>
      <c r="AW35" s="246"/>
      <c r="AX35" s="246"/>
      <c r="AY35" s="246"/>
      <c r="AZ35" s="246"/>
      <c r="BA35" s="246"/>
      <c r="BB35" s="246"/>
      <c r="BC35" s="246"/>
      <c r="BD35" s="246"/>
      <c r="BE35" s="246"/>
      <c r="BF35" s="246"/>
      <c r="BG35" s="246"/>
      <c r="BH35" s="246"/>
      <c r="BI35" s="246"/>
      <c r="BJ35" s="246"/>
      <c r="BK35" s="246"/>
      <c r="BL35" s="246"/>
      <c r="BM35" s="246"/>
      <c r="BN35" s="246"/>
      <c r="BO35" s="246"/>
      <c r="BP35" s="246"/>
      <c r="BQ35" s="246"/>
      <c r="BR35" s="246"/>
      <c r="BS35" s="246"/>
      <c r="BT35" s="246"/>
      <c r="BU35" s="246"/>
      <c r="BV35" s="246"/>
      <c r="BW35" s="246"/>
      <c r="BX35" s="246"/>
      <c r="BY35" s="246"/>
      <c r="BZ35" s="246"/>
      <c r="CA35" s="246"/>
      <c r="CB35" s="246"/>
      <c r="CC35" s="246"/>
      <c r="CD35" s="246"/>
      <c r="CE35" s="246"/>
      <c r="CF35" s="246"/>
      <c r="CG35" s="246"/>
      <c r="CH35" s="246"/>
      <c r="CI35" s="246"/>
      <c r="CJ35" s="246"/>
      <c r="CK35" s="246"/>
      <c r="CL35" s="246"/>
      <c r="CM35" s="246"/>
      <c r="CN35" s="246"/>
      <c r="CO35" s="246"/>
      <c r="CP35" s="246"/>
      <c r="CQ35" s="246"/>
      <c r="CR35" s="246"/>
      <c r="CS35" s="246"/>
      <c r="CT35" s="246"/>
      <c r="CU35" s="246"/>
      <c r="CV35" s="246"/>
      <c r="CW35" s="246"/>
      <c r="CX35" s="246"/>
      <c r="CY35" s="246"/>
      <c r="CZ35" s="246"/>
      <c r="DA35" s="246"/>
      <c r="DB35" s="246"/>
      <c r="DC35" s="246"/>
      <c r="DD35" s="246"/>
      <c r="DE35" s="246"/>
      <c r="DF35" s="246"/>
      <c r="DG35" s="246"/>
      <c r="DH35" s="246"/>
      <c r="DI35" s="246"/>
      <c r="DJ35" s="246"/>
      <c r="DK35" s="246"/>
      <c r="DL35" s="246"/>
      <c r="DM35" s="246"/>
      <c r="DN35" s="246"/>
      <c r="DO35" s="246"/>
      <c r="DP35" s="246"/>
      <c r="DQ35" s="246"/>
      <c r="DR35" s="246"/>
      <c r="DS35" s="246"/>
      <c r="DT35" s="246"/>
      <c r="DU35" s="246"/>
      <c r="DV35" s="246"/>
      <c r="DW35" s="246"/>
      <c r="DX35" s="246"/>
      <c r="DY35" s="246"/>
      <c r="DZ35" s="246"/>
      <c r="EA35" s="246"/>
      <c r="EB35" s="246"/>
      <c r="EC35" s="246"/>
      <c r="ED35" s="246"/>
      <c r="EE35" s="246"/>
      <c r="EF35" s="246"/>
      <c r="EG35" s="246"/>
      <c r="EH35" s="246"/>
      <c r="EI35" s="246"/>
      <c r="EJ35" s="246"/>
      <c r="EK35" s="246"/>
      <c r="EL35" s="246"/>
      <c r="EM35" s="246"/>
      <c r="EN35" s="246"/>
      <c r="EO35" s="246"/>
      <c r="EP35" s="246"/>
      <c r="EQ35" s="246"/>
      <c r="ER35" s="246"/>
      <c r="ES35" s="246"/>
      <c r="ET35" s="246"/>
      <c r="EU35" s="246"/>
      <c r="EV35" s="246"/>
      <c r="EW35" s="246"/>
      <c r="EX35" s="246"/>
      <c r="EY35" s="246"/>
      <c r="EZ35" s="246"/>
      <c r="FA35" s="246"/>
      <c r="FB35" s="246"/>
      <c r="FC35" s="246"/>
      <c r="FD35" s="246"/>
      <c r="FE35" s="246"/>
      <c r="FF35" s="246"/>
      <c r="FG35" s="246"/>
      <c r="FH35" s="246"/>
      <c r="FI35" s="246"/>
      <c r="FJ35" s="246"/>
      <c r="FK35" s="246"/>
      <c r="FL35" s="246"/>
      <c r="FM35" s="246"/>
      <c r="FN35" s="246"/>
      <c r="FO35" s="246"/>
      <c r="FP35" s="246"/>
      <c r="FQ35" s="246"/>
      <c r="FR35" s="246"/>
      <c r="FS35" s="246"/>
      <c r="FT35" s="246"/>
      <c r="FU35" s="246"/>
      <c r="FV35" s="246"/>
      <c r="FW35" s="246"/>
      <c r="FX35" s="246"/>
      <c r="FY35" s="246"/>
      <c r="FZ35" s="246"/>
      <c r="GA35" s="246"/>
      <c r="GB35" s="246"/>
      <c r="GC35" s="246"/>
      <c r="GD35" s="246"/>
      <c r="GE35" s="246"/>
      <c r="GF35" s="246"/>
      <c r="GG35" s="246"/>
      <c r="GH35" s="246"/>
      <c r="GI35" s="246"/>
      <c r="GJ35" s="246"/>
      <c r="GK35" s="246"/>
      <c r="GL35" s="246"/>
      <c r="GM35" s="246"/>
      <c r="GN35" s="246"/>
      <c r="GO35" s="246"/>
      <c r="GP35" s="246"/>
      <c r="GQ35" s="246"/>
      <c r="GR35" s="246"/>
      <c r="GS35" s="246"/>
      <c r="GT35" s="246"/>
      <c r="GU35" s="246"/>
      <c r="GV35" s="246"/>
      <c r="GW35" s="246"/>
      <c r="GX35" s="246"/>
      <c r="GY35" s="246"/>
      <c r="GZ35" s="246"/>
      <c r="HA35" s="246"/>
      <c r="HB35" s="246"/>
      <c r="HC35" s="246"/>
      <c r="HD35" s="246"/>
      <c r="HE35" s="246"/>
      <c r="HF35" s="246"/>
      <c r="HG35" s="246"/>
      <c r="HH35" s="246"/>
      <c r="HI35" s="246"/>
      <c r="HJ35" s="246"/>
      <c r="HK35" s="246"/>
      <c r="HL35" s="246"/>
      <c r="HM35" s="246"/>
      <c r="HN35" s="246"/>
      <c r="HO35" s="246"/>
      <c r="HP35" s="246"/>
      <c r="HQ35" s="246"/>
      <c r="HR35" s="246"/>
      <c r="HS35" s="246"/>
      <c r="HT35" s="246"/>
      <c r="HU35" s="246"/>
      <c r="HV35" s="246"/>
      <c r="HW35" s="246"/>
      <c r="HX35" s="246"/>
      <c r="HY35" s="246"/>
      <c r="HZ35" s="246"/>
      <c r="IA35" s="246"/>
      <c r="IB35" s="246"/>
      <c r="IC35" s="246"/>
      <c r="ID35" s="246"/>
      <c r="IE35" s="246"/>
      <c r="IF35" s="246"/>
      <c r="IG35" s="246"/>
      <c r="IH35" s="246"/>
      <c r="II35" s="246"/>
      <c r="IJ35" s="246"/>
      <c r="IK35" s="246"/>
      <c r="IL35" s="246"/>
      <c r="IM35" s="246"/>
      <c r="IN35" s="246"/>
      <c r="IO35" s="246"/>
      <c r="IP35" s="246"/>
      <c r="IQ35" s="246"/>
      <c r="IR35" s="246"/>
      <c r="IS35" s="246"/>
      <c r="IT35" s="246"/>
      <c r="IU35" s="246"/>
      <c r="IV35" s="219"/>
    </row>
    <row r="36" spans="1:256" hidden="1">
      <c r="A36" s="641"/>
      <c r="B36" s="631"/>
      <c r="C36" s="632"/>
      <c r="D36" s="633"/>
      <c r="E36" s="634"/>
      <c r="F36" s="634"/>
      <c r="G36" s="635"/>
      <c r="H36" s="617"/>
      <c r="I36" s="666"/>
      <c r="J36" s="636"/>
      <c r="K36" s="634"/>
      <c r="L36" s="634"/>
      <c r="M36" s="634"/>
      <c r="N36" s="634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  <c r="BP36" s="219"/>
      <c r="BQ36" s="219"/>
      <c r="BR36" s="219"/>
      <c r="BS36" s="219"/>
      <c r="BT36" s="219"/>
      <c r="BU36" s="219"/>
      <c r="BV36" s="219"/>
      <c r="BW36" s="219"/>
      <c r="BX36" s="219"/>
      <c r="BY36" s="219"/>
      <c r="BZ36" s="219"/>
      <c r="CA36" s="219"/>
      <c r="CB36" s="219"/>
      <c r="CC36" s="219"/>
      <c r="CD36" s="219"/>
      <c r="CE36" s="219"/>
      <c r="CF36" s="219"/>
      <c r="CG36" s="219"/>
      <c r="CH36" s="219"/>
      <c r="CI36" s="219"/>
      <c r="CJ36" s="219"/>
      <c r="CK36" s="219"/>
      <c r="CL36" s="219"/>
      <c r="CM36" s="219"/>
      <c r="CN36" s="219"/>
      <c r="CO36" s="219"/>
      <c r="CP36" s="219"/>
      <c r="CQ36" s="219"/>
      <c r="CR36" s="219"/>
      <c r="CS36" s="219"/>
      <c r="CT36" s="219"/>
      <c r="CU36" s="219"/>
      <c r="CV36" s="219"/>
      <c r="CW36" s="219"/>
      <c r="CX36" s="219"/>
      <c r="CY36" s="219"/>
      <c r="CZ36" s="219"/>
      <c r="DA36" s="219"/>
      <c r="DB36" s="219"/>
      <c r="DC36" s="219"/>
      <c r="DD36" s="219"/>
      <c r="DE36" s="219"/>
      <c r="DF36" s="219"/>
      <c r="DG36" s="219"/>
      <c r="DH36" s="219"/>
      <c r="DI36" s="219"/>
      <c r="DJ36" s="219"/>
      <c r="DK36" s="219"/>
      <c r="DL36" s="219"/>
      <c r="DM36" s="219"/>
      <c r="DN36" s="219"/>
      <c r="DO36" s="219"/>
      <c r="DP36" s="219"/>
      <c r="DQ36" s="219"/>
      <c r="DR36" s="219"/>
      <c r="DS36" s="219"/>
      <c r="DT36" s="219"/>
      <c r="DU36" s="219"/>
      <c r="DV36" s="219"/>
      <c r="DW36" s="219"/>
      <c r="DX36" s="219"/>
      <c r="DY36" s="219"/>
      <c r="DZ36" s="219"/>
      <c r="EA36" s="219"/>
      <c r="EB36" s="219"/>
      <c r="EC36" s="219"/>
      <c r="ED36" s="219"/>
      <c r="EE36" s="219"/>
      <c r="EF36" s="219"/>
      <c r="EG36" s="219"/>
      <c r="EH36" s="219"/>
      <c r="EI36" s="219"/>
      <c r="EJ36" s="219"/>
      <c r="EK36" s="219"/>
      <c r="EL36" s="219"/>
      <c r="EM36" s="219"/>
      <c r="EN36" s="219"/>
      <c r="EO36" s="219"/>
      <c r="EP36" s="219"/>
      <c r="EQ36" s="219"/>
      <c r="ER36" s="219"/>
      <c r="ES36" s="219"/>
      <c r="ET36" s="219"/>
      <c r="EU36" s="219"/>
      <c r="EV36" s="219"/>
      <c r="EW36" s="219"/>
      <c r="EX36" s="219"/>
      <c r="EY36" s="219"/>
      <c r="EZ36" s="219"/>
      <c r="FA36" s="219"/>
      <c r="FB36" s="219"/>
      <c r="FC36" s="219"/>
      <c r="FD36" s="219"/>
      <c r="FE36" s="219"/>
      <c r="FF36" s="219"/>
      <c r="FG36" s="219"/>
      <c r="FH36" s="219"/>
      <c r="FI36" s="219"/>
      <c r="FJ36" s="219"/>
      <c r="FK36" s="219"/>
      <c r="FL36" s="219"/>
      <c r="FM36" s="219"/>
      <c r="FN36" s="219"/>
      <c r="FO36" s="219"/>
      <c r="FP36" s="219"/>
      <c r="FQ36" s="219"/>
      <c r="FR36" s="219"/>
      <c r="FS36" s="219"/>
      <c r="FT36" s="219"/>
      <c r="FU36" s="219"/>
      <c r="FV36" s="219"/>
      <c r="FW36" s="219"/>
      <c r="FX36" s="219"/>
      <c r="FY36" s="219"/>
      <c r="FZ36" s="219"/>
      <c r="GA36" s="219"/>
      <c r="GB36" s="219"/>
      <c r="GC36" s="219"/>
      <c r="GD36" s="219"/>
      <c r="GE36" s="219"/>
      <c r="GF36" s="219"/>
      <c r="GG36" s="219"/>
      <c r="GH36" s="219"/>
      <c r="GI36" s="219"/>
      <c r="GJ36" s="219"/>
      <c r="GK36" s="219"/>
      <c r="GL36" s="219"/>
      <c r="GM36" s="219"/>
      <c r="GN36" s="219"/>
      <c r="GO36" s="219"/>
      <c r="GP36" s="219"/>
      <c r="GQ36" s="219"/>
      <c r="GR36" s="219"/>
      <c r="GS36" s="219"/>
      <c r="GT36" s="219"/>
      <c r="GU36" s="219"/>
      <c r="GV36" s="219"/>
      <c r="GW36" s="219"/>
      <c r="GX36" s="219"/>
      <c r="GY36" s="219"/>
      <c r="GZ36" s="219"/>
      <c r="HA36" s="219"/>
      <c r="HB36" s="219"/>
      <c r="HC36" s="219"/>
      <c r="HD36" s="219"/>
      <c r="HE36" s="219"/>
      <c r="HF36" s="219"/>
      <c r="HG36" s="219"/>
      <c r="HH36" s="219"/>
      <c r="HI36" s="219"/>
      <c r="HJ36" s="219"/>
      <c r="HK36" s="219"/>
      <c r="HL36" s="219"/>
      <c r="HM36" s="219"/>
      <c r="HN36" s="219"/>
      <c r="HO36" s="219"/>
      <c r="HP36" s="219"/>
      <c r="HQ36" s="219"/>
      <c r="HR36" s="219"/>
      <c r="HS36" s="219"/>
      <c r="HT36" s="219"/>
      <c r="HU36" s="219"/>
      <c r="HV36" s="219"/>
      <c r="HW36" s="219"/>
      <c r="HX36" s="219"/>
      <c r="HY36" s="219"/>
      <c r="HZ36" s="219"/>
      <c r="IA36" s="219"/>
      <c r="IB36" s="219"/>
      <c r="IC36" s="219"/>
      <c r="ID36" s="219"/>
      <c r="IE36" s="219"/>
      <c r="IF36" s="219"/>
      <c r="IG36" s="219"/>
      <c r="IH36" s="219"/>
      <c r="II36" s="219"/>
      <c r="IJ36" s="219"/>
      <c r="IK36" s="219"/>
      <c r="IL36" s="219"/>
      <c r="IM36" s="219"/>
      <c r="IN36" s="219"/>
      <c r="IO36" s="219"/>
      <c r="IP36" s="219"/>
      <c r="IQ36" s="219"/>
      <c r="IR36" s="219"/>
      <c r="IS36" s="219"/>
      <c r="IT36" s="219"/>
      <c r="IU36" s="219"/>
      <c r="IV36" s="219"/>
    </row>
    <row r="37" spans="1:256" hidden="1">
      <c r="A37" s="1180"/>
      <c r="B37" s="1183" t="s">
        <v>523</v>
      </c>
      <c r="C37" s="1186" t="s">
        <v>115</v>
      </c>
      <c r="D37" s="667" t="s">
        <v>0</v>
      </c>
      <c r="E37" s="638">
        <f t="shared" ref="E37:G38" si="10">E41</f>
        <v>78000</v>
      </c>
      <c r="F37" s="638">
        <f t="shared" si="10"/>
        <v>78000</v>
      </c>
      <c r="G37" s="639">
        <f t="shared" si="10"/>
        <v>0</v>
      </c>
      <c r="H37" s="617"/>
      <c r="I37" s="1186" t="s">
        <v>115</v>
      </c>
      <c r="J37" s="640" t="s">
        <v>0</v>
      </c>
      <c r="K37" s="638">
        <f t="shared" ref="K37:M38" si="11">K41</f>
        <v>78000</v>
      </c>
      <c r="L37" s="638">
        <f t="shared" si="11"/>
        <v>78000</v>
      </c>
      <c r="M37" s="638">
        <f t="shared" si="11"/>
        <v>0</v>
      </c>
      <c r="N37" s="638">
        <f>N41</f>
        <v>0</v>
      </c>
      <c r="O37" s="624"/>
      <c r="P37" s="624"/>
      <c r="Q37" s="624"/>
      <c r="R37" s="624"/>
      <c r="S37" s="624"/>
      <c r="T37" s="624"/>
      <c r="U37" s="624"/>
      <c r="V37" s="624"/>
      <c r="W37" s="624"/>
      <c r="X37" s="624"/>
      <c r="Y37" s="624"/>
      <c r="Z37" s="624"/>
      <c r="AA37" s="624"/>
      <c r="AB37" s="624"/>
      <c r="AC37" s="624"/>
      <c r="AD37" s="624"/>
      <c r="AE37" s="624"/>
      <c r="AF37" s="624"/>
      <c r="AG37" s="624"/>
      <c r="AH37" s="624"/>
      <c r="AI37" s="624"/>
      <c r="AJ37" s="624"/>
      <c r="AK37" s="624"/>
      <c r="AL37" s="624"/>
      <c r="AM37" s="624"/>
      <c r="AN37" s="624"/>
      <c r="AO37" s="624"/>
      <c r="AP37" s="624"/>
      <c r="AQ37" s="624"/>
      <c r="AR37" s="624"/>
      <c r="AS37" s="624"/>
      <c r="AT37" s="624"/>
      <c r="AU37" s="624"/>
      <c r="AV37" s="624"/>
      <c r="AW37" s="624"/>
      <c r="AX37" s="624"/>
      <c r="AY37" s="624"/>
      <c r="AZ37" s="624"/>
      <c r="BA37" s="624"/>
      <c r="BB37" s="624"/>
      <c r="BC37" s="624"/>
      <c r="BD37" s="624"/>
      <c r="BE37" s="624"/>
      <c r="BF37" s="624"/>
      <c r="BG37" s="624"/>
      <c r="BH37" s="624"/>
      <c r="BI37" s="624"/>
      <c r="BJ37" s="624"/>
      <c r="BK37" s="624"/>
      <c r="BL37" s="624"/>
      <c r="BM37" s="624"/>
      <c r="BN37" s="624"/>
      <c r="BO37" s="624"/>
      <c r="BP37" s="624"/>
      <c r="BQ37" s="624"/>
      <c r="BR37" s="624"/>
      <c r="BS37" s="624"/>
      <c r="BT37" s="624"/>
      <c r="BU37" s="624"/>
      <c r="BV37" s="624"/>
      <c r="BW37" s="624"/>
      <c r="BX37" s="624"/>
      <c r="BY37" s="624"/>
      <c r="BZ37" s="624"/>
      <c r="CA37" s="624"/>
      <c r="CB37" s="624"/>
      <c r="CC37" s="624"/>
      <c r="CD37" s="624"/>
      <c r="CE37" s="624"/>
      <c r="CF37" s="624"/>
      <c r="CG37" s="624"/>
      <c r="CH37" s="624"/>
      <c r="CI37" s="624"/>
      <c r="CJ37" s="624"/>
      <c r="CK37" s="624"/>
      <c r="CL37" s="624"/>
      <c r="CM37" s="624"/>
      <c r="CN37" s="624"/>
      <c r="CO37" s="624"/>
      <c r="CP37" s="624"/>
      <c r="CQ37" s="624"/>
      <c r="CR37" s="624"/>
      <c r="CS37" s="624"/>
      <c r="CT37" s="624"/>
      <c r="CU37" s="624"/>
      <c r="CV37" s="624"/>
      <c r="CW37" s="624"/>
      <c r="CX37" s="624"/>
      <c r="CY37" s="624"/>
      <c r="CZ37" s="624"/>
      <c r="DA37" s="624"/>
      <c r="DB37" s="624"/>
      <c r="DC37" s="624"/>
      <c r="DD37" s="624"/>
      <c r="DE37" s="624"/>
      <c r="DF37" s="624"/>
      <c r="DG37" s="624"/>
      <c r="DH37" s="624"/>
      <c r="DI37" s="624"/>
      <c r="DJ37" s="624"/>
      <c r="DK37" s="624"/>
      <c r="DL37" s="624"/>
      <c r="DM37" s="624"/>
      <c r="DN37" s="624"/>
      <c r="DO37" s="624"/>
      <c r="DP37" s="624"/>
      <c r="DQ37" s="624"/>
      <c r="DR37" s="624"/>
      <c r="DS37" s="624"/>
      <c r="DT37" s="624"/>
      <c r="DU37" s="624"/>
      <c r="DV37" s="624"/>
      <c r="DW37" s="624"/>
      <c r="DX37" s="624"/>
      <c r="DY37" s="624"/>
      <c r="DZ37" s="624"/>
      <c r="EA37" s="624"/>
      <c r="EB37" s="624"/>
      <c r="EC37" s="624"/>
      <c r="ED37" s="624"/>
      <c r="EE37" s="624"/>
      <c r="EF37" s="624"/>
      <c r="EG37" s="624"/>
      <c r="EH37" s="624"/>
      <c r="EI37" s="624"/>
      <c r="EJ37" s="624"/>
      <c r="EK37" s="624"/>
      <c r="EL37" s="624"/>
      <c r="EM37" s="624"/>
      <c r="EN37" s="624"/>
      <c r="EO37" s="624"/>
      <c r="EP37" s="624"/>
      <c r="EQ37" s="624"/>
      <c r="ER37" s="624"/>
      <c r="ES37" s="624"/>
      <c r="ET37" s="624"/>
      <c r="EU37" s="624"/>
      <c r="EV37" s="624"/>
      <c r="EW37" s="624"/>
      <c r="EX37" s="624"/>
      <c r="EY37" s="624"/>
      <c r="EZ37" s="624"/>
      <c r="FA37" s="624"/>
      <c r="FB37" s="624"/>
      <c r="FC37" s="624"/>
      <c r="FD37" s="624"/>
      <c r="FE37" s="624"/>
      <c r="FF37" s="624"/>
      <c r="FG37" s="624"/>
      <c r="FH37" s="624"/>
      <c r="FI37" s="624"/>
      <c r="FJ37" s="624"/>
      <c r="FK37" s="624"/>
      <c r="FL37" s="624"/>
      <c r="FM37" s="624"/>
      <c r="FN37" s="624"/>
      <c r="FO37" s="624"/>
      <c r="FP37" s="624"/>
      <c r="FQ37" s="624"/>
      <c r="FR37" s="624"/>
      <c r="FS37" s="624"/>
      <c r="FT37" s="624"/>
      <c r="FU37" s="624"/>
      <c r="FV37" s="624"/>
      <c r="FW37" s="624"/>
      <c r="FX37" s="624"/>
      <c r="FY37" s="624"/>
      <c r="FZ37" s="624"/>
      <c r="GA37" s="624"/>
      <c r="GB37" s="624"/>
      <c r="GC37" s="624"/>
      <c r="GD37" s="624"/>
      <c r="GE37" s="624"/>
      <c r="GF37" s="624"/>
      <c r="GG37" s="624"/>
      <c r="GH37" s="624"/>
      <c r="GI37" s="624"/>
      <c r="GJ37" s="624"/>
      <c r="GK37" s="624"/>
      <c r="GL37" s="624"/>
      <c r="GM37" s="624"/>
      <c r="GN37" s="624"/>
      <c r="GO37" s="624"/>
      <c r="GP37" s="624"/>
      <c r="GQ37" s="624"/>
      <c r="GR37" s="624"/>
      <c r="GS37" s="624"/>
      <c r="GT37" s="624"/>
      <c r="GU37" s="624"/>
      <c r="GV37" s="624"/>
      <c r="GW37" s="624"/>
      <c r="GX37" s="624"/>
      <c r="GY37" s="624"/>
      <c r="GZ37" s="624"/>
      <c r="HA37" s="624"/>
      <c r="HB37" s="624"/>
      <c r="HC37" s="624"/>
      <c r="HD37" s="624"/>
      <c r="HE37" s="624"/>
      <c r="HF37" s="624"/>
      <c r="HG37" s="624"/>
      <c r="HH37" s="624"/>
      <c r="HI37" s="624"/>
      <c r="HJ37" s="624"/>
      <c r="HK37" s="624"/>
      <c r="HL37" s="624"/>
      <c r="HM37" s="624"/>
      <c r="HN37" s="624"/>
      <c r="HO37" s="624"/>
      <c r="HP37" s="624"/>
      <c r="HQ37" s="624"/>
      <c r="HR37" s="624"/>
      <c r="HS37" s="624"/>
      <c r="HT37" s="624"/>
      <c r="HU37" s="624"/>
      <c r="HV37" s="624"/>
      <c r="HW37" s="624"/>
      <c r="HX37" s="624"/>
      <c r="HY37" s="624"/>
      <c r="HZ37" s="624"/>
      <c r="IA37" s="624"/>
      <c r="IB37" s="624"/>
      <c r="IC37" s="624"/>
      <c r="ID37" s="624"/>
      <c r="IE37" s="624"/>
      <c r="IF37" s="624"/>
      <c r="IG37" s="624"/>
      <c r="IH37" s="624"/>
      <c r="II37" s="624"/>
      <c r="IJ37" s="624"/>
      <c r="IK37" s="624"/>
      <c r="IL37" s="624"/>
      <c r="IM37" s="624"/>
      <c r="IN37" s="624"/>
      <c r="IO37" s="624"/>
      <c r="IP37" s="624"/>
      <c r="IQ37" s="624"/>
      <c r="IR37" s="624"/>
      <c r="IS37" s="624"/>
      <c r="IT37" s="624"/>
      <c r="IU37" s="624"/>
      <c r="IV37" s="219"/>
    </row>
    <row r="38" spans="1:256" hidden="1">
      <c r="A38" s="1181"/>
      <c r="B38" s="1184"/>
      <c r="C38" s="1187"/>
      <c r="D38" s="667" t="s">
        <v>1</v>
      </c>
      <c r="E38" s="638">
        <f t="shared" si="10"/>
        <v>0</v>
      </c>
      <c r="F38" s="638">
        <f t="shared" si="10"/>
        <v>0</v>
      </c>
      <c r="G38" s="639">
        <f t="shared" si="10"/>
        <v>0</v>
      </c>
      <c r="H38" s="617"/>
      <c r="I38" s="1187"/>
      <c r="J38" s="640" t="s">
        <v>1</v>
      </c>
      <c r="K38" s="638">
        <f t="shared" si="11"/>
        <v>0</v>
      </c>
      <c r="L38" s="638">
        <f t="shared" si="11"/>
        <v>0</v>
      </c>
      <c r="M38" s="638">
        <f t="shared" si="11"/>
        <v>0</v>
      </c>
      <c r="N38" s="638">
        <f>N42</f>
        <v>0</v>
      </c>
      <c r="O38" s="624"/>
      <c r="P38" s="624"/>
      <c r="Q38" s="624"/>
      <c r="R38" s="624"/>
      <c r="S38" s="624"/>
      <c r="T38" s="624"/>
      <c r="U38" s="624"/>
      <c r="V38" s="624"/>
      <c r="W38" s="624"/>
      <c r="X38" s="624"/>
      <c r="Y38" s="624"/>
      <c r="Z38" s="624"/>
      <c r="AA38" s="624"/>
      <c r="AB38" s="624"/>
      <c r="AC38" s="624"/>
      <c r="AD38" s="624"/>
      <c r="AE38" s="624"/>
      <c r="AF38" s="624"/>
      <c r="AG38" s="624"/>
      <c r="AH38" s="624"/>
      <c r="AI38" s="624"/>
      <c r="AJ38" s="624"/>
      <c r="AK38" s="624"/>
      <c r="AL38" s="624"/>
      <c r="AM38" s="624"/>
      <c r="AN38" s="624"/>
      <c r="AO38" s="624"/>
      <c r="AP38" s="624"/>
      <c r="AQ38" s="624"/>
      <c r="AR38" s="624"/>
      <c r="AS38" s="624"/>
      <c r="AT38" s="624"/>
      <c r="AU38" s="624"/>
      <c r="AV38" s="624"/>
      <c r="AW38" s="624"/>
      <c r="AX38" s="624"/>
      <c r="AY38" s="624"/>
      <c r="AZ38" s="624"/>
      <c r="BA38" s="624"/>
      <c r="BB38" s="624"/>
      <c r="BC38" s="624"/>
      <c r="BD38" s="624"/>
      <c r="BE38" s="624"/>
      <c r="BF38" s="624"/>
      <c r="BG38" s="624"/>
      <c r="BH38" s="624"/>
      <c r="BI38" s="624"/>
      <c r="BJ38" s="624"/>
      <c r="BK38" s="624"/>
      <c r="BL38" s="624"/>
      <c r="BM38" s="624"/>
      <c r="BN38" s="624"/>
      <c r="BO38" s="624"/>
      <c r="BP38" s="624"/>
      <c r="BQ38" s="624"/>
      <c r="BR38" s="624"/>
      <c r="BS38" s="624"/>
      <c r="BT38" s="624"/>
      <c r="BU38" s="624"/>
      <c r="BV38" s="624"/>
      <c r="BW38" s="624"/>
      <c r="BX38" s="624"/>
      <c r="BY38" s="624"/>
      <c r="BZ38" s="624"/>
      <c r="CA38" s="624"/>
      <c r="CB38" s="624"/>
      <c r="CC38" s="624"/>
      <c r="CD38" s="624"/>
      <c r="CE38" s="624"/>
      <c r="CF38" s="624"/>
      <c r="CG38" s="624"/>
      <c r="CH38" s="624"/>
      <c r="CI38" s="624"/>
      <c r="CJ38" s="624"/>
      <c r="CK38" s="624"/>
      <c r="CL38" s="624"/>
      <c r="CM38" s="624"/>
      <c r="CN38" s="624"/>
      <c r="CO38" s="624"/>
      <c r="CP38" s="624"/>
      <c r="CQ38" s="624"/>
      <c r="CR38" s="624"/>
      <c r="CS38" s="624"/>
      <c r="CT38" s="624"/>
      <c r="CU38" s="624"/>
      <c r="CV38" s="624"/>
      <c r="CW38" s="624"/>
      <c r="CX38" s="624"/>
      <c r="CY38" s="624"/>
      <c r="CZ38" s="624"/>
      <c r="DA38" s="624"/>
      <c r="DB38" s="624"/>
      <c r="DC38" s="624"/>
      <c r="DD38" s="624"/>
      <c r="DE38" s="624"/>
      <c r="DF38" s="624"/>
      <c r="DG38" s="624"/>
      <c r="DH38" s="624"/>
      <c r="DI38" s="624"/>
      <c r="DJ38" s="624"/>
      <c r="DK38" s="624"/>
      <c r="DL38" s="624"/>
      <c r="DM38" s="624"/>
      <c r="DN38" s="624"/>
      <c r="DO38" s="624"/>
      <c r="DP38" s="624"/>
      <c r="DQ38" s="624"/>
      <c r="DR38" s="624"/>
      <c r="DS38" s="624"/>
      <c r="DT38" s="624"/>
      <c r="DU38" s="624"/>
      <c r="DV38" s="624"/>
      <c r="DW38" s="624"/>
      <c r="DX38" s="624"/>
      <c r="DY38" s="624"/>
      <c r="DZ38" s="624"/>
      <c r="EA38" s="624"/>
      <c r="EB38" s="624"/>
      <c r="EC38" s="624"/>
      <c r="ED38" s="624"/>
      <c r="EE38" s="624"/>
      <c r="EF38" s="624"/>
      <c r="EG38" s="624"/>
      <c r="EH38" s="624"/>
      <c r="EI38" s="624"/>
      <c r="EJ38" s="624"/>
      <c r="EK38" s="624"/>
      <c r="EL38" s="624"/>
      <c r="EM38" s="624"/>
      <c r="EN38" s="624"/>
      <c r="EO38" s="624"/>
      <c r="EP38" s="624"/>
      <c r="EQ38" s="624"/>
      <c r="ER38" s="624"/>
      <c r="ES38" s="624"/>
      <c r="ET38" s="624"/>
      <c r="EU38" s="624"/>
      <c r="EV38" s="624"/>
      <c r="EW38" s="624"/>
      <c r="EX38" s="624"/>
      <c r="EY38" s="624"/>
      <c r="EZ38" s="624"/>
      <c r="FA38" s="624"/>
      <c r="FB38" s="624"/>
      <c r="FC38" s="624"/>
      <c r="FD38" s="624"/>
      <c r="FE38" s="624"/>
      <c r="FF38" s="624"/>
      <c r="FG38" s="624"/>
      <c r="FH38" s="624"/>
      <c r="FI38" s="624"/>
      <c r="FJ38" s="624"/>
      <c r="FK38" s="624"/>
      <c r="FL38" s="624"/>
      <c r="FM38" s="624"/>
      <c r="FN38" s="624"/>
      <c r="FO38" s="624"/>
      <c r="FP38" s="624"/>
      <c r="FQ38" s="624"/>
      <c r="FR38" s="624"/>
      <c r="FS38" s="624"/>
      <c r="FT38" s="624"/>
      <c r="FU38" s="624"/>
      <c r="FV38" s="624"/>
      <c r="FW38" s="624"/>
      <c r="FX38" s="624"/>
      <c r="FY38" s="624"/>
      <c r="FZ38" s="624"/>
      <c r="GA38" s="624"/>
      <c r="GB38" s="624"/>
      <c r="GC38" s="624"/>
      <c r="GD38" s="624"/>
      <c r="GE38" s="624"/>
      <c r="GF38" s="624"/>
      <c r="GG38" s="624"/>
      <c r="GH38" s="624"/>
      <c r="GI38" s="624"/>
      <c r="GJ38" s="624"/>
      <c r="GK38" s="624"/>
      <c r="GL38" s="624"/>
      <c r="GM38" s="624"/>
      <c r="GN38" s="624"/>
      <c r="GO38" s="624"/>
      <c r="GP38" s="624"/>
      <c r="GQ38" s="624"/>
      <c r="GR38" s="624"/>
      <c r="GS38" s="624"/>
      <c r="GT38" s="624"/>
      <c r="GU38" s="624"/>
      <c r="GV38" s="624"/>
      <c r="GW38" s="624"/>
      <c r="GX38" s="624"/>
      <c r="GY38" s="624"/>
      <c r="GZ38" s="624"/>
      <c r="HA38" s="624"/>
      <c r="HB38" s="624"/>
      <c r="HC38" s="624"/>
      <c r="HD38" s="624"/>
      <c r="HE38" s="624"/>
      <c r="HF38" s="624"/>
      <c r="HG38" s="624"/>
      <c r="HH38" s="624"/>
      <c r="HI38" s="624"/>
      <c r="HJ38" s="624"/>
      <c r="HK38" s="624"/>
      <c r="HL38" s="624"/>
      <c r="HM38" s="624"/>
      <c r="HN38" s="624"/>
      <c r="HO38" s="624"/>
      <c r="HP38" s="624"/>
      <c r="HQ38" s="624"/>
      <c r="HR38" s="624"/>
      <c r="HS38" s="624"/>
      <c r="HT38" s="624"/>
      <c r="HU38" s="624"/>
      <c r="HV38" s="624"/>
      <c r="HW38" s="624"/>
      <c r="HX38" s="624"/>
      <c r="HY38" s="624"/>
      <c r="HZ38" s="624"/>
      <c r="IA38" s="624"/>
      <c r="IB38" s="624"/>
      <c r="IC38" s="624"/>
      <c r="ID38" s="624"/>
      <c r="IE38" s="624"/>
      <c r="IF38" s="624"/>
      <c r="IG38" s="624"/>
      <c r="IH38" s="624"/>
      <c r="II38" s="624"/>
      <c r="IJ38" s="624"/>
      <c r="IK38" s="624"/>
      <c r="IL38" s="624"/>
      <c r="IM38" s="624"/>
      <c r="IN38" s="624"/>
      <c r="IO38" s="624"/>
      <c r="IP38" s="624"/>
      <c r="IQ38" s="624"/>
      <c r="IR38" s="624"/>
      <c r="IS38" s="624"/>
      <c r="IT38" s="624"/>
      <c r="IU38" s="624"/>
      <c r="IV38" s="219"/>
    </row>
    <row r="39" spans="1:256" hidden="1">
      <c r="A39" s="1182"/>
      <c r="B39" s="1185"/>
      <c r="C39" s="1188"/>
      <c r="D39" s="667" t="s">
        <v>2</v>
      </c>
      <c r="E39" s="638">
        <f>E37+E38</f>
        <v>78000</v>
      </c>
      <c r="F39" s="638">
        <f>F37+F38</f>
        <v>78000</v>
      </c>
      <c r="G39" s="638">
        <f>G37+G38</f>
        <v>0</v>
      </c>
      <c r="H39" s="617"/>
      <c r="I39" s="1188"/>
      <c r="J39" s="640" t="s">
        <v>2</v>
      </c>
      <c r="K39" s="638">
        <f>K37+K38</f>
        <v>78000</v>
      </c>
      <c r="L39" s="638">
        <f>L37+L38</f>
        <v>78000</v>
      </c>
      <c r="M39" s="638">
        <f>M37+M38</f>
        <v>0</v>
      </c>
      <c r="N39" s="638">
        <f>N37+N38</f>
        <v>0</v>
      </c>
      <c r="O39" s="624"/>
      <c r="P39" s="624"/>
      <c r="Q39" s="624"/>
      <c r="R39" s="624"/>
      <c r="S39" s="624"/>
      <c r="T39" s="624"/>
      <c r="U39" s="624"/>
      <c r="V39" s="624"/>
      <c r="W39" s="624"/>
      <c r="X39" s="624"/>
      <c r="Y39" s="624"/>
      <c r="Z39" s="624"/>
      <c r="AA39" s="624"/>
      <c r="AB39" s="624"/>
      <c r="AC39" s="624"/>
      <c r="AD39" s="624"/>
      <c r="AE39" s="624"/>
      <c r="AF39" s="624"/>
      <c r="AG39" s="624"/>
      <c r="AH39" s="624"/>
      <c r="AI39" s="624"/>
      <c r="AJ39" s="624"/>
      <c r="AK39" s="624"/>
      <c r="AL39" s="624"/>
      <c r="AM39" s="624"/>
      <c r="AN39" s="624"/>
      <c r="AO39" s="624"/>
      <c r="AP39" s="624"/>
      <c r="AQ39" s="624"/>
      <c r="AR39" s="624"/>
      <c r="AS39" s="624"/>
      <c r="AT39" s="624"/>
      <c r="AU39" s="624"/>
      <c r="AV39" s="624"/>
      <c r="AW39" s="624"/>
      <c r="AX39" s="624"/>
      <c r="AY39" s="624"/>
      <c r="AZ39" s="624"/>
      <c r="BA39" s="624"/>
      <c r="BB39" s="624"/>
      <c r="BC39" s="624"/>
      <c r="BD39" s="624"/>
      <c r="BE39" s="624"/>
      <c r="BF39" s="624"/>
      <c r="BG39" s="624"/>
      <c r="BH39" s="624"/>
      <c r="BI39" s="624"/>
      <c r="BJ39" s="624"/>
      <c r="BK39" s="624"/>
      <c r="BL39" s="624"/>
      <c r="BM39" s="624"/>
      <c r="BN39" s="624"/>
      <c r="BO39" s="624"/>
      <c r="BP39" s="624"/>
      <c r="BQ39" s="624"/>
      <c r="BR39" s="624"/>
      <c r="BS39" s="624"/>
      <c r="BT39" s="624"/>
      <c r="BU39" s="624"/>
      <c r="BV39" s="624"/>
      <c r="BW39" s="624"/>
      <c r="BX39" s="624"/>
      <c r="BY39" s="624"/>
      <c r="BZ39" s="624"/>
      <c r="CA39" s="624"/>
      <c r="CB39" s="624"/>
      <c r="CC39" s="624"/>
      <c r="CD39" s="624"/>
      <c r="CE39" s="624"/>
      <c r="CF39" s="624"/>
      <c r="CG39" s="624"/>
      <c r="CH39" s="624"/>
      <c r="CI39" s="624"/>
      <c r="CJ39" s="624"/>
      <c r="CK39" s="624"/>
      <c r="CL39" s="624"/>
      <c r="CM39" s="624"/>
      <c r="CN39" s="624"/>
      <c r="CO39" s="624"/>
      <c r="CP39" s="624"/>
      <c r="CQ39" s="624"/>
      <c r="CR39" s="624"/>
      <c r="CS39" s="624"/>
      <c r="CT39" s="624"/>
      <c r="CU39" s="624"/>
      <c r="CV39" s="624"/>
      <c r="CW39" s="624"/>
      <c r="CX39" s="624"/>
      <c r="CY39" s="624"/>
      <c r="CZ39" s="624"/>
      <c r="DA39" s="624"/>
      <c r="DB39" s="624"/>
      <c r="DC39" s="624"/>
      <c r="DD39" s="624"/>
      <c r="DE39" s="624"/>
      <c r="DF39" s="624"/>
      <c r="DG39" s="624"/>
      <c r="DH39" s="624"/>
      <c r="DI39" s="624"/>
      <c r="DJ39" s="624"/>
      <c r="DK39" s="624"/>
      <c r="DL39" s="624"/>
      <c r="DM39" s="624"/>
      <c r="DN39" s="624"/>
      <c r="DO39" s="624"/>
      <c r="DP39" s="624"/>
      <c r="DQ39" s="624"/>
      <c r="DR39" s="624"/>
      <c r="DS39" s="624"/>
      <c r="DT39" s="624"/>
      <c r="DU39" s="624"/>
      <c r="DV39" s="624"/>
      <c r="DW39" s="624"/>
      <c r="DX39" s="624"/>
      <c r="DY39" s="624"/>
      <c r="DZ39" s="624"/>
      <c r="EA39" s="624"/>
      <c r="EB39" s="624"/>
      <c r="EC39" s="624"/>
      <c r="ED39" s="624"/>
      <c r="EE39" s="624"/>
      <c r="EF39" s="624"/>
      <c r="EG39" s="624"/>
      <c r="EH39" s="624"/>
      <c r="EI39" s="624"/>
      <c r="EJ39" s="624"/>
      <c r="EK39" s="624"/>
      <c r="EL39" s="624"/>
      <c r="EM39" s="624"/>
      <c r="EN39" s="624"/>
      <c r="EO39" s="624"/>
      <c r="EP39" s="624"/>
      <c r="EQ39" s="624"/>
      <c r="ER39" s="624"/>
      <c r="ES39" s="624"/>
      <c r="ET39" s="624"/>
      <c r="EU39" s="624"/>
      <c r="EV39" s="624"/>
      <c r="EW39" s="624"/>
      <c r="EX39" s="624"/>
      <c r="EY39" s="624"/>
      <c r="EZ39" s="624"/>
      <c r="FA39" s="624"/>
      <c r="FB39" s="624"/>
      <c r="FC39" s="624"/>
      <c r="FD39" s="624"/>
      <c r="FE39" s="624"/>
      <c r="FF39" s="624"/>
      <c r="FG39" s="624"/>
      <c r="FH39" s="624"/>
      <c r="FI39" s="624"/>
      <c r="FJ39" s="624"/>
      <c r="FK39" s="624"/>
      <c r="FL39" s="624"/>
      <c r="FM39" s="624"/>
      <c r="FN39" s="624"/>
      <c r="FO39" s="624"/>
      <c r="FP39" s="624"/>
      <c r="FQ39" s="624"/>
      <c r="FR39" s="624"/>
      <c r="FS39" s="624"/>
      <c r="FT39" s="624"/>
      <c r="FU39" s="624"/>
      <c r="FV39" s="624"/>
      <c r="FW39" s="624"/>
      <c r="FX39" s="624"/>
      <c r="FY39" s="624"/>
      <c r="FZ39" s="624"/>
      <c r="GA39" s="624"/>
      <c r="GB39" s="624"/>
      <c r="GC39" s="624"/>
      <c r="GD39" s="624"/>
      <c r="GE39" s="624"/>
      <c r="GF39" s="624"/>
      <c r="GG39" s="624"/>
      <c r="GH39" s="624"/>
      <c r="GI39" s="624"/>
      <c r="GJ39" s="624"/>
      <c r="GK39" s="624"/>
      <c r="GL39" s="624"/>
      <c r="GM39" s="624"/>
      <c r="GN39" s="624"/>
      <c r="GO39" s="624"/>
      <c r="GP39" s="624"/>
      <c r="GQ39" s="624"/>
      <c r="GR39" s="624"/>
      <c r="GS39" s="624"/>
      <c r="GT39" s="624"/>
      <c r="GU39" s="624"/>
      <c r="GV39" s="624"/>
      <c r="GW39" s="624"/>
      <c r="GX39" s="624"/>
      <c r="GY39" s="624"/>
      <c r="GZ39" s="624"/>
      <c r="HA39" s="624"/>
      <c r="HB39" s="624"/>
      <c r="HC39" s="624"/>
      <c r="HD39" s="624"/>
      <c r="HE39" s="624"/>
      <c r="HF39" s="624"/>
      <c r="HG39" s="624"/>
      <c r="HH39" s="624"/>
      <c r="HI39" s="624"/>
      <c r="HJ39" s="624"/>
      <c r="HK39" s="624"/>
      <c r="HL39" s="624"/>
      <c r="HM39" s="624"/>
      <c r="HN39" s="624"/>
      <c r="HO39" s="624"/>
      <c r="HP39" s="624"/>
      <c r="HQ39" s="624"/>
      <c r="HR39" s="624"/>
      <c r="HS39" s="624"/>
      <c r="HT39" s="624"/>
      <c r="HU39" s="624"/>
      <c r="HV39" s="624"/>
      <c r="HW39" s="624"/>
      <c r="HX39" s="624"/>
      <c r="HY39" s="624"/>
      <c r="HZ39" s="624"/>
      <c r="IA39" s="624"/>
      <c r="IB39" s="624"/>
      <c r="IC39" s="624"/>
      <c r="ID39" s="624"/>
      <c r="IE39" s="624"/>
      <c r="IF39" s="624"/>
      <c r="IG39" s="624"/>
      <c r="IH39" s="624"/>
      <c r="II39" s="624"/>
      <c r="IJ39" s="624"/>
      <c r="IK39" s="624"/>
      <c r="IL39" s="624"/>
      <c r="IM39" s="624"/>
      <c r="IN39" s="624"/>
      <c r="IO39" s="624"/>
      <c r="IP39" s="624"/>
      <c r="IQ39" s="624"/>
      <c r="IR39" s="624"/>
      <c r="IS39" s="624"/>
      <c r="IT39" s="624"/>
      <c r="IU39" s="624"/>
      <c r="IV39" s="219"/>
    </row>
    <row r="40" spans="1:256" hidden="1">
      <c r="A40" s="641"/>
      <c r="B40" s="642"/>
      <c r="C40" s="643"/>
      <c r="D40" s="644"/>
      <c r="E40" s="645"/>
      <c r="F40" s="645"/>
      <c r="G40" s="646"/>
      <c r="H40" s="617"/>
      <c r="I40" s="647"/>
      <c r="J40" s="648"/>
      <c r="K40" s="645"/>
      <c r="L40" s="645"/>
      <c r="M40" s="645"/>
      <c r="N40" s="645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  <c r="BA40" s="219"/>
      <c r="BB40" s="219"/>
      <c r="BC40" s="219"/>
      <c r="BD40" s="219"/>
      <c r="BE40" s="219"/>
      <c r="BF40" s="219"/>
      <c r="BG40" s="219"/>
      <c r="BH40" s="219"/>
      <c r="BI40" s="219"/>
      <c r="BJ40" s="219"/>
      <c r="BK40" s="219"/>
      <c r="BL40" s="219"/>
      <c r="BM40" s="219"/>
      <c r="BN40" s="219"/>
      <c r="BO40" s="219"/>
      <c r="BP40" s="219"/>
      <c r="BQ40" s="219"/>
      <c r="BR40" s="219"/>
      <c r="BS40" s="219"/>
      <c r="BT40" s="219"/>
      <c r="BU40" s="219"/>
      <c r="BV40" s="219"/>
      <c r="BW40" s="219"/>
      <c r="BX40" s="219"/>
      <c r="BY40" s="219"/>
      <c r="BZ40" s="219"/>
      <c r="CA40" s="219"/>
      <c r="CB40" s="219"/>
      <c r="CC40" s="219"/>
      <c r="CD40" s="219"/>
      <c r="CE40" s="219"/>
      <c r="CF40" s="219"/>
      <c r="CG40" s="219"/>
      <c r="CH40" s="219"/>
      <c r="CI40" s="219"/>
      <c r="CJ40" s="219"/>
      <c r="CK40" s="219"/>
      <c r="CL40" s="219"/>
      <c r="CM40" s="219"/>
      <c r="CN40" s="219"/>
      <c r="CO40" s="219"/>
      <c r="CP40" s="219"/>
      <c r="CQ40" s="219"/>
      <c r="CR40" s="219"/>
      <c r="CS40" s="219"/>
      <c r="CT40" s="219"/>
      <c r="CU40" s="219"/>
      <c r="CV40" s="219"/>
      <c r="CW40" s="219"/>
      <c r="CX40" s="219"/>
      <c r="CY40" s="219"/>
      <c r="CZ40" s="219"/>
      <c r="DA40" s="219"/>
      <c r="DB40" s="219"/>
      <c r="DC40" s="219"/>
      <c r="DD40" s="219"/>
      <c r="DE40" s="219"/>
      <c r="DF40" s="219"/>
      <c r="DG40" s="219"/>
      <c r="DH40" s="219"/>
      <c r="DI40" s="219"/>
      <c r="DJ40" s="219"/>
      <c r="DK40" s="219"/>
      <c r="DL40" s="219"/>
      <c r="DM40" s="219"/>
      <c r="DN40" s="219"/>
      <c r="DO40" s="219"/>
      <c r="DP40" s="219"/>
      <c r="DQ40" s="219"/>
      <c r="DR40" s="219"/>
      <c r="DS40" s="219"/>
      <c r="DT40" s="219"/>
      <c r="DU40" s="219"/>
      <c r="DV40" s="219"/>
      <c r="DW40" s="219"/>
      <c r="DX40" s="219"/>
      <c r="DY40" s="219"/>
      <c r="DZ40" s="219"/>
      <c r="EA40" s="219"/>
      <c r="EB40" s="219"/>
      <c r="EC40" s="219"/>
      <c r="ED40" s="219"/>
      <c r="EE40" s="219"/>
      <c r="EF40" s="219"/>
      <c r="EG40" s="219"/>
      <c r="EH40" s="219"/>
      <c r="EI40" s="219"/>
      <c r="EJ40" s="219"/>
      <c r="EK40" s="219"/>
      <c r="EL40" s="219"/>
      <c r="EM40" s="219"/>
      <c r="EN40" s="219"/>
      <c r="EO40" s="219"/>
      <c r="EP40" s="219"/>
      <c r="EQ40" s="219"/>
      <c r="ER40" s="219"/>
      <c r="ES40" s="219"/>
      <c r="ET40" s="219"/>
      <c r="EU40" s="219"/>
      <c r="EV40" s="219"/>
      <c r="EW40" s="219"/>
      <c r="EX40" s="219"/>
      <c r="EY40" s="219"/>
      <c r="EZ40" s="219"/>
      <c r="FA40" s="219"/>
      <c r="FB40" s="219"/>
      <c r="FC40" s="219"/>
      <c r="FD40" s="219"/>
      <c r="FE40" s="219"/>
      <c r="FF40" s="219"/>
      <c r="FG40" s="219"/>
      <c r="FH40" s="219"/>
      <c r="FI40" s="219"/>
      <c r="FJ40" s="219"/>
      <c r="FK40" s="219"/>
      <c r="FL40" s="219"/>
      <c r="FM40" s="219"/>
      <c r="FN40" s="219"/>
      <c r="FO40" s="219"/>
      <c r="FP40" s="219"/>
      <c r="FQ40" s="219"/>
      <c r="FR40" s="219"/>
      <c r="FS40" s="219"/>
      <c r="FT40" s="219"/>
      <c r="FU40" s="219"/>
      <c r="FV40" s="219"/>
      <c r="FW40" s="219"/>
      <c r="FX40" s="219"/>
      <c r="FY40" s="219"/>
      <c r="FZ40" s="219"/>
      <c r="GA40" s="219"/>
      <c r="GB40" s="219"/>
      <c r="GC40" s="219"/>
      <c r="GD40" s="219"/>
      <c r="GE40" s="219"/>
      <c r="GF40" s="219"/>
      <c r="GG40" s="219"/>
      <c r="GH40" s="219"/>
      <c r="GI40" s="219"/>
      <c r="GJ40" s="219"/>
      <c r="GK40" s="219"/>
      <c r="GL40" s="219"/>
      <c r="GM40" s="219"/>
      <c r="GN40" s="219"/>
      <c r="GO40" s="219"/>
      <c r="GP40" s="219"/>
      <c r="GQ40" s="219"/>
      <c r="GR40" s="219"/>
      <c r="GS40" s="219"/>
      <c r="GT40" s="219"/>
      <c r="GU40" s="219"/>
      <c r="GV40" s="219"/>
      <c r="GW40" s="219"/>
      <c r="GX40" s="219"/>
      <c r="GY40" s="219"/>
      <c r="GZ40" s="219"/>
      <c r="HA40" s="219"/>
      <c r="HB40" s="219"/>
      <c r="HC40" s="219"/>
      <c r="HD40" s="219"/>
      <c r="HE40" s="219"/>
      <c r="HF40" s="219"/>
      <c r="HG40" s="219"/>
      <c r="HH40" s="219"/>
      <c r="HI40" s="219"/>
      <c r="HJ40" s="219"/>
      <c r="HK40" s="219"/>
      <c r="HL40" s="219"/>
      <c r="HM40" s="219"/>
      <c r="HN40" s="219"/>
      <c r="HO40" s="219"/>
      <c r="HP40" s="219"/>
      <c r="HQ40" s="219"/>
      <c r="HR40" s="219"/>
      <c r="HS40" s="219"/>
      <c r="HT40" s="219"/>
      <c r="HU40" s="219"/>
      <c r="HV40" s="219"/>
      <c r="HW40" s="219"/>
      <c r="HX40" s="219"/>
      <c r="HY40" s="219"/>
      <c r="HZ40" s="219"/>
      <c r="IA40" s="219"/>
      <c r="IB40" s="219"/>
      <c r="IC40" s="219"/>
      <c r="ID40" s="219"/>
      <c r="IE40" s="219"/>
      <c r="IF40" s="219"/>
      <c r="IG40" s="219"/>
      <c r="IH40" s="219"/>
      <c r="II40" s="219"/>
      <c r="IJ40" s="219"/>
      <c r="IK40" s="219"/>
      <c r="IL40" s="219"/>
      <c r="IM40" s="219"/>
      <c r="IN40" s="219"/>
      <c r="IO40" s="219"/>
      <c r="IP40" s="219"/>
      <c r="IQ40" s="219"/>
      <c r="IR40" s="219"/>
      <c r="IS40" s="219"/>
      <c r="IT40" s="219"/>
      <c r="IU40" s="219"/>
      <c r="IV40" s="649"/>
    </row>
    <row r="41" spans="1:256" hidden="1">
      <c r="A41" s="1193">
        <v>1</v>
      </c>
      <c r="B41" s="1196" t="s">
        <v>1388</v>
      </c>
      <c r="C41" s="1197"/>
      <c r="D41" s="668" t="s">
        <v>0</v>
      </c>
      <c r="E41" s="651">
        <f t="shared" ref="E41:G42" si="12">E45</f>
        <v>78000</v>
      </c>
      <c r="F41" s="651">
        <f t="shared" si="12"/>
        <v>78000</v>
      </c>
      <c r="G41" s="652">
        <f t="shared" si="12"/>
        <v>0</v>
      </c>
      <c r="H41" s="617"/>
      <c r="I41" s="1202" t="s">
        <v>1388</v>
      </c>
      <c r="J41" s="653" t="s">
        <v>0</v>
      </c>
      <c r="K41" s="651">
        <f t="shared" ref="K41:M42" si="13">K45</f>
        <v>78000</v>
      </c>
      <c r="L41" s="651">
        <f t="shared" si="13"/>
        <v>78000</v>
      </c>
      <c r="M41" s="651">
        <f t="shared" si="13"/>
        <v>0</v>
      </c>
      <c r="N41" s="651">
        <f>N45</f>
        <v>0</v>
      </c>
      <c r="O41" s="649"/>
      <c r="P41" s="649"/>
      <c r="Q41" s="649"/>
      <c r="R41" s="649"/>
      <c r="S41" s="649"/>
      <c r="T41" s="649"/>
      <c r="U41" s="649"/>
      <c r="V41" s="649"/>
      <c r="W41" s="649"/>
      <c r="X41" s="649"/>
      <c r="Y41" s="649"/>
      <c r="Z41" s="649"/>
      <c r="AA41" s="649"/>
      <c r="AB41" s="649"/>
      <c r="AC41" s="649"/>
      <c r="AD41" s="649"/>
      <c r="AE41" s="649"/>
      <c r="AF41" s="649"/>
      <c r="AG41" s="649"/>
      <c r="AH41" s="649"/>
      <c r="AI41" s="649"/>
      <c r="AJ41" s="649"/>
      <c r="AK41" s="649"/>
      <c r="AL41" s="649"/>
      <c r="AM41" s="649"/>
      <c r="AN41" s="649"/>
      <c r="AO41" s="649"/>
      <c r="AP41" s="649"/>
      <c r="AQ41" s="649"/>
      <c r="AR41" s="649"/>
      <c r="AS41" s="649"/>
      <c r="AT41" s="649"/>
      <c r="AU41" s="649"/>
      <c r="AV41" s="649"/>
      <c r="AW41" s="649"/>
      <c r="AX41" s="649"/>
      <c r="AY41" s="649"/>
      <c r="AZ41" s="649"/>
      <c r="BA41" s="649"/>
      <c r="BB41" s="649"/>
      <c r="BC41" s="649"/>
      <c r="BD41" s="649"/>
      <c r="BE41" s="649"/>
      <c r="BF41" s="649"/>
      <c r="BG41" s="649"/>
      <c r="BH41" s="649"/>
      <c r="BI41" s="649"/>
      <c r="BJ41" s="649"/>
      <c r="BK41" s="649"/>
      <c r="BL41" s="649"/>
      <c r="BM41" s="649"/>
      <c r="BN41" s="649"/>
      <c r="BO41" s="649"/>
      <c r="BP41" s="649"/>
      <c r="BQ41" s="649"/>
      <c r="BR41" s="649"/>
      <c r="BS41" s="649"/>
      <c r="BT41" s="649"/>
      <c r="BU41" s="649"/>
      <c r="BV41" s="649"/>
      <c r="BW41" s="649"/>
      <c r="BX41" s="649"/>
      <c r="BY41" s="649"/>
      <c r="BZ41" s="649"/>
      <c r="CA41" s="649"/>
      <c r="CB41" s="649"/>
      <c r="CC41" s="649"/>
      <c r="CD41" s="649"/>
      <c r="CE41" s="649"/>
      <c r="CF41" s="649"/>
      <c r="CG41" s="649"/>
      <c r="CH41" s="649"/>
      <c r="CI41" s="649"/>
      <c r="CJ41" s="649"/>
      <c r="CK41" s="649"/>
      <c r="CL41" s="649"/>
      <c r="CM41" s="649"/>
      <c r="CN41" s="649"/>
      <c r="CO41" s="649"/>
      <c r="CP41" s="649"/>
      <c r="CQ41" s="649"/>
      <c r="CR41" s="649"/>
      <c r="CS41" s="649"/>
      <c r="CT41" s="649"/>
      <c r="CU41" s="649"/>
      <c r="CV41" s="649"/>
      <c r="CW41" s="649"/>
      <c r="CX41" s="649"/>
      <c r="CY41" s="649"/>
      <c r="CZ41" s="649"/>
      <c r="DA41" s="649"/>
      <c r="DB41" s="649"/>
      <c r="DC41" s="649"/>
      <c r="DD41" s="649"/>
      <c r="DE41" s="649"/>
      <c r="DF41" s="649"/>
      <c r="DG41" s="649"/>
      <c r="DH41" s="649"/>
      <c r="DI41" s="649"/>
      <c r="DJ41" s="649"/>
      <c r="DK41" s="649"/>
      <c r="DL41" s="649"/>
      <c r="DM41" s="649"/>
      <c r="DN41" s="649"/>
      <c r="DO41" s="649"/>
      <c r="DP41" s="649"/>
      <c r="DQ41" s="649"/>
      <c r="DR41" s="649"/>
      <c r="DS41" s="649"/>
      <c r="DT41" s="649"/>
      <c r="DU41" s="649"/>
      <c r="DV41" s="649"/>
      <c r="DW41" s="649"/>
      <c r="DX41" s="649"/>
      <c r="DY41" s="649"/>
      <c r="DZ41" s="649"/>
      <c r="EA41" s="649"/>
      <c r="EB41" s="649"/>
      <c r="EC41" s="649"/>
      <c r="ED41" s="649"/>
      <c r="EE41" s="649"/>
      <c r="EF41" s="649"/>
      <c r="EG41" s="649"/>
      <c r="EH41" s="649"/>
      <c r="EI41" s="649"/>
      <c r="EJ41" s="649"/>
      <c r="EK41" s="649"/>
      <c r="EL41" s="649"/>
      <c r="EM41" s="649"/>
      <c r="EN41" s="649"/>
      <c r="EO41" s="649"/>
      <c r="EP41" s="649"/>
      <c r="EQ41" s="649"/>
      <c r="ER41" s="649"/>
      <c r="ES41" s="649"/>
      <c r="ET41" s="649"/>
      <c r="EU41" s="649"/>
      <c r="EV41" s="649"/>
      <c r="EW41" s="649"/>
      <c r="EX41" s="649"/>
      <c r="EY41" s="649"/>
      <c r="EZ41" s="649"/>
      <c r="FA41" s="649"/>
      <c r="FB41" s="649"/>
      <c r="FC41" s="649"/>
      <c r="FD41" s="649"/>
      <c r="FE41" s="649"/>
      <c r="FF41" s="649"/>
      <c r="FG41" s="649"/>
      <c r="FH41" s="649"/>
      <c r="FI41" s="649"/>
      <c r="FJ41" s="649"/>
      <c r="FK41" s="649"/>
      <c r="FL41" s="649"/>
      <c r="FM41" s="649"/>
      <c r="FN41" s="649"/>
      <c r="FO41" s="649"/>
      <c r="FP41" s="649"/>
      <c r="FQ41" s="649"/>
      <c r="FR41" s="649"/>
      <c r="FS41" s="649"/>
      <c r="FT41" s="649"/>
      <c r="FU41" s="649"/>
      <c r="FV41" s="649"/>
      <c r="FW41" s="649"/>
      <c r="FX41" s="649"/>
      <c r="FY41" s="649"/>
      <c r="FZ41" s="649"/>
      <c r="GA41" s="649"/>
      <c r="GB41" s="649"/>
      <c r="GC41" s="649"/>
      <c r="GD41" s="649"/>
      <c r="GE41" s="649"/>
      <c r="GF41" s="649"/>
      <c r="GG41" s="649"/>
      <c r="GH41" s="649"/>
      <c r="GI41" s="649"/>
      <c r="GJ41" s="649"/>
      <c r="GK41" s="649"/>
      <c r="GL41" s="649"/>
      <c r="GM41" s="649"/>
      <c r="GN41" s="649"/>
      <c r="GO41" s="649"/>
      <c r="GP41" s="649"/>
      <c r="GQ41" s="649"/>
      <c r="GR41" s="649"/>
      <c r="GS41" s="649"/>
      <c r="GT41" s="649"/>
      <c r="GU41" s="649"/>
      <c r="GV41" s="649"/>
      <c r="GW41" s="649"/>
      <c r="GX41" s="649"/>
      <c r="GY41" s="649"/>
      <c r="GZ41" s="649"/>
      <c r="HA41" s="649"/>
      <c r="HB41" s="649"/>
      <c r="HC41" s="649"/>
      <c r="HD41" s="649"/>
      <c r="HE41" s="649"/>
      <c r="HF41" s="649"/>
      <c r="HG41" s="649"/>
      <c r="HH41" s="649"/>
      <c r="HI41" s="649"/>
      <c r="HJ41" s="649"/>
      <c r="HK41" s="649"/>
      <c r="HL41" s="649"/>
      <c r="HM41" s="649"/>
      <c r="HN41" s="649"/>
      <c r="HO41" s="649"/>
      <c r="HP41" s="649"/>
      <c r="HQ41" s="649"/>
      <c r="HR41" s="649"/>
      <c r="HS41" s="649"/>
      <c r="HT41" s="649"/>
      <c r="HU41" s="649"/>
      <c r="HV41" s="649"/>
      <c r="HW41" s="649"/>
      <c r="HX41" s="649"/>
      <c r="HY41" s="649"/>
      <c r="HZ41" s="649"/>
      <c r="IA41" s="649"/>
      <c r="IB41" s="649"/>
      <c r="IC41" s="649"/>
      <c r="ID41" s="649"/>
      <c r="IE41" s="649"/>
      <c r="IF41" s="649"/>
      <c r="IG41" s="649"/>
      <c r="IH41" s="649"/>
      <c r="II41" s="649"/>
      <c r="IJ41" s="649"/>
      <c r="IK41" s="649"/>
      <c r="IL41" s="649"/>
      <c r="IM41" s="649"/>
      <c r="IN41" s="649"/>
      <c r="IO41" s="649"/>
      <c r="IP41" s="649"/>
      <c r="IQ41" s="649"/>
      <c r="IR41" s="649"/>
      <c r="IS41" s="649"/>
      <c r="IT41" s="649"/>
      <c r="IU41" s="649"/>
      <c r="IV41" s="624"/>
    </row>
    <row r="42" spans="1:256" hidden="1">
      <c r="A42" s="1194"/>
      <c r="B42" s="1198"/>
      <c r="C42" s="1199"/>
      <c r="D42" s="668" t="s">
        <v>1</v>
      </c>
      <c r="E42" s="651">
        <f t="shared" si="12"/>
        <v>0</v>
      </c>
      <c r="F42" s="651">
        <f t="shared" si="12"/>
        <v>0</v>
      </c>
      <c r="G42" s="652">
        <f t="shared" si="12"/>
        <v>0</v>
      </c>
      <c r="H42" s="617"/>
      <c r="I42" s="1203"/>
      <c r="J42" s="653" t="s">
        <v>1</v>
      </c>
      <c r="K42" s="651">
        <f t="shared" si="13"/>
        <v>0</v>
      </c>
      <c r="L42" s="651">
        <f t="shared" si="13"/>
        <v>0</v>
      </c>
      <c r="M42" s="651">
        <f t="shared" si="13"/>
        <v>0</v>
      </c>
      <c r="N42" s="651">
        <f>N46</f>
        <v>0</v>
      </c>
      <c r="O42" s="649"/>
      <c r="P42" s="649"/>
      <c r="Q42" s="649"/>
      <c r="R42" s="649"/>
      <c r="S42" s="649"/>
      <c r="T42" s="649"/>
      <c r="U42" s="649"/>
      <c r="V42" s="649"/>
      <c r="W42" s="649"/>
      <c r="X42" s="649"/>
      <c r="Y42" s="649"/>
      <c r="Z42" s="649"/>
      <c r="AA42" s="649"/>
      <c r="AB42" s="649"/>
      <c r="AC42" s="649"/>
      <c r="AD42" s="649"/>
      <c r="AE42" s="649"/>
      <c r="AF42" s="649"/>
      <c r="AG42" s="649"/>
      <c r="AH42" s="649"/>
      <c r="AI42" s="649"/>
      <c r="AJ42" s="649"/>
      <c r="AK42" s="649"/>
      <c r="AL42" s="649"/>
      <c r="AM42" s="649"/>
      <c r="AN42" s="649"/>
      <c r="AO42" s="649"/>
      <c r="AP42" s="649"/>
      <c r="AQ42" s="649"/>
      <c r="AR42" s="649"/>
      <c r="AS42" s="649"/>
      <c r="AT42" s="649"/>
      <c r="AU42" s="649"/>
      <c r="AV42" s="649"/>
      <c r="AW42" s="649"/>
      <c r="AX42" s="649"/>
      <c r="AY42" s="649"/>
      <c r="AZ42" s="649"/>
      <c r="BA42" s="649"/>
      <c r="BB42" s="649"/>
      <c r="BC42" s="649"/>
      <c r="BD42" s="649"/>
      <c r="BE42" s="649"/>
      <c r="BF42" s="649"/>
      <c r="BG42" s="649"/>
      <c r="BH42" s="649"/>
      <c r="BI42" s="649"/>
      <c r="BJ42" s="649"/>
      <c r="BK42" s="649"/>
      <c r="BL42" s="649"/>
      <c r="BM42" s="649"/>
      <c r="BN42" s="649"/>
      <c r="BO42" s="649"/>
      <c r="BP42" s="649"/>
      <c r="BQ42" s="649"/>
      <c r="BR42" s="649"/>
      <c r="BS42" s="649"/>
      <c r="BT42" s="649"/>
      <c r="BU42" s="649"/>
      <c r="BV42" s="649"/>
      <c r="BW42" s="649"/>
      <c r="BX42" s="649"/>
      <c r="BY42" s="649"/>
      <c r="BZ42" s="649"/>
      <c r="CA42" s="649"/>
      <c r="CB42" s="649"/>
      <c r="CC42" s="649"/>
      <c r="CD42" s="649"/>
      <c r="CE42" s="649"/>
      <c r="CF42" s="649"/>
      <c r="CG42" s="649"/>
      <c r="CH42" s="649"/>
      <c r="CI42" s="649"/>
      <c r="CJ42" s="649"/>
      <c r="CK42" s="649"/>
      <c r="CL42" s="649"/>
      <c r="CM42" s="649"/>
      <c r="CN42" s="649"/>
      <c r="CO42" s="649"/>
      <c r="CP42" s="649"/>
      <c r="CQ42" s="649"/>
      <c r="CR42" s="649"/>
      <c r="CS42" s="649"/>
      <c r="CT42" s="649"/>
      <c r="CU42" s="649"/>
      <c r="CV42" s="649"/>
      <c r="CW42" s="649"/>
      <c r="CX42" s="649"/>
      <c r="CY42" s="649"/>
      <c r="CZ42" s="649"/>
      <c r="DA42" s="649"/>
      <c r="DB42" s="649"/>
      <c r="DC42" s="649"/>
      <c r="DD42" s="649"/>
      <c r="DE42" s="649"/>
      <c r="DF42" s="649"/>
      <c r="DG42" s="649"/>
      <c r="DH42" s="649"/>
      <c r="DI42" s="649"/>
      <c r="DJ42" s="649"/>
      <c r="DK42" s="649"/>
      <c r="DL42" s="649"/>
      <c r="DM42" s="649"/>
      <c r="DN42" s="649"/>
      <c r="DO42" s="649"/>
      <c r="DP42" s="649"/>
      <c r="DQ42" s="649"/>
      <c r="DR42" s="649"/>
      <c r="DS42" s="649"/>
      <c r="DT42" s="649"/>
      <c r="DU42" s="649"/>
      <c r="DV42" s="649"/>
      <c r="DW42" s="649"/>
      <c r="DX42" s="649"/>
      <c r="DY42" s="649"/>
      <c r="DZ42" s="649"/>
      <c r="EA42" s="649"/>
      <c r="EB42" s="649"/>
      <c r="EC42" s="649"/>
      <c r="ED42" s="649"/>
      <c r="EE42" s="649"/>
      <c r="EF42" s="649"/>
      <c r="EG42" s="649"/>
      <c r="EH42" s="649"/>
      <c r="EI42" s="649"/>
      <c r="EJ42" s="649"/>
      <c r="EK42" s="649"/>
      <c r="EL42" s="649"/>
      <c r="EM42" s="649"/>
      <c r="EN42" s="649"/>
      <c r="EO42" s="649"/>
      <c r="EP42" s="649"/>
      <c r="EQ42" s="649"/>
      <c r="ER42" s="649"/>
      <c r="ES42" s="649"/>
      <c r="ET42" s="649"/>
      <c r="EU42" s="649"/>
      <c r="EV42" s="649"/>
      <c r="EW42" s="649"/>
      <c r="EX42" s="649"/>
      <c r="EY42" s="649"/>
      <c r="EZ42" s="649"/>
      <c r="FA42" s="649"/>
      <c r="FB42" s="649"/>
      <c r="FC42" s="649"/>
      <c r="FD42" s="649"/>
      <c r="FE42" s="649"/>
      <c r="FF42" s="649"/>
      <c r="FG42" s="649"/>
      <c r="FH42" s="649"/>
      <c r="FI42" s="649"/>
      <c r="FJ42" s="649"/>
      <c r="FK42" s="649"/>
      <c r="FL42" s="649"/>
      <c r="FM42" s="649"/>
      <c r="FN42" s="649"/>
      <c r="FO42" s="649"/>
      <c r="FP42" s="649"/>
      <c r="FQ42" s="649"/>
      <c r="FR42" s="649"/>
      <c r="FS42" s="649"/>
      <c r="FT42" s="649"/>
      <c r="FU42" s="649"/>
      <c r="FV42" s="649"/>
      <c r="FW42" s="649"/>
      <c r="FX42" s="649"/>
      <c r="FY42" s="649"/>
      <c r="FZ42" s="649"/>
      <c r="GA42" s="649"/>
      <c r="GB42" s="649"/>
      <c r="GC42" s="649"/>
      <c r="GD42" s="649"/>
      <c r="GE42" s="649"/>
      <c r="GF42" s="649"/>
      <c r="GG42" s="649"/>
      <c r="GH42" s="649"/>
      <c r="GI42" s="649"/>
      <c r="GJ42" s="649"/>
      <c r="GK42" s="649"/>
      <c r="GL42" s="649"/>
      <c r="GM42" s="649"/>
      <c r="GN42" s="649"/>
      <c r="GO42" s="649"/>
      <c r="GP42" s="649"/>
      <c r="GQ42" s="649"/>
      <c r="GR42" s="649"/>
      <c r="GS42" s="649"/>
      <c r="GT42" s="649"/>
      <c r="GU42" s="649"/>
      <c r="GV42" s="649"/>
      <c r="GW42" s="649"/>
      <c r="GX42" s="649"/>
      <c r="GY42" s="649"/>
      <c r="GZ42" s="649"/>
      <c r="HA42" s="649"/>
      <c r="HB42" s="649"/>
      <c r="HC42" s="649"/>
      <c r="HD42" s="649"/>
      <c r="HE42" s="649"/>
      <c r="HF42" s="649"/>
      <c r="HG42" s="649"/>
      <c r="HH42" s="649"/>
      <c r="HI42" s="649"/>
      <c r="HJ42" s="649"/>
      <c r="HK42" s="649"/>
      <c r="HL42" s="649"/>
      <c r="HM42" s="649"/>
      <c r="HN42" s="649"/>
      <c r="HO42" s="649"/>
      <c r="HP42" s="649"/>
      <c r="HQ42" s="649"/>
      <c r="HR42" s="649"/>
      <c r="HS42" s="649"/>
      <c r="HT42" s="649"/>
      <c r="HU42" s="649"/>
      <c r="HV42" s="649"/>
      <c r="HW42" s="649"/>
      <c r="HX42" s="649"/>
      <c r="HY42" s="649"/>
      <c r="HZ42" s="649"/>
      <c r="IA42" s="649"/>
      <c r="IB42" s="649"/>
      <c r="IC42" s="649"/>
      <c r="ID42" s="649"/>
      <c r="IE42" s="649"/>
      <c r="IF42" s="649"/>
      <c r="IG42" s="649"/>
      <c r="IH42" s="649"/>
      <c r="II42" s="649"/>
      <c r="IJ42" s="649"/>
      <c r="IK42" s="649"/>
      <c r="IL42" s="649"/>
      <c r="IM42" s="649"/>
      <c r="IN42" s="649"/>
      <c r="IO42" s="649"/>
      <c r="IP42" s="649"/>
      <c r="IQ42" s="649"/>
      <c r="IR42" s="649"/>
      <c r="IS42" s="649"/>
      <c r="IT42" s="649"/>
      <c r="IU42" s="649"/>
      <c r="IV42" s="624"/>
    </row>
    <row r="43" spans="1:256" hidden="1">
      <c r="A43" s="1195"/>
      <c r="B43" s="1200"/>
      <c r="C43" s="1201"/>
      <c r="D43" s="668" t="s">
        <v>2</v>
      </c>
      <c r="E43" s="651">
        <f>E41+E42</f>
        <v>78000</v>
      </c>
      <c r="F43" s="651">
        <f>F41+F42</f>
        <v>78000</v>
      </c>
      <c r="G43" s="651">
        <f>G41+G42</f>
        <v>0</v>
      </c>
      <c r="H43" s="617"/>
      <c r="I43" s="1204"/>
      <c r="J43" s="653" t="s">
        <v>2</v>
      </c>
      <c r="K43" s="651">
        <f>K41+K42</f>
        <v>78000</v>
      </c>
      <c r="L43" s="651">
        <f>L41+L42</f>
        <v>78000</v>
      </c>
      <c r="M43" s="651">
        <f>M41+M42</f>
        <v>0</v>
      </c>
      <c r="N43" s="651">
        <f>N41+N42</f>
        <v>0</v>
      </c>
      <c r="O43" s="649"/>
      <c r="P43" s="649"/>
      <c r="Q43" s="649"/>
      <c r="R43" s="649"/>
      <c r="S43" s="649"/>
      <c r="T43" s="649"/>
      <c r="U43" s="649"/>
      <c r="V43" s="649"/>
      <c r="W43" s="649"/>
      <c r="X43" s="649"/>
      <c r="Y43" s="649"/>
      <c r="Z43" s="649"/>
      <c r="AA43" s="649"/>
      <c r="AB43" s="649"/>
      <c r="AC43" s="649"/>
      <c r="AD43" s="649"/>
      <c r="AE43" s="649"/>
      <c r="AF43" s="649"/>
      <c r="AG43" s="649"/>
      <c r="AH43" s="649"/>
      <c r="AI43" s="649"/>
      <c r="AJ43" s="649"/>
      <c r="AK43" s="649"/>
      <c r="AL43" s="649"/>
      <c r="AM43" s="649"/>
      <c r="AN43" s="649"/>
      <c r="AO43" s="649"/>
      <c r="AP43" s="649"/>
      <c r="AQ43" s="649"/>
      <c r="AR43" s="649"/>
      <c r="AS43" s="649"/>
      <c r="AT43" s="649"/>
      <c r="AU43" s="649"/>
      <c r="AV43" s="649"/>
      <c r="AW43" s="649"/>
      <c r="AX43" s="649"/>
      <c r="AY43" s="649"/>
      <c r="AZ43" s="649"/>
      <c r="BA43" s="649"/>
      <c r="BB43" s="649"/>
      <c r="BC43" s="649"/>
      <c r="BD43" s="649"/>
      <c r="BE43" s="649"/>
      <c r="BF43" s="649"/>
      <c r="BG43" s="649"/>
      <c r="BH43" s="649"/>
      <c r="BI43" s="649"/>
      <c r="BJ43" s="649"/>
      <c r="BK43" s="649"/>
      <c r="BL43" s="649"/>
      <c r="BM43" s="649"/>
      <c r="BN43" s="649"/>
      <c r="BO43" s="649"/>
      <c r="BP43" s="649"/>
      <c r="BQ43" s="649"/>
      <c r="BR43" s="649"/>
      <c r="BS43" s="649"/>
      <c r="BT43" s="649"/>
      <c r="BU43" s="649"/>
      <c r="BV43" s="649"/>
      <c r="BW43" s="649"/>
      <c r="BX43" s="649"/>
      <c r="BY43" s="649"/>
      <c r="BZ43" s="649"/>
      <c r="CA43" s="649"/>
      <c r="CB43" s="649"/>
      <c r="CC43" s="649"/>
      <c r="CD43" s="649"/>
      <c r="CE43" s="649"/>
      <c r="CF43" s="649"/>
      <c r="CG43" s="649"/>
      <c r="CH43" s="649"/>
      <c r="CI43" s="649"/>
      <c r="CJ43" s="649"/>
      <c r="CK43" s="649"/>
      <c r="CL43" s="649"/>
      <c r="CM43" s="649"/>
      <c r="CN43" s="649"/>
      <c r="CO43" s="649"/>
      <c r="CP43" s="649"/>
      <c r="CQ43" s="649"/>
      <c r="CR43" s="649"/>
      <c r="CS43" s="649"/>
      <c r="CT43" s="649"/>
      <c r="CU43" s="649"/>
      <c r="CV43" s="649"/>
      <c r="CW43" s="649"/>
      <c r="CX43" s="649"/>
      <c r="CY43" s="649"/>
      <c r="CZ43" s="649"/>
      <c r="DA43" s="649"/>
      <c r="DB43" s="649"/>
      <c r="DC43" s="649"/>
      <c r="DD43" s="649"/>
      <c r="DE43" s="649"/>
      <c r="DF43" s="649"/>
      <c r="DG43" s="649"/>
      <c r="DH43" s="649"/>
      <c r="DI43" s="649"/>
      <c r="DJ43" s="649"/>
      <c r="DK43" s="649"/>
      <c r="DL43" s="649"/>
      <c r="DM43" s="649"/>
      <c r="DN43" s="649"/>
      <c r="DO43" s="649"/>
      <c r="DP43" s="649"/>
      <c r="DQ43" s="649"/>
      <c r="DR43" s="649"/>
      <c r="DS43" s="649"/>
      <c r="DT43" s="649"/>
      <c r="DU43" s="649"/>
      <c r="DV43" s="649"/>
      <c r="DW43" s="649"/>
      <c r="DX43" s="649"/>
      <c r="DY43" s="649"/>
      <c r="DZ43" s="649"/>
      <c r="EA43" s="649"/>
      <c r="EB43" s="649"/>
      <c r="EC43" s="649"/>
      <c r="ED43" s="649"/>
      <c r="EE43" s="649"/>
      <c r="EF43" s="649"/>
      <c r="EG43" s="649"/>
      <c r="EH43" s="649"/>
      <c r="EI43" s="649"/>
      <c r="EJ43" s="649"/>
      <c r="EK43" s="649"/>
      <c r="EL43" s="649"/>
      <c r="EM43" s="649"/>
      <c r="EN43" s="649"/>
      <c r="EO43" s="649"/>
      <c r="EP43" s="649"/>
      <c r="EQ43" s="649"/>
      <c r="ER43" s="649"/>
      <c r="ES43" s="649"/>
      <c r="ET43" s="649"/>
      <c r="EU43" s="649"/>
      <c r="EV43" s="649"/>
      <c r="EW43" s="649"/>
      <c r="EX43" s="649"/>
      <c r="EY43" s="649"/>
      <c r="EZ43" s="649"/>
      <c r="FA43" s="649"/>
      <c r="FB43" s="649"/>
      <c r="FC43" s="649"/>
      <c r="FD43" s="649"/>
      <c r="FE43" s="649"/>
      <c r="FF43" s="649"/>
      <c r="FG43" s="649"/>
      <c r="FH43" s="649"/>
      <c r="FI43" s="649"/>
      <c r="FJ43" s="649"/>
      <c r="FK43" s="649"/>
      <c r="FL43" s="649"/>
      <c r="FM43" s="649"/>
      <c r="FN43" s="649"/>
      <c r="FO43" s="649"/>
      <c r="FP43" s="649"/>
      <c r="FQ43" s="649"/>
      <c r="FR43" s="649"/>
      <c r="FS43" s="649"/>
      <c r="FT43" s="649"/>
      <c r="FU43" s="649"/>
      <c r="FV43" s="649"/>
      <c r="FW43" s="649"/>
      <c r="FX43" s="649"/>
      <c r="FY43" s="649"/>
      <c r="FZ43" s="649"/>
      <c r="GA43" s="649"/>
      <c r="GB43" s="649"/>
      <c r="GC43" s="649"/>
      <c r="GD43" s="649"/>
      <c r="GE43" s="649"/>
      <c r="GF43" s="649"/>
      <c r="GG43" s="649"/>
      <c r="GH43" s="649"/>
      <c r="GI43" s="649"/>
      <c r="GJ43" s="649"/>
      <c r="GK43" s="649"/>
      <c r="GL43" s="649"/>
      <c r="GM43" s="649"/>
      <c r="GN43" s="649"/>
      <c r="GO43" s="649"/>
      <c r="GP43" s="649"/>
      <c r="GQ43" s="649"/>
      <c r="GR43" s="649"/>
      <c r="GS43" s="649"/>
      <c r="GT43" s="649"/>
      <c r="GU43" s="649"/>
      <c r="GV43" s="649"/>
      <c r="GW43" s="649"/>
      <c r="GX43" s="649"/>
      <c r="GY43" s="649"/>
      <c r="GZ43" s="649"/>
      <c r="HA43" s="649"/>
      <c r="HB43" s="649"/>
      <c r="HC43" s="649"/>
      <c r="HD43" s="649"/>
      <c r="HE43" s="649"/>
      <c r="HF43" s="649"/>
      <c r="HG43" s="649"/>
      <c r="HH43" s="649"/>
      <c r="HI43" s="649"/>
      <c r="HJ43" s="649"/>
      <c r="HK43" s="649"/>
      <c r="HL43" s="649"/>
      <c r="HM43" s="649"/>
      <c r="HN43" s="649"/>
      <c r="HO43" s="649"/>
      <c r="HP43" s="649"/>
      <c r="HQ43" s="649"/>
      <c r="HR43" s="649"/>
      <c r="HS43" s="649"/>
      <c r="HT43" s="649"/>
      <c r="HU43" s="649"/>
      <c r="HV43" s="649"/>
      <c r="HW43" s="649"/>
      <c r="HX43" s="649"/>
      <c r="HY43" s="649"/>
      <c r="HZ43" s="649"/>
      <c r="IA43" s="649"/>
      <c r="IB43" s="649"/>
      <c r="IC43" s="649"/>
      <c r="ID43" s="649"/>
      <c r="IE43" s="649"/>
      <c r="IF43" s="649"/>
      <c r="IG43" s="649"/>
      <c r="IH43" s="649"/>
      <c r="II43" s="649"/>
      <c r="IJ43" s="649"/>
      <c r="IK43" s="649"/>
      <c r="IL43" s="649"/>
      <c r="IM43" s="649"/>
      <c r="IN43" s="649"/>
      <c r="IO43" s="649"/>
      <c r="IP43" s="649"/>
      <c r="IQ43" s="649"/>
      <c r="IR43" s="649"/>
      <c r="IS43" s="649"/>
      <c r="IT43" s="649"/>
      <c r="IU43" s="649"/>
      <c r="IV43" s="624"/>
    </row>
    <row r="44" spans="1:256" hidden="1">
      <c r="A44" s="655"/>
      <c r="B44" s="656"/>
      <c r="C44" s="656"/>
      <c r="D44" s="657"/>
      <c r="E44" s="658"/>
      <c r="F44" s="658"/>
      <c r="G44" s="659"/>
      <c r="H44" s="617"/>
      <c r="I44" s="660"/>
      <c r="J44" s="661"/>
      <c r="K44" s="658"/>
      <c r="L44" s="658"/>
      <c r="M44" s="658"/>
      <c r="N44" s="658"/>
      <c r="O44" s="662"/>
      <c r="P44" s="662"/>
      <c r="Q44" s="662"/>
      <c r="R44" s="662"/>
      <c r="S44" s="662"/>
      <c r="T44" s="662"/>
      <c r="U44" s="662"/>
      <c r="V44" s="662"/>
      <c r="W44" s="662"/>
      <c r="X44" s="662"/>
      <c r="Y44" s="662"/>
      <c r="Z44" s="662"/>
      <c r="AA44" s="662"/>
      <c r="AB44" s="662"/>
      <c r="AC44" s="662"/>
      <c r="AD44" s="662"/>
      <c r="AE44" s="662"/>
      <c r="AF44" s="662"/>
      <c r="AG44" s="662"/>
      <c r="AH44" s="662"/>
      <c r="AI44" s="662"/>
      <c r="AJ44" s="662"/>
      <c r="AK44" s="662"/>
      <c r="AL44" s="662"/>
      <c r="AM44" s="662"/>
      <c r="AN44" s="662"/>
      <c r="AO44" s="662"/>
      <c r="AP44" s="662"/>
      <c r="AQ44" s="662"/>
      <c r="AR44" s="662"/>
      <c r="AS44" s="662"/>
      <c r="AT44" s="662"/>
      <c r="AU44" s="662"/>
      <c r="AV44" s="662"/>
      <c r="AW44" s="662"/>
      <c r="AX44" s="662"/>
      <c r="AY44" s="662"/>
      <c r="AZ44" s="662"/>
      <c r="BA44" s="662"/>
      <c r="BB44" s="662"/>
      <c r="BC44" s="662"/>
      <c r="BD44" s="662"/>
      <c r="BE44" s="662"/>
      <c r="BF44" s="662"/>
      <c r="BG44" s="662"/>
      <c r="BH44" s="662"/>
      <c r="BI44" s="662"/>
      <c r="BJ44" s="662"/>
      <c r="BK44" s="662"/>
      <c r="BL44" s="662"/>
      <c r="BM44" s="662"/>
      <c r="BN44" s="662"/>
      <c r="BO44" s="662"/>
      <c r="BP44" s="662"/>
      <c r="BQ44" s="662"/>
      <c r="BR44" s="662"/>
      <c r="BS44" s="662"/>
      <c r="BT44" s="662"/>
      <c r="BU44" s="662"/>
      <c r="BV44" s="662"/>
      <c r="BW44" s="662"/>
      <c r="BX44" s="662"/>
      <c r="BY44" s="662"/>
      <c r="BZ44" s="662"/>
      <c r="CA44" s="662"/>
      <c r="CB44" s="662"/>
      <c r="CC44" s="662"/>
      <c r="CD44" s="662"/>
      <c r="CE44" s="662"/>
      <c r="CF44" s="662"/>
      <c r="CG44" s="662"/>
      <c r="CH44" s="662"/>
      <c r="CI44" s="662"/>
      <c r="CJ44" s="662"/>
      <c r="CK44" s="662"/>
      <c r="CL44" s="662"/>
      <c r="CM44" s="662"/>
      <c r="CN44" s="662"/>
      <c r="CO44" s="662"/>
      <c r="CP44" s="662"/>
      <c r="CQ44" s="662"/>
      <c r="CR44" s="662"/>
      <c r="CS44" s="662"/>
      <c r="CT44" s="662"/>
      <c r="CU44" s="662"/>
      <c r="CV44" s="662"/>
      <c r="CW44" s="662"/>
      <c r="CX44" s="662"/>
      <c r="CY44" s="662"/>
      <c r="CZ44" s="662"/>
      <c r="DA44" s="662"/>
      <c r="DB44" s="662"/>
      <c r="DC44" s="662"/>
      <c r="DD44" s="662"/>
      <c r="DE44" s="662"/>
      <c r="DF44" s="662"/>
      <c r="DG44" s="662"/>
      <c r="DH44" s="662"/>
      <c r="DI44" s="662"/>
      <c r="DJ44" s="662"/>
      <c r="DK44" s="662"/>
      <c r="DL44" s="662"/>
      <c r="DM44" s="662"/>
      <c r="DN44" s="662"/>
      <c r="DO44" s="662"/>
      <c r="DP44" s="662"/>
      <c r="DQ44" s="662"/>
      <c r="DR44" s="662"/>
      <c r="DS44" s="662"/>
      <c r="DT44" s="662"/>
      <c r="DU44" s="662"/>
      <c r="DV44" s="662"/>
      <c r="DW44" s="662"/>
      <c r="DX44" s="662"/>
      <c r="DY44" s="662"/>
      <c r="DZ44" s="662"/>
      <c r="EA44" s="662"/>
      <c r="EB44" s="662"/>
      <c r="EC44" s="662"/>
      <c r="ED44" s="662"/>
      <c r="EE44" s="662"/>
      <c r="EF44" s="662"/>
      <c r="EG44" s="662"/>
      <c r="EH44" s="662"/>
      <c r="EI44" s="662"/>
      <c r="EJ44" s="662"/>
      <c r="EK44" s="662"/>
      <c r="EL44" s="662"/>
      <c r="EM44" s="662"/>
      <c r="EN44" s="662"/>
      <c r="EO44" s="662"/>
      <c r="EP44" s="662"/>
      <c r="EQ44" s="662"/>
      <c r="ER44" s="662"/>
      <c r="ES44" s="662"/>
      <c r="ET44" s="662"/>
      <c r="EU44" s="662"/>
      <c r="EV44" s="662"/>
      <c r="EW44" s="662"/>
      <c r="EX44" s="662"/>
      <c r="EY44" s="662"/>
      <c r="EZ44" s="662"/>
      <c r="FA44" s="662"/>
      <c r="FB44" s="662"/>
      <c r="FC44" s="662"/>
      <c r="FD44" s="662"/>
      <c r="FE44" s="662"/>
      <c r="FF44" s="662"/>
      <c r="FG44" s="662"/>
      <c r="FH44" s="662"/>
      <c r="FI44" s="662"/>
      <c r="FJ44" s="662"/>
      <c r="FK44" s="662"/>
      <c r="FL44" s="662"/>
      <c r="FM44" s="662"/>
      <c r="FN44" s="662"/>
      <c r="FO44" s="662"/>
      <c r="FP44" s="662"/>
      <c r="FQ44" s="662"/>
      <c r="FR44" s="662"/>
      <c r="FS44" s="662"/>
      <c r="FT44" s="662"/>
      <c r="FU44" s="662"/>
      <c r="FV44" s="662"/>
      <c r="FW44" s="662"/>
      <c r="FX44" s="662"/>
      <c r="FY44" s="662"/>
      <c r="FZ44" s="662"/>
      <c r="GA44" s="662"/>
      <c r="GB44" s="662"/>
      <c r="GC44" s="662"/>
      <c r="GD44" s="662"/>
      <c r="GE44" s="662"/>
      <c r="GF44" s="662"/>
      <c r="GG44" s="662"/>
      <c r="GH44" s="662"/>
      <c r="GI44" s="662"/>
      <c r="GJ44" s="662"/>
      <c r="GK44" s="662"/>
      <c r="GL44" s="662"/>
      <c r="GM44" s="662"/>
      <c r="GN44" s="662"/>
      <c r="GO44" s="662"/>
      <c r="GP44" s="662"/>
      <c r="GQ44" s="662"/>
      <c r="GR44" s="662"/>
      <c r="GS44" s="662"/>
      <c r="GT44" s="662"/>
      <c r="GU44" s="662"/>
      <c r="GV44" s="662"/>
      <c r="GW44" s="662"/>
      <c r="GX44" s="662"/>
      <c r="GY44" s="662"/>
      <c r="GZ44" s="662"/>
      <c r="HA44" s="662"/>
      <c r="HB44" s="662"/>
      <c r="HC44" s="662"/>
      <c r="HD44" s="662"/>
      <c r="HE44" s="662"/>
      <c r="HF44" s="662"/>
      <c r="HG44" s="662"/>
      <c r="HH44" s="662"/>
      <c r="HI44" s="662"/>
      <c r="HJ44" s="662"/>
      <c r="HK44" s="662"/>
      <c r="HL44" s="662"/>
      <c r="HM44" s="662"/>
      <c r="HN44" s="662"/>
      <c r="HO44" s="662"/>
      <c r="HP44" s="662"/>
      <c r="HQ44" s="662"/>
      <c r="HR44" s="662"/>
      <c r="HS44" s="662"/>
      <c r="HT44" s="662"/>
      <c r="HU44" s="662"/>
      <c r="HV44" s="662"/>
      <c r="HW44" s="662"/>
      <c r="HX44" s="662"/>
      <c r="HY44" s="662"/>
      <c r="HZ44" s="662"/>
      <c r="IA44" s="662"/>
      <c r="IB44" s="662"/>
      <c r="IC44" s="662"/>
      <c r="ID44" s="662"/>
      <c r="IE44" s="662"/>
      <c r="IF44" s="662"/>
      <c r="IG44" s="662"/>
      <c r="IH44" s="662"/>
      <c r="II44" s="662"/>
      <c r="IJ44" s="662"/>
      <c r="IK44" s="662"/>
      <c r="IL44" s="662"/>
      <c r="IM44" s="662"/>
      <c r="IN44" s="662"/>
      <c r="IO44" s="662"/>
      <c r="IP44" s="662"/>
      <c r="IQ44" s="662"/>
      <c r="IR44" s="662"/>
      <c r="IS44" s="662"/>
      <c r="IT44" s="662"/>
      <c r="IU44" s="662"/>
      <c r="IV44" s="219"/>
    </row>
    <row r="45" spans="1:256" hidden="1">
      <c r="A45" s="1205"/>
      <c r="B45" s="1205"/>
      <c r="C45" s="1208" t="s">
        <v>1386</v>
      </c>
      <c r="D45" s="644" t="s">
        <v>0</v>
      </c>
      <c r="E45" s="645">
        <f>F45+G45</f>
        <v>78000</v>
      </c>
      <c r="F45" s="645">
        <v>78000</v>
      </c>
      <c r="G45" s="646">
        <v>0</v>
      </c>
      <c r="H45" s="617"/>
      <c r="I45" s="1211" t="s">
        <v>514</v>
      </c>
      <c r="J45" s="648" t="s">
        <v>0</v>
      </c>
      <c r="K45" s="645">
        <f>L45+M45+N45</f>
        <v>78000</v>
      </c>
      <c r="L45" s="645">
        <v>78000</v>
      </c>
      <c r="M45" s="645">
        <v>0</v>
      </c>
      <c r="N45" s="645">
        <v>0</v>
      </c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BD45" s="219"/>
      <c r="BE45" s="219"/>
      <c r="BF45" s="219"/>
      <c r="BG45" s="219"/>
      <c r="BH45" s="219"/>
      <c r="BI45" s="219"/>
      <c r="BJ45" s="219"/>
      <c r="BK45" s="219"/>
      <c r="BL45" s="219"/>
      <c r="BM45" s="219"/>
      <c r="BN45" s="219"/>
      <c r="BO45" s="219"/>
      <c r="BP45" s="219"/>
      <c r="BQ45" s="219"/>
      <c r="BR45" s="219"/>
      <c r="BS45" s="219"/>
      <c r="BT45" s="219"/>
      <c r="BU45" s="219"/>
      <c r="BV45" s="219"/>
      <c r="BW45" s="219"/>
      <c r="BX45" s="219"/>
      <c r="BY45" s="219"/>
      <c r="BZ45" s="219"/>
      <c r="CA45" s="219"/>
      <c r="CB45" s="219"/>
      <c r="CC45" s="219"/>
      <c r="CD45" s="219"/>
      <c r="CE45" s="219"/>
      <c r="CF45" s="219"/>
      <c r="CG45" s="219"/>
      <c r="CH45" s="219"/>
      <c r="CI45" s="219"/>
      <c r="CJ45" s="219"/>
      <c r="CK45" s="219"/>
      <c r="CL45" s="219"/>
      <c r="CM45" s="219"/>
      <c r="CN45" s="219"/>
      <c r="CO45" s="219"/>
      <c r="CP45" s="219"/>
      <c r="CQ45" s="219"/>
      <c r="CR45" s="219"/>
      <c r="CS45" s="219"/>
      <c r="CT45" s="219"/>
      <c r="CU45" s="219"/>
      <c r="CV45" s="219"/>
      <c r="CW45" s="219"/>
      <c r="CX45" s="219"/>
      <c r="CY45" s="219"/>
      <c r="CZ45" s="219"/>
      <c r="DA45" s="219"/>
      <c r="DB45" s="219"/>
      <c r="DC45" s="219"/>
      <c r="DD45" s="219"/>
      <c r="DE45" s="219"/>
      <c r="DF45" s="219"/>
      <c r="DG45" s="219"/>
      <c r="DH45" s="219"/>
      <c r="DI45" s="219"/>
      <c r="DJ45" s="219"/>
      <c r="DK45" s="219"/>
      <c r="DL45" s="219"/>
      <c r="DM45" s="219"/>
      <c r="DN45" s="219"/>
      <c r="DO45" s="219"/>
      <c r="DP45" s="219"/>
      <c r="DQ45" s="219"/>
      <c r="DR45" s="219"/>
      <c r="DS45" s="219"/>
      <c r="DT45" s="219"/>
      <c r="DU45" s="219"/>
      <c r="DV45" s="219"/>
      <c r="DW45" s="219"/>
      <c r="DX45" s="219"/>
      <c r="DY45" s="219"/>
      <c r="DZ45" s="219"/>
      <c r="EA45" s="219"/>
      <c r="EB45" s="219"/>
      <c r="EC45" s="219"/>
      <c r="ED45" s="219"/>
      <c r="EE45" s="219"/>
      <c r="EF45" s="219"/>
      <c r="EG45" s="219"/>
      <c r="EH45" s="219"/>
      <c r="EI45" s="219"/>
      <c r="EJ45" s="219"/>
      <c r="EK45" s="219"/>
      <c r="EL45" s="219"/>
      <c r="EM45" s="219"/>
      <c r="EN45" s="219"/>
      <c r="EO45" s="219"/>
      <c r="EP45" s="219"/>
      <c r="EQ45" s="219"/>
      <c r="ER45" s="219"/>
      <c r="ES45" s="219"/>
      <c r="ET45" s="219"/>
      <c r="EU45" s="219"/>
      <c r="EV45" s="219"/>
      <c r="EW45" s="219"/>
      <c r="EX45" s="219"/>
      <c r="EY45" s="219"/>
      <c r="EZ45" s="219"/>
      <c r="FA45" s="219"/>
      <c r="FB45" s="219"/>
      <c r="FC45" s="219"/>
      <c r="FD45" s="219"/>
      <c r="FE45" s="219"/>
      <c r="FF45" s="219"/>
      <c r="FG45" s="219"/>
      <c r="FH45" s="219"/>
      <c r="FI45" s="219"/>
      <c r="FJ45" s="219"/>
      <c r="FK45" s="219"/>
      <c r="FL45" s="219"/>
      <c r="FM45" s="219"/>
      <c r="FN45" s="219"/>
      <c r="FO45" s="219"/>
      <c r="FP45" s="219"/>
      <c r="FQ45" s="219"/>
      <c r="FR45" s="219"/>
      <c r="FS45" s="219"/>
      <c r="FT45" s="219"/>
      <c r="FU45" s="219"/>
      <c r="FV45" s="219"/>
      <c r="FW45" s="219"/>
      <c r="FX45" s="219"/>
      <c r="FY45" s="219"/>
      <c r="FZ45" s="219"/>
      <c r="GA45" s="219"/>
      <c r="GB45" s="219"/>
      <c r="GC45" s="219"/>
      <c r="GD45" s="219"/>
      <c r="GE45" s="219"/>
      <c r="GF45" s="219"/>
      <c r="GG45" s="219"/>
      <c r="GH45" s="219"/>
      <c r="GI45" s="219"/>
      <c r="GJ45" s="219"/>
      <c r="GK45" s="219"/>
      <c r="GL45" s="219"/>
      <c r="GM45" s="219"/>
      <c r="GN45" s="219"/>
      <c r="GO45" s="219"/>
      <c r="GP45" s="219"/>
      <c r="GQ45" s="219"/>
      <c r="GR45" s="219"/>
      <c r="GS45" s="219"/>
      <c r="GT45" s="219"/>
      <c r="GU45" s="219"/>
      <c r="GV45" s="219"/>
      <c r="GW45" s="219"/>
      <c r="GX45" s="219"/>
      <c r="GY45" s="219"/>
      <c r="GZ45" s="219"/>
      <c r="HA45" s="219"/>
      <c r="HB45" s="219"/>
      <c r="HC45" s="219"/>
      <c r="HD45" s="219"/>
      <c r="HE45" s="219"/>
      <c r="HF45" s="219"/>
      <c r="HG45" s="219"/>
      <c r="HH45" s="219"/>
      <c r="HI45" s="219"/>
      <c r="HJ45" s="219"/>
      <c r="HK45" s="219"/>
      <c r="HL45" s="219"/>
      <c r="HM45" s="219"/>
      <c r="HN45" s="219"/>
      <c r="HO45" s="219"/>
      <c r="HP45" s="219"/>
      <c r="HQ45" s="219"/>
      <c r="HR45" s="219"/>
      <c r="HS45" s="219"/>
      <c r="HT45" s="219"/>
      <c r="HU45" s="219"/>
      <c r="HV45" s="219"/>
      <c r="HW45" s="219"/>
      <c r="HX45" s="219"/>
      <c r="HY45" s="219"/>
      <c r="HZ45" s="219"/>
      <c r="IA45" s="219"/>
      <c r="IB45" s="219"/>
      <c r="IC45" s="219"/>
      <c r="ID45" s="219"/>
      <c r="IE45" s="219"/>
      <c r="IF45" s="219"/>
      <c r="IG45" s="219"/>
      <c r="IH45" s="219"/>
      <c r="II45" s="219"/>
      <c r="IJ45" s="219"/>
      <c r="IK45" s="219"/>
      <c r="IL45" s="219"/>
      <c r="IM45" s="219"/>
      <c r="IN45" s="219"/>
      <c r="IO45" s="219"/>
      <c r="IP45" s="219"/>
      <c r="IQ45" s="219"/>
      <c r="IR45" s="219"/>
      <c r="IS45" s="219"/>
      <c r="IT45" s="219"/>
      <c r="IU45" s="219"/>
      <c r="IV45" s="219"/>
    </row>
    <row r="46" spans="1:256" hidden="1">
      <c r="A46" s="1206"/>
      <c r="B46" s="1206"/>
      <c r="C46" s="1209"/>
      <c r="D46" s="663" t="s">
        <v>1</v>
      </c>
      <c r="E46" s="645">
        <f>F46+G46</f>
        <v>0</v>
      </c>
      <c r="F46" s="664"/>
      <c r="G46" s="669"/>
      <c r="H46" s="617"/>
      <c r="I46" s="1212"/>
      <c r="J46" s="665" t="s">
        <v>1</v>
      </c>
      <c r="K46" s="645">
        <f>L46+M46+N46</f>
        <v>0</v>
      </c>
      <c r="L46" s="664"/>
      <c r="M46" s="664"/>
      <c r="N46" s="664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BD46" s="219"/>
      <c r="BE46" s="219"/>
      <c r="BF46" s="219"/>
      <c r="BG46" s="219"/>
      <c r="BH46" s="219"/>
      <c r="BI46" s="219"/>
      <c r="BJ46" s="219"/>
      <c r="BK46" s="219"/>
      <c r="BL46" s="219"/>
      <c r="BM46" s="219"/>
      <c r="BN46" s="219"/>
      <c r="BO46" s="219"/>
      <c r="BP46" s="219"/>
      <c r="BQ46" s="219"/>
      <c r="BR46" s="219"/>
      <c r="BS46" s="219"/>
      <c r="BT46" s="219"/>
      <c r="BU46" s="219"/>
      <c r="BV46" s="219"/>
      <c r="BW46" s="219"/>
      <c r="BX46" s="219"/>
      <c r="BY46" s="219"/>
      <c r="BZ46" s="219"/>
      <c r="CA46" s="219"/>
      <c r="CB46" s="219"/>
      <c r="CC46" s="219"/>
      <c r="CD46" s="219"/>
      <c r="CE46" s="219"/>
      <c r="CF46" s="219"/>
      <c r="CG46" s="219"/>
      <c r="CH46" s="219"/>
      <c r="CI46" s="219"/>
      <c r="CJ46" s="219"/>
      <c r="CK46" s="219"/>
      <c r="CL46" s="219"/>
      <c r="CM46" s="219"/>
      <c r="CN46" s="219"/>
      <c r="CO46" s="219"/>
      <c r="CP46" s="219"/>
      <c r="CQ46" s="219"/>
      <c r="CR46" s="219"/>
      <c r="CS46" s="219"/>
      <c r="CT46" s="219"/>
      <c r="CU46" s="219"/>
      <c r="CV46" s="219"/>
      <c r="CW46" s="219"/>
      <c r="CX46" s="219"/>
      <c r="CY46" s="219"/>
      <c r="CZ46" s="219"/>
      <c r="DA46" s="219"/>
      <c r="DB46" s="219"/>
      <c r="DC46" s="219"/>
      <c r="DD46" s="219"/>
      <c r="DE46" s="219"/>
      <c r="DF46" s="219"/>
      <c r="DG46" s="219"/>
      <c r="DH46" s="219"/>
      <c r="DI46" s="219"/>
      <c r="DJ46" s="219"/>
      <c r="DK46" s="219"/>
      <c r="DL46" s="219"/>
      <c r="DM46" s="219"/>
      <c r="DN46" s="219"/>
      <c r="DO46" s="219"/>
      <c r="DP46" s="219"/>
      <c r="DQ46" s="219"/>
      <c r="DR46" s="219"/>
      <c r="DS46" s="219"/>
      <c r="DT46" s="219"/>
      <c r="DU46" s="219"/>
      <c r="DV46" s="219"/>
      <c r="DW46" s="219"/>
      <c r="DX46" s="219"/>
      <c r="DY46" s="219"/>
      <c r="DZ46" s="219"/>
      <c r="EA46" s="219"/>
      <c r="EB46" s="219"/>
      <c r="EC46" s="219"/>
      <c r="ED46" s="219"/>
      <c r="EE46" s="219"/>
      <c r="EF46" s="219"/>
      <c r="EG46" s="219"/>
      <c r="EH46" s="219"/>
      <c r="EI46" s="219"/>
      <c r="EJ46" s="219"/>
      <c r="EK46" s="219"/>
      <c r="EL46" s="219"/>
      <c r="EM46" s="219"/>
      <c r="EN46" s="219"/>
      <c r="EO46" s="219"/>
      <c r="EP46" s="219"/>
      <c r="EQ46" s="219"/>
      <c r="ER46" s="219"/>
      <c r="ES46" s="219"/>
      <c r="ET46" s="219"/>
      <c r="EU46" s="219"/>
      <c r="EV46" s="219"/>
      <c r="EW46" s="219"/>
      <c r="EX46" s="219"/>
      <c r="EY46" s="219"/>
      <c r="EZ46" s="219"/>
      <c r="FA46" s="219"/>
      <c r="FB46" s="219"/>
      <c r="FC46" s="219"/>
      <c r="FD46" s="219"/>
      <c r="FE46" s="219"/>
      <c r="FF46" s="219"/>
      <c r="FG46" s="219"/>
      <c r="FH46" s="219"/>
      <c r="FI46" s="219"/>
      <c r="FJ46" s="219"/>
      <c r="FK46" s="219"/>
      <c r="FL46" s="219"/>
      <c r="FM46" s="219"/>
      <c r="FN46" s="219"/>
      <c r="FO46" s="219"/>
      <c r="FP46" s="219"/>
      <c r="FQ46" s="219"/>
      <c r="FR46" s="219"/>
      <c r="FS46" s="219"/>
      <c r="FT46" s="219"/>
      <c r="FU46" s="219"/>
      <c r="FV46" s="219"/>
      <c r="FW46" s="219"/>
      <c r="FX46" s="219"/>
      <c r="FY46" s="219"/>
      <c r="FZ46" s="219"/>
      <c r="GA46" s="219"/>
      <c r="GB46" s="219"/>
      <c r="GC46" s="219"/>
      <c r="GD46" s="219"/>
      <c r="GE46" s="219"/>
      <c r="GF46" s="219"/>
      <c r="GG46" s="219"/>
      <c r="GH46" s="219"/>
      <c r="GI46" s="219"/>
      <c r="GJ46" s="219"/>
      <c r="GK46" s="219"/>
      <c r="GL46" s="219"/>
      <c r="GM46" s="219"/>
      <c r="GN46" s="219"/>
      <c r="GO46" s="219"/>
      <c r="GP46" s="219"/>
      <c r="GQ46" s="219"/>
      <c r="GR46" s="219"/>
      <c r="GS46" s="219"/>
      <c r="GT46" s="219"/>
      <c r="GU46" s="219"/>
      <c r="GV46" s="219"/>
      <c r="GW46" s="219"/>
      <c r="GX46" s="219"/>
      <c r="GY46" s="219"/>
      <c r="GZ46" s="219"/>
      <c r="HA46" s="219"/>
      <c r="HB46" s="219"/>
      <c r="HC46" s="219"/>
      <c r="HD46" s="219"/>
      <c r="HE46" s="219"/>
      <c r="HF46" s="219"/>
      <c r="HG46" s="219"/>
      <c r="HH46" s="219"/>
      <c r="HI46" s="219"/>
      <c r="HJ46" s="219"/>
      <c r="HK46" s="219"/>
      <c r="HL46" s="219"/>
      <c r="HM46" s="219"/>
      <c r="HN46" s="219"/>
      <c r="HO46" s="219"/>
      <c r="HP46" s="219"/>
      <c r="HQ46" s="219"/>
      <c r="HR46" s="219"/>
      <c r="HS46" s="219"/>
      <c r="HT46" s="219"/>
      <c r="HU46" s="219"/>
      <c r="HV46" s="219"/>
      <c r="HW46" s="219"/>
      <c r="HX46" s="219"/>
      <c r="HY46" s="219"/>
      <c r="HZ46" s="219"/>
      <c r="IA46" s="219"/>
      <c r="IB46" s="219"/>
      <c r="IC46" s="219"/>
      <c r="ID46" s="219"/>
      <c r="IE46" s="219"/>
      <c r="IF46" s="219"/>
      <c r="IG46" s="219"/>
      <c r="IH46" s="219"/>
      <c r="II46" s="219"/>
      <c r="IJ46" s="219"/>
      <c r="IK46" s="219"/>
      <c r="IL46" s="219"/>
      <c r="IM46" s="219"/>
      <c r="IN46" s="219"/>
      <c r="IO46" s="219"/>
      <c r="IP46" s="219"/>
      <c r="IQ46" s="219"/>
      <c r="IR46" s="219"/>
      <c r="IS46" s="219"/>
      <c r="IT46" s="219"/>
      <c r="IU46" s="219"/>
      <c r="IV46" s="219"/>
    </row>
    <row r="47" spans="1:256" hidden="1">
      <c r="A47" s="1207"/>
      <c r="B47" s="1207"/>
      <c r="C47" s="1210"/>
      <c r="D47" s="663" t="s">
        <v>2</v>
      </c>
      <c r="E47" s="664">
        <f>E45+E46</f>
        <v>78000</v>
      </c>
      <c r="F47" s="664">
        <f>F45+F46</f>
        <v>78000</v>
      </c>
      <c r="G47" s="664">
        <f>G45+G46</f>
        <v>0</v>
      </c>
      <c r="H47" s="617"/>
      <c r="I47" s="1213"/>
      <c r="J47" s="665" t="s">
        <v>2</v>
      </c>
      <c r="K47" s="664">
        <f>K45+K46</f>
        <v>78000</v>
      </c>
      <c r="L47" s="664">
        <f>L45+L46</f>
        <v>78000</v>
      </c>
      <c r="M47" s="664">
        <f>M45+M46</f>
        <v>0</v>
      </c>
      <c r="N47" s="664">
        <f>N45+N46</f>
        <v>0</v>
      </c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BD47" s="219"/>
      <c r="BE47" s="219"/>
      <c r="BF47" s="219"/>
      <c r="BG47" s="219"/>
      <c r="BH47" s="219"/>
      <c r="BI47" s="219"/>
      <c r="BJ47" s="219"/>
      <c r="BK47" s="219"/>
      <c r="BL47" s="219"/>
      <c r="BM47" s="219"/>
      <c r="BN47" s="219"/>
      <c r="BO47" s="219"/>
      <c r="BP47" s="219"/>
      <c r="BQ47" s="219"/>
      <c r="BR47" s="219"/>
      <c r="BS47" s="219"/>
      <c r="BT47" s="219"/>
      <c r="BU47" s="219"/>
      <c r="BV47" s="219"/>
      <c r="BW47" s="219"/>
      <c r="BX47" s="219"/>
      <c r="BY47" s="219"/>
      <c r="BZ47" s="219"/>
      <c r="CA47" s="219"/>
      <c r="CB47" s="219"/>
      <c r="CC47" s="219"/>
      <c r="CD47" s="219"/>
      <c r="CE47" s="219"/>
      <c r="CF47" s="219"/>
      <c r="CG47" s="219"/>
      <c r="CH47" s="219"/>
      <c r="CI47" s="219"/>
      <c r="CJ47" s="219"/>
      <c r="CK47" s="219"/>
      <c r="CL47" s="219"/>
      <c r="CM47" s="219"/>
      <c r="CN47" s="219"/>
      <c r="CO47" s="219"/>
      <c r="CP47" s="219"/>
      <c r="CQ47" s="219"/>
      <c r="CR47" s="219"/>
      <c r="CS47" s="219"/>
      <c r="CT47" s="219"/>
      <c r="CU47" s="219"/>
      <c r="CV47" s="219"/>
      <c r="CW47" s="219"/>
      <c r="CX47" s="219"/>
      <c r="CY47" s="219"/>
      <c r="CZ47" s="219"/>
      <c r="DA47" s="219"/>
      <c r="DB47" s="219"/>
      <c r="DC47" s="219"/>
      <c r="DD47" s="219"/>
      <c r="DE47" s="219"/>
      <c r="DF47" s="219"/>
      <c r="DG47" s="219"/>
      <c r="DH47" s="219"/>
      <c r="DI47" s="219"/>
      <c r="DJ47" s="219"/>
      <c r="DK47" s="219"/>
      <c r="DL47" s="219"/>
      <c r="DM47" s="219"/>
      <c r="DN47" s="219"/>
      <c r="DO47" s="219"/>
      <c r="DP47" s="219"/>
      <c r="DQ47" s="219"/>
      <c r="DR47" s="219"/>
      <c r="DS47" s="219"/>
      <c r="DT47" s="219"/>
      <c r="DU47" s="219"/>
      <c r="DV47" s="219"/>
      <c r="DW47" s="219"/>
      <c r="DX47" s="219"/>
      <c r="DY47" s="219"/>
      <c r="DZ47" s="219"/>
      <c r="EA47" s="219"/>
      <c r="EB47" s="219"/>
      <c r="EC47" s="219"/>
      <c r="ED47" s="219"/>
      <c r="EE47" s="219"/>
      <c r="EF47" s="219"/>
      <c r="EG47" s="219"/>
      <c r="EH47" s="219"/>
      <c r="EI47" s="219"/>
      <c r="EJ47" s="219"/>
      <c r="EK47" s="219"/>
      <c r="EL47" s="219"/>
      <c r="EM47" s="219"/>
      <c r="EN47" s="219"/>
      <c r="EO47" s="219"/>
      <c r="EP47" s="219"/>
      <c r="EQ47" s="219"/>
      <c r="ER47" s="219"/>
      <c r="ES47" s="219"/>
      <c r="ET47" s="219"/>
      <c r="EU47" s="219"/>
      <c r="EV47" s="219"/>
      <c r="EW47" s="219"/>
      <c r="EX47" s="219"/>
      <c r="EY47" s="219"/>
      <c r="EZ47" s="219"/>
      <c r="FA47" s="219"/>
      <c r="FB47" s="219"/>
      <c r="FC47" s="219"/>
      <c r="FD47" s="219"/>
      <c r="FE47" s="219"/>
      <c r="FF47" s="219"/>
      <c r="FG47" s="219"/>
      <c r="FH47" s="219"/>
      <c r="FI47" s="219"/>
      <c r="FJ47" s="219"/>
      <c r="FK47" s="219"/>
      <c r="FL47" s="219"/>
      <c r="FM47" s="219"/>
      <c r="FN47" s="219"/>
      <c r="FO47" s="219"/>
      <c r="FP47" s="219"/>
      <c r="FQ47" s="219"/>
      <c r="FR47" s="219"/>
      <c r="FS47" s="219"/>
      <c r="FT47" s="219"/>
      <c r="FU47" s="219"/>
      <c r="FV47" s="219"/>
      <c r="FW47" s="219"/>
      <c r="FX47" s="219"/>
      <c r="FY47" s="219"/>
      <c r="FZ47" s="219"/>
      <c r="GA47" s="219"/>
      <c r="GB47" s="219"/>
      <c r="GC47" s="219"/>
      <c r="GD47" s="219"/>
      <c r="GE47" s="219"/>
      <c r="GF47" s="219"/>
      <c r="GG47" s="219"/>
      <c r="GH47" s="219"/>
      <c r="GI47" s="219"/>
      <c r="GJ47" s="219"/>
      <c r="GK47" s="219"/>
      <c r="GL47" s="219"/>
      <c r="GM47" s="219"/>
      <c r="GN47" s="219"/>
      <c r="GO47" s="219"/>
      <c r="GP47" s="219"/>
      <c r="GQ47" s="219"/>
      <c r="GR47" s="219"/>
      <c r="GS47" s="219"/>
      <c r="GT47" s="219"/>
      <c r="GU47" s="219"/>
      <c r="GV47" s="219"/>
      <c r="GW47" s="219"/>
      <c r="GX47" s="219"/>
      <c r="GY47" s="219"/>
      <c r="GZ47" s="219"/>
      <c r="HA47" s="219"/>
      <c r="HB47" s="219"/>
      <c r="HC47" s="219"/>
      <c r="HD47" s="219"/>
      <c r="HE47" s="219"/>
      <c r="HF47" s="219"/>
      <c r="HG47" s="219"/>
      <c r="HH47" s="219"/>
      <c r="HI47" s="219"/>
      <c r="HJ47" s="219"/>
      <c r="HK47" s="219"/>
      <c r="HL47" s="219"/>
      <c r="HM47" s="219"/>
      <c r="HN47" s="219"/>
      <c r="HO47" s="219"/>
      <c r="HP47" s="219"/>
      <c r="HQ47" s="219"/>
      <c r="HR47" s="219"/>
      <c r="HS47" s="219"/>
      <c r="HT47" s="219"/>
      <c r="HU47" s="219"/>
      <c r="HV47" s="219"/>
      <c r="HW47" s="219"/>
      <c r="HX47" s="219"/>
      <c r="HY47" s="219"/>
      <c r="HZ47" s="219"/>
      <c r="IA47" s="219"/>
      <c r="IB47" s="219"/>
      <c r="IC47" s="219"/>
      <c r="ID47" s="219"/>
      <c r="IE47" s="219"/>
      <c r="IF47" s="219"/>
      <c r="IG47" s="219"/>
      <c r="IH47" s="219"/>
      <c r="II47" s="219"/>
      <c r="IJ47" s="219"/>
      <c r="IK47" s="219"/>
      <c r="IL47" s="219"/>
      <c r="IM47" s="219"/>
      <c r="IN47" s="219"/>
      <c r="IO47" s="219"/>
      <c r="IP47" s="219"/>
      <c r="IQ47" s="219"/>
      <c r="IR47" s="219"/>
      <c r="IS47" s="219"/>
      <c r="IT47" s="219"/>
      <c r="IU47" s="219"/>
      <c r="IV47" s="219"/>
    </row>
    <row r="48" spans="1:256" hidden="1">
      <c r="A48" s="641"/>
      <c r="B48" s="670"/>
      <c r="C48" s="671"/>
      <c r="D48" s="663"/>
      <c r="E48" s="664"/>
      <c r="F48" s="664"/>
      <c r="G48" s="669"/>
      <c r="H48" s="617"/>
      <c r="I48" s="672"/>
      <c r="J48" s="665"/>
      <c r="K48" s="664"/>
      <c r="L48" s="664"/>
      <c r="M48" s="664"/>
      <c r="N48" s="664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  <c r="AY48" s="219"/>
      <c r="AZ48" s="219"/>
      <c r="BA48" s="219"/>
      <c r="BB48" s="219"/>
      <c r="BC48" s="219"/>
      <c r="BD48" s="219"/>
      <c r="BE48" s="219"/>
      <c r="BF48" s="219"/>
      <c r="BG48" s="219"/>
      <c r="BH48" s="219"/>
      <c r="BI48" s="219"/>
      <c r="BJ48" s="219"/>
      <c r="BK48" s="219"/>
      <c r="BL48" s="219"/>
      <c r="BM48" s="219"/>
      <c r="BN48" s="219"/>
      <c r="BO48" s="219"/>
      <c r="BP48" s="219"/>
      <c r="BQ48" s="219"/>
      <c r="BR48" s="219"/>
      <c r="BS48" s="219"/>
      <c r="BT48" s="219"/>
      <c r="BU48" s="219"/>
      <c r="BV48" s="219"/>
      <c r="BW48" s="219"/>
      <c r="BX48" s="219"/>
      <c r="BY48" s="219"/>
      <c r="BZ48" s="219"/>
      <c r="CA48" s="219"/>
      <c r="CB48" s="219"/>
      <c r="CC48" s="219"/>
      <c r="CD48" s="219"/>
      <c r="CE48" s="219"/>
      <c r="CF48" s="219"/>
      <c r="CG48" s="219"/>
      <c r="CH48" s="219"/>
      <c r="CI48" s="219"/>
      <c r="CJ48" s="219"/>
      <c r="CK48" s="219"/>
      <c r="CL48" s="219"/>
      <c r="CM48" s="219"/>
      <c r="CN48" s="219"/>
      <c r="CO48" s="219"/>
      <c r="CP48" s="219"/>
      <c r="CQ48" s="219"/>
      <c r="CR48" s="219"/>
      <c r="CS48" s="219"/>
      <c r="CT48" s="219"/>
      <c r="CU48" s="219"/>
      <c r="CV48" s="219"/>
      <c r="CW48" s="219"/>
      <c r="CX48" s="219"/>
      <c r="CY48" s="219"/>
      <c r="CZ48" s="219"/>
      <c r="DA48" s="219"/>
      <c r="DB48" s="219"/>
      <c r="DC48" s="219"/>
      <c r="DD48" s="219"/>
      <c r="DE48" s="219"/>
      <c r="DF48" s="219"/>
      <c r="DG48" s="219"/>
      <c r="DH48" s="219"/>
      <c r="DI48" s="219"/>
      <c r="DJ48" s="219"/>
      <c r="DK48" s="219"/>
      <c r="DL48" s="219"/>
      <c r="DM48" s="219"/>
      <c r="DN48" s="219"/>
      <c r="DO48" s="219"/>
      <c r="DP48" s="219"/>
      <c r="DQ48" s="219"/>
      <c r="DR48" s="219"/>
      <c r="DS48" s="219"/>
      <c r="DT48" s="219"/>
      <c r="DU48" s="219"/>
      <c r="DV48" s="219"/>
      <c r="DW48" s="219"/>
      <c r="DX48" s="219"/>
      <c r="DY48" s="219"/>
      <c r="DZ48" s="219"/>
      <c r="EA48" s="219"/>
      <c r="EB48" s="219"/>
      <c r="EC48" s="219"/>
      <c r="ED48" s="219"/>
      <c r="EE48" s="219"/>
      <c r="EF48" s="219"/>
      <c r="EG48" s="219"/>
      <c r="EH48" s="219"/>
      <c r="EI48" s="219"/>
      <c r="EJ48" s="219"/>
      <c r="EK48" s="219"/>
      <c r="EL48" s="219"/>
      <c r="EM48" s="219"/>
      <c r="EN48" s="219"/>
      <c r="EO48" s="219"/>
      <c r="EP48" s="219"/>
      <c r="EQ48" s="219"/>
      <c r="ER48" s="219"/>
      <c r="ES48" s="219"/>
      <c r="ET48" s="219"/>
      <c r="EU48" s="219"/>
      <c r="EV48" s="219"/>
      <c r="EW48" s="219"/>
      <c r="EX48" s="219"/>
      <c r="EY48" s="219"/>
      <c r="EZ48" s="219"/>
      <c r="FA48" s="219"/>
      <c r="FB48" s="219"/>
      <c r="FC48" s="219"/>
      <c r="FD48" s="219"/>
      <c r="FE48" s="219"/>
      <c r="FF48" s="219"/>
      <c r="FG48" s="219"/>
      <c r="FH48" s="219"/>
      <c r="FI48" s="219"/>
      <c r="FJ48" s="219"/>
      <c r="FK48" s="219"/>
      <c r="FL48" s="219"/>
      <c r="FM48" s="219"/>
      <c r="FN48" s="219"/>
      <c r="FO48" s="219"/>
      <c r="FP48" s="219"/>
      <c r="FQ48" s="219"/>
      <c r="FR48" s="219"/>
      <c r="FS48" s="219"/>
      <c r="FT48" s="219"/>
      <c r="FU48" s="219"/>
      <c r="FV48" s="219"/>
      <c r="FW48" s="219"/>
      <c r="FX48" s="219"/>
      <c r="FY48" s="219"/>
      <c r="FZ48" s="219"/>
      <c r="GA48" s="219"/>
      <c r="GB48" s="219"/>
      <c r="GC48" s="219"/>
      <c r="GD48" s="219"/>
      <c r="GE48" s="219"/>
      <c r="GF48" s="219"/>
      <c r="GG48" s="219"/>
      <c r="GH48" s="219"/>
      <c r="GI48" s="219"/>
      <c r="GJ48" s="219"/>
      <c r="GK48" s="219"/>
      <c r="GL48" s="219"/>
      <c r="GM48" s="219"/>
      <c r="GN48" s="219"/>
      <c r="GO48" s="219"/>
      <c r="GP48" s="219"/>
      <c r="GQ48" s="219"/>
      <c r="GR48" s="219"/>
      <c r="GS48" s="219"/>
      <c r="GT48" s="219"/>
      <c r="GU48" s="219"/>
      <c r="GV48" s="219"/>
      <c r="GW48" s="219"/>
      <c r="GX48" s="219"/>
      <c r="GY48" s="219"/>
      <c r="GZ48" s="219"/>
      <c r="HA48" s="219"/>
      <c r="HB48" s="219"/>
      <c r="HC48" s="219"/>
      <c r="HD48" s="219"/>
      <c r="HE48" s="219"/>
      <c r="HF48" s="219"/>
      <c r="HG48" s="219"/>
      <c r="HH48" s="219"/>
      <c r="HI48" s="219"/>
      <c r="HJ48" s="219"/>
      <c r="HK48" s="219"/>
      <c r="HL48" s="219"/>
      <c r="HM48" s="219"/>
      <c r="HN48" s="219"/>
      <c r="HO48" s="219"/>
      <c r="HP48" s="219"/>
      <c r="HQ48" s="219"/>
      <c r="HR48" s="219"/>
      <c r="HS48" s="219"/>
      <c r="HT48" s="219"/>
      <c r="HU48" s="219"/>
      <c r="HV48" s="219"/>
      <c r="HW48" s="219"/>
      <c r="HX48" s="219"/>
      <c r="HY48" s="219"/>
      <c r="HZ48" s="219"/>
      <c r="IA48" s="219"/>
      <c r="IB48" s="219"/>
      <c r="IC48" s="219"/>
      <c r="ID48" s="219"/>
      <c r="IE48" s="219"/>
      <c r="IF48" s="219"/>
      <c r="IG48" s="219"/>
      <c r="IH48" s="219"/>
      <c r="II48" s="219"/>
      <c r="IJ48" s="219"/>
      <c r="IK48" s="219"/>
      <c r="IL48" s="219"/>
      <c r="IM48" s="219"/>
      <c r="IN48" s="219"/>
      <c r="IO48" s="219"/>
      <c r="IP48" s="219"/>
      <c r="IQ48" s="219"/>
      <c r="IR48" s="219"/>
      <c r="IS48" s="219"/>
      <c r="IT48" s="219"/>
      <c r="IU48" s="219"/>
      <c r="IV48" s="624"/>
    </row>
    <row r="49" spans="1:256" ht="15" hidden="1">
      <c r="A49" s="1171"/>
      <c r="B49" s="1174" t="s">
        <v>45</v>
      </c>
      <c r="C49" s="1177" t="s">
        <v>46</v>
      </c>
      <c r="D49" s="625" t="s">
        <v>0</v>
      </c>
      <c r="E49" s="244">
        <f t="shared" ref="E49:G50" si="14">E53+E65</f>
        <v>36742000</v>
      </c>
      <c r="F49" s="244">
        <f t="shared" si="14"/>
        <v>36742000</v>
      </c>
      <c r="G49" s="626">
        <f t="shared" si="14"/>
        <v>0</v>
      </c>
      <c r="H49" s="617"/>
      <c r="I49" s="808" t="s">
        <v>46</v>
      </c>
      <c r="J49" s="627" t="s">
        <v>0</v>
      </c>
      <c r="K49" s="244">
        <f t="shared" ref="K49:M50" si="15">K53+K65</f>
        <v>36742000</v>
      </c>
      <c r="L49" s="244">
        <f t="shared" si="15"/>
        <v>36742000</v>
      </c>
      <c r="M49" s="244">
        <f t="shared" si="15"/>
        <v>0</v>
      </c>
      <c r="N49" s="244">
        <f>N53+N65</f>
        <v>0</v>
      </c>
      <c r="O49" s="246"/>
      <c r="P49" s="246"/>
      <c r="Q49" s="246"/>
      <c r="R49" s="246"/>
      <c r="S49" s="246"/>
      <c r="T49" s="246"/>
      <c r="U49" s="246"/>
      <c r="V49" s="246"/>
      <c r="W49" s="246"/>
      <c r="X49" s="246"/>
      <c r="Y49" s="246"/>
      <c r="Z49" s="246"/>
      <c r="AA49" s="246"/>
      <c r="AB49" s="246"/>
      <c r="AC49" s="246"/>
      <c r="AD49" s="246"/>
      <c r="AE49" s="246"/>
      <c r="AF49" s="246"/>
      <c r="AG49" s="246"/>
      <c r="AH49" s="246"/>
      <c r="AI49" s="246"/>
      <c r="AJ49" s="246"/>
      <c r="AK49" s="246"/>
      <c r="AL49" s="246"/>
      <c r="AM49" s="246"/>
      <c r="AN49" s="246"/>
      <c r="AO49" s="246"/>
      <c r="AP49" s="246"/>
      <c r="AQ49" s="246"/>
      <c r="AR49" s="246"/>
      <c r="AS49" s="246"/>
      <c r="AT49" s="246"/>
      <c r="AU49" s="246"/>
      <c r="AV49" s="246"/>
      <c r="AW49" s="246"/>
      <c r="AX49" s="246"/>
      <c r="AY49" s="246"/>
      <c r="AZ49" s="246"/>
      <c r="BA49" s="246"/>
      <c r="BB49" s="246"/>
      <c r="BC49" s="246"/>
      <c r="BD49" s="246"/>
      <c r="BE49" s="246"/>
      <c r="BF49" s="246"/>
      <c r="BG49" s="246"/>
      <c r="BH49" s="246"/>
      <c r="BI49" s="246"/>
      <c r="BJ49" s="246"/>
      <c r="BK49" s="246"/>
      <c r="BL49" s="246"/>
      <c r="BM49" s="246"/>
      <c r="BN49" s="246"/>
      <c r="BO49" s="246"/>
      <c r="BP49" s="246"/>
      <c r="BQ49" s="246"/>
      <c r="BR49" s="246"/>
      <c r="BS49" s="246"/>
      <c r="BT49" s="246"/>
      <c r="BU49" s="246"/>
      <c r="BV49" s="246"/>
      <c r="BW49" s="246"/>
      <c r="BX49" s="246"/>
      <c r="BY49" s="246"/>
      <c r="BZ49" s="246"/>
      <c r="CA49" s="246"/>
      <c r="CB49" s="246"/>
      <c r="CC49" s="246"/>
      <c r="CD49" s="246"/>
      <c r="CE49" s="246"/>
      <c r="CF49" s="246"/>
      <c r="CG49" s="246"/>
      <c r="CH49" s="246"/>
      <c r="CI49" s="246"/>
      <c r="CJ49" s="246"/>
      <c r="CK49" s="246"/>
      <c r="CL49" s="246"/>
      <c r="CM49" s="246"/>
      <c r="CN49" s="246"/>
      <c r="CO49" s="246"/>
      <c r="CP49" s="246"/>
      <c r="CQ49" s="246"/>
      <c r="CR49" s="246"/>
      <c r="CS49" s="246"/>
      <c r="CT49" s="246"/>
      <c r="CU49" s="246"/>
      <c r="CV49" s="246"/>
      <c r="CW49" s="246"/>
      <c r="CX49" s="246"/>
      <c r="CY49" s="246"/>
      <c r="CZ49" s="246"/>
      <c r="DA49" s="246"/>
      <c r="DB49" s="246"/>
      <c r="DC49" s="246"/>
      <c r="DD49" s="246"/>
      <c r="DE49" s="246"/>
      <c r="DF49" s="246"/>
      <c r="DG49" s="246"/>
      <c r="DH49" s="246"/>
      <c r="DI49" s="246"/>
      <c r="DJ49" s="246"/>
      <c r="DK49" s="246"/>
      <c r="DL49" s="246"/>
      <c r="DM49" s="246"/>
      <c r="DN49" s="246"/>
      <c r="DO49" s="246"/>
      <c r="DP49" s="246"/>
      <c r="DQ49" s="246"/>
      <c r="DR49" s="246"/>
      <c r="DS49" s="246"/>
      <c r="DT49" s="246"/>
      <c r="DU49" s="246"/>
      <c r="DV49" s="246"/>
      <c r="DW49" s="246"/>
      <c r="DX49" s="246"/>
      <c r="DY49" s="246"/>
      <c r="DZ49" s="246"/>
      <c r="EA49" s="246"/>
      <c r="EB49" s="246"/>
      <c r="EC49" s="246"/>
      <c r="ED49" s="246"/>
      <c r="EE49" s="246"/>
      <c r="EF49" s="246"/>
      <c r="EG49" s="246"/>
      <c r="EH49" s="246"/>
      <c r="EI49" s="246"/>
      <c r="EJ49" s="246"/>
      <c r="EK49" s="246"/>
      <c r="EL49" s="246"/>
      <c r="EM49" s="246"/>
      <c r="EN49" s="246"/>
      <c r="EO49" s="246"/>
      <c r="EP49" s="246"/>
      <c r="EQ49" s="246"/>
      <c r="ER49" s="246"/>
      <c r="ES49" s="246"/>
      <c r="ET49" s="246"/>
      <c r="EU49" s="246"/>
      <c r="EV49" s="246"/>
      <c r="EW49" s="246"/>
      <c r="EX49" s="246"/>
      <c r="EY49" s="246"/>
      <c r="EZ49" s="246"/>
      <c r="FA49" s="246"/>
      <c r="FB49" s="246"/>
      <c r="FC49" s="246"/>
      <c r="FD49" s="246"/>
      <c r="FE49" s="246"/>
      <c r="FF49" s="246"/>
      <c r="FG49" s="246"/>
      <c r="FH49" s="246"/>
      <c r="FI49" s="246"/>
      <c r="FJ49" s="246"/>
      <c r="FK49" s="246"/>
      <c r="FL49" s="246"/>
      <c r="FM49" s="246"/>
      <c r="FN49" s="246"/>
      <c r="FO49" s="246"/>
      <c r="FP49" s="246"/>
      <c r="FQ49" s="246"/>
      <c r="FR49" s="246"/>
      <c r="FS49" s="246"/>
      <c r="FT49" s="246"/>
      <c r="FU49" s="246"/>
      <c r="FV49" s="246"/>
      <c r="FW49" s="246"/>
      <c r="FX49" s="246"/>
      <c r="FY49" s="246"/>
      <c r="FZ49" s="246"/>
      <c r="GA49" s="246"/>
      <c r="GB49" s="246"/>
      <c r="GC49" s="246"/>
      <c r="GD49" s="246"/>
      <c r="GE49" s="246"/>
      <c r="GF49" s="246"/>
      <c r="GG49" s="246"/>
      <c r="GH49" s="246"/>
      <c r="GI49" s="246"/>
      <c r="GJ49" s="246"/>
      <c r="GK49" s="246"/>
      <c r="GL49" s="246"/>
      <c r="GM49" s="246"/>
      <c r="GN49" s="246"/>
      <c r="GO49" s="246"/>
      <c r="GP49" s="246"/>
      <c r="GQ49" s="246"/>
      <c r="GR49" s="246"/>
      <c r="GS49" s="246"/>
      <c r="GT49" s="246"/>
      <c r="GU49" s="246"/>
      <c r="GV49" s="246"/>
      <c r="GW49" s="246"/>
      <c r="GX49" s="246"/>
      <c r="GY49" s="246"/>
      <c r="GZ49" s="246"/>
      <c r="HA49" s="246"/>
      <c r="HB49" s="246"/>
      <c r="HC49" s="246"/>
      <c r="HD49" s="246"/>
      <c r="HE49" s="246"/>
      <c r="HF49" s="246"/>
      <c r="HG49" s="246"/>
      <c r="HH49" s="246"/>
      <c r="HI49" s="246"/>
      <c r="HJ49" s="246"/>
      <c r="HK49" s="246"/>
      <c r="HL49" s="246"/>
      <c r="HM49" s="246"/>
      <c r="HN49" s="246"/>
      <c r="HO49" s="246"/>
      <c r="HP49" s="246"/>
      <c r="HQ49" s="246"/>
      <c r="HR49" s="246"/>
      <c r="HS49" s="246"/>
      <c r="HT49" s="246"/>
      <c r="HU49" s="246"/>
      <c r="HV49" s="246"/>
      <c r="HW49" s="246"/>
      <c r="HX49" s="246"/>
      <c r="HY49" s="246"/>
      <c r="HZ49" s="246"/>
      <c r="IA49" s="246"/>
      <c r="IB49" s="246"/>
      <c r="IC49" s="246"/>
      <c r="ID49" s="246"/>
      <c r="IE49" s="246"/>
      <c r="IF49" s="246"/>
      <c r="IG49" s="246"/>
      <c r="IH49" s="246"/>
      <c r="II49" s="246"/>
      <c r="IJ49" s="246"/>
      <c r="IK49" s="246"/>
      <c r="IL49" s="246"/>
      <c r="IM49" s="246"/>
      <c r="IN49" s="246"/>
      <c r="IO49" s="246"/>
      <c r="IP49" s="246"/>
      <c r="IQ49" s="246"/>
      <c r="IR49" s="246"/>
      <c r="IS49" s="246"/>
      <c r="IT49" s="246"/>
      <c r="IU49" s="246"/>
      <c r="IV49" s="219"/>
    </row>
    <row r="50" spans="1:256" ht="15" hidden="1">
      <c r="A50" s="1172"/>
      <c r="B50" s="1175"/>
      <c r="C50" s="1178"/>
      <c r="D50" s="628" t="s">
        <v>1</v>
      </c>
      <c r="E50" s="244">
        <f t="shared" si="14"/>
        <v>0</v>
      </c>
      <c r="F50" s="244">
        <f t="shared" si="14"/>
        <v>0</v>
      </c>
      <c r="G50" s="626">
        <f t="shared" si="14"/>
        <v>0</v>
      </c>
      <c r="H50" s="617"/>
      <c r="I50" s="809"/>
      <c r="J50" s="629" t="s">
        <v>1</v>
      </c>
      <c r="K50" s="244">
        <f t="shared" si="15"/>
        <v>0</v>
      </c>
      <c r="L50" s="244">
        <f t="shared" si="15"/>
        <v>0</v>
      </c>
      <c r="M50" s="244">
        <f t="shared" si="15"/>
        <v>0</v>
      </c>
      <c r="N50" s="244">
        <f>N54+N66</f>
        <v>0</v>
      </c>
      <c r="O50" s="246"/>
      <c r="P50" s="246"/>
      <c r="Q50" s="246"/>
      <c r="R50" s="246"/>
      <c r="S50" s="246"/>
      <c r="T50" s="246"/>
      <c r="U50" s="246"/>
      <c r="V50" s="246"/>
      <c r="W50" s="246"/>
      <c r="X50" s="246"/>
      <c r="Y50" s="246"/>
      <c r="Z50" s="246"/>
      <c r="AA50" s="246"/>
      <c r="AB50" s="246"/>
      <c r="AC50" s="246"/>
      <c r="AD50" s="246"/>
      <c r="AE50" s="246"/>
      <c r="AF50" s="246"/>
      <c r="AG50" s="246"/>
      <c r="AH50" s="246"/>
      <c r="AI50" s="246"/>
      <c r="AJ50" s="246"/>
      <c r="AK50" s="246"/>
      <c r="AL50" s="246"/>
      <c r="AM50" s="246"/>
      <c r="AN50" s="246"/>
      <c r="AO50" s="246"/>
      <c r="AP50" s="246"/>
      <c r="AQ50" s="246"/>
      <c r="AR50" s="246"/>
      <c r="AS50" s="246"/>
      <c r="AT50" s="246"/>
      <c r="AU50" s="246"/>
      <c r="AV50" s="246"/>
      <c r="AW50" s="246"/>
      <c r="AX50" s="246"/>
      <c r="AY50" s="246"/>
      <c r="AZ50" s="246"/>
      <c r="BA50" s="246"/>
      <c r="BB50" s="246"/>
      <c r="BC50" s="246"/>
      <c r="BD50" s="246"/>
      <c r="BE50" s="246"/>
      <c r="BF50" s="246"/>
      <c r="BG50" s="246"/>
      <c r="BH50" s="246"/>
      <c r="BI50" s="246"/>
      <c r="BJ50" s="246"/>
      <c r="BK50" s="246"/>
      <c r="BL50" s="246"/>
      <c r="BM50" s="246"/>
      <c r="BN50" s="246"/>
      <c r="BO50" s="246"/>
      <c r="BP50" s="246"/>
      <c r="BQ50" s="246"/>
      <c r="BR50" s="246"/>
      <c r="BS50" s="246"/>
      <c r="BT50" s="246"/>
      <c r="BU50" s="246"/>
      <c r="BV50" s="246"/>
      <c r="BW50" s="246"/>
      <c r="BX50" s="246"/>
      <c r="BY50" s="246"/>
      <c r="BZ50" s="246"/>
      <c r="CA50" s="246"/>
      <c r="CB50" s="246"/>
      <c r="CC50" s="246"/>
      <c r="CD50" s="246"/>
      <c r="CE50" s="246"/>
      <c r="CF50" s="246"/>
      <c r="CG50" s="246"/>
      <c r="CH50" s="246"/>
      <c r="CI50" s="246"/>
      <c r="CJ50" s="246"/>
      <c r="CK50" s="246"/>
      <c r="CL50" s="246"/>
      <c r="CM50" s="246"/>
      <c r="CN50" s="246"/>
      <c r="CO50" s="246"/>
      <c r="CP50" s="246"/>
      <c r="CQ50" s="246"/>
      <c r="CR50" s="246"/>
      <c r="CS50" s="246"/>
      <c r="CT50" s="246"/>
      <c r="CU50" s="246"/>
      <c r="CV50" s="246"/>
      <c r="CW50" s="246"/>
      <c r="CX50" s="246"/>
      <c r="CY50" s="246"/>
      <c r="CZ50" s="246"/>
      <c r="DA50" s="246"/>
      <c r="DB50" s="246"/>
      <c r="DC50" s="246"/>
      <c r="DD50" s="246"/>
      <c r="DE50" s="246"/>
      <c r="DF50" s="246"/>
      <c r="DG50" s="246"/>
      <c r="DH50" s="246"/>
      <c r="DI50" s="246"/>
      <c r="DJ50" s="246"/>
      <c r="DK50" s="246"/>
      <c r="DL50" s="246"/>
      <c r="DM50" s="246"/>
      <c r="DN50" s="246"/>
      <c r="DO50" s="246"/>
      <c r="DP50" s="246"/>
      <c r="DQ50" s="246"/>
      <c r="DR50" s="246"/>
      <c r="DS50" s="246"/>
      <c r="DT50" s="246"/>
      <c r="DU50" s="246"/>
      <c r="DV50" s="246"/>
      <c r="DW50" s="246"/>
      <c r="DX50" s="246"/>
      <c r="DY50" s="246"/>
      <c r="DZ50" s="246"/>
      <c r="EA50" s="246"/>
      <c r="EB50" s="246"/>
      <c r="EC50" s="246"/>
      <c r="ED50" s="246"/>
      <c r="EE50" s="246"/>
      <c r="EF50" s="246"/>
      <c r="EG50" s="246"/>
      <c r="EH50" s="246"/>
      <c r="EI50" s="246"/>
      <c r="EJ50" s="246"/>
      <c r="EK50" s="246"/>
      <c r="EL50" s="246"/>
      <c r="EM50" s="246"/>
      <c r="EN50" s="246"/>
      <c r="EO50" s="246"/>
      <c r="EP50" s="246"/>
      <c r="EQ50" s="246"/>
      <c r="ER50" s="246"/>
      <c r="ES50" s="246"/>
      <c r="ET50" s="246"/>
      <c r="EU50" s="246"/>
      <c r="EV50" s="246"/>
      <c r="EW50" s="246"/>
      <c r="EX50" s="246"/>
      <c r="EY50" s="246"/>
      <c r="EZ50" s="246"/>
      <c r="FA50" s="246"/>
      <c r="FB50" s="246"/>
      <c r="FC50" s="246"/>
      <c r="FD50" s="246"/>
      <c r="FE50" s="246"/>
      <c r="FF50" s="246"/>
      <c r="FG50" s="246"/>
      <c r="FH50" s="246"/>
      <c r="FI50" s="246"/>
      <c r="FJ50" s="246"/>
      <c r="FK50" s="246"/>
      <c r="FL50" s="246"/>
      <c r="FM50" s="246"/>
      <c r="FN50" s="246"/>
      <c r="FO50" s="246"/>
      <c r="FP50" s="246"/>
      <c r="FQ50" s="246"/>
      <c r="FR50" s="246"/>
      <c r="FS50" s="246"/>
      <c r="FT50" s="246"/>
      <c r="FU50" s="246"/>
      <c r="FV50" s="246"/>
      <c r="FW50" s="246"/>
      <c r="FX50" s="246"/>
      <c r="FY50" s="246"/>
      <c r="FZ50" s="246"/>
      <c r="GA50" s="246"/>
      <c r="GB50" s="246"/>
      <c r="GC50" s="246"/>
      <c r="GD50" s="246"/>
      <c r="GE50" s="246"/>
      <c r="GF50" s="246"/>
      <c r="GG50" s="246"/>
      <c r="GH50" s="246"/>
      <c r="GI50" s="246"/>
      <c r="GJ50" s="246"/>
      <c r="GK50" s="246"/>
      <c r="GL50" s="246"/>
      <c r="GM50" s="246"/>
      <c r="GN50" s="246"/>
      <c r="GO50" s="246"/>
      <c r="GP50" s="246"/>
      <c r="GQ50" s="246"/>
      <c r="GR50" s="246"/>
      <c r="GS50" s="246"/>
      <c r="GT50" s="246"/>
      <c r="GU50" s="246"/>
      <c r="GV50" s="246"/>
      <c r="GW50" s="246"/>
      <c r="GX50" s="246"/>
      <c r="GY50" s="246"/>
      <c r="GZ50" s="246"/>
      <c r="HA50" s="246"/>
      <c r="HB50" s="246"/>
      <c r="HC50" s="246"/>
      <c r="HD50" s="246"/>
      <c r="HE50" s="246"/>
      <c r="HF50" s="246"/>
      <c r="HG50" s="246"/>
      <c r="HH50" s="246"/>
      <c r="HI50" s="246"/>
      <c r="HJ50" s="246"/>
      <c r="HK50" s="246"/>
      <c r="HL50" s="246"/>
      <c r="HM50" s="246"/>
      <c r="HN50" s="246"/>
      <c r="HO50" s="246"/>
      <c r="HP50" s="246"/>
      <c r="HQ50" s="246"/>
      <c r="HR50" s="246"/>
      <c r="HS50" s="246"/>
      <c r="HT50" s="246"/>
      <c r="HU50" s="246"/>
      <c r="HV50" s="246"/>
      <c r="HW50" s="246"/>
      <c r="HX50" s="246"/>
      <c r="HY50" s="246"/>
      <c r="HZ50" s="246"/>
      <c r="IA50" s="246"/>
      <c r="IB50" s="246"/>
      <c r="IC50" s="246"/>
      <c r="ID50" s="246"/>
      <c r="IE50" s="246"/>
      <c r="IF50" s="246"/>
      <c r="IG50" s="246"/>
      <c r="IH50" s="246"/>
      <c r="II50" s="246"/>
      <c r="IJ50" s="246"/>
      <c r="IK50" s="246"/>
      <c r="IL50" s="246"/>
      <c r="IM50" s="246"/>
      <c r="IN50" s="246"/>
      <c r="IO50" s="246"/>
      <c r="IP50" s="246"/>
      <c r="IQ50" s="246"/>
      <c r="IR50" s="246"/>
      <c r="IS50" s="246"/>
      <c r="IT50" s="246"/>
      <c r="IU50" s="246"/>
      <c r="IV50" s="219"/>
    </row>
    <row r="51" spans="1:256" ht="15" hidden="1">
      <c r="A51" s="1173"/>
      <c r="B51" s="1176"/>
      <c r="C51" s="1179"/>
      <c r="D51" s="628" t="s">
        <v>2</v>
      </c>
      <c r="E51" s="630">
        <f>E49+E50</f>
        <v>36742000</v>
      </c>
      <c r="F51" s="630">
        <f>F49+F50</f>
        <v>36742000</v>
      </c>
      <c r="G51" s="630">
        <f>G49+G50</f>
        <v>0</v>
      </c>
      <c r="H51" s="617"/>
      <c r="I51" s="810"/>
      <c r="J51" s="629" t="s">
        <v>2</v>
      </c>
      <c r="K51" s="630">
        <f>K49+K50</f>
        <v>36742000</v>
      </c>
      <c r="L51" s="630">
        <f>L49+L50</f>
        <v>36742000</v>
      </c>
      <c r="M51" s="630">
        <f>M49+M50</f>
        <v>0</v>
      </c>
      <c r="N51" s="630">
        <f>N49+N50</f>
        <v>0</v>
      </c>
      <c r="O51" s="246"/>
      <c r="P51" s="246"/>
      <c r="Q51" s="246"/>
      <c r="R51" s="246"/>
      <c r="S51" s="246"/>
      <c r="T51" s="246"/>
      <c r="U51" s="246"/>
      <c r="V51" s="246"/>
      <c r="W51" s="246"/>
      <c r="X51" s="246"/>
      <c r="Y51" s="246"/>
      <c r="Z51" s="246"/>
      <c r="AA51" s="246"/>
      <c r="AB51" s="246"/>
      <c r="AC51" s="246"/>
      <c r="AD51" s="246"/>
      <c r="AE51" s="246"/>
      <c r="AF51" s="246"/>
      <c r="AG51" s="246"/>
      <c r="AH51" s="246"/>
      <c r="AI51" s="246"/>
      <c r="AJ51" s="246"/>
      <c r="AK51" s="246"/>
      <c r="AL51" s="246"/>
      <c r="AM51" s="246"/>
      <c r="AN51" s="246"/>
      <c r="AO51" s="246"/>
      <c r="AP51" s="246"/>
      <c r="AQ51" s="246"/>
      <c r="AR51" s="246"/>
      <c r="AS51" s="246"/>
      <c r="AT51" s="246"/>
      <c r="AU51" s="246"/>
      <c r="AV51" s="246"/>
      <c r="AW51" s="246"/>
      <c r="AX51" s="246"/>
      <c r="AY51" s="246"/>
      <c r="AZ51" s="246"/>
      <c r="BA51" s="246"/>
      <c r="BB51" s="246"/>
      <c r="BC51" s="246"/>
      <c r="BD51" s="246"/>
      <c r="BE51" s="246"/>
      <c r="BF51" s="246"/>
      <c r="BG51" s="246"/>
      <c r="BH51" s="246"/>
      <c r="BI51" s="246"/>
      <c r="BJ51" s="246"/>
      <c r="BK51" s="246"/>
      <c r="BL51" s="246"/>
      <c r="BM51" s="246"/>
      <c r="BN51" s="246"/>
      <c r="BO51" s="246"/>
      <c r="BP51" s="246"/>
      <c r="BQ51" s="246"/>
      <c r="BR51" s="246"/>
      <c r="BS51" s="246"/>
      <c r="BT51" s="246"/>
      <c r="BU51" s="246"/>
      <c r="BV51" s="246"/>
      <c r="BW51" s="246"/>
      <c r="BX51" s="246"/>
      <c r="BY51" s="246"/>
      <c r="BZ51" s="246"/>
      <c r="CA51" s="246"/>
      <c r="CB51" s="246"/>
      <c r="CC51" s="246"/>
      <c r="CD51" s="246"/>
      <c r="CE51" s="246"/>
      <c r="CF51" s="246"/>
      <c r="CG51" s="246"/>
      <c r="CH51" s="246"/>
      <c r="CI51" s="246"/>
      <c r="CJ51" s="246"/>
      <c r="CK51" s="246"/>
      <c r="CL51" s="246"/>
      <c r="CM51" s="246"/>
      <c r="CN51" s="246"/>
      <c r="CO51" s="246"/>
      <c r="CP51" s="246"/>
      <c r="CQ51" s="246"/>
      <c r="CR51" s="246"/>
      <c r="CS51" s="246"/>
      <c r="CT51" s="246"/>
      <c r="CU51" s="246"/>
      <c r="CV51" s="246"/>
      <c r="CW51" s="246"/>
      <c r="CX51" s="246"/>
      <c r="CY51" s="246"/>
      <c r="CZ51" s="246"/>
      <c r="DA51" s="246"/>
      <c r="DB51" s="246"/>
      <c r="DC51" s="246"/>
      <c r="DD51" s="246"/>
      <c r="DE51" s="246"/>
      <c r="DF51" s="246"/>
      <c r="DG51" s="246"/>
      <c r="DH51" s="246"/>
      <c r="DI51" s="246"/>
      <c r="DJ51" s="246"/>
      <c r="DK51" s="246"/>
      <c r="DL51" s="246"/>
      <c r="DM51" s="246"/>
      <c r="DN51" s="246"/>
      <c r="DO51" s="246"/>
      <c r="DP51" s="246"/>
      <c r="DQ51" s="246"/>
      <c r="DR51" s="246"/>
      <c r="DS51" s="246"/>
      <c r="DT51" s="246"/>
      <c r="DU51" s="246"/>
      <c r="DV51" s="246"/>
      <c r="DW51" s="246"/>
      <c r="DX51" s="246"/>
      <c r="DY51" s="246"/>
      <c r="DZ51" s="246"/>
      <c r="EA51" s="246"/>
      <c r="EB51" s="246"/>
      <c r="EC51" s="246"/>
      <c r="ED51" s="246"/>
      <c r="EE51" s="246"/>
      <c r="EF51" s="246"/>
      <c r="EG51" s="246"/>
      <c r="EH51" s="246"/>
      <c r="EI51" s="246"/>
      <c r="EJ51" s="246"/>
      <c r="EK51" s="246"/>
      <c r="EL51" s="246"/>
      <c r="EM51" s="246"/>
      <c r="EN51" s="246"/>
      <c r="EO51" s="246"/>
      <c r="EP51" s="246"/>
      <c r="EQ51" s="246"/>
      <c r="ER51" s="246"/>
      <c r="ES51" s="246"/>
      <c r="ET51" s="246"/>
      <c r="EU51" s="246"/>
      <c r="EV51" s="246"/>
      <c r="EW51" s="246"/>
      <c r="EX51" s="246"/>
      <c r="EY51" s="246"/>
      <c r="EZ51" s="246"/>
      <c r="FA51" s="246"/>
      <c r="FB51" s="246"/>
      <c r="FC51" s="246"/>
      <c r="FD51" s="246"/>
      <c r="FE51" s="246"/>
      <c r="FF51" s="246"/>
      <c r="FG51" s="246"/>
      <c r="FH51" s="246"/>
      <c r="FI51" s="246"/>
      <c r="FJ51" s="246"/>
      <c r="FK51" s="246"/>
      <c r="FL51" s="246"/>
      <c r="FM51" s="246"/>
      <c r="FN51" s="246"/>
      <c r="FO51" s="246"/>
      <c r="FP51" s="246"/>
      <c r="FQ51" s="246"/>
      <c r="FR51" s="246"/>
      <c r="FS51" s="246"/>
      <c r="FT51" s="246"/>
      <c r="FU51" s="246"/>
      <c r="FV51" s="246"/>
      <c r="FW51" s="246"/>
      <c r="FX51" s="246"/>
      <c r="FY51" s="246"/>
      <c r="FZ51" s="246"/>
      <c r="GA51" s="246"/>
      <c r="GB51" s="246"/>
      <c r="GC51" s="246"/>
      <c r="GD51" s="246"/>
      <c r="GE51" s="246"/>
      <c r="GF51" s="246"/>
      <c r="GG51" s="246"/>
      <c r="GH51" s="246"/>
      <c r="GI51" s="246"/>
      <c r="GJ51" s="246"/>
      <c r="GK51" s="246"/>
      <c r="GL51" s="246"/>
      <c r="GM51" s="246"/>
      <c r="GN51" s="246"/>
      <c r="GO51" s="246"/>
      <c r="GP51" s="246"/>
      <c r="GQ51" s="246"/>
      <c r="GR51" s="246"/>
      <c r="GS51" s="246"/>
      <c r="GT51" s="246"/>
      <c r="GU51" s="246"/>
      <c r="GV51" s="246"/>
      <c r="GW51" s="246"/>
      <c r="GX51" s="246"/>
      <c r="GY51" s="246"/>
      <c r="GZ51" s="246"/>
      <c r="HA51" s="246"/>
      <c r="HB51" s="246"/>
      <c r="HC51" s="246"/>
      <c r="HD51" s="246"/>
      <c r="HE51" s="246"/>
      <c r="HF51" s="246"/>
      <c r="HG51" s="246"/>
      <c r="HH51" s="246"/>
      <c r="HI51" s="246"/>
      <c r="HJ51" s="246"/>
      <c r="HK51" s="246"/>
      <c r="HL51" s="246"/>
      <c r="HM51" s="246"/>
      <c r="HN51" s="246"/>
      <c r="HO51" s="246"/>
      <c r="HP51" s="246"/>
      <c r="HQ51" s="246"/>
      <c r="HR51" s="246"/>
      <c r="HS51" s="246"/>
      <c r="HT51" s="246"/>
      <c r="HU51" s="246"/>
      <c r="HV51" s="246"/>
      <c r="HW51" s="246"/>
      <c r="HX51" s="246"/>
      <c r="HY51" s="246"/>
      <c r="HZ51" s="246"/>
      <c r="IA51" s="246"/>
      <c r="IB51" s="246"/>
      <c r="IC51" s="246"/>
      <c r="ID51" s="246"/>
      <c r="IE51" s="246"/>
      <c r="IF51" s="246"/>
      <c r="IG51" s="246"/>
      <c r="IH51" s="246"/>
      <c r="II51" s="246"/>
      <c r="IJ51" s="246"/>
      <c r="IK51" s="246"/>
      <c r="IL51" s="246"/>
      <c r="IM51" s="246"/>
      <c r="IN51" s="246"/>
      <c r="IO51" s="246"/>
      <c r="IP51" s="246"/>
      <c r="IQ51" s="246"/>
      <c r="IR51" s="246"/>
      <c r="IS51" s="246"/>
      <c r="IT51" s="246"/>
      <c r="IU51" s="246"/>
      <c r="IV51" s="219"/>
    </row>
    <row r="52" spans="1:256" hidden="1">
      <c r="A52" s="641"/>
      <c r="B52" s="631"/>
      <c r="C52" s="632"/>
      <c r="D52" s="633"/>
      <c r="E52" s="673"/>
      <c r="F52" s="673"/>
      <c r="G52" s="674"/>
      <c r="H52" s="617"/>
      <c r="I52" s="666"/>
      <c r="J52" s="636"/>
      <c r="K52" s="634"/>
      <c r="L52" s="634"/>
      <c r="M52" s="634"/>
      <c r="N52" s="634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  <c r="AS52" s="219"/>
      <c r="AT52" s="219"/>
      <c r="AU52" s="219"/>
      <c r="AV52" s="219"/>
      <c r="AW52" s="219"/>
      <c r="AX52" s="219"/>
      <c r="AY52" s="219"/>
      <c r="AZ52" s="219"/>
      <c r="BA52" s="219"/>
      <c r="BB52" s="219"/>
      <c r="BC52" s="219"/>
      <c r="BD52" s="219"/>
      <c r="BE52" s="219"/>
      <c r="BF52" s="219"/>
      <c r="BG52" s="219"/>
      <c r="BH52" s="219"/>
      <c r="BI52" s="219"/>
      <c r="BJ52" s="219"/>
      <c r="BK52" s="219"/>
      <c r="BL52" s="219"/>
      <c r="BM52" s="219"/>
      <c r="BN52" s="219"/>
      <c r="BO52" s="219"/>
      <c r="BP52" s="219"/>
      <c r="BQ52" s="219"/>
      <c r="BR52" s="219"/>
      <c r="BS52" s="219"/>
      <c r="BT52" s="219"/>
      <c r="BU52" s="219"/>
      <c r="BV52" s="219"/>
      <c r="BW52" s="219"/>
      <c r="BX52" s="219"/>
      <c r="BY52" s="219"/>
      <c r="BZ52" s="219"/>
      <c r="CA52" s="219"/>
      <c r="CB52" s="219"/>
      <c r="CC52" s="219"/>
      <c r="CD52" s="219"/>
      <c r="CE52" s="219"/>
      <c r="CF52" s="219"/>
      <c r="CG52" s="219"/>
      <c r="CH52" s="219"/>
      <c r="CI52" s="219"/>
      <c r="CJ52" s="219"/>
      <c r="CK52" s="219"/>
      <c r="CL52" s="219"/>
      <c r="CM52" s="219"/>
      <c r="CN52" s="219"/>
      <c r="CO52" s="219"/>
      <c r="CP52" s="219"/>
      <c r="CQ52" s="219"/>
      <c r="CR52" s="219"/>
      <c r="CS52" s="219"/>
      <c r="CT52" s="219"/>
      <c r="CU52" s="219"/>
      <c r="CV52" s="219"/>
      <c r="CW52" s="219"/>
      <c r="CX52" s="219"/>
      <c r="CY52" s="219"/>
      <c r="CZ52" s="219"/>
      <c r="DA52" s="219"/>
      <c r="DB52" s="219"/>
      <c r="DC52" s="219"/>
      <c r="DD52" s="219"/>
      <c r="DE52" s="219"/>
      <c r="DF52" s="219"/>
      <c r="DG52" s="219"/>
      <c r="DH52" s="219"/>
      <c r="DI52" s="219"/>
      <c r="DJ52" s="219"/>
      <c r="DK52" s="219"/>
      <c r="DL52" s="219"/>
      <c r="DM52" s="219"/>
      <c r="DN52" s="219"/>
      <c r="DO52" s="219"/>
      <c r="DP52" s="219"/>
      <c r="DQ52" s="219"/>
      <c r="DR52" s="219"/>
      <c r="DS52" s="219"/>
      <c r="DT52" s="219"/>
      <c r="DU52" s="219"/>
      <c r="DV52" s="219"/>
      <c r="DW52" s="219"/>
      <c r="DX52" s="219"/>
      <c r="DY52" s="219"/>
      <c r="DZ52" s="219"/>
      <c r="EA52" s="219"/>
      <c r="EB52" s="219"/>
      <c r="EC52" s="219"/>
      <c r="ED52" s="219"/>
      <c r="EE52" s="219"/>
      <c r="EF52" s="219"/>
      <c r="EG52" s="219"/>
      <c r="EH52" s="219"/>
      <c r="EI52" s="219"/>
      <c r="EJ52" s="219"/>
      <c r="EK52" s="219"/>
      <c r="EL52" s="219"/>
      <c r="EM52" s="219"/>
      <c r="EN52" s="219"/>
      <c r="EO52" s="219"/>
      <c r="EP52" s="219"/>
      <c r="EQ52" s="219"/>
      <c r="ER52" s="219"/>
      <c r="ES52" s="219"/>
      <c r="ET52" s="219"/>
      <c r="EU52" s="219"/>
      <c r="EV52" s="219"/>
      <c r="EW52" s="219"/>
      <c r="EX52" s="219"/>
      <c r="EY52" s="219"/>
      <c r="EZ52" s="219"/>
      <c r="FA52" s="219"/>
      <c r="FB52" s="219"/>
      <c r="FC52" s="219"/>
      <c r="FD52" s="219"/>
      <c r="FE52" s="219"/>
      <c r="FF52" s="219"/>
      <c r="FG52" s="219"/>
      <c r="FH52" s="219"/>
      <c r="FI52" s="219"/>
      <c r="FJ52" s="219"/>
      <c r="FK52" s="219"/>
      <c r="FL52" s="219"/>
      <c r="FM52" s="219"/>
      <c r="FN52" s="219"/>
      <c r="FO52" s="219"/>
      <c r="FP52" s="219"/>
      <c r="FQ52" s="219"/>
      <c r="FR52" s="219"/>
      <c r="FS52" s="219"/>
      <c r="FT52" s="219"/>
      <c r="FU52" s="219"/>
      <c r="FV52" s="219"/>
      <c r="FW52" s="219"/>
      <c r="FX52" s="219"/>
      <c r="FY52" s="219"/>
      <c r="FZ52" s="219"/>
      <c r="GA52" s="219"/>
      <c r="GB52" s="219"/>
      <c r="GC52" s="219"/>
      <c r="GD52" s="219"/>
      <c r="GE52" s="219"/>
      <c r="GF52" s="219"/>
      <c r="GG52" s="219"/>
      <c r="GH52" s="219"/>
      <c r="GI52" s="219"/>
      <c r="GJ52" s="219"/>
      <c r="GK52" s="219"/>
      <c r="GL52" s="219"/>
      <c r="GM52" s="219"/>
      <c r="GN52" s="219"/>
      <c r="GO52" s="219"/>
      <c r="GP52" s="219"/>
      <c r="GQ52" s="219"/>
      <c r="GR52" s="219"/>
      <c r="GS52" s="219"/>
      <c r="GT52" s="219"/>
      <c r="GU52" s="219"/>
      <c r="GV52" s="219"/>
      <c r="GW52" s="219"/>
      <c r="GX52" s="219"/>
      <c r="GY52" s="219"/>
      <c r="GZ52" s="219"/>
      <c r="HA52" s="219"/>
      <c r="HB52" s="219"/>
      <c r="HC52" s="219"/>
      <c r="HD52" s="219"/>
      <c r="HE52" s="219"/>
      <c r="HF52" s="219"/>
      <c r="HG52" s="219"/>
      <c r="HH52" s="219"/>
      <c r="HI52" s="219"/>
      <c r="HJ52" s="219"/>
      <c r="HK52" s="219"/>
      <c r="HL52" s="219"/>
      <c r="HM52" s="219"/>
      <c r="HN52" s="219"/>
      <c r="HO52" s="219"/>
      <c r="HP52" s="219"/>
      <c r="HQ52" s="219"/>
      <c r="HR52" s="219"/>
      <c r="HS52" s="219"/>
      <c r="HT52" s="219"/>
      <c r="HU52" s="219"/>
      <c r="HV52" s="219"/>
      <c r="HW52" s="219"/>
      <c r="HX52" s="219"/>
      <c r="HY52" s="219"/>
      <c r="HZ52" s="219"/>
      <c r="IA52" s="219"/>
      <c r="IB52" s="219"/>
      <c r="IC52" s="219"/>
      <c r="ID52" s="219"/>
      <c r="IE52" s="219"/>
      <c r="IF52" s="219"/>
      <c r="IG52" s="219"/>
      <c r="IH52" s="219"/>
      <c r="II52" s="219"/>
      <c r="IJ52" s="219"/>
      <c r="IK52" s="219"/>
      <c r="IL52" s="219"/>
      <c r="IM52" s="219"/>
      <c r="IN52" s="219"/>
      <c r="IO52" s="219"/>
      <c r="IP52" s="219"/>
      <c r="IQ52" s="219"/>
      <c r="IR52" s="219"/>
      <c r="IS52" s="219"/>
      <c r="IT52" s="219"/>
      <c r="IU52" s="219"/>
      <c r="IV52" s="219"/>
    </row>
    <row r="53" spans="1:256" hidden="1">
      <c r="A53" s="1180"/>
      <c r="B53" s="1183" t="s">
        <v>532</v>
      </c>
      <c r="C53" s="1186" t="s">
        <v>533</v>
      </c>
      <c r="D53" s="667" t="s">
        <v>0</v>
      </c>
      <c r="E53" s="638">
        <f t="shared" ref="E53:G54" si="16">E57</f>
        <v>36443000</v>
      </c>
      <c r="F53" s="638">
        <f t="shared" si="16"/>
        <v>36443000</v>
      </c>
      <c r="G53" s="639">
        <f t="shared" si="16"/>
        <v>0</v>
      </c>
      <c r="H53" s="617"/>
      <c r="I53" s="1214" t="s">
        <v>533</v>
      </c>
      <c r="J53" s="675" t="s">
        <v>0</v>
      </c>
      <c r="K53" s="638">
        <f t="shared" ref="K53:M54" si="17">K57</f>
        <v>36443000</v>
      </c>
      <c r="L53" s="638">
        <f t="shared" si="17"/>
        <v>36443000</v>
      </c>
      <c r="M53" s="638">
        <f t="shared" si="17"/>
        <v>0</v>
      </c>
      <c r="N53" s="638">
        <f>N57</f>
        <v>0</v>
      </c>
      <c r="O53" s="624"/>
      <c r="P53" s="624"/>
      <c r="Q53" s="624"/>
      <c r="R53" s="624"/>
      <c r="S53" s="624"/>
      <c r="T53" s="624"/>
      <c r="U53" s="624"/>
      <c r="V53" s="624"/>
      <c r="W53" s="624"/>
      <c r="X53" s="624"/>
      <c r="Y53" s="624"/>
      <c r="Z53" s="624"/>
      <c r="AA53" s="624"/>
      <c r="AB53" s="624"/>
      <c r="AC53" s="624"/>
      <c r="AD53" s="624"/>
      <c r="AE53" s="624"/>
      <c r="AF53" s="624"/>
      <c r="AG53" s="624"/>
      <c r="AH53" s="624"/>
      <c r="AI53" s="624"/>
      <c r="AJ53" s="624"/>
      <c r="AK53" s="624"/>
      <c r="AL53" s="624"/>
      <c r="AM53" s="624"/>
      <c r="AN53" s="624"/>
      <c r="AO53" s="624"/>
      <c r="AP53" s="624"/>
      <c r="AQ53" s="624"/>
      <c r="AR53" s="624"/>
      <c r="AS53" s="624"/>
      <c r="AT53" s="624"/>
      <c r="AU53" s="624"/>
      <c r="AV53" s="624"/>
      <c r="AW53" s="624"/>
      <c r="AX53" s="624"/>
      <c r="AY53" s="624"/>
      <c r="AZ53" s="624"/>
      <c r="BA53" s="624"/>
      <c r="BB53" s="624"/>
      <c r="BC53" s="624"/>
      <c r="BD53" s="624"/>
      <c r="BE53" s="624"/>
      <c r="BF53" s="624"/>
      <c r="BG53" s="624"/>
      <c r="BH53" s="624"/>
      <c r="BI53" s="624"/>
      <c r="BJ53" s="624"/>
      <c r="BK53" s="624"/>
      <c r="BL53" s="624"/>
      <c r="BM53" s="624"/>
      <c r="BN53" s="624"/>
      <c r="BO53" s="624"/>
      <c r="BP53" s="624"/>
      <c r="BQ53" s="624"/>
      <c r="BR53" s="624"/>
      <c r="BS53" s="624"/>
      <c r="BT53" s="624"/>
      <c r="BU53" s="624"/>
      <c r="BV53" s="624"/>
      <c r="BW53" s="624"/>
      <c r="BX53" s="624"/>
      <c r="BY53" s="624"/>
      <c r="BZ53" s="624"/>
      <c r="CA53" s="624"/>
      <c r="CB53" s="624"/>
      <c r="CC53" s="624"/>
      <c r="CD53" s="624"/>
      <c r="CE53" s="624"/>
      <c r="CF53" s="624"/>
      <c r="CG53" s="624"/>
      <c r="CH53" s="624"/>
      <c r="CI53" s="624"/>
      <c r="CJ53" s="624"/>
      <c r="CK53" s="624"/>
      <c r="CL53" s="624"/>
      <c r="CM53" s="624"/>
      <c r="CN53" s="624"/>
      <c r="CO53" s="624"/>
      <c r="CP53" s="624"/>
      <c r="CQ53" s="624"/>
      <c r="CR53" s="624"/>
      <c r="CS53" s="624"/>
      <c r="CT53" s="624"/>
      <c r="CU53" s="624"/>
      <c r="CV53" s="624"/>
      <c r="CW53" s="624"/>
      <c r="CX53" s="624"/>
      <c r="CY53" s="624"/>
      <c r="CZ53" s="624"/>
      <c r="DA53" s="624"/>
      <c r="DB53" s="624"/>
      <c r="DC53" s="624"/>
      <c r="DD53" s="624"/>
      <c r="DE53" s="624"/>
      <c r="DF53" s="624"/>
      <c r="DG53" s="624"/>
      <c r="DH53" s="624"/>
      <c r="DI53" s="624"/>
      <c r="DJ53" s="624"/>
      <c r="DK53" s="624"/>
      <c r="DL53" s="624"/>
      <c r="DM53" s="624"/>
      <c r="DN53" s="624"/>
      <c r="DO53" s="624"/>
      <c r="DP53" s="624"/>
      <c r="DQ53" s="624"/>
      <c r="DR53" s="624"/>
      <c r="DS53" s="624"/>
      <c r="DT53" s="624"/>
      <c r="DU53" s="624"/>
      <c r="DV53" s="624"/>
      <c r="DW53" s="624"/>
      <c r="DX53" s="624"/>
      <c r="DY53" s="624"/>
      <c r="DZ53" s="624"/>
      <c r="EA53" s="624"/>
      <c r="EB53" s="624"/>
      <c r="EC53" s="624"/>
      <c r="ED53" s="624"/>
      <c r="EE53" s="624"/>
      <c r="EF53" s="624"/>
      <c r="EG53" s="624"/>
      <c r="EH53" s="624"/>
      <c r="EI53" s="624"/>
      <c r="EJ53" s="624"/>
      <c r="EK53" s="624"/>
      <c r="EL53" s="624"/>
      <c r="EM53" s="624"/>
      <c r="EN53" s="624"/>
      <c r="EO53" s="624"/>
      <c r="EP53" s="624"/>
      <c r="EQ53" s="624"/>
      <c r="ER53" s="624"/>
      <c r="ES53" s="624"/>
      <c r="ET53" s="624"/>
      <c r="EU53" s="624"/>
      <c r="EV53" s="624"/>
      <c r="EW53" s="624"/>
      <c r="EX53" s="624"/>
      <c r="EY53" s="624"/>
      <c r="EZ53" s="624"/>
      <c r="FA53" s="624"/>
      <c r="FB53" s="624"/>
      <c r="FC53" s="624"/>
      <c r="FD53" s="624"/>
      <c r="FE53" s="624"/>
      <c r="FF53" s="624"/>
      <c r="FG53" s="624"/>
      <c r="FH53" s="624"/>
      <c r="FI53" s="624"/>
      <c r="FJ53" s="624"/>
      <c r="FK53" s="624"/>
      <c r="FL53" s="624"/>
      <c r="FM53" s="624"/>
      <c r="FN53" s="624"/>
      <c r="FO53" s="624"/>
      <c r="FP53" s="624"/>
      <c r="FQ53" s="624"/>
      <c r="FR53" s="624"/>
      <c r="FS53" s="624"/>
      <c r="FT53" s="624"/>
      <c r="FU53" s="624"/>
      <c r="FV53" s="624"/>
      <c r="FW53" s="624"/>
      <c r="FX53" s="624"/>
      <c r="FY53" s="624"/>
      <c r="FZ53" s="624"/>
      <c r="GA53" s="624"/>
      <c r="GB53" s="624"/>
      <c r="GC53" s="624"/>
      <c r="GD53" s="624"/>
      <c r="GE53" s="624"/>
      <c r="GF53" s="624"/>
      <c r="GG53" s="624"/>
      <c r="GH53" s="624"/>
      <c r="GI53" s="624"/>
      <c r="GJ53" s="624"/>
      <c r="GK53" s="624"/>
      <c r="GL53" s="624"/>
      <c r="GM53" s="624"/>
      <c r="GN53" s="624"/>
      <c r="GO53" s="624"/>
      <c r="GP53" s="624"/>
      <c r="GQ53" s="624"/>
      <c r="GR53" s="624"/>
      <c r="GS53" s="624"/>
      <c r="GT53" s="624"/>
      <c r="GU53" s="624"/>
      <c r="GV53" s="624"/>
      <c r="GW53" s="624"/>
      <c r="GX53" s="624"/>
      <c r="GY53" s="624"/>
      <c r="GZ53" s="624"/>
      <c r="HA53" s="624"/>
      <c r="HB53" s="624"/>
      <c r="HC53" s="624"/>
      <c r="HD53" s="624"/>
      <c r="HE53" s="624"/>
      <c r="HF53" s="624"/>
      <c r="HG53" s="624"/>
      <c r="HH53" s="624"/>
      <c r="HI53" s="624"/>
      <c r="HJ53" s="624"/>
      <c r="HK53" s="624"/>
      <c r="HL53" s="624"/>
      <c r="HM53" s="624"/>
      <c r="HN53" s="624"/>
      <c r="HO53" s="624"/>
      <c r="HP53" s="624"/>
      <c r="HQ53" s="624"/>
      <c r="HR53" s="624"/>
      <c r="HS53" s="624"/>
      <c r="HT53" s="624"/>
      <c r="HU53" s="624"/>
      <c r="HV53" s="624"/>
      <c r="HW53" s="624"/>
      <c r="HX53" s="624"/>
      <c r="HY53" s="624"/>
      <c r="HZ53" s="624"/>
      <c r="IA53" s="624"/>
      <c r="IB53" s="624"/>
      <c r="IC53" s="624"/>
      <c r="ID53" s="624"/>
      <c r="IE53" s="624"/>
      <c r="IF53" s="624"/>
      <c r="IG53" s="624"/>
      <c r="IH53" s="624"/>
      <c r="II53" s="624"/>
      <c r="IJ53" s="624"/>
      <c r="IK53" s="624"/>
      <c r="IL53" s="624"/>
      <c r="IM53" s="624"/>
      <c r="IN53" s="624"/>
      <c r="IO53" s="624"/>
      <c r="IP53" s="624"/>
      <c r="IQ53" s="624"/>
      <c r="IR53" s="624"/>
      <c r="IS53" s="624"/>
      <c r="IT53" s="624"/>
      <c r="IU53" s="624"/>
      <c r="IV53" s="219"/>
    </row>
    <row r="54" spans="1:256" hidden="1">
      <c r="A54" s="1181"/>
      <c r="B54" s="1184"/>
      <c r="C54" s="1187"/>
      <c r="D54" s="667" t="s">
        <v>1</v>
      </c>
      <c r="E54" s="638">
        <f t="shared" si="16"/>
        <v>0</v>
      </c>
      <c r="F54" s="638">
        <f t="shared" si="16"/>
        <v>0</v>
      </c>
      <c r="G54" s="639">
        <f t="shared" si="16"/>
        <v>0</v>
      </c>
      <c r="H54" s="617"/>
      <c r="I54" s="1215"/>
      <c r="J54" s="675" t="s">
        <v>1</v>
      </c>
      <c r="K54" s="638">
        <f t="shared" si="17"/>
        <v>0</v>
      </c>
      <c r="L54" s="638">
        <f t="shared" si="17"/>
        <v>0</v>
      </c>
      <c r="M54" s="638">
        <f t="shared" si="17"/>
        <v>0</v>
      </c>
      <c r="N54" s="638">
        <f>N58</f>
        <v>0</v>
      </c>
      <c r="O54" s="624"/>
      <c r="P54" s="624"/>
      <c r="Q54" s="624"/>
      <c r="R54" s="624"/>
      <c r="S54" s="624"/>
      <c r="T54" s="624"/>
      <c r="U54" s="624"/>
      <c r="V54" s="624"/>
      <c r="W54" s="624"/>
      <c r="X54" s="624"/>
      <c r="Y54" s="624"/>
      <c r="Z54" s="624"/>
      <c r="AA54" s="624"/>
      <c r="AB54" s="624"/>
      <c r="AC54" s="624"/>
      <c r="AD54" s="624"/>
      <c r="AE54" s="624"/>
      <c r="AF54" s="624"/>
      <c r="AG54" s="624"/>
      <c r="AH54" s="624"/>
      <c r="AI54" s="624"/>
      <c r="AJ54" s="624"/>
      <c r="AK54" s="624"/>
      <c r="AL54" s="624"/>
      <c r="AM54" s="624"/>
      <c r="AN54" s="624"/>
      <c r="AO54" s="624"/>
      <c r="AP54" s="624"/>
      <c r="AQ54" s="624"/>
      <c r="AR54" s="624"/>
      <c r="AS54" s="624"/>
      <c r="AT54" s="624"/>
      <c r="AU54" s="624"/>
      <c r="AV54" s="624"/>
      <c r="AW54" s="624"/>
      <c r="AX54" s="624"/>
      <c r="AY54" s="624"/>
      <c r="AZ54" s="624"/>
      <c r="BA54" s="624"/>
      <c r="BB54" s="624"/>
      <c r="BC54" s="624"/>
      <c r="BD54" s="624"/>
      <c r="BE54" s="624"/>
      <c r="BF54" s="624"/>
      <c r="BG54" s="624"/>
      <c r="BH54" s="624"/>
      <c r="BI54" s="624"/>
      <c r="BJ54" s="624"/>
      <c r="BK54" s="624"/>
      <c r="BL54" s="624"/>
      <c r="BM54" s="624"/>
      <c r="BN54" s="624"/>
      <c r="BO54" s="624"/>
      <c r="BP54" s="624"/>
      <c r="BQ54" s="624"/>
      <c r="BR54" s="624"/>
      <c r="BS54" s="624"/>
      <c r="BT54" s="624"/>
      <c r="BU54" s="624"/>
      <c r="BV54" s="624"/>
      <c r="BW54" s="624"/>
      <c r="BX54" s="624"/>
      <c r="BY54" s="624"/>
      <c r="BZ54" s="624"/>
      <c r="CA54" s="624"/>
      <c r="CB54" s="624"/>
      <c r="CC54" s="624"/>
      <c r="CD54" s="624"/>
      <c r="CE54" s="624"/>
      <c r="CF54" s="624"/>
      <c r="CG54" s="624"/>
      <c r="CH54" s="624"/>
      <c r="CI54" s="624"/>
      <c r="CJ54" s="624"/>
      <c r="CK54" s="624"/>
      <c r="CL54" s="624"/>
      <c r="CM54" s="624"/>
      <c r="CN54" s="624"/>
      <c r="CO54" s="624"/>
      <c r="CP54" s="624"/>
      <c r="CQ54" s="624"/>
      <c r="CR54" s="624"/>
      <c r="CS54" s="624"/>
      <c r="CT54" s="624"/>
      <c r="CU54" s="624"/>
      <c r="CV54" s="624"/>
      <c r="CW54" s="624"/>
      <c r="CX54" s="624"/>
      <c r="CY54" s="624"/>
      <c r="CZ54" s="624"/>
      <c r="DA54" s="624"/>
      <c r="DB54" s="624"/>
      <c r="DC54" s="624"/>
      <c r="DD54" s="624"/>
      <c r="DE54" s="624"/>
      <c r="DF54" s="624"/>
      <c r="DG54" s="624"/>
      <c r="DH54" s="624"/>
      <c r="DI54" s="624"/>
      <c r="DJ54" s="624"/>
      <c r="DK54" s="624"/>
      <c r="DL54" s="624"/>
      <c r="DM54" s="624"/>
      <c r="DN54" s="624"/>
      <c r="DO54" s="624"/>
      <c r="DP54" s="624"/>
      <c r="DQ54" s="624"/>
      <c r="DR54" s="624"/>
      <c r="DS54" s="624"/>
      <c r="DT54" s="624"/>
      <c r="DU54" s="624"/>
      <c r="DV54" s="624"/>
      <c r="DW54" s="624"/>
      <c r="DX54" s="624"/>
      <c r="DY54" s="624"/>
      <c r="DZ54" s="624"/>
      <c r="EA54" s="624"/>
      <c r="EB54" s="624"/>
      <c r="EC54" s="624"/>
      <c r="ED54" s="624"/>
      <c r="EE54" s="624"/>
      <c r="EF54" s="624"/>
      <c r="EG54" s="624"/>
      <c r="EH54" s="624"/>
      <c r="EI54" s="624"/>
      <c r="EJ54" s="624"/>
      <c r="EK54" s="624"/>
      <c r="EL54" s="624"/>
      <c r="EM54" s="624"/>
      <c r="EN54" s="624"/>
      <c r="EO54" s="624"/>
      <c r="EP54" s="624"/>
      <c r="EQ54" s="624"/>
      <c r="ER54" s="624"/>
      <c r="ES54" s="624"/>
      <c r="ET54" s="624"/>
      <c r="EU54" s="624"/>
      <c r="EV54" s="624"/>
      <c r="EW54" s="624"/>
      <c r="EX54" s="624"/>
      <c r="EY54" s="624"/>
      <c r="EZ54" s="624"/>
      <c r="FA54" s="624"/>
      <c r="FB54" s="624"/>
      <c r="FC54" s="624"/>
      <c r="FD54" s="624"/>
      <c r="FE54" s="624"/>
      <c r="FF54" s="624"/>
      <c r="FG54" s="624"/>
      <c r="FH54" s="624"/>
      <c r="FI54" s="624"/>
      <c r="FJ54" s="624"/>
      <c r="FK54" s="624"/>
      <c r="FL54" s="624"/>
      <c r="FM54" s="624"/>
      <c r="FN54" s="624"/>
      <c r="FO54" s="624"/>
      <c r="FP54" s="624"/>
      <c r="FQ54" s="624"/>
      <c r="FR54" s="624"/>
      <c r="FS54" s="624"/>
      <c r="FT54" s="624"/>
      <c r="FU54" s="624"/>
      <c r="FV54" s="624"/>
      <c r="FW54" s="624"/>
      <c r="FX54" s="624"/>
      <c r="FY54" s="624"/>
      <c r="FZ54" s="624"/>
      <c r="GA54" s="624"/>
      <c r="GB54" s="624"/>
      <c r="GC54" s="624"/>
      <c r="GD54" s="624"/>
      <c r="GE54" s="624"/>
      <c r="GF54" s="624"/>
      <c r="GG54" s="624"/>
      <c r="GH54" s="624"/>
      <c r="GI54" s="624"/>
      <c r="GJ54" s="624"/>
      <c r="GK54" s="624"/>
      <c r="GL54" s="624"/>
      <c r="GM54" s="624"/>
      <c r="GN54" s="624"/>
      <c r="GO54" s="624"/>
      <c r="GP54" s="624"/>
      <c r="GQ54" s="624"/>
      <c r="GR54" s="624"/>
      <c r="GS54" s="624"/>
      <c r="GT54" s="624"/>
      <c r="GU54" s="624"/>
      <c r="GV54" s="624"/>
      <c r="GW54" s="624"/>
      <c r="GX54" s="624"/>
      <c r="GY54" s="624"/>
      <c r="GZ54" s="624"/>
      <c r="HA54" s="624"/>
      <c r="HB54" s="624"/>
      <c r="HC54" s="624"/>
      <c r="HD54" s="624"/>
      <c r="HE54" s="624"/>
      <c r="HF54" s="624"/>
      <c r="HG54" s="624"/>
      <c r="HH54" s="624"/>
      <c r="HI54" s="624"/>
      <c r="HJ54" s="624"/>
      <c r="HK54" s="624"/>
      <c r="HL54" s="624"/>
      <c r="HM54" s="624"/>
      <c r="HN54" s="624"/>
      <c r="HO54" s="624"/>
      <c r="HP54" s="624"/>
      <c r="HQ54" s="624"/>
      <c r="HR54" s="624"/>
      <c r="HS54" s="624"/>
      <c r="HT54" s="624"/>
      <c r="HU54" s="624"/>
      <c r="HV54" s="624"/>
      <c r="HW54" s="624"/>
      <c r="HX54" s="624"/>
      <c r="HY54" s="624"/>
      <c r="HZ54" s="624"/>
      <c r="IA54" s="624"/>
      <c r="IB54" s="624"/>
      <c r="IC54" s="624"/>
      <c r="ID54" s="624"/>
      <c r="IE54" s="624"/>
      <c r="IF54" s="624"/>
      <c r="IG54" s="624"/>
      <c r="IH54" s="624"/>
      <c r="II54" s="624"/>
      <c r="IJ54" s="624"/>
      <c r="IK54" s="624"/>
      <c r="IL54" s="624"/>
      <c r="IM54" s="624"/>
      <c r="IN54" s="624"/>
      <c r="IO54" s="624"/>
      <c r="IP54" s="624"/>
      <c r="IQ54" s="624"/>
      <c r="IR54" s="624"/>
      <c r="IS54" s="624"/>
      <c r="IT54" s="624"/>
      <c r="IU54" s="624"/>
      <c r="IV54" s="219"/>
    </row>
    <row r="55" spans="1:256" hidden="1">
      <c r="A55" s="1182"/>
      <c r="B55" s="1185"/>
      <c r="C55" s="1188"/>
      <c r="D55" s="667" t="s">
        <v>2</v>
      </c>
      <c r="E55" s="638">
        <f>E53+E54</f>
        <v>36443000</v>
      </c>
      <c r="F55" s="638">
        <f>F53+F54</f>
        <v>36443000</v>
      </c>
      <c r="G55" s="638">
        <f>G53+G54</f>
        <v>0</v>
      </c>
      <c r="H55" s="617"/>
      <c r="I55" s="1216"/>
      <c r="J55" s="675" t="s">
        <v>2</v>
      </c>
      <c r="K55" s="638">
        <f>K53+K54</f>
        <v>36443000</v>
      </c>
      <c r="L55" s="638">
        <f>L53+L54</f>
        <v>36443000</v>
      </c>
      <c r="M55" s="638">
        <f>M53+M54</f>
        <v>0</v>
      </c>
      <c r="N55" s="638">
        <f>N53+N54</f>
        <v>0</v>
      </c>
      <c r="O55" s="624"/>
      <c r="P55" s="624"/>
      <c r="Q55" s="624"/>
      <c r="R55" s="624"/>
      <c r="S55" s="624"/>
      <c r="T55" s="624"/>
      <c r="U55" s="624"/>
      <c r="V55" s="624"/>
      <c r="W55" s="624"/>
      <c r="X55" s="624"/>
      <c r="Y55" s="624"/>
      <c r="Z55" s="624"/>
      <c r="AA55" s="624"/>
      <c r="AB55" s="624"/>
      <c r="AC55" s="624"/>
      <c r="AD55" s="624"/>
      <c r="AE55" s="624"/>
      <c r="AF55" s="624"/>
      <c r="AG55" s="624"/>
      <c r="AH55" s="624"/>
      <c r="AI55" s="624"/>
      <c r="AJ55" s="624"/>
      <c r="AK55" s="624"/>
      <c r="AL55" s="624"/>
      <c r="AM55" s="624"/>
      <c r="AN55" s="624"/>
      <c r="AO55" s="624"/>
      <c r="AP55" s="624"/>
      <c r="AQ55" s="624"/>
      <c r="AR55" s="624"/>
      <c r="AS55" s="624"/>
      <c r="AT55" s="624"/>
      <c r="AU55" s="624"/>
      <c r="AV55" s="624"/>
      <c r="AW55" s="624"/>
      <c r="AX55" s="624"/>
      <c r="AY55" s="624"/>
      <c r="AZ55" s="624"/>
      <c r="BA55" s="624"/>
      <c r="BB55" s="624"/>
      <c r="BC55" s="624"/>
      <c r="BD55" s="624"/>
      <c r="BE55" s="624"/>
      <c r="BF55" s="624"/>
      <c r="BG55" s="624"/>
      <c r="BH55" s="624"/>
      <c r="BI55" s="624"/>
      <c r="BJ55" s="624"/>
      <c r="BK55" s="624"/>
      <c r="BL55" s="624"/>
      <c r="BM55" s="624"/>
      <c r="BN55" s="624"/>
      <c r="BO55" s="624"/>
      <c r="BP55" s="624"/>
      <c r="BQ55" s="624"/>
      <c r="BR55" s="624"/>
      <c r="BS55" s="624"/>
      <c r="BT55" s="624"/>
      <c r="BU55" s="624"/>
      <c r="BV55" s="624"/>
      <c r="BW55" s="624"/>
      <c r="BX55" s="624"/>
      <c r="BY55" s="624"/>
      <c r="BZ55" s="624"/>
      <c r="CA55" s="624"/>
      <c r="CB55" s="624"/>
      <c r="CC55" s="624"/>
      <c r="CD55" s="624"/>
      <c r="CE55" s="624"/>
      <c r="CF55" s="624"/>
      <c r="CG55" s="624"/>
      <c r="CH55" s="624"/>
      <c r="CI55" s="624"/>
      <c r="CJ55" s="624"/>
      <c r="CK55" s="624"/>
      <c r="CL55" s="624"/>
      <c r="CM55" s="624"/>
      <c r="CN55" s="624"/>
      <c r="CO55" s="624"/>
      <c r="CP55" s="624"/>
      <c r="CQ55" s="624"/>
      <c r="CR55" s="624"/>
      <c r="CS55" s="624"/>
      <c r="CT55" s="624"/>
      <c r="CU55" s="624"/>
      <c r="CV55" s="624"/>
      <c r="CW55" s="624"/>
      <c r="CX55" s="624"/>
      <c r="CY55" s="624"/>
      <c r="CZ55" s="624"/>
      <c r="DA55" s="624"/>
      <c r="DB55" s="624"/>
      <c r="DC55" s="624"/>
      <c r="DD55" s="624"/>
      <c r="DE55" s="624"/>
      <c r="DF55" s="624"/>
      <c r="DG55" s="624"/>
      <c r="DH55" s="624"/>
      <c r="DI55" s="624"/>
      <c r="DJ55" s="624"/>
      <c r="DK55" s="624"/>
      <c r="DL55" s="624"/>
      <c r="DM55" s="624"/>
      <c r="DN55" s="624"/>
      <c r="DO55" s="624"/>
      <c r="DP55" s="624"/>
      <c r="DQ55" s="624"/>
      <c r="DR55" s="624"/>
      <c r="DS55" s="624"/>
      <c r="DT55" s="624"/>
      <c r="DU55" s="624"/>
      <c r="DV55" s="624"/>
      <c r="DW55" s="624"/>
      <c r="DX55" s="624"/>
      <c r="DY55" s="624"/>
      <c r="DZ55" s="624"/>
      <c r="EA55" s="624"/>
      <c r="EB55" s="624"/>
      <c r="EC55" s="624"/>
      <c r="ED55" s="624"/>
      <c r="EE55" s="624"/>
      <c r="EF55" s="624"/>
      <c r="EG55" s="624"/>
      <c r="EH55" s="624"/>
      <c r="EI55" s="624"/>
      <c r="EJ55" s="624"/>
      <c r="EK55" s="624"/>
      <c r="EL55" s="624"/>
      <c r="EM55" s="624"/>
      <c r="EN55" s="624"/>
      <c r="EO55" s="624"/>
      <c r="EP55" s="624"/>
      <c r="EQ55" s="624"/>
      <c r="ER55" s="624"/>
      <c r="ES55" s="624"/>
      <c r="ET55" s="624"/>
      <c r="EU55" s="624"/>
      <c r="EV55" s="624"/>
      <c r="EW55" s="624"/>
      <c r="EX55" s="624"/>
      <c r="EY55" s="624"/>
      <c r="EZ55" s="624"/>
      <c r="FA55" s="624"/>
      <c r="FB55" s="624"/>
      <c r="FC55" s="624"/>
      <c r="FD55" s="624"/>
      <c r="FE55" s="624"/>
      <c r="FF55" s="624"/>
      <c r="FG55" s="624"/>
      <c r="FH55" s="624"/>
      <c r="FI55" s="624"/>
      <c r="FJ55" s="624"/>
      <c r="FK55" s="624"/>
      <c r="FL55" s="624"/>
      <c r="FM55" s="624"/>
      <c r="FN55" s="624"/>
      <c r="FO55" s="624"/>
      <c r="FP55" s="624"/>
      <c r="FQ55" s="624"/>
      <c r="FR55" s="624"/>
      <c r="FS55" s="624"/>
      <c r="FT55" s="624"/>
      <c r="FU55" s="624"/>
      <c r="FV55" s="624"/>
      <c r="FW55" s="624"/>
      <c r="FX55" s="624"/>
      <c r="FY55" s="624"/>
      <c r="FZ55" s="624"/>
      <c r="GA55" s="624"/>
      <c r="GB55" s="624"/>
      <c r="GC55" s="624"/>
      <c r="GD55" s="624"/>
      <c r="GE55" s="624"/>
      <c r="GF55" s="624"/>
      <c r="GG55" s="624"/>
      <c r="GH55" s="624"/>
      <c r="GI55" s="624"/>
      <c r="GJ55" s="624"/>
      <c r="GK55" s="624"/>
      <c r="GL55" s="624"/>
      <c r="GM55" s="624"/>
      <c r="GN55" s="624"/>
      <c r="GO55" s="624"/>
      <c r="GP55" s="624"/>
      <c r="GQ55" s="624"/>
      <c r="GR55" s="624"/>
      <c r="GS55" s="624"/>
      <c r="GT55" s="624"/>
      <c r="GU55" s="624"/>
      <c r="GV55" s="624"/>
      <c r="GW55" s="624"/>
      <c r="GX55" s="624"/>
      <c r="GY55" s="624"/>
      <c r="GZ55" s="624"/>
      <c r="HA55" s="624"/>
      <c r="HB55" s="624"/>
      <c r="HC55" s="624"/>
      <c r="HD55" s="624"/>
      <c r="HE55" s="624"/>
      <c r="HF55" s="624"/>
      <c r="HG55" s="624"/>
      <c r="HH55" s="624"/>
      <c r="HI55" s="624"/>
      <c r="HJ55" s="624"/>
      <c r="HK55" s="624"/>
      <c r="HL55" s="624"/>
      <c r="HM55" s="624"/>
      <c r="HN55" s="624"/>
      <c r="HO55" s="624"/>
      <c r="HP55" s="624"/>
      <c r="HQ55" s="624"/>
      <c r="HR55" s="624"/>
      <c r="HS55" s="624"/>
      <c r="HT55" s="624"/>
      <c r="HU55" s="624"/>
      <c r="HV55" s="624"/>
      <c r="HW55" s="624"/>
      <c r="HX55" s="624"/>
      <c r="HY55" s="624"/>
      <c r="HZ55" s="624"/>
      <c r="IA55" s="624"/>
      <c r="IB55" s="624"/>
      <c r="IC55" s="624"/>
      <c r="ID55" s="624"/>
      <c r="IE55" s="624"/>
      <c r="IF55" s="624"/>
      <c r="IG55" s="624"/>
      <c r="IH55" s="624"/>
      <c r="II55" s="624"/>
      <c r="IJ55" s="624"/>
      <c r="IK55" s="624"/>
      <c r="IL55" s="624"/>
      <c r="IM55" s="624"/>
      <c r="IN55" s="624"/>
      <c r="IO55" s="624"/>
      <c r="IP55" s="624"/>
      <c r="IQ55" s="624"/>
      <c r="IR55" s="624"/>
      <c r="IS55" s="624"/>
      <c r="IT55" s="624"/>
      <c r="IU55" s="624"/>
      <c r="IV55" s="219"/>
    </row>
    <row r="56" spans="1:256" hidden="1">
      <c r="A56" s="641"/>
      <c r="B56" s="642"/>
      <c r="C56" s="643"/>
      <c r="D56" s="644"/>
      <c r="E56" s="676"/>
      <c r="F56" s="676"/>
      <c r="G56" s="677"/>
      <c r="H56" s="617"/>
      <c r="I56" s="647"/>
      <c r="J56" s="648"/>
      <c r="K56" s="645"/>
      <c r="L56" s="645"/>
      <c r="M56" s="645"/>
      <c r="N56" s="645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  <c r="AS56" s="219"/>
      <c r="AT56" s="219"/>
      <c r="AU56" s="219"/>
      <c r="AV56" s="219"/>
      <c r="AW56" s="219"/>
      <c r="AX56" s="219"/>
      <c r="AY56" s="219"/>
      <c r="AZ56" s="219"/>
      <c r="BA56" s="219"/>
      <c r="BB56" s="219"/>
      <c r="BC56" s="219"/>
      <c r="BD56" s="219"/>
      <c r="BE56" s="219"/>
      <c r="BF56" s="219"/>
      <c r="BG56" s="219"/>
      <c r="BH56" s="219"/>
      <c r="BI56" s="219"/>
      <c r="BJ56" s="219"/>
      <c r="BK56" s="219"/>
      <c r="BL56" s="219"/>
      <c r="BM56" s="219"/>
      <c r="BN56" s="219"/>
      <c r="BO56" s="219"/>
      <c r="BP56" s="219"/>
      <c r="BQ56" s="219"/>
      <c r="BR56" s="219"/>
      <c r="BS56" s="219"/>
      <c r="BT56" s="219"/>
      <c r="BU56" s="219"/>
      <c r="BV56" s="219"/>
      <c r="BW56" s="219"/>
      <c r="BX56" s="219"/>
      <c r="BY56" s="219"/>
      <c r="BZ56" s="219"/>
      <c r="CA56" s="219"/>
      <c r="CB56" s="219"/>
      <c r="CC56" s="219"/>
      <c r="CD56" s="219"/>
      <c r="CE56" s="219"/>
      <c r="CF56" s="219"/>
      <c r="CG56" s="219"/>
      <c r="CH56" s="219"/>
      <c r="CI56" s="219"/>
      <c r="CJ56" s="219"/>
      <c r="CK56" s="219"/>
      <c r="CL56" s="219"/>
      <c r="CM56" s="219"/>
      <c r="CN56" s="219"/>
      <c r="CO56" s="219"/>
      <c r="CP56" s="219"/>
      <c r="CQ56" s="219"/>
      <c r="CR56" s="219"/>
      <c r="CS56" s="219"/>
      <c r="CT56" s="219"/>
      <c r="CU56" s="219"/>
      <c r="CV56" s="219"/>
      <c r="CW56" s="219"/>
      <c r="CX56" s="219"/>
      <c r="CY56" s="219"/>
      <c r="CZ56" s="219"/>
      <c r="DA56" s="219"/>
      <c r="DB56" s="219"/>
      <c r="DC56" s="219"/>
      <c r="DD56" s="219"/>
      <c r="DE56" s="219"/>
      <c r="DF56" s="219"/>
      <c r="DG56" s="219"/>
      <c r="DH56" s="219"/>
      <c r="DI56" s="219"/>
      <c r="DJ56" s="219"/>
      <c r="DK56" s="219"/>
      <c r="DL56" s="219"/>
      <c r="DM56" s="219"/>
      <c r="DN56" s="219"/>
      <c r="DO56" s="219"/>
      <c r="DP56" s="219"/>
      <c r="DQ56" s="219"/>
      <c r="DR56" s="219"/>
      <c r="DS56" s="219"/>
      <c r="DT56" s="219"/>
      <c r="DU56" s="219"/>
      <c r="DV56" s="219"/>
      <c r="DW56" s="219"/>
      <c r="DX56" s="219"/>
      <c r="DY56" s="219"/>
      <c r="DZ56" s="219"/>
      <c r="EA56" s="219"/>
      <c r="EB56" s="219"/>
      <c r="EC56" s="219"/>
      <c r="ED56" s="219"/>
      <c r="EE56" s="219"/>
      <c r="EF56" s="219"/>
      <c r="EG56" s="219"/>
      <c r="EH56" s="219"/>
      <c r="EI56" s="219"/>
      <c r="EJ56" s="219"/>
      <c r="EK56" s="219"/>
      <c r="EL56" s="219"/>
      <c r="EM56" s="219"/>
      <c r="EN56" s="219"/>
      <c r="EO56" s="219"/>
      <c r="EP56" s="219"/>
      <c r="EQ56" s="219"/>
      <c r="ER56" s="219"/>
      <c r="ES56" s="219"/>
      <c r="ET56" s="219"/>
      <c r="EU56" s="219"/>
      <c r="EV56" s="219"/>
      <c r="EW56" s="219"/>
      <c r="EX56" s="219"/>
      <c r="EY56" s="219"/>
      <c r="EZ56" s="219"/>
      <c r="FA56" s="219"/>
      <c r="FB56" s="219"/>
      <c r="FC56" s="219"/>
      <c r="FD56" s="219"/>
      <c r="FE56" s="219"/>
      <c r="FF56" s="219"/>
      <c r="FG56" s="219"/>
      <c r="FH56" s="219"/>
      <c r="FI56" s="219"/>
      <c r="FJ56" s="219"/>
      <c r="FK56" s="219"/>
      <c r="FL56" s="219"/>
      <c r="FM56" s="219"/>
      <c r="FN56" s="219"/>
      <c r="FO56" s="219"/>
      <c r="FP56" s="219"/>
      <c r="FQ56" s="219"/>
      <c r="FR56" s="219"/>
      <c r="FS56" s="219"/>
      <c r="FT56" s="219"/>
      <c r="FU56" s="219"/>
      <c r="FV56" s="219"/>
      <c r="FW56" s="219"/>
      <c r="FX56" s="219"/>
      <c r="FY56" s="219"/>
      <c r="FZ56" s="219"/>
      <c r="GA56" s="219"/>
      <c r="GB56" s="219"/>
      <c r="GC56" s="219"/>
      <c r="GD56" s="219"/>
      <c r="GE56" s="219"/>
      <c r="GF56" s="219"/>
      <c r="GG56" s="219"/>
      <c r="GH56" s="219"/>
      <c r="GI56" s="219"/>
      <c r="GJ56" s="219"/>
      <c r="GK56" s="219"/>
      <c r="GL56" s="219"/>
      <c r="GM56" s="219"/>
      <c r="GN56" s="219"/>
      <c r="GO56" s="219"/>
      <c r="GP56" s="219"/>
      <c r="GQ56" s="219"/>
      <c r="GR56" s="219"/>
      <c r="GS56" s="219"/>
      <c r="GT56" s="219"/>
      <c r="GU56" s="219"/>
      <c r="GV56" s="219"/>
      <c r="GW56" s="219"/>
      <c r="GX56" s="219"/>
      <c r="GY56" s="219"/>
      <c r="GZ56" s="219"/>
      <c r="HA56" s="219"/>
      <c r="HB56" s="219"/>
      <c r="HC56" s="219"/>
      <c r="HD56" s="219"/>
      <c r="HE56" s="219"/>
      <c r="HF56" s="219"/>
      <c r="HG56" s="219"/>
      <c r="HH56" s="219"/>
      <c r="HI56" s="219"/>
      <c r="HJ56" s="219"/>
      <c r="HK56" s="219"/>
      <c r="HL56" s="219"/>
      <c r="HM56" s="219"/>
      <c r="HN56" s="219"/>
      <c r="HO56" s="219"/>
      <c r="HP56" s="219"/>
      <c r="HQ56" s="219"/>
      <c r="HR56" s="219"/>
      <c r="HS56" s="219"/>
      <c r="HT56" s="219"/>
      <c r="HU56" s="219"/>
      <c r="HV56" s="219"/>
      <c r="HW56" s="219"/>
      <c r="HX56" s="219"/>
      <c r="HY56" s="219"/>
      <c r="HZ56" s="219"/>
      <c r="IA56" s="219"/>
      <c r="IB56" s="219"/>
      <c r="IC56" s="219"/>
      <c r="ID56" s="219"/>
      <c r="IE56" s="219"/>
      <c r="IF56" s="219"/>
      <c r="IG56" s="219"/>
      <c r="IH56" s="219"/>
      <c r="II56" s="219"/>
      <c r="IJ56" s="219"/>
      <c r="IK56" s="219"/>
      <c r="IL56" s="219"/>
      <c r="IM56" s="219"/>
      <c r="IN56" s="219"/>
      <c r="IO56" s="219"/>
      <c r="IP56" s="219"/>
      <c r="IQ56" s="219"/>
      <c r="IR56" s="219"/>
      <c r="IS56" s="219"/>
      <c r="IT56" s="219"/>
      <c r="IU56" s="219"/>
      <c r="IV56" s="624"/>
    </row>
    <row r="57" spans="1:256" hidden="1">
      <c r="A57" s="1193">
        <v>2</v>
      </c>
      <c r="B57" s="1196" t="s">
        <v>1389</v>
      </c>
      <c r="C57" s="1197"/>
      <c r="D57" s="668" t="s">
        <v>0</v>
      </c>
      <c r="E57" s="651">
        <f t="shared" ref="E57:G58" si="18">E61</f>
        <v>36443000</v>
      </c>
      <c r="F57" s="651">
        <f t="shared" si="18"/>
        <v>36443000</v>
      </c>
      <c r="G57" s="652">
        <f t="shared" si="18"/>
        <v>0</v>
      </c>
      <c r="H57" s="617"/>
      <c r="I57" s="1202" t="s">
        <v>1389</v>
      </c>
      <c r="J57" s="653" t="s">
        <v>0</v>
      </c>
      <c r="K57" s="651">
        <f t="shared" ref="K57:M58" si="19">K61</f>
        <v>36443000</v>
      </c>
      <c r="L57" s="651">
        <f t="shared" si="19"/>
        <v>36443000</v>
      </c>
      <c r="M57" s="651">
        <f t="shared" si="19"/>
        <v>0</v>
      </c>
      <c r="N57" s="651">
        <f>N61</f>
        <v>0</v>
      </c>
      <c r="O57" s="649"/>
      <c r="P57" s="649"/>
      <c r="Q57" s="649"/>
      <c r="R57" s="649"/>
      <c r="S57" s="649"/>
      <c r="T57" s="649"/>
      <c r="U57" s="649"/>
      <c r="V57" s="649"/>
      <c r="W57" s="649"/>
      <c r="X57" s="649"/>
      <c r="Y57" s="649"/>
      <c r="Z57" s="649"/>
      <c r="AA57" s="649"/>
      <c r="AB57" s="649"/>
      <c r="AC57" s="649"/>
      <c r="AD57" s="649"/>
      <c r="AE57" s="649"/>
      <c r="AF57" s="649"/>
      <c r="AG57" s="649"/>
      <c r="AH57" s="649"/>
      <c r="AI57" s="649"/>
      <c r="AJ57" s="649"/>
      <c r="AK57" s="649"/>
      <c r="AL57" s="649"/>
      <c r="AM57" s="649"/>
      <c r="AN57" s="649"/>
      <c r="AO57" s="649"/>
      <c r="AP57" s="649"/>
      <c r="AQ57" s="649"/>
      <c r="AR57" s="649"/>
      <c r="AS57" s="649"/>
      <c r="AT57" s="649"/>
      <c r="AU57" s="649"/>
      <c r="AV57" s="649"/>
      <c r="AW57" s="649"/>
      <c r="AX57" s="649"/>
      <c r="AY57" s="649"/>
      <c r="AZ57" s="649"/>
      <c r="BA57" s="649"/>
      <c r="BB57" s="649"/>
      <c r="BC57" s="649"/>
      <c r="BD57" s="649"/>
      <c r="BE57" s="649"/>
      <c r="BF57" s="649"/>
      <c r="BG57" s="649"/>
      <c r="BH57" s="649"/>
      <c r="BI57" s="649"/>
      <c r="BJ57" s="649"/>
      <c r="BK57" s="649"/>
      <c r="BL57" s="649"/>
      <c r="BM57" s="649"/>
      <c r="BN57" s="649"/>
      <c r="BO57" s="649"/>
      <c r="BP57" s="649"/>
      <c r="BQ57" s="649"/>
      <c r="BR57" s="649"/>
      <c r="BS57" s="649"/>
      <c r="BT57" s="649"/>
      <c r="BU57" s="649"/>
      <c r="BV57" s="649"/>
      <c r="BW57" s="649"/>
      <c r="BX57" s="649"/>
      <c r="BY57" s="649"/>
      <c r="BZ57" s="649"/>
      <c r="CA57" s="649"/>
      <c r="CB57" s="649"/>
      <c r="CC57" s="649"/>
      <c r="CD57" s="649"/>
      <c r="CE57" s="649"/>
      <c r="CF57" s="649"/>
      <c r="CG57" s="649"/>
      <c r="CH57" s="649"/>
      <c r="CI57" s="649"/>
      <c r="CJ57" s="649"/>
      <c r="CK57" s="649"/>
      <c r="CL57" s="649"/>
      <c r="CM57" s="649"/>
      <c r="CN57" s="649"/>
      <c r="CO57" s="649"/>
      <c r="CP57" s="649"/>
      <c r="CQ57" s="649"/>
      <c r="CR57" s="649"/>
      <c r="CS57" s="649"/>
      <c r="CT57" s="649"/>
      <c r="CU57" s="649"/>
      <c r="CV57" s="649"/>
      <c r="CW57" s="649"/>
      <c r="CX57" s="649"/>
      <c r="CY57" s="649"/>
      <c r="CZ57" s="649"/>
      <c r="DA57" s="649"/>
      <c r="DB57" s="649"/>
      <c r="DC57" s="649"/>
      <c r="DD57" s="649"/>
      <c r="DE57" s="649"/>
      <c r="DF57" s="649"/>
      <c r="DG57" s="649"/>
      <c r="DH57" s="649"/>
      <c r="DI57" s="649"/>
      <c r="DJ57" s="649"/>
      <c r="DK57" s="649"/>
      <c r="DL57" s="649"/>
      <c r="DM57" s="649"/>
      <c r="DN57" s="649"/>
      <c r="DO57" s="649"/>
      <c r="DP57" s="649"/>
      <c r="DQ57" s="649"/>
      <c r="DR57" s="649"/>
      <c r="DS57" s="649"/>
      <c r="DT57" s="649"/>
      <c r="DU57" s="649"/>
      <c r="DV57" s="649"/>
      <c r="DW57" s="649"/>
      <c r="DX57" s="649"/>
      <c r="DY57" s="649"/>
      <c r="DZ57" s="649"/>
      <c r="EA57" s="649"/>
      <c r="EB57" s="649"/>
      <c r="EC57" s="649"/>
      <c r="ED57" s="649"/>
      <c r="EE57" s="649"/>
      <c r="EF57" s="649"/>
      <c r="EG57" s="649"/>
      <c r="EH57" s="649"/>
      <c r="EI57" s="649"/>
      <c r="EJ57" s="649"/>
      <c r="EK57" s="649"/>
      <c r="EL57" s="649"/>
      <c r="EM57" s="649"/>
      <c r="EN57" s="649"/>
      <c r="EO57" s="649"/>
      <c r="EP57" s="649"/>
      <c r="EQ57" s="649"/>
      <c r="ER57" s="649"/>
      <c r="ES57" s="649"/>
      <c r="ET57" s="649"/>
      <c r="EU57" s="649"/>
      <c r="EV57" s="649"/>
      <c r="EW57" s="649"/>
      <c r="EX57" s="649"/>
      <c r="EY57" s="649"/>
      <c r="EZ57" s="649"/>
      <c r="FA57" s="649"/>
      <c r="FB57" s="649"/>
      <c r="FC57" s="649"/>
      <c r="FD57" s="649"/>
      <c r="FE57" s="649"/>
      <c r="FF57" s="649"/>
      <c r="FG57" s="649"/>
      <c r="FH57" s="649"/>
      <c r="FI57" s="649"/>
      <c r="FJ57" s="649"/>
      <c r="FK57" s="649"/>
      <c r="FL57" s="649"/>
      <c r="FM57" s="649"/>
      <c r="FN57" s="649"/>
      <c r="FO57" s="649"/>
      <c r="FP57" s="649"/>
      <c r="FQ57" s="649"/>
      <c r="FR57" s="649"/>
      <c r="FS57" s="649"/>
      <c r="FT57" s="649"/>
      <c r="FU57" s="649"/>
      <c r="FV57" s="649"/>
      <c r="FW57" s="649"/>
      <c r="FX57" s="649"/>
      <c r="FY57" s="649"/>
      <c r="FZ57" s="649"/>
      <c r="GA57" s="649"/>
      <c r="GB57" s="649"/>
      <c r="GC57" s="649"/>
      <c r="GD57" s="649"/>
      <c r="GE57" s="649"/>
      <c r="GF57" s="649"/>
      <c r="GG57" s="649"/>
      <c r="GH57" s="649"/>
      <c r="GI57" s="649"/>
      <c r="GJ57" s="649"/>
      <c r="GK57" s="649"/>
      <c r="GL57" s="649"/>
      <c r="GM57" s="649"/>
      <c r="GN57" s="649"/>
      <c r="GO57" s="649"/>
      <c r="GP57" s="649"/>
      <c r="GQ57" s="649"/>
      <c r="GR57" s="649"/>
      <c r="GS57" s="649"/>
      <c r="GT57" s="649"/>
      <c r="GU57" s="649"/>
      <c r="GV57" s="649"/>
      <c r="GW57" s="649"/>
      <c r="GX57" s="649"/>
      <c r="GY57" s="649"/>
      <c r="GZ57" s="649"/>
      <c r="HA57" s="649"/>
      <c r="HB57" s="649"/>
      <c r="HC57" s="649"/>
      <c r="HD57" s="649"/>
      <c r="HE57" s="649"/>
      <c r="HF57" s="649"/>
      <c r="HG57" s="649"/>
      <c r="HH57" s="649"/>
      <c r="HI57" s="649"/>
      <c r="HJ57" s="649"/>
      <c r="HK57" s="649"/>
      <c r="HL57" s="649"/>
      <c r="HM57" s="649"/>
      <c r="HN57" s="649"/>
      <c r="HO57" s="649"/>
      <c r="HP57" s="649"/>
      <c r="HQ57" s="649"/>
      <c r="HR57" s="649"/>
      <c r="HS57" s="649"/>
      <c r="HT57" s="649"/>
      <c r="HU57" s="649"/>
      <c r="HV57" s="649"/>
      <c r="HW57" s="649"/>
      <c r="HX57" s="649"/>
      <c r="HY57" s="649"/>
      <c r="HZ57" s="649"/>
      <c r="IA57" s="649"/>
      <c r="IB57" s="649"/>
      <c r="IC57" s="649"/>
      <c r="ID57" s="649"/>
      <c r="IE57" s="649"/>
      <c r="IF57" s="649"/>
      <c r="IG57" s="649"/>
      <c r="IH57" s="649"/>
      <c r="II57" s="649"/>
      <c r="IJ57" s="649"/>
      <c r="IK57" s="649"/>
      <c r="IL57" s="649"/>
      <c r="IM57" s="649"/>
      <c r="IN57" s="649"/>
      <c r="IO57" s="649"/>
      <c r="IP57" s="649"/>
      <c r="IQ57" s="649"/>
      <c r="IR57" s="649"/>
      <c r="IS57" s="649"/>
      <c r="IT57" s="649"/>
      <c r="IU57" s="649"/>
      <c r="IV57" s="219"/>
    </row>
    <row r="58" spans="1:256" hidden="1">
      <c r="A58" s="1194"/>
      <c r="B58" s="1198"/>
      <c r="C58" s="1199"/>
      <c r="D58" s="668" t="s">
        <v>1</v>
      </c>
      <c r="E58" s="651">
        <f t="shared" si="18"/>
        <v>0</v>
      </c>
      <c r="F58" s="651">
        <f t="shared" si="18"/>
        <v>0</v>
      </c>
      <c r="G58" s="652">
        <f t="shared" si="18"/>
        <v>0</v>
      </c>
      <c r="H58" s="617"/>
      <c r="I58" s="1203"/>
      <c r="J58" s="653" t="s">
        <v>1</v>
      </c>
      <c r="K58" s="651">
        <f t="shared" si="19"/>
        <v>0</v>
      </c>
      <c r="L58" s="651">
        <f t="shared" si="19"/>
        <v>0</v>
      </c>
      <c r="M58" s="651">
        <f t="shared" si="19"/>
        <v>0</v>
      </c>
      <c r="N58" s="651">
        <f>N62</f>
        <v>0</v>
      </c>
      <c r="O58" s="649"/>
      <c r="P58" s="649"/>
      <c r="Q58" s="649"/>
      <c r="R58" s="649"/>
      <c r="S58" s="649"/>
      <c r="T58" s="649"/>
      <c r="U58" s="649"/>
      <c r="V58" s="649"/>
      <c r="W58" s="649"/>
      <c r="X58" s="649"/>
      <c r="Y58" s="649"/>
      <c r="Z58" s="649"/>
      <c r="AA58" s="649"/>
      <c r="AB58" s="649"/>
      <c r="AC58" s="649"/>
      <c r="AD58" s="649"/>
      <c r="AE58" s="649"/>
      <c r="AF58" s="649"/>
      <c r="AG58" s="649"/>
      <c r="AH58" s="649"/>
      <c r="AI58" s="649"/>
      <c r="AJ58" s="649"/>
      <c r="AK58" s="649"/>
      <c r="AL58" s="649"/>
      <c r="AM58" s="649"/>
      <c r="AN58" s="649"/>
      <c r="AO58" s="649"/>
      <c r="AP58" s="649"/>
      <c r="AQ58" s="649"/>
      <c r="AR58" s="649"/>
      <c r="AS58" s="649"/>
      <c r="AT58" s="649"/>
      <c r="AU58" s="649"/>
      <c r="AV58" s="649"/>
      <c r="AW58" s="649"/>
      <c r="AX58" s="649"/>
      <c r="AY58" s="649"/>
      <c r="AZ58" s="649"/>
      <c r="BA58" s="649"/>
      <c r="BB58" s="649"/>
      <c r="BC58" s="649"/>
      <c r="BD58" s="649"/>
      <c r="BE58" s="649"/>
      <c r="BF58" s="649"/>
      <c r="BG58" s="649"/>
      <c r="BH58" s="649"/>
      <c r="BI58" s="649"/>
      <c r="BJ58" s="649"/>
      <c r="BK58" s="649"/>
      <c r="BL58" s="649"/>
      <c r="BM58" s="649"/>
      <c r="BN58" s="649"/>
      <c r="BO58" s="649"/>
      <c r="BP58" s="649"/>
      <c r="BQ58" s="649"/>
      <c r="BR58" s="649"/>
      <c r="BS58" s="649"/>
      <c r="BT58" s="649"/>
      <c r="BU58" s="649"/>
      <c r="BV58" s="649"/>
      <c r="BW58" s="649"/>
      <c r="BX58" s="649"/>
      <c r="BY58" s="649"/>
      <c r="BZ58" s="649"/>
      <c r="CA58" s="649"/>
      <c r="CB58" s="649"/>
      <c r="CC58" s="649"/>
      <c r="CD58" s="649"/>
      <c r="CE58" s="649"/>
      <c r="CF58" s="649"/>
      <c r="CG58" s="649"/>
      <c r="CH58" s="649"/>
      <c r="CI58" s="649"/>
      <c r="CJ58" s="649"/>
      <c r="CK58" s="649"/>
      <c r="CL58" s="649"/>
      <c r="CM58" s="649"/>
      <c r="CN58" s="649"/>
      <c r="CO58" s="649"/>
      <c r="CP58" s="649"/>
      <c r="CQ58" s="649"/>
      <c r="CR58" s="649"/>
      <c r="CS58" s="649"/>
      <c r="CT58" s="649"/>
      <c r="CU58" s="649"/>
      <c r="CV58" s="649"/>
      <c r="CW58" s="649"/>
      <c r="CX58" s="649"/>
      <c r="CY58" s="649"/>
      <c r="CZ58" s="649"/>
      <c r="DA58" s="649"/>
      <c r="DB58" s="649"/>
      <c r="DC58" s="649"/>
      <c r="DD58" s="649"/>
      <c r="DE58" s="649"/>
      <c r="DF58" s="649"/>
      <c r="DG58" s="649"/>
      <c r="DH58" s="649"/>
      <c r="DI58" s="649"/>
      <c r="DJ58" s="649"/>
      <c r="DK58" s="649"/>
      <c r="DL58" s="649"/>
      <c r="DM58" s="649"/>
      <c r="DN58" s="649"/>
      <c r="DO58" s="649"/>
      <c r="DP58" s="649"/>
      <c r="DQ58" s="649"/>
      <c r="DR58" s="649"/>
      <c r="DS58" s="649"/>
      <c r="DT58" s="649"/>
      <c r="DU58" s="649"/>
      <c r="DV58" s="649"/>
      <c r="DW58" s="649"/>
      <c r="DX58" s="649"/>
      <c r="DY58" s="649"/>
      <c r="DZ58" s="649"/>
      <c r="EA58" s="649"/>
      <c r="EB58" s="649"/>
      <c r="EC58" s="649"/>
      <c r="ED58" s="649"/>
      <c r="EE58" s="649"/>
      <c r="EF58" s="649"/>
      <c r="EG58" s="649"/>
      <c r="EH58" s="649"/>
      <c r="EI58" s="649"/>
      <c r="EJ58" s="649"/>
      <c r="EK58" s="649"/>
      <c r="EL58" s="649"/>
      <c r="EM58" s="649"/>
      <c r="EN58" s="649"/>
      <c r="EO58" s="649"/>
      <c r="EP58" s="649"/>
      <c r="EQ58" s="649"/>
      <c r="ER58" s="649"/>
      <c r="ES58" s="649"/>
      <c r="ET58" s="649"/>
      <c r="EU58" s="649"/>
      <c r="EV58" s="649"/>
      <c r="EW58" s="649"/>
      <c r="EX58" s="649"/>
      <c r="EY58" s="649"/>
      <c r="EZ58" s="649"/>
      <c r="FA58" s="649"/>
      <c r="FB58" s="649"/>
      <c r="FC58" s="649"/>
      <c r="FD58" s="649"/>
      <c r="FE58" s="649"/>
      <c r="FF58" s="649"/>
      <c r="FG58" s="649"/>
      <c r="FH58" s="649"/>
      <c r="FI58" s="649"/>
      <c r="FJ58" s="649"/>
      <c r="FK58" s="649"/>
      <c r="FL58" s="649"/>
      <c r="FM58" s="649"/>
      <c r="FN58" s="649"/>
      <c r="FO58" s="649"/>
      <c r="FP58" s="649"/>
      <c r="FQ58" s="649"/>
      <c r="FR58" s="649"/>
      <c r="FS58" s="649"/>
      <c r="FT58" s="649"/>
      <c r="FU58" s="649"/>
      <c r="FV58" s="649"/>
      <c r="FW58" s="649"/>
      <c r="FX58" s="649"/>
      <c r="FY58" s="649"/>
      <c r="FZ58" s="649"/>
      <c r="GA58" s="649"/>
      <c r="GB58" s="649"/>
      <c r="GC58" s="649"/>
      <c r="GD58" s="649"/>
      <c r="GE58" s="649"/>
      <c r="GF58" s="649"/>
      <c r="GG58" s="649"/>
      <c r="GH58" s="649"/>
      <c r="GI58" s="649"/>
      <c r="GJ58" s="649"/>
      <c r="GK58" s="649"/>
      <c r="GL58" s="649"/>
      <c r="GM58" s="649"/>
      <c r="GN58" s="649"/>
      <c r="GO58" s="649"/>
      <c r="GP58" s="649"/>
      <c r="GQ58" s="649"/>
      <c r="GR58" s="649"/>
      <c r="GS58" s="649"/>
      <c r="GT58" s="649"/>
      <c r="GU58" s="649"/>
      <c r="GV58" s="649"/>
      <c r="GW58" s="649"/>
      <c r="GX58" s="649"/>
      <c r="GY58" s="649"/>
      <c r="GZ58" s="649"/>
      <c r="HA58" s="649"/>
      <c r="HB58" s="649"/>
      <c r="HC58" s="649"/>
      <c r="HD58" s="649"/>
      <c r="HE58" s="649"/>
      <c r="HF58" s="649"/>
      <c r="HG58" s="649"/>
      <c r="HH58" s="649"/>
      <c r="HI58" s="649"/>
      <c r="HJ58" s="649"/>
      <c r="HK58" s="649"/>
      <c r="HL58" s="649"/>
      <c r="HM58" s="649"/>
      <c r="HN58" s="649"/>
      <c r="HO58" s="649"/>
      <c r="HP58" s="649"/>
      <c r="HQ58" s="649"/>
      <c r="HR58" s="649"/>
      <c r="HS58" s="649"/>
      <c r="HT58" s="649"/>
      <c r="HU58" s="649"/>
      <c r="HV58" s="649"/>
      <c r="HW58" s="649"/>
      <c r="HX58" s="649"/>
      <c r="HY58" s="649"/>
      <c r="HZ58" s="649"/>
      <c r="IA58" s="649"/>
      <c r="IB58" s="649"/>
      <c r="IC58" s="649"/>
      <c r="ID58" s="649"/>
      <c r="IE58" s="649"/>
      <c r="IF58" s="649"/>
      <c r="IG58" s="649"/>
      <c r="IH58" s="649"/>
      <c r="II58" s="649"/>
      <c r="IJ58" s="649"/>
      <c r="IK58" s="649"/>
      <c r="IL58" s="649"/>
      <c r="IM58" s="649"/>
      <c r="IN58" s="649"/>
      <c r="IO58" s="649"/>
      <c r="IP58" s="649"/>
      <c r="IQ58" s="649"/>
      <c r="IR58" s="649"/>
      <c r="IS58" s="649"/>
      <c r="IT58" s="649"/>
      <c r="IU58" s="649"/>
      <c r="IV58" s="219"/>
    </row>
    <row r="59" spans="1:256" hidden="1">
      <c r="A59" s="1195"/>
      <c r="B59" s="1200"/>
      <c r="C59" s="1201"/>
      <c r="D59" s="668" t="s">
        <v>2</v>
      </c>
      <c r="E59" s="651">
        <f>E57+E58</f>
        <v>36443000</v>
      </c>
      <c r="F59" s="651">
        <f>F57+F58</f>
        <v>36443000</v>
      </c>
      <c r="G59" s="651">
        <f>G57+G58</f>
        <v>0</v>
      </c>
      <c r="H59" s="617"/>
      <c r="I59" s="1204"/>
      <c r="J59" s="653" t="s">
        <v>2</v>
      </c>
      <c r="K59" s="651">
        <f>K57+K58</f>
        <v>36443000</v>
      </c>
      <c r="L59" s="651">
        <f>L57+L58</f>
        <v>36443000</v>
      </c>
      <c r="M59" s="651">
        <f>M57+M58</f>
        <v>0</v>
      </c>
      <c r="N59" s="651">
        <f>N57+N58</f>
        <v>0</v>
      </c>
      <c r="O59" s="649"/>
      <c r="P59" s="649"/>
      <c r="Q59" s="649"/>
      <c r="R59" s="649"/>
      <c r="S59" s="649"/>
      <c r="T59" s="649"/>
      <c r="U59" s="649"/>
      <c r="V59" s="649"/>
      <c r="W59" s="649"/>
      <c r="X59" s="649"/>
      <c r="Y59" s="649"/>
      <c r="Z59" s="649"/>
      <c r="AA59" s="649"/>
      <c r="AB59" s="649"/>
      <c r="AC59" s="649"/>
      <c r="AD59" s="649"/>
      <c r="AE59" s="649"/>
      <c r="AF59" s="649"/>
      <c r="AG59" s="649"/>
      <c r="AH59" s="649"/>
      <c r="AI59" s="649"/>
      <c r="AJ59" s="649"/>
      <c r="AK59" s="649"/>
      <c r="AL59" s="649"/>
      <c r="AM59" s="649"/>
      <c r="AN59" s="649"/>
      <c r="AO59" s="649"/>
      <c r="AP59" s="649"/>
      <c r="AQ59" s="649"/>
      <c r="AR59" s="649"/>
      <c r="AS59" s="649"/>
      <c r="AT59" s="649"/>
      <c r="AU59" s="649"/>
      <c r="AV59" s="649"/>
      <c r="AW59" s="649"/>
      <c r="AX59" s="649"/>
      <c r="AY59" s="649"/>
      <c r="AZ59" s="649"/>
      <c r="BA59" s="649"/>
      <c r="BB59" s="649"/>
      <c r="BC59" s="649"/>
      <c r="BD59" s="649"/>
      <c r="BE59" s="649"/>
      <c r="BF59" s="649"/>
      <c r="BG59" s="649"/>
      <c r="BH59" s="649"/>
      <c r="BI59" s="649"/>
      <c r="BJ59" s="649"/>
      <c r="BK59" s="649"/>
      <c r="BL59" s="649"/>
      <c r="BM59" s="649"/>
      <c r="BN59" s="649"/>
      <c r="BO59" s="649"/>
      <c r="BP59" s="649"/>
      <c r="BQ59" s="649"/>
      <c r="BR59" s="649"/>
      <c r="BS59" s="649"/>
      <c r="BT59" s="649"/>
      <c r="BU59" s="649"/>
      <c r="BV59" s="649"/>
      <c r="BW59" s="649"/>
      <c r="BX59" s="649"/>
      <c r="BY59" s="649"/>
      <c r="BZ59" s="649"/>
      <c r="CA59" s="649"/>
      <c r="CB59" s="649"/>
      <c r="CC59" s="649"/>
      <c r="CD59" s="649"/>
      <c r="CE59" s="649"/>
      <c r="CF59" s="649"/>
      <c r="CG59" s="649"/>
      <c r="CH59" s="649"/>
      <c r="CI59" s="649"/>
      <c r="CJ59" s="649"/>
      <c r="CK59" s="649"/>
      <c r="CL59" s="649"/>
      <c r="CM59" s="649"/>
      <c r="CN59" s="649"/>
      <c r="CO59" s="649"/>
      <c r="CP59" s="649"/>
      <c r="CQ59" s="649"/>
      <c r="CR59" s="649"/>
      <c r="CS59" s="649"/>
      <c r="CT59" s="649"/>
      <c r="CU59" s="649"/>
      <c r="CV59" s="649"/>
      <c r="CW59" s="649"/>
      <c r="CX59" s="649"/>
      <c r="CY59" s="649"/>
      <c r="CZ59" s="649"/>
      <c r="DA59" s="649"/>
      <c r="DB59" s="649"/>
      <c r="DC59" s="649"/>
      <c r="DD59" s="649"/>
      <c r="DE59" s="649"/>
      <c r="DF59" s="649"/>
      <c r="DG59" s="649"/>
      <c r="DH59" s="649"/>
      <c r="DI59" s="649"/>
      <c r="DJ59" s="649"/>
      <c r="DK59" s="649"/>
      <c r="DL59" s="649"/>
      <c r="DM59" s="649"/>
      <c r="DN59" s="649"/>
      <c r="DO59" s="649"/>
      <c r="DP59" s="649"/>
      <c r="DQ59" s="649"/>
      <c r="DR59" s="649"/>
      <c r="DS59" s="649"/>
      <c r="DT59" s="649"/>
      <c r="DU59" s="649"/>
      <c r="DV59" s="649"/>
      <c r="DW59" s="649"/>
      <c r="DX59" s="649"/>
      <c r="DY59" s="649"/>
      <c r="DZ59" s="649"/>
      <c r="EA59" s="649"/>
      <c r="EB59" s="649"/>
      <c r="EC59" s="649"/>
      <c r="ED59" s="649"/>
      <c r="EE59" s="649"/>
      <c r="EF59" s="649"/>
      <c r="EG59" s="649"/>
      <c r="EH59" s="649"/>
      <c r="EI59" s="649"/>
      <c r="EJ59" s="649"/>
      <c r="EK59" s="649"/>
      <c r="EL59" s="649"/>
      <c r="EM59" s="649"/>
      <c r="EN59" s="649"/>
      <c r="EO59" s="649"/>
      <c r="EP59" s="649"/>
      <c r="EQ59" s="649"/>
      <c r="ER59" s="649"/>
      <c r="ES59" s="649"/>
      <c r="ET59" s="649"/>
      <c r="EU59" s="649"/>
      <c r="EV59" s="649"/>
      <c r="EW59" s="649"/>
      <c r="EX59" s="649"/>
      <c r="EY59" s="649"/>
      <c r="EZ59" s="649"/>
      <c r="FA59" s="649"/>
      <c r="FB59" s="649"/>
      <c r="FC59" s="649"/>
      <c r="FD59" s="649"/>
      <c r="FE59" s="649"/>
      <c r="FF59" s="649"/>
      <c r="FG59" s="649"/>
      <c r="FH59" s="649"/>
      <c r="FI59" s="649"/>
      <c r="FJ59" s="649"/>
      <c r="FK59" s="649"/>
      <c r="FL59" s="649"/>
      <c r="FM59" s="649"/>
      <c r="FN59" s="649"/>
      <c r="FO59" s="649"/>
      <c r="FP59" s="649"/>
      <c r="FQ59" s="649"/>
      <c r="FR59" s="649"/>
      <c r="FS59" s="649"/>
      <c r="FT59" s="649"/>
      <c r="FU59" s="649"/>
      <c r="FV59" s="649"/>
      <c r="FW59" s="649"/>
      <c r="FX59" s="649"/>
      <c r="FY59" s="649"/>
      <c r="FZ59" s="649"/>
      <c r="GA59" s="649"/>
      <c r="GB59" s="649"/>
      <c r="GC59" s="649"/>
      <c r="GD59" s="649"/>
      <c r="GE59" s="649"/>
      <c r="GF59" s="649"/>
      <c r="GG59" s="649"/>
      <c r="GH59" s="649"/>
      <c r="GI59" s="649"/>
      <c r="GJ59" s="649"/>
      <c r="GK59" s="649"/>
      <c r="GL59" s="649"/>
      <c r="GM59" s="649"/>
      <c r="GN59" s="649"/>
      <c r="GO59" s="649"/>
      <c r="GP59" s="649"/>
      <c r="GQ59" s="649"/>
      <c r="GR59" s="649"/>
      <c r="GS59" s="649"/>
      <c r="GT59" s="649"/>
      <c r="GU59" s="649"/>
      <c r="GV59" s="649"/>
      <c r="GW59" s="649"/>
      <c r="GX59" s="649"/>
      <c r="GY59" s="649"/>
      <c r="GZ59" s="649"/>
      <c r="HA59" s="649"/>
      <c r="HB59" s="649"/>
      <c r="HC59" s="649"/>
      <c r="HD59" s="649"/>
      <c r="HE59" s="649"/>
      <c r="HF59" s="649"/>
      <c r="HG59" s="649"/>
      <c r="HH59" s="649"/>
      <c r="HI59" s="649"/>
      <c r="HJ59" s="649"/>
      <c r="HK59" s="649"/>
      <c r="HL59" s="649"/>
      <c r="HM59" s="649"/>
      <c r="HN59" s="649"/>
      <c r="HO59" s="649"/>
      <c r="HP59" s="649"/>
      <c r="HQ59" s="649"/>
      <c r="HR59" s="649"/>
      <c r="HS59" s="649"/>
      <c r="HT59" s="649"/>
      <c r="HU59" s="649"/>
      <c r="HV59" s="649"/>
      <c r="HW59" s="649"/>
      <c r="HX59" s="649"/>
      <c r="HY59" s="649"/>
      <c r="HZ59" s="649"/>
      <c r="IA59" s="649"/>
      <c r="IB59" s="649"/>
      <c r="IC59" s="649"/>
      <c r="ID59" s="649"/>
      <c r="IE59" s="649"/>
      <c r="IF59" s="649"/>
      <c r="IG59" s="649"/>
      <c r="IH59" s="649"/>
      <c r="II59" s="649"/>
      <c r="IJ59" s="649"/>
      <c r="IK59" s="649"/>
      <c r="IL59" s="649"/>
      <c r="IM59" s="649"/>
      <c r="IN59" s="649"/>
      <c r="IO59" s="649"/>
      <c r="IP59" s="649"/>
      <c r="IQ59" s="649"/>
      <c r="IR59" s="649"/>
      <c r="IS59" s="649"/>
      <c r="IT59" s="649"/>
      <c r="IU59" s="649"/>
      <c r="IV59" s="219"/>
    </row>
    <row r="60" spans="1:256" hidden="1">
      <c r="A60" s="678"/>
      <c r="B60" s="679"/>
      <c r="C60" s="680"/>
      <c r="D60" s="667"/>
      <c r="E60" s="638"/>
      <c r="F60" s="638"/>
      <c r="G60" s="639"/>
      <c r="H60" s="617"/>
      <c r="I60" s="681"/>
      <c r="J60" s="675"/>
      <c r="K60" s="682"/>
      <c r="L60" s="682"/>
      <c r="M60" s="682"/>
      <c r="N60" s="682"/>
      <c r="O60" s="624"/>
      <c r="P60" s="624"/>
      <c r="Q60" s="624"/>
      <c r="R60" s="624"/>
      <c r="S60" s="624"/>
      <c r="T60" s="624"/>
      <c r="U60" s="624"/>
      <c r="V60" s="624"/>
      <c r="W60" s="624"/>
      <c r="X60" s="624"/>
      <c r="Y60" s="624"/>
      <c r="Z60" s="624"/>
      <c r="AA60" s="624"/>
      <c r="AB60" s="624"/>
      <c r="AC60" s="624"/>
      <c r="AD60" s="624"/>
      <c r="AE60" s="624"/>
      <c r="AF60" s="624"/>
      <c r="AG60" s="624"/>
      <c r="AH60" s="624"/>
      <c r="AI60" s="624"/>
      <c r="AJ60" s="624"/>
      <c r="AK60" s="624"/>
      <c r="AL60" s="624"/>
      <c r="AM60" s="624"/>
      <c r="AN60" s="624"/>
      <c r="AO60" s="624"/>
      <c r="AP60" s="624"/>
      <c r="AQ60" s="624"/>
      <c r="AR60" s="624"/>
      <c r="AS60" s="624"/>
      <c r="AT60" s="624"/>
      <c r="AU60" s="624"/>
      <c r="AV60" s="624"/>
      <c r="AW60" s="624"/>
      <c r="AX60" s="624"/>
      <c r="AY60" s="624"/>
      <c r="AZ60" s="624"/>
      <c r="BA60" s="624"/>
      <c r="BB60" s="624"/>
      <c r="BC60" s="624"/>
      <c r="BD60" s="624"/>
      <c r="BE60" s="624"/>
      <c r="BF60" s="624"/>
      <c r="BG60" s="624"/>
      <c r="BH60" s="624"/>
      <c r="BI60" s="624"/>
      <c r="BJ60" s="624"/>
      <c r="BK60" s="624"/>
      <c r="BL60" s="624"/>
      <c r="BM60" s="624"/>
      <c r="BN60" s="624"/>
      <c r="BO60" s="624"/>
      <c r="BP60" s="624"/>
      <c r="BQ60" s="624"/>
      <c r="BR60" s="624"/>
      <c r="BS60" s="624"/>
      <c r="BT60" s="624"/>
      <c r="BU60" s="624"/>
      <c r="BV60" s="624"/>
      <c r="BW60" s="624"/>
      <c r="BX60" s="624"/>
      <c r="BY60" s="624"/>
      <c r="BZ60" s="624"/>
      <c r="CA60" s="624"/>
      <c r="CB60" s="624"/>
      <c r="CC60" s="624"/>
      <c r="CD60" s="624"/>
      <c r="CE60" s="624"/>
      <c r="CF60" s="624"/>
      <c r="CG60" s="624"/>
      <c r="CH60" s="624"/>
      <c r="CI60" s="624"/>
      <c r="CJ60" s="624"/>
      <c r="CK60" s="624"/>
      <c r="CL60" s="624"/>
      <c r="CM60" s="624"/>
      <c r="CN60" s="624"/>
      <c r="CO60" s="624"/>
      <c r="CP60" s="624"/>
      <c r="CQ60" s="624"/>
      <c r="CR60" s="624"/>
      <c r="CS60" s="624"/>
      <c r="CT60" s="624"/>
      <c r="CU60" s="624"/>
      <c r="CV60" s="624"/>
      <c r="CW60" s="624"/>
      <c r="CX60" s="624"/>
      <c r="CY60" s="624"/>
      <c r="CZ60" s="624"/>
      <c r="DA60" s="624"/>
      <c r="DB60" s="624"/>
      <c r="DC60" s="624"/>
      <c r="DD60" s="624"/>
      <c r="DE60" s="624"/>
      <c r="DF60" s="624"/>
      <c r="DG60" s="624"/>
      <c r="DH60" s="624"/>
      <c r="DI60" s="624"/>
      <c r="DJ60" s="624"/>
      <c r="DK60" s="624"/>
      <c r="DL60" s="624"/>
      <c r="DM60" s="624"/>
      <c r="DN60" s="624"/>
      <c r="DO60" s="624"/>
      <c r="DP60" s="624"/>
      <c r="DQ60" s="624"/>
      <c r="DR60" s="624"/>
      <c r="DS60" s="624"/>
      <c r="DT60" s="624"/>
      <c r="DU60" s="624"/>
      <c r="DV60" s="624"/>
      <c r="DW60" s="624"/>
      <c r="DX60" s="624"/>
      <c r="DY60" s="624"/>
      <c r="DZ60" s="624"/>
      <c r="EA60" s="624"/>
      <c r="EB60" s="624"/>
      <c r="EC60" s="624"/>
      <c r="ED60" s="624"/>
      <c r="EE60" s="624"/>
      <c r="EF60" s="624"/>
      <c r="EG60" s="624"/>
      <c r="EH60" s="624"/>
      <c r="EI60" s="624"/>
      <c r="EJ60" s="624"/>
      <c r="EK60" s="624"/>
      <c r="EL60" s="624"/>
      <c r="EM60" s="624"/>
      <c r="EN60" s="624"/>
      <c r="EO60" s="624"/>
      <c r="EP60" s="624"/>
      <c r="EQ60" s="624"/>
      <c r="ER60" s="624"/>
      <c r="ES60" s="624"/>
      <c r="ET60" s="624"/>
      <c r="EU60" s="624"/>
      <c r="EV60" s="624"/>
      <c r="EW60" s="624"/>
      <c r="EX60" s="624"/>
      <c r="EY60" s="624"/>
      <c r="EZ60" s="624"/>
      <c r="FA60" s="624"/>
      <c r="FB60" s="624"/>
      <c r="FC60" s="624"/>
      <c r="FD60" s="624"/>
      <c r="FE60" s="624"/>
      <c r="FF60" s="624"/>
      <c r="FG60" s="624"/>
      <c r="FH60" s="624"/>
      <c r="FI60" s="624"/>
      <c r="FJ60" s="624"/>
      <c r="FK60" s="624"/>
      <c r="FL60" s="624"/>
      <c r="FM60" s="624"/>
      <c r="FN60" s="624"/>
      <c r="FO60" s="624"/>
      <c r="FP60" s="624"/>
      <c r="FQ60" s="624"/>
      <c r="FR60" s="624"/>
      <c r="FS60" s="624"/>
      <c r="FT60" s="624"/>
      <c r="FU60" s="624"/>
      <c r="FV60" s="624"/>
      <c r="FW60" s="624"/>
      <c r="FX60" s="624"/>
      <c r="FY60" s="624"/>
      <c r="FZ60" s="624"/>
      <c r="GA60" s="624"/>
      <c r="GB60" s="624"/>
      <c r="GC60" s="624"/>
      <c r="GD60" s="624"/>
      <c r="GE60" s="624"/>
      <c r="GF60" s="624"/>
      <c r="GG60" s="624"/>
      <c r="GH60" s="624"/>
      <c r="GI60" s="624"/>
      <c r="GJ60" s="624"/>
      <c r="GK60" s="624"/>
      <c r="GL60" s="624"/>
      <c r="GM60" s="624"/>
      <c r="GN60" s="624"/>
      <c r="GO60" s="624"/>
      <c r="GP60" s="624"/>
      <c r="GQ60" s="624"/>
      <c r="GR60" s="624"/>
      <c r="GS60" s="624"/>
      <c r="GT60" s="624"/>
      <c r="GU60" s="624"/>
      <c r="GV60" s="624"/>
      <c r="GW60" s="624"/>
      <c r="GX60" s="624"/>
      <c r="GY60" s="624"/>
      <c r="GZ60" s="624"/>
      <c r="HA60" s="624"/>
      <c r="HB60" s="624"/>
      <c r="HC60" s="624"/>
      <c r="HD60" s="624"/>
      <c r="HE60" s="624"/>
      <c r="HF60" s="624"/>
      <c r="HG60" s="624"/>
      <c r="HH60" s="624"/>
      <c r="HI60" s="624"/>
      <c r="HJ60" s="624"/>
      <c r="HK60" s="624"/>
      <c r="HL60" s="624"/>
      <c r="HM60" s="624"/>
      <c r="HN60" s="624"/>
      <c r="HO60" s="624"/>
      <c r="HP60" s="624"/>
      <c r="HQ60" s="624"/>
      <c r="HR60" s="624"/>
      <c r="HS60" s="624"/>
      <c r="HT60" s="624"/>
      <c r="HU60" s="624"/>
      <c r="HV60" s="624"/>
      <c r="HW60" s="624"/>
      <c r="HX60" s="624"/>
      <c r="HY60" s="624"/>
      <c r="HZ60" s="624"/>
      <c r="IA60" s="624"/>
      <c r="IB60" s="624"/>
      <c r="IC60" s="624"/>
      <c r="ID60" s="624"/>
      <c r="IE60" s="624"/>
      <c r="IF60" s="624"/>
      <c r="IG60" s="624"/>
      <c r="IH60" s="624"/>
      <c r="II60" s="624"/>
      <c r="IJ60" s="624"/>
      <c r="IK60" s="624"/>
      <c r="IL60" s="624"/>
      <c r="IM60" s="624"/>
      <c r="IN60" s="624"/>
      <c r="IO60" s="624"/>
      <c r="IP60" s="624"/>
      <c r="IQ60" s="624"/>
      <c r="IR60" s="624"/>
      <c r="IS60" s="624"/>
      <c r="IT60" s="624"/>
      <c r="IU60" s="624"/>
      <c r="IV60" s="219"/>
    </row>
    <row r="61" spans="1:256" hidden="1">
      <c r="A61" s="1205"/>
      <c r="B61" s="1205"/>
      <c r="C61" s="1208" t="s">
        <v>1386</v>
      </c>
      <c r="D61" s="644" t="s">
        <v>0</v>
      </c>
      <c r="E61" s="645">
        <f>F61+G61</f>
        <v>36443000</v>
      </c>
      <c r="F61" s="645">
        <v>36443000</v>
      </c>
      <c r="G61" s="646">
        <v>0</v>
      </c>
      <c r="H61" s="617"/>
      <c r="I61" s="1211" t="s">
        <v>1390</v>
      </c>
      <c r="J61" s="648" t="s">
        <v>0</v>
      </c>
      <c r="K61" s="645">
        <f>L61+M61+N61</f>
        <v>36443000</v>
      </c>
      <c r="L61" s="645">
        <v>36443000</v>
      </c>
      <c r="M61" s="645">
        <v>0</v>
      </c>
      <c r="N61" s="645">
        <v>0</v>
      </c>
      <c r="O61" s="219"/>
      <c r="P61" s="219"/>
      <c r="Q61" s="219"/>
      <c r="R61" s="219"/>
      <c r="S61" s="219"/>
      <c r="T61" s="219"/>
      <c r="U61" s="219"/>
      <c r="V61" s="219"/>
      <c r="W61" s="219"/>
      <c r="X61" s="219"/>
      <c r="Y61" s="219"/>
      <c r="Z61" s="219"/>
      <c r="AA61" s="219"/>
      <c r="AB61" s="219"/>
      <c r="AC61" s="219"/>
      <c r="AD61" s="219"/>
      <c r="AE61" s="219"/>
      <c r="AF61" s="219"/>
      <c r="AG61" s="219"/>
      <c r="AH61" s="219"/>
      <c r="AI61" s="219"/>
      <c r="AJ61" s="219"/>
      <c r="AK61" s="219"/>
      <c r="AL61" s="219"/>
      <c r="AM61" s="219"/>
      <c r="AN61" s="219"/>
      <c r="AO61" s="219"/>
      <c r="AP61" s="219"/>
      <c r="AQ61" s="219"/>
      <c r="AR61" s="219"/>
      <c r="AS61" s="219"/>
      <c r="AT61" s="219"/>
      <c r="AU61" s="219"/>
      <c r="AV61" s="219"/>
      <c r="AW61" s="219"/>
      <c r="AX61" s="219"/>
      <c r="AY61" s="219"/>
      <c r="AZ61" s="219"/>
      <c r="BA61" s="219"/>
      <c r="BB61" s="219"/>
      <c r="BC61" s="219"/>
      <c r="BD61" s="219"/>
      <c r="BE61" s="219"/>
      <c r="BF61" s="219"/>
      <c r="BG61" s="219"/>
      <c r="BH61" s="219"/>
      <c r="BI61" s="219"/>
      <c r="BJ61" s="219"/>
      <c r="BK61" s="219"/>
      <c r="BL61" s="219"/>
      <c r="BM61" s="219"/>
      <c r="BN61" s="219"/>
      <c r="BO61" s="219"/>
      <c r="BP61" s="219"/>
      <c r="BQ61" s="219"/>
      <c r="BR61" s="219"/>
      <c r="BS61" s="219"/>
      <c r="BT61" s="219"/>
      <c r="BU61" s="219"/>
      <c r="BV61" s="219"/>
      <c r="BW61" s="219"/>
      <c r="BX61" s="219"/>
      <c r="BY61" s="219"/>
      <c r="BZ61" s="219"/>
      <c r="CA61" s="219"/>
      <c r="CB61" s="219"/>
      <c r="CC61" s="219"/>
      <c r="CD61" s="219"/>
      <c r="CE61" s="219"/>
      <c r="CF61" s="219"/>
      <c r="CG61" s="219"/>
      <c r="CH61" s="219"/>
      <c r="CI61" s="219"/>
      <c r="CJ61" s="219"/>
      <c r="CK61" s="219"/>
      <c r="CL61" s="219"/>
      <c r="CM61" s="219"/>
      <c r="CN61" s="219"/>
      <c r="CO61" s="219"/>
      <c r="CP61" s="219"/>
      <c r="CQ61" s="219"/>
      <c r="CR61" s="219"/>
      <c r="CS61" s="219"/>
      <c r="CT61" s="219"/>
      <c r="CU61" s="219"/>
      <c r="CV61" s="219"/>
      <c r="CW61" s="219"/>
      <c r="CX61" s="219"/>
      <c r="CY61" s="219"/>
      <c r="CZ61" s="219"/>
      <c r="DA61" s="219"/>
      <c r="DB61" s="219"/>
      <c r="DC61" s="219"/>
      <c r="DD61" s="219"/>
      <c r="DE61" s="219"/>
      <c r="DF61" s="219"/>
      <c r="DG61" s="219"/>
      <c r="DH61" s="219"/>
      <c r="DI61" s="219"/>
      <c r="DJ61" s="219"/>
      <c r="DK61" s="219"/>
      <c r="DL61" s="219"/>
      <c r="DM61" s="219"/>
      <c r="DN61" s="219"/>
      <c r="DO61" s="219"/>
      <c r="DP61" s="219"/>
      <c r="DQ61" s="219"/>
      <c r="DR61" s="219"/>
      <c r="DS61" s="219"/>
      <c r="DT61" s="219"/>
      <c r="DU61" s="219"/>
      <c r="DV61" s="219"/>
      <c r="DW61" s="219"/>
      <c r="DX61" s="219"/>
      <c r="DY61" s="219"/>
      <c r="DZ61" s="219"/>
      <c r="EA61" s="219"/>
      <c r="EB61" s="219"/>
      <c r="EC61" s="219"/>
      <c r="ED61" s="219"/>
      <c r="EE61" s="219"/>
      <c r="EF61" s="219"/>
      <c r="EG61" s="219"/>
      <c r="EH61" s="219"/>
      <c r="EI61" s="219"/>
      <c r="EJ61" s="219"/>
      <c r="EK61" s="219"/>
      <c r="EL61" s="219"/>
      <c r="EM61" s="219"/>
      <c r="EN61" s="219"/>
      <c r="EO61" s="219"/>
      <c r="EP61" s="219"/>
      <c r="EQ61" s="219"/>
      <c r="ER61" s="219"/>
      <c r="ES61" s="219"/>
      <c r="ET61" s="219"/>
      <c r="EU61" s="219"/>
      <c r="EV61" s="219"/>
      <c r="EW61" s="219"/>
      <c r="EX61" s="219"/>
      <c r="EY61" s="219"/>
      <c r="EZ61" s="219"/>
      <c r="FA61" s="219"/>
      <c r="FB61" s="219"/>
      <c r="FC61" s="219"/>
      <c r="FD61" s="219"/>
      <c r="FE61" s="219"/>
      <c r="FF61" s="219"/>
      <c r="FG61" s="219"/>
      <c r="FH61" s="219"/>
      <c r="FI61" s="219"/>
      <c r="FJ61" s="219"/>
      <c r="FK61" s="219"/>
      <c r="FL61" s="219"/>
      <c r="FM61" s="219"/>
      <c r="FN61" s="219"/>
      <c r="FO61" s="219"/>
      <c r="FP61" s="219"/>
      <c r="FQ61" s="219"/>
      <c r="FR61" s="219"/>
      <c r="FS61" s="219"/>
      <c r="FT61" s="219"/>
      <c r="FU61" s="219"/>
      <c r="FV61" s="219"/>
      <c r="FW61" s="219"/>
      <c r="FX61" s="219"/>
      <c r="FY61" s="219"/>
      <c r="FZ61" s="219"/>
      <c r="GA61" s="219"/>
      <c r="GB61" s="219"/>
      <c r="GC61" s="219"/>
      <c r="GD61" s="219"/>
      <c r="GE61" s="219"/>
      <c r="GF61" s="219"/>
      <c r="GG61" s="219"/>
      <c r="GH61" s="219"/>
      <c r="GI61" s="219"/>
      <c r="GJ61" s="219"/>
      <c r="GK61" s="219"/>
      <c r="GL61" s="219"/>
      <c r="GM61" s="219"/>
      <c r="GN61" s="219"/>
      <c r="GO61" s="219"/>
      <c r="GP61" s="219"/>
      <c r="GQ61" s="219"/>
      <c r="GR61" s="219"/>
      <c r="GS61" s="219"/>
      <c r="GT61" s="219"/>
      <c r="GU61" s="219"/>
      <c r="GV61" s="219"/>
      <c r="GW61" s="219"/>
      <c r="GX61" s="219"/>
      <c r="GY61" s="219"/>
      <c r="GZ61" s="219"/>
      <c r="HA61" s="219"/>
      <c r="HB61" s="219"/>
      <c r="HC61" s="219"/>
      <c r="HD61" s="219"/>
      <c r="HE61" s="219"/>
      <c r="HF61" s="219"/>
      <c r="HG61" s="219"/>
      <c r="HH61" s="219"/>
      <c r="HI61" s="219"/>
      <c r="HJ61" s="219"/>
      <c r="HK61" s="219"/>
      <c r="HL61" s="219"/>
      <c r="HM61" s="219"/>
      <c r="HN61" s="219"/>
      <c r="HO61" s="219"/>
      <c r="HP61" s="219"/>
      <c r="HQ61" s="219"/>
      <c r="HR61" s="219"/>
      <c r="HS61" s="219"/>
      <c r="HT61" s="219"/>
      <c r="HU61" s="219"/>
      <c r="HV61" s="219"/>
      <c r="HW61" s="219"/>
      <c r="HX61" s="219"/>
      <c r="HY61" s="219"/>
      <c r="HZ61" s="219"/>
      <c r="IA61" s="219"/>
      <c r="IB61" s="219"/>
      <c r="IC61" s="219"/>
      <c r="ID61" s="219"/>
      <c r="IE61" s="219"/>
      <c r="IF61" s="219"/>
      <c r="IG61" s="219"/>
      <c r="IH61" s="219"/>
      <c r="II61" s="219"/>
      <c r="IJ61" s="219"/>
      <c r="IK61" s="219"/>
      <c r="IL61" s="219"/>
      <c r="IM61" s="219"/>
      <c r="IN61" s="219"/>
      <c r="IO61" s="219"/>
      <c r="IP61" s="219"/>
      <c r="IQ61" s="219"/>
      <c r="IR61" s="219"/>
      <c r="IS61" s="219"/>
      <c r="IT61" s="219"/>
      <c r="IU61" s="219"/>
      <c r="IV61" s="219"/>
    </row>
    <row r="62" spans="1:256" hidden="1">
      <c r="A62" s="1206"/>
      <c r="B62" s="1206"/>
      <c r="C62" s="1209"/>
      <c r="D62" s="644" t="s">
        <v>1</v>
      </c>
      <c r="E62" s="645">
        <f>F62+G62</f>
        <v>0</v>
      </c>
      <c r="F62" s="645"/>
      <c r="G62" s="646"/>
      <c r="H62" s="617"/>
      <c r="I62" s="1212"/>
      <c r="J62" s="648" t="s">
        <v>1</v>
      </c>
      <c r="K62" s="645">
        <f>L62+M62+N62</f>
        <v>0</v>
      </c>
      <c r="L62" s="645"/>
      <c r="M62" s="645"/>
      <c r="N62" s="645"/>
      <c r="O62" s="219"/>
      <c r="P62" s="219"/>
      <c r="Q62" s="219"/>
      <c r="R62" s="219"/>
      <c r="S62" s="219"/>
      <c r="T62" s="219"/>
      <c r="U62" s="219"/>
      <c r="V62" s="219"/>
      <c r="W62" s="219"/>
      <c r="X62" s="219"/>
      <c r="Y62" s="219"/>
      <c r="Z62" s="219"/>
      <c r="AA62" s="219"/>
      <c r="AB62" s="219"/>
      <c r="AC62" s="219"/>
      <c r="AD62" s="219"/>
      <c r="AE62" s="219"/>
      <c r="AF62" s="219"/>
      <c r="AG62" s="219"/>
      <c r="AH62" s="219"/>
      <c r="AI62" s="219"/>
      <c r="AJ62" s="219"/>
      <c r="AK62" s="219"/>
      <c r="AL62" s="219"/>
      <c r="AM62" s="219"/>
      <c r="AN62" s="219"/>
      <c r="AO62" s="219"/>
      <c r="AP62" s="219"/>
      <c r="AQ62" s="219"/>
      <c r="AR62" s="219"/>
      <c r="AS62" s="219"/>
      <c r="AT62" s="219"/>
      <c r="AU62" s="219"/>
      <c r="AV62" s="219"/>
      <c r="AW62" s="219"/>
      <c r="AX62" s="219"/>
      <c r="AY62" s="219"/>
      <c r="AZ62" s="219"/>
      <c r="BA62" s="219"/>
      <c r="BB62" s="219"/>
      <c r="BC62" s="219"/>
      <c r="BD62" s="219"/>
      <c r="BE62" s="219"/>
      <c r="BF62" s="219"/>
      <c r="BG62" s="219"/>
      <c r="BH62" s="219"/>
      <c r="BI62" s="219"/>
      <c r="BJ62" s="219"/>
      <c r="BK62" s="219"/>
      <c r="BL62" s="219"/>
      <c r="BM62" s="219"/>
      <c r="BN62" s="219"/>
      <c r="BO62" s="219"/>
      <c r="BP62" s="219"/>
      <c r="BQ62" s="219"/>
      <c r="BR62" s="219"/>
      <c r="BS62" s="219"/>
      <c r="BT62" s="219"/>
      <c r="BU62" s="219"/>
      <c r="BV62" s="219"/>
      <c r="BW62" s="219"/>
      <c r="BX62" s="219"/>
      <c r="BY62" s="219"/>
      <c r="BZ62" s="219"/>
      <c r="CA62" s="219"/>
      <c r="CB62" s="219"/>
      <c r="CC62" s="219"/>
      <c r="CD62" s="219"/>
      <c r="CE62" s="219"/>
      <c r="CF62" s="219"/>
      <c r="CG62" s="219"/>
      <c r="CH62" s="219"/>
      <c r="CI62" s="219"/>
      <c r="CJ62" s="219"/>
      <c r="CK62" s="219"/>
      <c r="CL62" s="219"/>
      <c r="CM62" s="219"/>
      <c r="CN62" s="219"/>
      <c r="CO62" s="219"/>
      <c r="CP62" s="219"/>
      <c r="CQ62" s="219"/>
      <c r="CR62" s="219"/>
      <c r="CS62" s="219"/>
      <c r="CT62" s="219"/>
      <c r="CU62" s="219"/>
      <c r="CV62" s="219"/>
      <c r="CW62" s="219"/>
      <c r="CX62" s="219"/>
      <c r="CY62" s="219"/>
      <c r="CZ62" s="219"/>
      <c r="DA62" s="219"/>
      <c r="DB62" s="219"/>
      <c r="DC62" s="219"/>
      <c r="DD62" s="219"/>
      <c r="DE62" s="219"/>
      <c r="DF62" s="219"/>
      <c r="DG62" s="219"/>
      <c r="DH62" s="219"/>
      <c r="DI62" s="219"/>
      <c r="DJ62" s="219"/>
      <c r="DK62" s="219"/>
      <c r="DL62" s="219"/>
      <c r="DM62" s="219"/>
      <c r="DN62" s="219"/>
      <c r="DO62" s="219"/>
      <c r="DP62" s="219"/>
      <c r="DQ62" s="219"/>
      <c r="DR62" s="219"/>
      <c r="DS62" s="219"/>
      <c r="DT62" s="219"/>
      <c r="DU62" s="219"/>
      <c r="DV62" s="219"/>
      <c r="DW62" s="219"/>
      <c r="DX62" s="219"/>
      <c r="DY62" s="219"/>
      <c r="DZ62" s="219"/>
      <c r="EA62" s="219"/>
      <c r="EB62" s="219"/>
      <c r="EC62" s="219"/>
      <c r="ED62" s="219"/>
      <c r="EE62" s="219"/>
      <c r="EF62" s="219"/>
      <c r="EG62" s="219"/>
      <c r="EH62" s="219"/>
      <c r="EI62" s="219"/>
      <c r="EJ62" s="219"/>
      <c r="EK62" s="219"/>
      <c r="EL62" s="219"/>
      <c r="EM62" s="219"/>
      <c r="EN62" s="219"/>
      <c r="EO62" s="219"/>
      <c r="EP62" s="219"/>
      <c r="EQ62" s="219"/>
      <c r="ER62" s="219"/>
      <c r="ES62" s="219"/>
      <c r="ET62" s="219"/>
      <c r="EU62" s="219"/>
      <c r="EV62" s="219"/>
      <c r="EW62" s="219"/>
      <c r="EX62" s="219"/>
      <c r="EY62" s="219"/>
      <c r="EZ62" s="219"/>
      <c r="FA62" s="219"/>
      <c r="FB62" s="219"/>
      <c r="FC62" s="219"/>
      <c r="FD62" s="219"/>
      <c r="FE62" s="219"/>
      <c r="FF62" s="219"/>
      <c r="FG62" s="219"/>
      <c r="FH62" s="219"/>
      <c r="FI62" s="219"/>
      <c r="FJ62" s="219"/>
      <c r="FK62" s="219"/>
      <c r="FL62" s="219"/>
      <c r="FM62" s="219"/>
      <c r="FN62" s="219"/>
      <c r="FO62" s="219"/>
      <c r="FP62" s="219"/>
      <c r="FQ62" s="219"/>
      <c r="FR62" s="219"/>
      <c r="FS62" s="219"/>
      <c r="FT62" s="219"/>
      <c r="FU62" s="219"/>
      <c r="FV62" s="219"/>
      <c r="FW62" s="219"/>
      <c r="FX62" s="219"/>
      <c r="FY62" s="219"/>
      <c r="FZ62" s="219"/>
      <c r="GA62" s="219"/>
      <c r="GB62" s="219"/>
      <c r="GC62" s="219"/>
      <c r="GD62" s="219"/>
      <c r="GE62" s="219"/>
      <c r="GF62" s="219"/>
      <c r="GG62" s="219"/>
      <c r="GH62" s="219"/>
      <c r="GI62" s="219"/>
      <c r="GJ62" s="219"/>
      <c r="GK62" s="219"/>
      <c r="GL62" s="219"/>
      <c r="GM62" s="219"/>
      <c r="GN62" s="219"/>
      <c r="GO62" s="219"/>
      <c r="GP62" s="219"/>
      <c r="GQ62" s="219"/>
      <c r="GR62" s="219"/>
      <c r="GS62" s="219"/>
      <c r="GT62" s="219"/>
      <c r="GU62" s="219"/>
      <c r="GV62" s="219"/>
      <c r="GW62" s="219"/>
      <c r="GX62" s="219"/>
      <c r="GY62" s="219"/>
      <c r="GZ62" s="219"/>
      <c r="HA62" s="219"/>
      <c r="HB62" s="219"/>
      <c r="HC62" s="219"/>
      <c r="HD62" s="219"/>
      <c r="HE62" s="219"/>
      <c r="HF62" s="219"/>
      <c r="HG62" s="219"/>
      <c r="HH62" s="219"/>
      <c r="HI62" s="219"/>
      <c r="HJ62" s="219"/>
      <c r="HK62" s="219"/>
      <c r="HL62" s="219"/>
      <c r="HM62" s="219"/>
      <c r="HN62" s="219"/>
      <c r="HO62" s="219"/>
      <c r="HP62" s="219"/>
      <c r="HQ62" s="219"/>
      <c r="HR62" s="219"/>
      <c r="HS62" s="219"/>
      <c r="HT62" s="219"/>
      <c r="HU62" s="219"/>
      <c r="HV62" s="219"/>
      <c r="HW62" s="219"/>
      <c r="HX62" s="219"/>
      <c r="HY62" s="219"/>
      <c r="HZ62" s="219"/>
      <c r="IA62" s="219"/>
      <c r="IB62" s="219"/>
      <c r="IC62" s="219"/>
      <c r="ID62" s="219"/>
      <c r="IE62" s="219"/>
      <c r="IF62" s="219"/>
      <c r="IG62" s="219"/>
      <c r="IH62" s="219"/>
      <c r="II62" s="219"/>
      <c r="IJ62" s="219"/>
      <c r="IK62" s="219"/>
      <c r="IL62" s="219"/>
      <c r="IM62" s="219"/>
      <c r="IN62" s="219"/>
      <c r="IO62" s="219"/>
      <c r="IP62" s="219"/>
      <c r="IQ62" s="219"/>
      <c r="IR62" s="219"/>
      <c r="IS62" s="219"/>
      <c r="IT62" s="219"/>
      <c r="IU62" s="219"/>
      <c r="IV62" s="219"/>
    </row>
    <row r="63" spans="1:256" hidden="1">
      <c r="A63" s="1207"/>
      <c r="B63" s="1207"/>
      <c r="C63" s="1210"/>
      <c r="D63" s="644" t="s">
        <v>2</v>
      </c>
      <c r="E63" s="645">
        <f>E61+E62</f>
        <v>36443000</v>
      </c>
      <c r="F63" s="645">
        <f>F61+F62</f>
        <v>36443000</v>
      </c>
      <c r="G63" s="645">
        <f>G61+G62</f>
        <v>0</v>
      </c>
      <c r="H63" s="617"/>
      <c r="I63" s="1213"/>
      <c r="J63" s="648" t="s">
        <v>2</v>
      </c>
      <c r="K63" s="645">
        <f>K61+K62</f>
        <v>36443000</v>
      </c>
      <c r="L63" s="645">
        <f>L61+L62</f>
        <v>36443000</v>
      </c>
      <c r="M63" s="645">
        <f>M61+M62</f>
        <v>0</v>
      </c>
      <c r="N63" s="645">
        <f>N61+N62</f>
        <v>0</v>
      </c>
      <c r="O63" s="219"/>
      <c r="P63" s="219"/>
      <c r="Q63" s="219"/>
      <c r="R63" s="219"/>
      <c r="S63" s="219"/>
      <c r="T63" s="219"/>
      <c r="U63" s="219"/>
      <c r="V63" s="219"/>
      <c r="W63" s="219"/>
      <c r="X63" s="219"/>
      <c r="Y63" s="219"/>
      <c r="Z63" s="219"/>
      <c r="AA63" s="219"/>
      <c r="AB63" s="219"/>
      <c r="AC63" s="219"/>
      <c r="AD63" s="219"/>
      <c r="AE63" s="219"/>
      <c r="AF63" s="219"/>
      <c r="AG63" s="219"/>
      <c r="AH63" s="219"/>
      <c r="AI63" s="219"/>
      <c r="AJ63" s="219"/>
      <c r="AK63" s="219"/>
      <c r="AL63" s="219"/>
      <c r="AM63" s="219"/>
      <c r="AN63" s="219"/>
      <c r="AO63" s="219"/>
      <c r="AP63" s="219"/>
      <c r="AQ63" s="219"/>
      <c r="AR63" s="219"/>
      <c r="AS63" s="219"/>
      <c r="AT63" s="219"/>
      <c r="AU63" s="219"/>
      <c r="AV63" s="219"/>
      <c r="AW63" s="219"/>
      <c r="AX63" s="219"/>
      <c r="AY63" s="219"/>
      <c r="AZ63" s="219"/>
      <c r="BA63" s="219"/>
      <c r="BB63" s="219"/>
      <c r="BC63" s="219"/>
      <c r="BD63" s="219"/>
      <c r="BE63" s="219"/>
      <c r="BF63" s="219"/>
      <c r="BG63" s="219"/>
      <c r="BH63" s="219"/>
      <c r="BI63" s="219"/>
      <c r="BJ63" s="219"/>
      <c r="BK63" s="219"/>
      <c r="BL63" s="219"/>
      <c r="BM63" s="219"/>
      <c r="BN63" s="219"/>
      <c r="BO63" s="219"/>
      <c r="BP63" s="219"/>
      <c r="BQ63" s="219"/>
      <c r="BR63" s="219"/>
      <c r="BS63" s="219"/>
      <c r="BT63" s="219"/>
      <c r="BU63" s="219"/>
      <c r="BV63" s="219"/>
      <c r="BW63" s="219"/>
      <c r="BX63" s="219"/>
      <c r="BY63" s="219"/>
      <c r="BZ63" s="219"/>
      <c r="CA63" s="219"/>
      <c r="CB63" s="219"/>
      <c r="CC63" s="219"/>
      <c r="CD63" s="219"/>
      <c r="CE63" s="219"/>
      <c r="CF63" s="219"/>
      <c r="CG63" s="219"/>
      <c r="CH63" s="219"/>
      <c r="CI63" s="219"/>
      <c r="CJ63" s="219"/>
      <c r="CK63" s="219"/>
      <c r="CL63" s="219"/>
      <c r="CM63" s="219"/>
      <c r="CN63" s="219"/>
      <c r="CO63" s="219"/>
      <c r="CP63" s="219"/>
      <c r="CQ63" s="219"/>
      <c r="CR63" s="219"/>
      <c r="CS63" s="219"/>
      <c r="CT63" s="219"/>
      <c r="CU63" s="219"/>
      <c r="CV63" s="219"/>
      <c r="CW63" s="219"/>
      <c r="CX63" s="219"/>
      <c r="CY63" s="219"/>
      <c r="CZ63" s="219"/>
      <c r="DA63" s="219"/>
      <c r="DB63" s="219"/>
      <c r="DC63" s="219"/>
      <c r="DD63" s="219"/>
      <c r="DE63" s="219"/>
      <c r="DF63" s="219"/>
      <c r="DG63" s="219"/>
      <c r="DH63" s="219"/>
      <c r="DI63" s="219"/>
      <c r="DJ63" s="219"/>
      <c r="DK63" s="219"/>
      <c r="DL63" s="219"/>
      <c r="DM63" s="219"/>
      <c r="DN63" s="219"/>
      <c r="DO63" s="219"/>
      <c r="DP63" s="219"/>
      <c r="DQ63" s="219"/>
      <c r="DR63" s="219"/>
      <c r="DS63" s="219"/>
      <c r="DT63" s="219"/>
      <c r="DU63" s="219"/>
      <c r="DV63" s="219"/>
      <c r="DW63" s="219"/>
      <c r="DX63" s="219"/>
      <c r="DY63" s="219"/>
      <c r="DZ63" s="219"/>
      <c r="EA63" s="219"/>
      <c r="EB63" s="219"/>
      <c r="EC63" s="219"/>
      <c r="ED63" s="219"/>
      <c r="EE63" s="219"/>
      <c r="EF63" s="219"/>
      <c r="EG63" s="219"/>
      <c r="EH63" s="219"/>
      <c r="EI63" s="219"/>
      <c r="EJ63" s="219"/>
      <c r="EK63" s="219"/>
      <c r="EL63" s="219"/>
      <c r="EM63" s="219"/>
      <c r="EN63" s="219"/>
      <c r="EO63" s="219"/>
      <c r="EP63" s="219"/>
      <c r="EQ63" s="219"/>
      <c r="ER63" s="219"/>
      <c r="ES63" s="219"/>
      <c r="ET63" s="219"/>
      <c r="EU63" s="219"/>
      <c r="EV63" s="219"/>
      <c r="EW63" s="219"/>
      <c r="EX63" s="219"/>
      <c r="EY63" s="219"/>
      <c r="EZ63" s="219"/>
      <c r="FA63" s="219"/>
      <c r="FB63" s="219"/>
      <c r="FC63" s="219"/>
      <c r="FD63" s="219"/>
      <c r="FE63" s="219"/>
      <c r="FF63" s="219"/>
      <c r="FG63" s="219"/>
      <c r="FH63" s="219"/>
      <c r="FI63" s="219"/>
      <c r="FJ63" s="219"/>
      <c r="FK63" s="219"/>
      <c r="FL63" s="219"/>
      <c r="FM63" s="219"/>
      <c r="FN63" s="219"/>
      <c r="FO63" s="219"/>
      <c r="FP63" s="219"/>
      <c r="FQ63" s="219"/>
      <c r="FR63" s="219"/>
      <c r="FS63" s="219"/>
      <c r="FT63" s="219"/>
      <c r="FU63" s="219"/>
      <c r="FV63" s="219"/>
      <c r="FW63" s="219"/>
      <c r="FX63" s="219"/>
      <c r="FY63" s="219"/>
      <c r="FZ63" s="219"/>
      <c r="GA63" s="219"/>
      <c r="GB63" s="219"/>
      <c r="GC63" s="219"/>
      <c r="GD63" s="219"/>
      <c r="GE63" s="219"/>
      <c r="GF63" s="219"/>
      <c r="GG63" s="219"/>
      <c r="GH63" s="219"/>
      <c r="GI63" s="219"/>
      <c r="GJ63" s="219"/>
      <c r="GK63" s="219"/>
      <c r="GL63" s="219"/>
      <c r="GM63" s="219"/>
      <c r="GN63" s="219"/>
      <c r="GO63" s="219"/>
      <c r="GP63" s="219"/>
      <c r="GQ63" s="219"/>
      <c r="GR63" s="219"/>
      <c r="GS63" s="219"/>
      <c r="GT63" s="219"/>
      <c r="GU63" s="219"/>
      <c r="GV63" s="219"/>
      <c r="GW63" s="219"/>
      <c r="GX63" s="219"/>
      <c r="GY63" s="219"/>
      <c r="GZ63" s="219"/>
      <c r="HA63" s="219"/>
      <c r="HB63" s="219"/>
      <c r="HC63" s="219"/>
      <c r="HD63" s="219"/>
      <c r="HE63" s="219"/>
      <c r="HF63" s="219"/>
      <c r="HG63" s="219"/>
      <c r="HH63" s="219"/>
      <c r="HI63" s="219"/>
      <c r="HJ63" s="219"/>
      <c r="HK63" s="219"/>
      <c r="HL63" s="219"/>
      <c r="HM63" s="219"/>
      <c r="HN63" s="219"/>
      <c r="HO63" s="219"/>
      <c r="HP63" s="219"/>
      <c r="HQ63" s="219"/>
      <c r="HR63" s="219"/>
      <c r="HS63" s="219"/>
      <c r="HT63" s="219"/>
      <c r="HU63" s="219"/>
      <c r="HV63" s="219"/>
      <c r="HW63" s="219"/>
      <c r="HX63" s="219"/>
      <c r="HY63" s="219"/>
      <c r="HZ63" s="219"/>
      <c r="IA63" s="219"/>
      <c r="IB63" s="219"/>
      <c r="IC63" s="219"/>
      <c r="ID63" s="219"/>
      <c r="IE63" s="219"/>
      <c r="IF63" s="219"/>
      <c r="IG63" s="219"/>
      <c r="IH63" s="219"/>
      <c r="II63" s="219"/>
      <c r="IJ63" s="219"/>
      <c r="IK63" s="219"/>
      <c r="IL63" s="219"/>
      <c r="IM63" s="219"/>
      <c r="IN63" s="219"/>
      <c r="IO63" s="219"/>
      <c r="IP63" s="219"/>
      <c r="IQ63" s="219"/>
      <c r="IR63" s="219"/>
      <c r="IS63" s="219"/>
      <c r="IT63" s="219"/>
      <c r="IU63" s="219"/>
      <c r="IV63" s="219"/>
    </row>
    <row r="64" spans="1:256" hidden="1">
      <c r="A64" s="641"/>
      <c r="B64" s="642"/>
      <c r="C64" s="643"/>
      <c r="D64" s="644"/>
      <c r="E64" s="676"/>
      <c r="F64" s="676"/>
      <c r="G64" s="677"/>
      <c r="H64" s="617"/>
      <c r="I64" s="647"/>
      <c r="J64" s="648"/>
      <c r="K64" s="645"/>
      <c r="L64" s="645"/>
      <c r="M64" s="645"/>
      <c r="N64" s="645"/>
      <c r="O64" s="219"/>
      <c r="P64" s="219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219"/>
      <c r="DS64" s="219"/>
      <c r="DT64" s="219"/>
      <c r="DU64" s="219"/>
      <c r="DV64" s="219"/>
      <c r="DW64" s="219"/>
      <c r="DX64" s="219"/>
      <c r="DY64" s="219"/>
      <c r="DZ64" s="219"/>
      <c r="EA64" s="219"/>
      <c r="EB64" s="219"/>
      <c r="EC64" s="219"/>
      <c r="ED64" s="219"/>
      <c r="EE64" s="219"/>
      <c r="EF64" s="219"/>
      <c r="EG64" s="219"/>
      <c r="EH64" s="219"/>
      <c r="EI64" s="219"/>
      <c r="EJ64" s="219"/>
      <c r="EK64" s="219"/>
      <c r="EL64" s="219"/>
      <c r="EM64" s="219"/>
      <c r="EN64" s="219"/>
      <c r="EO64" s="219"/>
      <c r="EP64" s="219"/>
      <c r="EQ64" s="219"/>
      <c r="ER64" s="219"/>
      <c r="ES64" s="219"/>
      <c r="ET64" s="219"/>
      <c r="EU64" s="219"/>
      <c r="EV64" s="219"/>
      <c r="EW64" s="219"/>
      <c r="EX64" s="219"/>
      <c r="EY64" s="219"/>
      <c r="EZ64" s="219"/>
      <c r="FA64" s="219"/>
      <c r="FB64" s="219"/>
      <c r="FC64" s="219"/>
      <c r="FD64" s="219"/>
      <c r="FE64" s="219"/>
      <c r="FF64" s="219"/>
      <c r="FG64" s="219"/>
      <c r="FH64" s="219"/>
      <c r="FI64" s="219"/>
      <c r="FJ64" s="219"/>
      <c r="FK64" s="219"/>
      <c r="FL64" s="219"/>
      <c r="FM64" s="219"/>
      <c r="FN64" s="219"/>
      <c r="FO64" s="219"/>
      <c r="FP64" s="219"/>
      <c r="FQ64" s="219"/>
      <c r="FR64" s="219"/>
      <c r="FS64" s="219"/>
      <c r="FT64" s="219"/>
      <c r="FU64" s="219"/>
      <c r="FV64" s="219"/>
      <c r="FW64" s="219"/>
      <c r="FX64" s="219"/>
      <c r="FY64" s="219"/>
      <c r="FZ64" s="219"/>
      <c r="GA64" s="219"/>
      <c r="GB64" s="219"/>
      <c r="GC64" s="219"/>
      <c r="GD64" s="219"/>
      <c r="GE64" s="219"/>
      <c r="GF64" s="219"/>
      <c r="GG64" s="219"/>
      <c r="GH64" s="219"/>
      <c r="GI64" s="219"/>
      <c r="GJ64" s="219"/>
      <c r="GK64" s="219"/>
      <c r="GL64" s="219"/>
      <c r="GM64" s="219"/>
      <c r="GN64" s="219"/>
      <c r="GO64" s="219"/>
      <c r="GP64" s="219"/>
      <c r="GQ64" s="219"/>
      <c r="GR64" s="219"/>
      <c r="GS64" s="219"/>
      <c r="GT64" s="219"/>
      <c r="GU64" s="219"/>
      <c r="GV64" s="219"/>
      <c r="GW64" s="219"/>
      <c r="GX64" s="219"/>
      <c r="GY64" s="219"/>
      <c r="GZ64" s="219"/>
      <c r="HA64" s="219"/>
      <c r="HB64" s="219"/>
      <c r="HC64" s="219"/>
      <c r="HD64" s="219"/>
      <c r="HE64" s="219"/>
      <c r="HF64" s="219"/>
      <c r="HG64" s="219"/>
      <c r="HH64" s="219"/>
      <c r="HI64" s="219"/>
      <c r="HJ64" s="219"/>
      <c r="HK64" s="219"/>
      <c r="HL64" s="219"/>
      <c r="HM64" s="219"/>
      <c r="HN64" s="219"/>
      <c r="HO64" s="219"/>
      <c r="HP64" s="219"/>
      <c r="HQ64" s="219"/>
      <c r="HR64" s="219"/>
      <c r="HS64" s="219"/>
      <c r="HT64" s="219"/>
      <c r="HU64" s="219"/>
      <c r="HV64" s="219"/>
      <c r="HW64" s="219"/>
      <c r="HX64" s="219"/>
      <c r="HY64" s="219"/>
      <c r="HZ64" s="219"/>
      <c r="IA64" s="219"/>
      <c r="IB64" s="219"/>
      <c r="IC64" s="219"/>
      <c r="ID64" s="219"/>
      <c r="IE64" s="219"/>
      <c r="IF64" s="219"/>
      <c r="IG64" s="219"/>
      <c r="IH64" s="219"/>
      <c r="II64" s="219"/>
      <c r="IJ64" s="219"/>
      <c r="IK64" s="219"/>
      <c r="IL64" s="219"/>
      <c r="IM64" s="219"/>
      <c r="IN64" s="219"/>
      <c r="IO64" s="219"/>
      <c r="IP64" s="219"/>
      <c r="IQ64" s="219"/>
      <c r="IR64" s="219"/>
      <c r="IS64" s="219"/>
      <c r="IT64" s="219"/>
      <c r="IU64" s="219"/>
      <c r="IV64" s="649"/>
    </row>
    <row r="65" spans="1:256" hidden="1">
      <c r="A65" s="1180"/>
      <c r="B65" s="1183" t="s">
        <v>537</v>
      </c>
      <c r="C65" s="1186" t="s">
        <v>115</v>
      </c>
      <c r="D65" s="667" t="s">
        <v>0</v>
      </c>
      <c r="E65" s="638">
        <f t="shared" ref="E65:G66" si="20">E69</f>
        <v>299000</v>
      </c>
      <c r="F65" s="638">
        <f t="shared" si="20"/>
        <v>299000</v>
      </c>
      <c r="G65" s="639">
        <f t="shared" si="20"/>
        <v>0</v>
      </c>
      <c r="H65" s="617"/>
      <c r="I65" s="1214" t="s">
        <v>115</v>
      </c>
      <c r="J65" s="675" t="s">
        <v>0</v>
      </c>
      <c r="K65" s="638">
        <f t="shared" ref="K65:M66" si="21">K69</f>
        <v>299000</v>
      </c>
      <c r="L65" s="638">
        <f t="shared" si="21"/>
        <v>299000</v>
      </c>
      <c r="M65" s="638">
        <f t="shared" si="21"/>
        <v>0</v>
      </c>
      <c r="N65" s="638">
        <f>N69</f>
        <v>0</v>
      </c>
      <c r="O65" s="624"/>
      <c r="P65" s="624"/>
      <c r="Q65" s="624"/>
      <c r="R65" s="624"/>
      <c r="S65" s="624"/>
      <c r="T65" s="624"/>
      <c r="U65" s="624"/>
      <c r="V65" s="624"/>
      <c r="W65" s="624"/>
      <c r="X65" s="624"/>
      <c r="Y65" s="624"/>
      <c r="Z65" s="624"/>
      <c r="AA65" s="624"/>
      <c r="AB65" s="624"/>
      <c r="AC65" s="624"/>
      <c r="AD65" s="624"/>
      <c r="AE65" s="624"/>
      <c r="AF65" s="624"/>
      <c r="AG65" s="624"/>
      <c r="AH65" s="624"/>
      <c r="AI65" s="624"/>
      <c r="AJ65" s="624"/>
      <c r="AK65" s="624"/>
      <c r="AL65" s="624"/>
      <c r="AM65" s="624"/>
      <c r="AN65" s="624"/>
      <c r="AO65" s="624"/>
      <c r="AP65" s="624"/>
      <c r="AQ65" s="624"/>
      <c r="AR65" s="624"/>
      <c r="AS65" s="624"/>
      <c r="AT65" s="624"/>
      <c r="AU65" s="624"/>
      <c r="AV65" s="624"/>
      <c r="AW65" s="624"/>
      <c r="AX65" s="624"/>
      <c r="AY65" s="624"/>
      <c r="AZ65" s="624"/>
      <c r="BA65" s="624"/>
      <c r="BB65" s="624"/>
      <c r="BC65" s="624"/>
      <c r="BD65" s="624"/>
      <c r="BE65" s="624"/>
      <c r="BF65" s="624"/>
      <c r="BG65" s="624"/>
      <c r="BH65" s="624"/>
      <c r="BI65" s="624"/>
      <c r="BJ65" s="624"/>
      <c r="BK65" s="624"/>
      <c r="BL65" s="624"/>
      <c r="BM65" s="624"/>
      <c r="BN65" s="624"/>
      <c r="BO65" s="624"/>
      <c r="BP65" s="624"/>
      <c r="BQ65" s="624"/>
      <c r="BR65" s="624"/>
      <c r="BS65" s="624"/>
      <c r="BT65" s="624"/>
      <c r="BU65" s="624"/>
      <c r="BV65" s="624"/>
      <c r="BW65" s="624"/>
      <c r="BX65" s="624"/>
      <c r="BY65" s="624"/>
      <c r="BZ65" s="624"/>
      <c r="CA65" s="624"/>
      <c r="CB65" s="624"/>
      <c r="CC65" s="624"/>
      <c r="CD65" s="624"/>
      <c r="CE65" s="624"/>
      <c r="CF65" s="624"/>
      <c r="CG65" s="624"/>
      <c r="CH65" s="624"/>
      <c r="CI65" s="624"/>
      <c r="CJ65" s="624"/>
      <c r="CK65" s="624"/>
      <c r="CL65" s="624"/>
      <c r="CM65" s="624"/>
      <c r="CN65" s="624"/>
      <c r="CO65" s="624"/>
      <c r="CP65" s="624"/>
      <c r="CQ65" s="624"/>
      <c r="CR65" s="624"/>
      <c r="CS65" s="624"/>
      <c r="CT65" s="624"/>
      <c r="CU65" s="624"/>
      <c r="CV65" s="624"/>
      <c r="CW65" s="624"/>
      <c r="CX65" s="624"/>
      <c r="CY65" s="624"/>
      <c r="CZ65" s="624"/>
      <c r="DA65" s="624"/>
      <c r="DB65" s="624"/>
      <c r="DC65" s="624"/>
      <c r="DD65" s="624"/>
      <c r="DE65" s="624"/>
      <c r="DF65" s="624"/>
      <c r="DG65" s="624"/>
      <c r="DH65" s="624"/>
      <c r="DI65" s="624"/>
      <c r="DJ65" s="624"/>
      <c r="DK65" s="624"/>
      <c r="DL65" s="624"/>
      <c r="DM65" s="624"/>
      <c r="DN65" s="624"/>
      <c r="DO65" s="624"/>
      <c r="DP65" s="624"/>
      <c r="DQ65" s="624"/>
      <c r="DR65" s="624"/>
      <c r="DS65" s="624"/>
      <c r="DT65" s="624"/>
      <c r="DU65" s="624"/>
      <c r="DV65" s="624"/>
      <c r="DW65" s="624"/>
      <c r="DX65" s="624"/>
      <c r="DY65" s="624"/>
      <c r="DZ65" s="624"/>
      <c r="EA65" s="624"/>
      <c r="EB65" s="624"/>
      <c r="EC65" s="624"/>
      <c r="ED65" s="624"/>
      <c r="EE65" s="624"/>
      <c r="EF65" s="624"/>
      <c r="EG65" s="624"/>
      <c r="EH65" s="624"/>
      <c r="EI65" s="624"/>
      <c r="EJ65" s="624"/>
      <c r="EK65" s="624"/>
      <c r="EL65" s="624"/>
      <c r="EM65" s="624"/>
      <c r="EN65" s="624"/>
      <c r="EO65" s="624"/>
      <c r="EP65" s="624"/>
      <c r="EQ65" s="624"/>
      <c r="ER65" s="624"/>
      <c r="ES65" s="624"/>
      <c r="ET65" s="624"/>
      <c r="EU65" s="624"/>
      <c r="EV65" s="624"/>
      <c r="EW65" s="624"/>
      <c r="EX65" s="624"/>
      <c r="EY65" s="624"/>
      <c r="EZ65" s="624"/>
      <c r="FA65" s="624"/>
      <c r="FB65" s="624"/>
      <c r="FC65" s="624"/>
      <c r="FD65" s="624"/>
      <c r="FE65" s="624"/>
      <c r="FF65" s="624"/>
      <c r="FG65" s="624"/>
      <c r="FH65" s="624"/>
      <c r="FI65" s="624"/>
      <c r="FJ65" s="624"/>
      <c r="FK65" s="624"/>
      <c r="FL65" s="624"/>
      <c r="FM65" s="624"/>
      <c r="FN65" s="624"/>
      <c r="FO65" s="624"/>
      <c r="FP65" s="624"/>
      <c r="FQ65" s="624"/>
      <c r="FR65" s="624"/>
      <c r="FS65" s="624"/>
      <c r="FT65" s="624"/>
      <c r="FU65" s="624"/>
      <c r="FV65" s="624"/>
      <c r="FW65" s="624"/>
      <c r="FX65" s="624"/>
      <c r="FY65" s="624"/>
      <c r="FZ65" s="624"/>
      <c r="GA65" s="624"/>
      <c r="GB65" s="624"/>
      <c r="GC65" s="624"/>
      <c r="GD65" s="624"/>
      <c r="GE65" s="624"/>
      <c r="GF65" s="624"/>
      <c r="GG65" s="624"/>
      <c r="GH65" s="624"/>
      <c r="GI65" s="624"/>
      <c r="GJ65" s="624"/>
      <c r="GK65" s="624"/>
      <c r="GL65" s="624"/>
      <c r="GM65" s="624"/>
      <c r="GN65" s="624"/>
      <c r="GO65" s="624"/>
      <c r="GP65" s="624"/>
      <c r="GQ65" s="624"/>
      <c r="GR65" s="624"/>
      <c r="GS65" s="624"/>
      <c r="GT65" s="624"/>
      <c r="GU65" s="624"/>
      <c r="GV65" s="624"/>
      <c r="GW65" s="624"/>
      <c r="GX65" s="624"/>
      <c r="GY65" s="624"/>
      <c r="GZ65" s="624"/>
      <c r="HA65" s="624"/>
      <c r="HB65" s="624"/>
      <c r="HC65" s="624"/>
      <c r="HD65" s="624"/>
      <c r="HE65" s="624"/>
      <c r="HF65" s="624"/>
      <c r="HG65" s="624"/>
      <c r="HH65" s="624"/>
      <c r="HI65" s="624"/>
      <c r="HJ65" s="624"/>
      <c r="HK65" s="624"/>
      <c r="HL65" s="624"/>
      <c r="HM65" s="624"/>
      <c r="HN65" s="624"/>
      <c r="HO65" s="624"/>
      <c r="HP65" s="624"/>
      <c r="HQ65" s="624"/>
      <c r="HR65" s="624"/>
      <c r="HS65" s="624"/>
      <c r="HT65" s="624"/>
      <c r="HU65" s="624"/>
      <c r="HV65" s="624"/>
      <c r="HW65" s="624"/>
      <c r="HX65" s="624"/>
      <c r="HY65" s="624"/>
      <c r="HZ65" s="624"/>
      <c r="IA65" s="624"/>
      <c r="IB65" s="624"/>
      <c r="IC65" s="624"/>
      <c r="ID65" s="624"/>
      <c r="IE65" s="624"/>
      <c r="IF65" s="624"/>
      <c r="IG65" s="624"/>
      <c r="IH65" s="624"/>
      <c r="II65" s="624"/>
      <c r="IJ65" s="624"/>
      <c r="IK65" s="624"/>
      <c r="IL65" s="624"/>
      <c r="IM65" s="624"/>
      <c r="IN65" s="624"/>
      <c r="IO65" s="624"/>
      <c r="IP65" s="624"/>
      <c r="IQ65" s="624"/>
      <c r="IR65" s="624"/>
      <c r="IS65" s="624"/>
      <c r="IT65" s="624"/>
      <c r="IU65" s="624"/>
      <c r="IV65" s="624"/>
    </row>
    <row r="66" spans="1:256" hidden="1">
      <c r="A66" s="1181"/>
      <c r="B66" s="1184"/>
      <c r="C66" s="1187"/>
      <c r="D66" s="667" t="s">
        <v>1</v>
      </c>
      <c r="E66" s="638">
        <f t="shared" si="20"/>
        <v>0</v>
      </c>
      <c r="F66" s="638">
        <f t="shared" si="20"/>
        <v>0</v>
      </c>
      <c r="G66" s="639">
        <f t="shared" si="20"/>
        <v>0</v>
      </c>
      <c r="H66" s="617"/>
      <c r="I66" s="1215"/>
      <c r="J66" s="675" t="s">
        <v>1</v>
      </c>
      <c r="K66" s="638">
        <f t="shared" si="21"/>
        <v>0</v>
      </c>
      <c r="L66" s="638">
        <f t="shared" si="21"/>
        <v>0</v>
      </c>
      <c r="M66" s="638">
        <f t="shared" si="21"/>
        <v>0</v>
      </c>
      <c r="N66" s="638">
        <f>N70</f>
        <v>0</v>
      </c>
      <c r="O66" s="624"/>
      <c r="P66" s="624"/>
      <c r="Q66" s="624"/>
      <c r="R66" s="624"/>
      <c r="S66" s="624"/>
      <c r="T66" s="624"/>
      <c r="U66" s="624"/>
      <c r="V66" s="624"/>
      <c r="W66" s="624"/>
      <c r="X66" s="624"/>
      <c r="Y66" s="624"/>
      <c r="Z66" s="624"/>
      <c r="AA66" s="624"/>
      <c r="AB66" s="624"/>
      <c r="AC66" s="624"/>
      <c r="AD66" s="624"/>
      <c r="AE66" s="624"/>
      <c r="AF66" s="624"/>
      <c r="AG66" s="624"/>
      <c r="AH66" s="624"/>
      <c r="AI66" s="624"/>
      <c r="AJ66" s="624"/>
      <c r="AK66" s="624"/>
      <c r="AL66" s="624"/>
      <c r="AM66" s="624"/>
      <c r="AN66" s="624"/>
      <c r="AO66" s="624"/>
      <c r="AP66" s="624"/>
      <c r="AQ66" s="624"/>
      <c r="AR66" s="624"/>
      <c r="AS66" s="624"/>
      <c r="AT66" s="624"/>
      <c r="AU66" s="624"/>
      <c r="AV66" s="624"/>
      <c r="AW66" s="624"/>
      <c r="AX66" s="624"/>
      <c r="AY66" s="624"/>
      <c r="AZ66" s="624"/>
      <c r="BA66" s="624"/>
      <c r="BB66" s="624"/>
      <c r="BC66" s="624"/>
      <c r="BD66" s="624"/>
      <c r="BE66" s="624"/>
      <c r="BF66" s="624"/>
      <c r="BG66" s="624"/>
      <c r="BH66" s="624"/>
      <c r="BI66" s="624"/>
      <c r="BJ66" s="624"/>
      <c r="BK66" s="624"/>
      <c r="BL66" s="624"/>
      <c r="BM66" s="624"/>
      <c r="BN66" s="624"/>
      <c r="BO66" s="624"/>
      <c r="BP66" s="624"/>
      <c r="BQ66" s="624"/>
      <c r="BR66" s="624"/>
      <c r="BS66" s="624"/>
      <c r="BT66" s="624"/>
      <c r="BU66" s="624"/>
      <c r="BV66" s="624"/>
      <c r="BW66" s="624"/>
      <c r="BX66" s="624"/>
      <c r="BY66" s="624"/>
      <c r="BZ66" s="624"/>
      <c r="CA66" s="624"/>
      <c r="CB66" s="624"/>
      <c r="CC66" s="624"/>
      <c r="CD66" s="624"/>
      <c r="CE66" s="624"/>
      <c r="CF66" s="624"/>
      <c r="CG66" s="624"/>
      <c r="CH66" s="624"/>
      <c r="CI66" s="624"/>
      <c r="CJ66" s="624"/>
      <c r="CK66" s="624"/>
      <c r="CL66" s="624"/>
      <c r="CM66" s="624"/>
      <c r="CN66" s="624"/>
      <c r="CO66" s="624"/>
      <c r="CP66" s="624"/>
      <c r="CQ66" s="624"/>
      <c r="CR66" s="624"/>
      <c r="CS66" s="624"/>
      <c r="CT66" s="624"/>
      <c r="CU66" s="624"/>
      <c r="CV66" s="624"/>
      <c r="CW66" s="624"/>
      <c r="CX66" s="624"/>
      <c r="CY66" s="624"/>
      <c r="CZ66" s="624"/>
      <c r="DA66" s="624"/>
      <c r="DB66" s="624"/>
      <c r="DC66" s="624"/>
      <c r="DD66" s="624"/>
      <c r="DE66" s="624"/>
      <c r="DF66" s="624"/>
      <c r="DG66" s="624"/>
      <c r="DH66" s="624"/>
      <c r="DI66" s="624"/>
      <c r="DJ66" s="624"/>
      <c r="DK66" s="624"/>
      <c r="DL66" s="624"/>
      <c r="DM66" s="624"/>
      <c r="DN66" s="624"/>
      <c r="DO66" s="624"/>
      <c r="DP66" s="624"/>
      <c r="DQ66" s="624"/>
      <c r="DR66" s="624"/>
      <c r="DS66" s="624"/>
      <c r="DT66" s="624"/>
      <c r="DU66" s="624"/>
      <c r="DV66" s="624"/>
      <c r="DW66" s="624"/>
      <c r="DX66" s="624"/>
      <c r="DY66" s="624"/>
      <c r="DZ66" s="624"/>
      <c r="EA66" s="624"/>
      <c r="EB66" s="624"/>
      <c r="EC66" s="624"/>
      <c r="ED66" s="624"/>
      <c r="EE66" s="624"/>
      <c r="EF66" s="624"/>
      <c r="EG66" s="624"/>
      <c r="EH66" s="624"/>
      <c r="EI66" s="624"/>
      <c r="EJ66" s="624"/>
      <c r="EK66" s="624"/>
      <c r="EL66" s="624"/>
      <c r="EM66" s="624"/>
      <c r="EN66" s="624"/>
      <c r="EO66" s="624"/>
      <c r="EP66" s="624"/>
      <c r="EQ66" s="624"/>
      <c r="ER66" s="624"/>
      <c r="ES66" s="624"/>
      <c r="ET66" s="624"/>
      <c r="EU66" s="624"/>
      <c r="EV66" s="624"/>
      <c r="EW66" s="624"/>
      <c r="EX66" s="624"/>
      <c r="EY66" s="624"/>
      <c r="EZ66" s="624"/>
      <c r="FA66" s="624"/>
      <c r="FB66" s="624"/>
      <c r="FC66" s="624"/>
      <c r="FD66" s="624"/>
      <c r="FE66" s="624"/>
      <c r="FF66" s="624"/>
      <c r="FG66" s="624"/>
      <c r="FH66" s="624"/>
      <c r="FI66" s="624"/>
      <c r="FJ66" s="624"/>
      <c r="FK66" s="624"/>
      <c r="FL66" s="624"/>
      <c r="FM66" s="624"/>
      <c r="FN66" s="624"/>
      <c r="FO66" s="624"/>
      <c r="FP66" s="624"/>
      <c r="FQ66" s="624"/>
      <c r="FR66" s="624"/>
      <c r="FS66" s="624"/>
      <c r="FT66" s="624"/>
      <c r="FU66" s="624"/>
      <c r="FV66" s="624"/>
      <c r="FW66" s="624"/>
      <c r="FX66" s="624"/>
      <c r="FY66" s="624"/>
      <c r="FZ66" s="624"/>
      <c r="GA66" s="624"/>
      <c r="GB66" s="624"/>
      <c r="GC66" s="624"/>
      <c r="GD66" s="624"/>
      <c r="GE66" s="624"/>
      <c r="GF66" s="624"/>
      <c r="GG66" s="624"/>
      <c r="GH66" s="624"/>
      <c r="GI66" s="624"/>
      <c r="GJ66" s="624"/>
      <c r="GK66" s="624"/>
      <c r="GL66" s="624"/>
      <c r="GM66" s="624"/>
      <c r="GN66" s="624"/>
      <c r="GO66" s="624"/>
      <c r="GP66" s="624"/>
      <c r="GQ66" s="624"/>
      <c r="GR66" s="624"/>
      <c r="GS66" s="624"/>
      <c r="GT66" s="624"/>
      <c r="GU66" s="624"/>
      <c r="GV66" s="624"/>
      <c r="GW66" s="624"/>
      <c r="GX66" s="624"/>
      <c r="GY66" s="624"/>
      <c r="GZ66" s="624"/>
      <c r="HA66" s="624"/>
      <c r="HB66" s="624"/>
      <c r="HC66" s="624"/>
      <c r="HD66" s="624"/>
      <c r="HE66" s="624"/>
      <c r="HF66" s="624"/>
      <c r="HG66" s="624"/>
      <c r="HH66" s="624"/>
      <c r="HI66" s="624"/>
      <c r="HJ66" s="624"/>
      <c r="HK66" s="624"/>
      <c r="HL66" s="624"/>
      <c r="HM66" s="624"/>
      <c r="HN66" s="624"/>
      <c r="HO66" s="624"/>
      <c r="HP66" s="624"/>
      <c r="HQ66" s="624"/>
      <c r="HR66" s="624"/>
      <c r="HS66" s="624"/>
      <c r="HT66" s="624"/>
      <c r="HU66" s="624"/>
      <c r="HV66" s="624"/>
      <c r="HW66" s="624"/>
      <c r="HX66" s="624"/>
      <c r="HY66" s="624"/>
      <c r="HZ66" s="624"/>
      <c r="IA66" s="624"/>
      <c r="IB66" s="624"/>
      <c r="IC66" s="624"/>
      <c r="ID66" s="624"/>
      <c r="IE66" s="624"/>
      <c r="IF66" s="624"/>
      <c r="IG66" s="624"/>
      <c r="IH66" s="624"/>
      <c r="II66" s="624"/>
      <c r="IJ66" s="624"/>
      <c r="IK66" s="624"/>
      <c r="IL66" s="624"/>
      <c r="IM66" s="624"/>
      <c r="IN66" s="624"/>
      <c r="IO66" s="624"/>
      <c r="IP66" s="624"/>
      <c r="IQ66" s="624"/>
      <c r="IR66" s="624"/>
      <c r="IS66" s="624"/>
      <c r="IT66" s="624"/>
      <c r="IU66" s="624"/>
      <c r="IV66" s="624"/>
    </row>
    <row r="67" spans="1:256" hidden="1">
      <c r="A67" s="1182"/>
      <c r="B67" s="1185"/>
      <c r="C67" s="1188"/>
      <c r="D67" s="667" t="s">
        <v>2</v>
      </c>
      <c r="E67" s="638">
        <f>E65+E66</f>
        <v>299000</v>
      </c>
      <c r="F67" s="638">
        <f>F65+F66</f>
        <v>299000</v>
      </c>
      <c r="G67" s="638">
        <f>G65+G66</f>
        <v>0</v>
      </c>
      <c r="H67" s="617"/>
      <c r="I67" s="1216"/>
      <c r="J67" s="675" t="s">
        <v>2</v>
      </c>
      <c r="K67" s="638">
        <f>K65+K66</f>
        <v>299000</v>
      </c>
      <c r="L67" s="638">
        <f>L65+L66</f>
        <v>299000</v>
      </c>
      <c r="M67" s="638">
        <f>M65+M66</f>
        <v>0</v>
      </c>
      <c r="N67" s="638">
        <f>N65+N66</f>
        <v>0</v>
      </c>
      <c r="O67" s="624"/>
      <c r="P67" s="624"/>
      <c r="Q67" s="624"/>
      <c r="R67" s="624"/>
      <c r="S67" s="624"/>
      <c r="T67" s="624"/>
      <c r="U67" s="624"/>
      <c r="V67" s="624"/>
      <c r="W67" s="624"/>
      <c r="X67" s="624"/>
      <c r="Y67" s="624"/>
      <c r="Z67" s="624"/>
      <c r="AA67" s="624"/>
      <c r="AB67" s="624"/>
      <c r="AC67" s="624"/>
      <c r="AD67" s="624"/>
      <c r="AE67" s="624"/>
      <c r="AF67" s="624"/>
      <c r="AG67" s="624"/>
      <c r="AH67" s="624"/>
      <c r="AI67" s="624"/>
      <c r="AJ67" s="624"/>
      <c r="AK67" s="624"/>
      <c r="AL67" s="624"/>
      <c r="AM67" s="624"/>
      <c r="AN67" s="624"/>
      <c r="AO67" s="624"/>
      <c r="AP67" s="624"/>
      <c r="AQ67" s="624"/>
      <c r="AR67" s="624"/>
      <c r="AS67" s="624"/>
      <c r="AT67" s="624"/>
      <c r="AU67" s="624"/>
      <c r="AV67" s="624"/>
      <c r="AW67" s="624"/>
      <c r="AX67" s="624"/>
      <c r="AY67" s="624"/>
      <c r="AZ67" s="624"/>
      <c r="BA67" s="624"/>
      <c r="BB67" s="624"/>
      <c r="BC67" s="624"/>
      <c r="BD67" s="624"/>
      <c r="BE67" s="624"/>
      <c r="BF67" s="624"/>
      <c r="BG67" s="624"/>
      <c r="BH67" s="624"/>
      <c r="BI67" s="624"/>
      <c r="BJ67" s="624"/>
      <c r="BK67" s="624"/>
      <c r="BL67" s="624"/>
      <c r="BM67" s="624"/>
      <c r="BN67" s="624"/>
      <c r="BO67" s="624"/>
      <c r="BP67" s="624"/>
      <c r="BQ67" s="624"/>
      <c r="BR67" s="624"/>
      <c r="BS67" s="624"/>
      <c r="BT67" s="624"/>
      <c r="BU67" s="624"/>
      <c r="BV67" s="624"/>
      <c r="BW67" s="624"/>
      <c r="BX67" s="624"/>
      <c r="BY67" s="624"/>
      <c r="BZ67" s="624"/>
      <c r="CA67" s="624"/>
      <c r="CB67" s="624"/>
      <c r="CC67" s="624"/>
      <c r="CD67" s="624"/>
      <c r="CE67" s="624"/>
      <c r="CF67" s="624"/>
      <c r="CG67" s="624"/>
      <c r="CH67" s="624"/>
      <c r="CI67" s="624"/>
      <c r="CJ67" s="624"/>
      <c r="CK67" s="624"/>
      <c r="CL67" s="624"/>
      <c r="CM67" s="624"/>
      <c r="CN67" s="624"/>
      <c r="CO67" s="624"/>
      <c r="CP67" s="624"/>
      <c r="CQ67" s="624"/>
      <c r="CR67" s="624"/>
      <c r="CS67" s="624"/>
      <c r="CT67" s="624"/>
      <c r="CU67" s="624"/>
      <c r="CV67" s="624"/>
      <c r="CW67" s="624"/>
      <c r="CX67" s="624"/>
      <c r="CY67" s="624"/>
      <c r="CZ67" s="624"/>
      <c r="DA67" s="624"/>
      <c r="DB67" s="624"/>
      <c r="DC67" s="624"/>
      <c r="DD67" s="624"/>
      <c r="DE67" s="624"/>
      <c r="DF67" s="624"/>
      <c r="DG67" s="624"/>
      <c r="DH67" s="624"/>
      <c r="DI67" s="624"/>
      <c r="DJ67" s="624"/>
      <c r="DK67" s="624"/>
      <c r="DL67" s="624"/>
      <c r="DM67" s="624"/>
      <c r="DN67" s="624"/>
      <c r="DO67" s="624"/>
      <c r="DP67" s="624"/>
      <c r="DQ67" s="624"/>
      <c r="DR67" s="624"/>
      <c r="DS67" s="624"/>
      <c r="DT67" s="624"/>
      <c r="DU67" s="624"/>
      <c r="DV67" s="624"/>
      <c r="DW67" s="624"/>
      <c r="DX67" s="624"/>
      <c r="DY67" s="624"/>
      <c r="DZ67" s="624"/>
      <c r="EA67" s="624"/>
      <c r="EB67" s="624"/>
      <c r="EC67" s="624"/>
      <c r="ED67" s="624"/>
      <c r="EE67" s="624"/>
      <c r="EF67" s="624"/>
      <c r="EG67" s="624"/>
      <c r="EH67" s="624"/>
      <c r="EI67" s="624"/>
      <c r="EJ67" s="624"/>
      <c r="EK67" s="624"/>
      <c r="EL67" s="624"/>
      <c r="EM67" s="624"/>
      <c r="EN67" s="624"/>
      <c r="EO67" s="624"/>
      <c r="EP67" s="624"/>
      <c r="EQ67" s="624"/>
      <c r="ER67" s="624"/>
      <c r="ES67" s="624"/>
      <c r="ET67" s="624"/>
      <c r="EU67" s="624"/>
      <c r="EV67" s="624"/>
      <c r="EW67" s="624"/>
      <c r="EX67" s="624"/>
      <c r="EY67" s="624"/>
      <c r="EZ67" s="624"/>
      <c r="FA67" s="624"/>
      <c r="FB67" s="624"/>
      <c r="FC67" s="624"/>
      <c r="FD67" s="624"/>
      <c r="FE67" s="624"/>
      <c r="FF67" s="624"/>
      <c r="FG67" s="624"/>
      <c r="FH67" s="624"/>
      <c r="FI67" s="624"/>
      <c r="FJ67" s="624"/>
      <c r="FK67" s="624"/>
      <c r="FL67" s="624"/>
      <c r="FM67" s="624"/>
      <c r="FN67" s="624"/>
      <c r="FO67" s="624"/>
      <c r="FP67" s="624"/>
      <c r="FQ67" s="624"/>
      <c r="FR67" s="624"/>
      <c r="FS67" s="624"/>
      <c r="FT67" s="624"/>
      <c r="FU67" s="624"/>
      <c r="FV67" s="624"/>
      <c r="FW67" s="624"/>
      <c r="FX67" s="624"/>
      <c r="FY67" s="624"/>
      <c r="FZ67" s="624"/>
      <c r="GA67" s="624"/>
      <c r="GB67" s="624"/>
      <c r="GC67" s="624"/>
      <c r="GD67" s="624"/>
      <c r="GE67" s="624"/>
      <c r="GF67" s="624"/>
      <c r="GG67" s="624"/>
      <c r="GH67" s="624"/>
      <c r="GI67" s="624"/>
      <c r="GJ67" s="624"/>
      <c r="GK67" s="624"/>
      <c r="GL67" s="624"/>
      <c r="GM67" s="624"/>
      <c r="GN67" s="624"/>
      <c r="GO67" s="624"/>
      <c r="GP67" s="624"/>
      <c r="GQ67" s="624"/>
      <c r="GR67" s="624"/>
      <c r="GS67" s="624"/>
      <c r="GT67" s="624"/>
      <c r="GU67" s="624"/>
      <c r="GV67" s="624"/>
      <c r="GW67" s="624"/>
      <c r="GX67" s="624"/>
      <c r="GY67" s="624"/>
      <c r="GZ67" s="624"/>
      <c r="HA67" s="624"/>
      <c r="HB67" s="624"/>
      <c r="HC67" s="624"/>
      <c r="HD67" s="624"/>
      <c r="HE67" s="624"/>
      <c r="HF67" s="624"/>
      <c r="HG67" s="624"/>
      <c r="HH67" s="624"/>
      <c r="HI67" s="624"/>
      <c r="HJ67" s="624"/>
      <c r="HK67" s="624"/>
      <c r="HL67" s="624"/>
      <c r="HM67" s="624"/>
      <c r="HN67" s="624"/>
      <c r="HO67" s="624"/>
      <c r="HP67" s="624"/>
      <c r="HQ67" s="624"/>
      <c r="HR67" s="624"/>
      <c r="HS67" s="624"/>
      <c r="HT67" s="624"/>
      <c r="HU67" s="624"/>
      <c r="HV67" s="624"/>
      <c r="HW67" s="624"/>
      <c r="HX67" s="624"/>
      <c r="HY67" s="624"/>
      <c r="HZ67" s="624"/>
      <c r="IA67" s="624"/>
      <c r="IB67" s="624"/>
      <c r="IC67" s="624"/>
      <c r="ID67" s="624"/>
      <c r="IE67" s="624"/>
      <c r="IF67" s="624"/>
      <c r="IG67" s="624"/>
      <c r="IH67" s="624"/>
      <c r="II67" s="624"/>
      <c r="IJ67" s="624"/>
      <c r="IK67" s="624"/>
      <c r="IL67" s="624"/>
      <c r="IM67" s="624"/>
      <c r="IN67" s="624"/>
      <c r="IO67" s="624"/>
      <c r="IP67" s="624"/>
      <c r="IQ67" s="624"/>
      <c r="IR67" s="624"/>
      <c r="IS67" s="624"/>
      <c r="IT67" s="624"/>
      <c r="IU67" s="624"/>
      <c r="IV67" s="624"/>
    </row>
    <row r="68" spans="1:256" ht="15" hidden="1">
      <c r="A68" s="641"/>
      <c r="B68" s="683"/>
      <c r="C68" s="683"/>
      <c r="D68" s="657"/>
      <c r="E68" s="676"/>
      <c r="F68" s="676"/>
      <c r="G68" s="677"/>
      <c r="H68" s="617"/>
      <c r="I68" s="647"/>
      <c r="J68" s="648"/>
      <c r="K68" s="645"/>
      <c r="L68" s="645"/>
      <c r="M68" s="645"/>
      <c r="N68" s="645"/>
      <c r="O68" s="219"/>
      <c r="P68" s="219"/>
      <c r="Q68" s="219"/>
      <c r="R68" s="219"/>
      <c r="S68" s="219"/>
      <c r="T68" s="219"/>
      <c r="U68" s="219"/>
      <c r="V68" s="219"/>
      <c r="W68" s="219"/>
      <c r="X68" s="219"/>
      <c r="Y68" s="219"/>
      <c r="Z68" s="219"/>
      <c r="AA68" s="219"/>
      <c r="AB68" s="219"/>
      <c r="AC68" s="219"/>
      <c r="AD68" s="219"/>
      <c r="AE68" s="219"/>
      <c r="AF68" s="219"/>
      <c r="AG68" s="219"/>
      <c r="AH68" s="219"/>
      <c r="AI68" s="219"/>
      <c r="AJ68" s="219"/>
      <c r="AK68" s="219"/>
      <c r="AL68" s="219"/>
      <c r="AM68" s="219"/>
      <c r="AN68" s="219"/>
      <c r="AO68" s="219"/>
      <c r="AP68" s="219"/>
      <c r="AQ68" s="219"/>
      <c r="AR68" s="219"/>
      <c r="AS68" s="219"/>
      <c r="AT68" s="219"/>
      <c r="AU68" s="219"/>
      <c r="AV68" s="219"/>
      <c r="AW68" s="219"/>
      <c r="AX68" s="219"/>
      <c r="AY68" s="219"/>
      <c r="AZ68" s="219"/>
      <c r="BA68" s="219"/>
      <c r="BB68" s="219"/>
      <c r="BC68" s="219"/>
      <c r="BD68" s="219"/>
      <c r="BE68" s="219"/>
      <c r="BF68" s="219"/>
      <c r="BG68" s="219"/>
      <c r="BH68" s="219"/>
      <c r="BI68" s="219"/>
      <c r="BJ68" s="219"/>
      <c r="BK68" s="219"/>
      <c r="BL68" s="219"/>
      <c r="BM68" s="219"/>
      <c r="BN68" s="219"/>
      <c r="BO68" s="219"/>
      <c r="BP68" s="219"/>
      <c r="BQ68" s="219"/>
      <c r="BR68" s="219"/>
      <c r="BS68" s="219"/>
      <c r="BT68" s="219"/>
      <c r="BU68" s="219"/>
      <c r="BV68" s="219"/>
      <c r="BW68" s="219"/>
      <c r="BX68" s="219"/>
      <c r="BY68" s="219"/>
      <c r="BZ68" s="219"/>
      <c r="CA68" s="219"/>
      <c r="CB68" s="219"/>
      <c r="CC68" s="219"/>
      <c r="CD68" s="219"/>
      <c r="CE68" s="219"/>
      <c r="CF68" s="219"/>
      <c r="CG68" s="219"/>
      <c r="CH68" s="219"/>
      <c r="CI68" s="219"/>
      <c r="CJ68" s="219"/>
      <c r="CK68" s="219"/>
      <c r="CL68" s="219"/>
      <c r="CM68" s="219"/>
      <c r="CN68" s="219"/>
      <c r="CO68" s="219"/>
      <c r="CP68" s="219"/>
      <c r="CQ68" s="219"/>
      <c r="CR68" s="219"/>
      <c r="CS68" s="219"/>
      <c r="CT68" s="219"/>
      <c r="CU68" s="219"/>
      <c r="CV68" s="219"/>
      <c r="CW68" s="219"/>
      <c r="CX68" s="219"/>
      <c r="CY68" s="219"/>
      <c r="CZ68" s="219"/>
      <c r="DA68" s="219"/>
      <c r="DB68" s="219"/>
      <c r="DC68" s="219"/>
      <c r="DD68" s="219"/>
      <c r="DE68" s="219"/>
      <c r="DF68" s="219"/>
      <c r="DG68" s="219"/>
      <c r="DH68" s="219"/>
      <c r="DI68" s="219"/>
      <c r="DJ68" s="219"/>
      <c r="DK68" s="219"/>
      <c r="DL68" s="219"/>
      <c r="DM68" s="219"/>
      <c r="DN68" s="219"/>
      <c r="DO68" s="219"/>
      <c r="DP68" s="219"/>
      <c r="DQ68" s="219"/>
      <c r="DR68" s="219"/>
      <c r="DS68" s="219"/>
      <c r="DT68" s="219"/>
      <c r="DU68" s="219"/>
      <c r="DV68" s="219"/>
      <c r="DW68" s="219"/>
      <c r="DX68" s="219"/>
      <c r="DY68" s="219"/>
      <c r="DZ68" s="219"/>
      <c r="EA68" s="219"/>
      <c r="EB68" s="219"/>
      <c r="EC68" s="219"/>
      <c r="ED68" s="219"/>
      <c r="EE68" s="219"/>
      <c r="EF68" s="219"/>
      <c r="EG68" s="219"/>
      <c r="EH68" s="219"/>
      <c r="EI68" s="219"/>
      <c r="EJ68" s="219"/>
      <c r="EK68" s="219"/>
      <c r="EL68" s="219"/>
      <c r="EM68" s="219"/>
      <c r="EN68" s="219"/>
      <c r="EO68" s="219"/>
      <c r="EP68" s="219"/>
      <c r="EQ68" s="219"/>
      <c r="ER68" s="219"/>
      <c r="ES68" s="219"/>
      <c r="ET68" s="219"/>
      <c r="EU68" s="219"/>
      <c r="EV68" s="219"/>
      <c r="EW68" s="219"/>
      <c r="EX68" s="219"/>
      <c r="EY68" s="219"/>
      <c r="EZ68" s="219"/>
      <c r="FA68" s="219"/>
      <c r="FB68" s="219"/>
      <c r="FC68" s="219"/>
      <c r="FD68" s="219"/>
      <c r="FE68" s="219"/>
      <c r="FF68" s="219"/>
      <c r="FG68" s="219"/>
      <c r="FH68" s="219"/>
      <c r="FI68" s="219"/>
      <c r="FJ68" s="219"/>
      <c r="FK68" s="219"/>
      <c r="FL68" s="219"/>
      <c r="FM68" s="219"/>
      <c r="FN68" s="219"/>
      <c r="FO68" s="219"/>
      <c r="FP68" s="219"/>
      <c r="FQ68" s="219"/>
      <c r="FR68" s="219"/>
      <c r="FS68" s="219"/>
      <c r="FT68" s="219"/>
      <c r="FU68" s="219"/>
      <c r="FV68" s="219"/>
      <c r="FW68" s="219"/>
      <c r="FX68" s="219"/>
      <c r="FY68" s="219"/>
      <c r="FZ68" s="219"/>
      <c r="GA68" s="219"/>
      <c r="GB68" s="219"/>
      <c r="GC68" s="219"/>
      <c r="GD68" s="219"/>
      <c r="GE68" s="219"/>
      <c r="GF68" s="219"/>
      <c r="GG68" s="219"/>
      <c r="GH68" s="219"/>
      <c r="GI68" s="219"/>
      <c r="GJ68" s="219"/>
      <c r="GK68" s="219"/>
      <c r="GL68" s="219"/>
      <c r="GM68" s="219"/>
      <c r="GN68" s="219"/>
      <c r="GO68" s="219"/>
      <c r="GP68" s="219"/>
      <c r="GQ68" s="219"/>
      <c r="GR68" s="219"/>
      <c r="GS68" s="219"/>
      <c r="GT68" s="219"/>
      <c r="GU68" s="219"/>
      <c r="GV68" s="219"/>
      <c r="GW68" s="219"/>
      <c r="GX68" s="219"/>
      <c r="GY68" s="219"/>
      <c r="GZ68" s="219"/>
      <c r="HA68" s="219"/>
      <c r="HB68" s="219"/>
      <c r="HC68" s="219"/>
      <c r="HD68" s="219"/>
      <c r="HE68" s="219"/>
      <c r="HF68" s="219"/>
      <c r="HG68" s="219"/>
      <c r="HH68" s="219"/>
      <c r="HI68" s="219"/>
      <c r="HJ68" s="219"/>
      <c r="HK68" s="219"/>
      <c r="HL68" s="219"/>
      <c r="HM68" s="219"/>
      <c r="HN68" s="219"/>
      <c r="HO68" s="219"/>
      <c r="HP68" s="219"/>
      <c r="HQ68" s="219"/>
      <c r="HR68" s="219"/>
      <c r="HS68" s="219"/>
      <c r="HT68" s="219"/>
      <c r="HU68" s="219"/>
      <c r="HV68" s="219"/>
      <c r="HW68" s="219"/>
      <c r="HX68" s="219"/>
      <c r="HY68" s="219"/>
      <c r="HZ68" s="219"/>
      <c r="IA68" s="219"/>
      <c r="IB68" s="219"/>
      <c r="IC68" s="219"/>
      <c r="ID68" s="219"/>
      <c r="IE68" s="219"/>
      <c r="IF68" s="219"/>
      <c r="IG68" s="219"/>
      <c r="IH68" s="219"/>
      <c r="II68" s="219"/>
      <c r="IJ68" s="219"/>
      <c r="IK68" s="219"/>
      <c r="IL68" s="219"/>
      <c r="IM68" s="219"/>
      <c r="IN68" s="219"/>
      <c r="IO68" s="219"/>
      <c r="IP68" s="219"/>
      <c r="IQ68" s="219"/>
      <c r="IR68" s="219"/>
      <c r="IS68" s="219"/>
      <c r="IT68" s="219"/>
      <c r="IU68" s="219"/>
      <c r="IV68" s="246"/>
    </row>
    <row r="69" spans="1:256" hidden="1">
      <c r="A69" s="1193">
        <v>3</v>
      </c>
      <c r="B69" s="1196" t="s">
        <v>1391</v>
      </c>
      <c r="C69" s="1197"/>
      <c r="D69" s="668" t="s">
        <v>0</v>
      </c>
      <c r="E69" s="651">
        <f t="shared" ref="E69:G70" si="22">E73</f>
        <v>299000</v>
      </c>
      <c r="F69" s="651">
        <f t="shared" si="22"/>
        <v>299000</v>
      </c>
      <c r="G69" s="652">
        <f t="shared" si="22"/>
        <v>0</v>
      </c>
      <c r="H69" s="617"/>
      <c r="I69" s="1202" t="s">
        <v>1391</v>
      </c>
      <c r="J69" s="653" t="s">
        <v>0</v>
      </c>
      <c r="K69" s="651">
        <f t="shared" ref="K69:M70" si="23">K73+K77</f>
        <v>299000</v>
      </c>
      <c r="L69" s="651">
        <f t="shared" si="23"/>
        <v>299000</v>
      </c>
      <c r="M69" s="651">
        <f t="shared" si="23"/>
        <v>0</v>
      </c>
      <c r="N69" s="651">
        <f>N73+N77</f>
        <v>0</v>
      </c>
      <c r="O69" s="649"/>
      <c r="P69" s="649"/>
      <c r="Q69" s="649"/>
      <c r="R69" s="649"/>
      <c r="S69" s="649"/>
      <c r="T69" s="649"/>
      <c r="U69" s="649"/>
      <c r="V69" s="649"/>
      <c r="W69" s="649"/>
      <c r="X69" s="649"/>
      <c r="Y69" s="649"/>
      <c r="Z69" s="649"/>
      <c r="AA69" s="649"/>
      <c r="AB69" s="649"/>
      <c r="AC69" s="649"/>
      <c r="AD69" s="649"/>
      <c r="AE69" s="649"/>
      <c r="AF69" s="649"/>
      <c r="AG69" s="649"/>
      <c r="AH69" s="649"/>
      <c r="AI69" s="649"/>
      <c r="AJ69" s="649"/>
      <c r="AK69" s="649"/>
      <c r="AL69" s="649"/>
      <c r="AM69" s="649"/>
      <c r="AN69" s="649"/>
      <c r="AO69" s="649"/>
      <c r="AP69" s="649"/>
      <c r="AQ69" s="649"/>
      <c r="AR69" s="649"/>
      <c r="AS69" s="649"/>
      <c r="AT69" s="649"/>
      <c r="AU69" s="649"/>
      <c r="AV69" s="649"/>
      <c r="AW69" s="649"/>
      <c r="AX69" s="649"/>
      <c r="AY69" s="649"/>
      <c r="AZ69" s="649"/>
      <c r="BA69" s="649"/>
      <c r="BB69" s="649"/>
      <c r="BC69" s="649"/>
      <c r="BD69" s="649"/>
      <c r="BE69" s="649"/>
      <c r="BF69" s="649"/>
      <c r="BG69" s="649"/>
      <c r="BH69" s="649"/>
      <c r="BI69" s="649"/>
      <c r="BJ69" s="649"/>
      <c r="BK69" s="649"/>
      <c r="BL69" s="649"/>
      <c r="BM69" s="649"/>
      <c r="BN69" s="649"/>
      <c r="BO69" s="649"/>
      <c r="BP69" s="649"/>
      <c r="BQ69" s="649"/>
      <c r="BR69" s="649"/>
      <c r="BS69" s="649"/>
      <c r="BT69" s="649"/>
      <c r="BU69" s="649"/>
      <c r="BV69" s="649"/>
      <c r="BW69" s="649"/>
      <c r="BX69" s="649"/>
      <c r="BY69" s="649"/>
      <c r="BZ69" s="649"/>
      <c r="CA69" s="649"/>
      <c r="CB69" s="649"/>
      <c r="CC69" s="649"/>
      <c r="CD69" s="649"/>
      <c r="CE69" s="649"/>
      <c r="CF69" s="649"/>
      <c r="CG69" s="649"/>
      <c r="CH69" s="649"/>
      <c r="CI69" s="649"/>
      <c r="CJ69" s="649"/>
      <c r="CK69" s="649"/>
      <c r="CL69" s="649"/>
      <c r="CM69" s="649"/>
      <c r="CN69" s="649"/>
      <c r="CO69" s="649"/>
      <c r="CP69" s="649"/>
      <c r="CQ69" s="649"/>
      <c r="CR69" s="649"/>
      <c r="CS69" s="649"/>
      <c r="CT69" s="649"/>
      <c r="CU69" s="649"/>
      <c r="CV69" s="649"/>
      <c r="CW69" s="649"/>
      <c r="CX69" s="649"/>
      <c r="CY69" s="649"/>
      <c r="CZ69" s="649"/>
      <c r="DA69" s="649"/>
      <c r="DB69" s="649"/>
      <c r="DC69" s="649"/>
      <c r="DD69" s="649"/>
      <c r="DE69" s="649"/>
      <c r="DF69" s="649"/>
      <c r="DG69" s="649"/>
      <c r="DH69" s="649"/>
      <c r="DI69" s="649"/>
      <c r="DJ69" s="649"/>
      <c r="DK69" s="649"/>
      <c r="DL69" s="649"/>
      <c r="DM69" s="649"/>
      <c r="DN69" s="649"/>
      <c r="DO69" s="649"/>
      <c r="DP69" s="649"/>
      <c r="DQ69" s="649"/>
      <c r="DR69" s="649"/>
      <c r="DS69" s="649"/>
      <c r="DT69" s="649"/>
      <c r="DU69" s="649"/>
      <c r="DV69" s="649"/>
      <c r="DW69" s="649"/>
      <c r="DX69" s="649"/>
      <c r="DY69" s="649"/>
      <c r="DZ69" s="649"/>
      <c r="EA69" s="649"/>
      <c r="EB69" s="649"/>
      <c r="EC69" s="649"/>
      <c r="ED69" s="649"/>
      <c r="EE69" s="649"/>
      <c r="EF69" s="649"/>
      <c r="EG69" s="649"/>
      <c r="EH69" s="649"/>
      <c r="EI69" s="649"/>
      <c r="EJ69" s="649"/>
      <c r="EK69" s="649"/>
      <c r="EL69" s="649"/>
      <c r="EM69" s="649"/>
      <c r="EN69" s="649"/>
      <c r="EO69" s="649"/>
      <c r="EP69" s="649"/>
      <c r="EQ69" s="649"/>
      <c r="ER69" s="649"/>
      <c r="ES69" s="649"/>
      <c r="ET69" s="649"/>
      <c r="EU69" s="649"/>
      <c r="EV69" s="649"/>
      <c r="EW69" s="649"/>
      <c r="EX69" s="649"/>
      <c r="EY69" s="649"/>
      <c r="EZ69" s="649"/>
      <c r="FA69" s="649"/>
      <c r="FB69" s="649"/>
      <c r="FC69" s="649"/>
      <c r="FD69" s="649"/>
      <c r="FE69" s="649"/>
      <c r="FF69" s="649"/>
      <c r="FG69" s="649"/>
      <c r="FH69" s="649"/>
      <c r="FI69" s="649"/>
      <c r="FJ69" s="649"/>
      <c r="FK69" s="649"/>
      <c r="FL69" s="649"/>
      <c r="FM69" s="649"/>
      <c r="FN69" s="649"/>
      <c r="FO69" s="649"/>
      <c r="FP69" s="649"/>
      <c r="FQ69" s="649"/>
      <c r="FR69" s="649"/>
      <c r="FS69" s="649"/>
      <c r="FT69" s="649"/>
      <c r="FU69" s="649"/>
      <c r="FV69" s="649"/>
      <c r="FW69" s="649"/>
      <c r="FX69" s="649"/>
      <c r="FY69" s="649"/>
      <c r="FZ69" s="649"/>
      <c r="GA69" s="649"/>
      <c r="GB69" s="649"/>
      <c r="GC69" s="649"/>
      <c r="GD69" s="649"/>
      <c r="GE69" s="649"/>
      <c r="GF69" s="649"/>
      <c r="GG69" s="649"/>
      <c r="GH69" s="649"/>
      <c r="GI69" s="649"/>
      <c r="GJ69" s="649"/>
      <c r="GK69" s="649"/>
      <c r="GL69" s="649"/>
      <c r="GM69" s="649"/>
      <c r="GN69" s="649"/>
      <c r="GO69" s="649"/>
      <c r="GP69" s="649"/>
      <c r="GQ69" s="649"/>
      <c r="GR69" s="649"/>
      <c r="GS69" s="649"/>
      <c r="GT69" s="649"/>
      <c r="GU69" s="649"/>
      <c r="GV69" s="649"/>
      <c r="GW69" s="649"/>
      <c r="GX69" s="649"/>
      <c r="GY69" s="649"/>
      <c r="GZ69" s="649"/>
      <c r="HA69" s="649"/>
      <c r="HB69" s="649"/>
      <c r="HC69" s="649"/>
      <c r="HD69" s="649"/>
      <c r="HE69" s="649"/>
      <c r="HF69" s="649"/>
      <c r="HG69" s="649"/>
      <c r="HH69" s="649"/>
      <c r="HI69" s="649"/>
      <c r="HJ69" s="649"/>
      <c r="HK69" s="649"/>
      <c r="HL69" s="649"/>
      <c r="HM69" s="649"/>
      <c r="HN69" s="649"/>
      <c r="HO69" s="649"/>
      <c r="HP69" s="649"/>
      <c r="HQ69" s="649"/>
      <c r="HR69" s="649"/>
      <c r="HS69" s="649"/>
      <c r="HT69" s="649"/>
      <c r="HU69" s="649"/>
      <c r="HV69" s="649"/>
      <c r="HW69" s="649"/>
      <c r="HX69" s="649"/>
      <c r="HY69" s="649"/>
      <c r="HZ69" s="649"/>
      <c r="IA69" s="649"/>
      <c r="IB69" s="649"/>
      <c r="IC69" s="649"/>
      <c r="ID69" s="649"/>
      <c r="IE69" s="649"/>
      <c r="IF69" s="649"/>
      <c r="IG69" s="649"/>
      <c r="IH69" s="649"/>
      <c r="II69" s="649"/>
      <c r="IJ69" s="649"/>
      <c r="IK69" s="649"/>
      <c r="IL69" s="649"/>
      <c r="IM69" s="649"/>
      <c r="IN69" s="649"/>
      <c r="IO69" s="649"/>
      <c r="IP69" s="649"/>
      <c r="IQ69" s="649"/>
      <c r="IR69" s="649"/>
      <c r="IS69" s="649"/>
      <c r="IT69" s="649"/>
      <c r="IU69" s="649"/>
      <c r="IV69" s="624"/>
    </row>
    <row r="70" spans="1:256" hidden="1">
      <c r="A70" s="1194"/>
      <c r="B70" s="1198"/>
      <c r="C70" s="1199"/>
      <c r="D70" s="668" t="s">
        <v>1</v>
      </c>
      <c r="E70" s="651">
        <f t="shared" si="22"/>
        <v>0</v>
      </c>
      <c r="F70" s="651">
        <f t="shared" si="22"/>
        <v>0</v>
      </c>
      <c r="G70" s="652">
        <f t="shared" si="22"/>
        <v>0</v>
      </c>
      <c r="H70" s="617"/>
      <c r="I70" s="1203"/>
      <c r="J70" s="653" t="s">
        <v>1</v>
      </c>
      <c r="K70" s="651">
        <f t="shared" si="23"/>
        <v>0</v>
      </c>
      <c r="L70" s="651">
        <f t="shared" si="23"/>
        <v>0</v>
      </c>
      <c r="M70" s="651">
        <f t="shared" si="23"/>
        <v>0</v>
      </c>
      <c r="N70" s="651">
        <f>N74+N78</f>
        <v>0</v>
      </c>
      <c r="O70" s="649"/>
      <c r="P70" s="649"/>
      <c r="Q70" s="649"/>
      <c r="R70" s="649"/>
      <c r="S70" s="649"/>
      <c r="T70" s="649"/>
      <c r="U70" s="649"/>
      <c r="V70" s="649"/>
      <c r="W70" s="649"/>
      <c r="X70" s="649"/>
      <c r="Y70" s="649"/>
      <c r="Z70" s="649"/>
      <c r="AA70" s="649"/>
      <c r="AB70" s="649"/>
      <c r="AC70" s="649"/>
      <c r="AD70" s="649"/>
      <c r="AE70" s="649"/>
      <c r="AF70" s="649"/>
      <c r="AG70" s="649"/>
      <c r="AH70" s="649"/>
      <c r="AI70" s="649"/>
      <c r="AJ70" s="649"/>
      <c r="AK70" s="649"/>
      <c r="AL70" s="649"/>
      <c r="AM70" s="649"/>
      <c r="AN70" s="649"/>
      <c r="AO70" s="649"/>
      <c r="AP70" s="649"/>
      <c r="AQ70" s="649"/>
      <c r="AR70" s="649"/>
      <c r="AS70" s="649"/>
      <c r="AT70" s="649"/>
      <c r="AU70" s="649"/>
      <c r="AV70" s="649"/>
      <c r="AW70" s="649"/>
      <c r="AX70" s="649"/>
      <c r="AY70" s="649"/>
      <c r="AZ70" s="649"/>
      <c r="BA70" s="649"/>
      <c r="BB70" s="649"/>
      <c r="BC70" s="649"/>
      <c r="BD70" s="649"/>
      <c r="BE70" s="649"/>
      <c r="BF70" s="649"/>
      <c r="BG70" s="649"/>
      <c r="BH70" s="649"/>
      <c r="BI70" s="649"/>
      <c r="BJ70" s="649"/>
      <c r="BK70" s="649"/>
      <c r="BL70" s="649"/>
      <c r="BM70" s="649"/>
      <c r="BN70" s="649"/>
      <c r="BO70" s="649"/>
      <c r="BP70" s="649"/>
      <c r="BQ70" s="649"/>
      <c r="BR70" s="649"/>
      <c r="BS70" s="649"/>
      <c r="BT70" s="649"/>
      <c r="BU70" s="649"/>
      <c r="BV70" s="649"/>
      <c r="BW70" s="649"/>
      <c r="BX70" s="649"/>
      <c r="BY70" s="649"/>
      <c r="BZ70" s="649"/>
      <c r="CA70" s="649"/>
      <c r="CB70" s="649"/>
      <c r="CC70" s="649"/>
      <c r="CD70" s="649"/>
      <c r="CE70" s="649"/>
      <c r="CF70" s="649"/>
      <c r="CG70" s="649"/>
      <c r="CH70" s="649"/>
      <c r="CI70" s="649"/>
      <c r="CJ70" s="649"/>
      <c r="CK70" s="649"/>
      <c r="CL70" s="649"/>
      <c r="CM70" s="649"/>
      <c r="CN70" s="649"/>
      <c r="CO70" s="649"/>
      <c r="CP70" s="649"/>
      <c r="CQ70" s="649"/>
      <c r="CR70" s="649"/>
      <c r="CS70" s="649"/>
      <c r="CT70" s="649"/>
      <c r="CU70" s="649"/>
      <c r="CV70" s="649"/>
      <c r="CW70" s="649"/>
      <c r="CX70" s="649"/>
      <c r="CY70" s="649"/>
      <c r="CZ70" s="649"/>
      <c r="DA70" s="649"/>
      <c r="DB70" s="649"/>
      <c r="DC70" s="649"/>
      <c r="DD70" s="649"/>
      <c r="DE70" s="649"/>
      <c r="DF70" s="649"/>
      <c r="DG70" s="649"/>
      <c r="DH70" s="649"/>
      <c r="DI70" s="649"/>
      <c r="DJ70" s="649"/>
      <c r="DK70" s="649"/>
      <c r="DL70" s="649"/>
      <c r="DM70" s="649"/>
      <c r="DN70" s="649"/>
      <c r="DO70" s="649"/>
      <c r="DP70" s="649"/>
      <c r="DQ70" s="649"/>
      <c r="DR70" s="649"/>
      <c r="DS70" s="649"/>
      <c r="DT70" s="649"/>
      <c r="DU70" s="649"/>
      <c r="DV70" s="649"/>
      <c r="DW70" s="649"/>
      <c r="DX70" s="649"/>
      <c r="DY70" s="649"/>
      <c r="DZ70" s="649"/>
      <c r="EA70" s="649"/>
      <c r="EB70" s="649"/>
      <c r="EC70" s="649"/>
      <c r="ED70" s="649"/>
      <c r="EE70" s="649"/>
      <c r="EF70" s="649"/>
      <c r="EG70" s="649"/>
      <c r="EH70" s="649"/>
      <c r="EI70" s="649"/>
      <c r="EJ70" s="649"/>
      <c r="EK70" s="649"/>
      <c r="EL70" s="649"/>
      <c r="EM70" s="649"/>
      <c r="EN70" s="649"/>
      <c r="EO70" s="649"/>
      <c r="EP70" s="649"/>
      <c r="EQ70" s="649"/>
      <c r="ER70" s="649"/>
      <c r="ES70" s="649"/>
      <c r="ET70" s="649"/>
      <c r="EU70" s="649"/>
      <c r="EV70" s="649"/>
      <c r="EW70" s="649"/>
      <c r="EX70" s="649"/>
      <c r="EY70" s="649"/>
      <c r="EZ70" s="649"/>
      <c r="FA70" s="649"/>
      <c r="FB70" s="649"/>
      <c r="FC70" s="649"/>
      <c r="FD70" s="649"/>
      <c r="FE70" s="649"/>
      <c r="FF70" s="649"/>
      <c r="FG70" s="649"/>
      <c r="FH70" s="649"/>
      <c r="FI70" s="649"/>
      <c r="FJ70" s="649"/>
      <c r="FK70" s="649"/>
      <c r="FL70" s="649"/>
      <c r="FM70" s="649"/>
      <c r="FN70" s="649"/>
      <c r="FO70" s="649"/>
      <c r="FP70" s="649"/>
      <c r="FQ70" s="649"/>
      <c r="FR70" s="649"/>
      <c r="FS70" s="649"/>
      <c r="FT70" s="649"/>
      <c r="FU70" s="649"/>
      <c r="FV70" s="649"/>
      <c r="FW70" s="649"/>
      <c r="FX70" s="649"/>
      <c r="FY70" s="649"/>
      <c r="FZ70" s="649"/>
      <c r="GA70" s="649"/>
      <c r="GB70" s="649"/>
      <c r="GC70" s="649"/>
      <c r="GD70" s="649"/>
      <c r="GE70" s="649"/>
      <c r="GF70" s="649"/>
      <c r="GG70" s="649"/>
      <c r="GH70" s="649"/>
      <c r="GI70" s="649"/>
      <c r="GJ70" s="649"/>
      <c r="GK70" s="649"/>
      <c r="GL70" s="649"/>
      <c r="GM70" s="649"/>
      <c r="GN70" s="649"/>
      <c r="GO70" s="649"/>
      <c r="GP70" s="649"/>
      <c r="GQ70" s="649"/>
      <c r="GR70" s="649"/>
      <c r="GS70" s="649"/>
      <c r="GT70" s="649"/>
      <c r="GU70" s="649"/>
      <c r="GV70" s="649"/>
      <c r="GW70" s="649"/>
      <c r="GX70" s="649"/>
      <c r="GY70" s="649"/>
      <c r="GZ70" s="649"/>
      <c r="HA70" s="649"/>
      <c r="HB70" s="649"/>
      <c r="HC70" s="649"/>
      <c r="HD70" s="649"/>
      <c r="HE70" s="649"/>
      <c r="HF70" s="649"/>
      <c r="HG70" s="649"/>
      <c r="HH70" s="649"/>
      <c r="HI70" s="649"/>
      <c r="HJ70" s="649"/>
      <c r="HK70" s="649"/>
      <c r="HL70" s="649"/>
      <c r="HM70" s="649"/>
      <c r="HN70" s="649"/>
      <c r="HO70" s="649"/>
      <c r="HP70" s="649"/>
      <c r="HQ70" s="649"/>
      <c r="HR70" s="649"/>
      <c r="HS70" s="649"/>
      <c r="HT70" s="649"/>
      <c r="HU70" s="649"/>
      <c r="HV70" s="649"/>
      <c r="HW70" s="649"/>
      <c r="HX70" s="649"/>
      <c r="HY70" s="649"/>
      <c r="HZ70" s="649"/>
      <c r="IA70" s="649"/>
      <c r="IB70" s="649"/>
      <c r="IC70" s="649"/>
      <c r="ID70" s="649"/>
      <c r="IE70" s="649"/>
      <c r="IF70" s="649"/>
      <c r="IG70" s="649"/>
      <c r="IH70" s="649"/>
      <c r="II70" s="649"/>
      <c r="IJ70" s="649"/>
      <c r="IK70" s="649"/>
      <c r="IL70" s="649"/>
      <c r="IM70" s="649"/>
      <c r="IN70" s="649"/>
      <c r="IO70" s="649"/>
      <c r="IP70" s="649"/>
      <c r="IQ70" s="649"/>
      <c r="IR70" s="649"/>
      <c r="IS70" s="649"/>
      <c r="IT70" s="649"/>
      <c r="IU70" s="649"/>
      <c r="IV70" s="624"/>
    </row>
    <row r="71" spans="1:256" hidden="1">
      <c r="A71" s="1195"/>
      <c r="B71" s="1200"/>
      <c r="C71" s="1201"/>
      <c r="D71" s="668" t="s">
        <v>2</v>
      </c>
      <c r="E71" s="651">
        <f>E69+E70</f>
        <v>299000</v>
      </c>
      <c r="F71" s="651">
        <f>F69+F70</f>
        <v>299000</v>
      </c>
      <c r="G71" s="651">
        <f>G69+G70</f>
        <v>0</v>
      </c>
      <c r="H71" s="617"/>
      <c r="I71" s="1204"/>
      <c r="J71" s="653" t="s">
        <v>2</v>
      </c>
      <c r="K71" s="651">
        <f>K69+K70</f>
        <v>299000</v>
      </c>
      <c r="L71" s="651">
        <f>L69+L70</f>
        <v>299000</v>
      </c>
      <c r="M71" s="651">
        <f>M69+M70</f>
        <v>0</v>
      </c>
      <c r="N71" s="651">
        <f>N69+N70</f>
        <v>0</v>
      </c>
      <c r="O71" s="649"/>
      <c r="P71" s="649"/>
      <c r="Q71" s="649"/>
      <c r="R71" s="649"/>
      <c r="S71" s="649"/>
      <c r="T71" s="649"/>
      <c r="U71" s="649"/>
      <c r="V71" s="649"/>
      <c r="W71" s="649"/>
      <c r="X71" s="649"/>
      <c r="Y71" s="649"/>
      <c r="Z71" s="649"/>
      <c r="AA71" s="649"/>
      <c r="AB71" s="649"/>
      <c r="AC71" s="649"/>
      <c r="AD71" s="649"/>
      <c r="AE71" s="649"/>
      <c r="AF71" s="649"/>
      <c r="AG71" s="649"/>
      <c r="AH71" s="649"/>
      <c r="AI71" s="649"/>
      <c r="AJ71" s="649"/>
      <c r="AK71" s="649"/>
      <c r="AL71" s="649"/>
      <c r="AM71" s="649"/>
      <c r="AN71" s="649"/>
      <c r="AO71" s="649"/>
      <c r="AP71" s="649"/>
      <c r="AQ71" s="649"/>
      <c r="AR71" s="649"/>
      <c r="AS71" s="649"/>
      <c r="AT71" s="649"/>
      <c r="AU71" s="649"/>
      <c r="AV71" s="649"/>
      <c r="AW71" s="649"/>
      <c r="AX71" s="649"/>
      <c r="AY71" s="649"/>
      <c r="AZ71" s="649"/>
      <c r="BA71" s="649"/>
      <c r="BB71" s="649"/>
      <c r="BC71" s="649"/>
      <c r="BD71" s="649"/>
      <c r="BE71" s="649"/>
      <c r="BF71" s="649"/>
      <c r="BG71" s="649"/>
      <c r="BH71" s="649"/>
      <c r="BI71" s="649"/>
      <c r="BJ71" s="649"/>
      <c r="BK71" s="649"/>
      <c r="BL71" s="649"/>
      <c r="BM71" s="649"/>
      <c r="BN71" s="649"/>
      <c r="BO71" s="649"/>
      <c r="BP71" s="649"/>
      <c r="BQ71" s="649"/>
      <c r="BR71" s="649"/>
      <c r="BS71" s="649"/>
      <c r="BT71" s="649"/>
      <c r="BU71" s="649"/>
      <c r="BV71" s="649"/>
      <c r="BW71" s="649"/>
      <c r="BX71" s="649"/>
      <c r="BY71" s="649"/>
      <c r="BZ71" s="649"/>
      <c r="CA71" s="649"/>
      <c r="CB71" s="649"/>
      <c r="CC71" s="649"/>
      <c r="CD71" s="649"/>
      <c r="CE71" s="649"/>
      <c r="CF71" s="649"/>
      <c r="CG71" s="649"/>
      <c r="CH71" s="649"/>
      <c r="CI71" s="649"/>
      <c r="CJ71" s="649"/>
      <c r="CK71" s="649"/>
      <c r="CL71" s="649"/>
      <c r="CM71" s="649"/>
      <c r="CN71" s="649"/>
      <c r="CO71" s="649"/>
      <c r="CP71" s="649"/>
      <c r="CQ71" s="649"/>
      <c r="CR71" s="649"/>
      <c r="CS71" s="649"/>
      <c r="CT71" s="649"/>
      <c r="CU71" s="649"/>
      <c r="CV71" s="649"/>
      <c r="CW71" s="649"/>
      <c r="CX71" s="649"/>
      <c r="CY71" s="649"/>
      <c r="CZ71" s="649"/>
      <c r="DA71" s="649"/>
      <c r="DB71" s="649"/>
      <c r="DC71" s="649"/>
      <c r="DD71" s="649"/>
      <c r="DE71" s="649"/>
      <c r="DF71" s="649"/>
      <c r="DG71" s="649"/>
      <c r="DH71" s="649"/>
      <c r="DI71" s="649"/>
      <c r="DJ71" s="649"/>
      <c r="DK71" s="649"/>
      <c r="DL71" s="649"/>
      <c r="DM71" s="649"/>
      <c r="DN71" s="649"/>
      <c r="DO71" s="649"/>
      <c r="DP71" s="649"/>
      <c r="DQ71" s="649"/>
      <c r="DR71" s="649"/>
      <c r="DS71" s="649"/>
      <c r="DT71" s="649"/>
      <c r="DU71" s="649"/>
      <c r="DV71" s="649"/>
      <c r="DW71" s="649"/>
      <c r="DX71" s="649"/>
      <c r="DY71" s="649"/>
      <c r="DZ71" s="649"/>
      <c r="EA71" s="649"/>
      <c r="EB71" s="649"/>
      <c r="EC71" s="649"/>
      <c r="ED71" s="649"/>
      <c r="EE71" s="649"/>
      <c r="EF71" s="649"/>
      <c r="EG71" s="649"/>
      <c r="EH71" s="649"/>
      <c r="EI71" s="649"/>
      <c r="EJ71" s="649"/>
      <c r="EK71" s="649"/>
      <c r="EL71" s="649"/>
      <c r="EM71" s="649"/>
      <c r="EN71" s="649"/>
      <c r="EO71" s="649"/>
      <c r="EP71" s="649"/>
      <c r="EQ71" s="649"/>
      <c r="ER71" s="649"/>
      <c r="ES71" s="649"/>
      <c r="ET71" s="649"/>
      <c r="EU71" s="649"/>
      <c r="EV71" s="649"/>
      <c r="EW71" s="649"/>
      <c r="EX71" s="649"/>
      <c r="EY71" s="649"/>
      <c r="EZ71" s="649"/>
      <c r="FA71" s="649"/>
      <c r="FB71" s="649"/>
      <c r="FC71" s="649"/>
      <c r="FD71" s="649"/>
      <c r="FE71" s="649"/>
      <c r="FF71" s="649"/>
      <c r="FG71" s="649"/>
      <c r="FH71" s="649"/>
      <c r="FI71" s="649"/>
      <c r="FJ71" s="649"/>
      <c r="FK71" s="649"/>
      <c r="FL71" s="649"/>
      <c r="FM71" s="649"/>
      <c r="FN71" s="649"/>
      <c r="FO71" s="649"/>
      <c r="FP71" s="649"/>
      <c r="FQ71" s="649"/>
      <c r="FR71" s="649"/>
      <c r="FS71" s="649"/>
      <c r="FT71" s="649"/>
      <c r="FU71" s="649"/>
      <c r="FV71" s="649"/>
      <c r="FW71" s="649"/>
      <c r="FX71" s="649"/>
      <c r="FY71" s="649"/>
      <c r="FZ71" s="649"/>
      <c r="GA71" s="649"/>
      <c r="GB71" s="649"/>
      <c r="GC71" s="649"/>
      <c r="GD71" s="649"/>
      <c r="GE71" s="649"/>
      <c r="GF71" s="649"/>
      <c r="GG71" s="649"/>
      <c r="GH71" s="649"/>
      <c r="GI71" s="649"/>
      <c r="GJ71" s="649"/>
      <c r="GK71" s="649"/>
      <c r="GL71" s="649"/>
      <c r="GM71" s="649"/>
      <c r="GN71" s="649"/>
      <c r="GO71" s="649"/>
      <c r="GP71" s="649"/>
      <c r="GQ71" s="649"/>
      <c r="GR71" s="649"/>
      <c r="GS71" s="649"/>
      <c r="GT71" s="649"/>
      <c r="GU71" s="649"/>
      <c r="GV71" s="649"/>
      <c r="GW71" s="649"/>
      <c r="GX71" s="649"/>
      <c r="GY71" s="649"/>
      <c r="GZ71" s="649"/>
      <c r="HA71" s="649"/>
      <c r="HB71" s="649"/>
      <c r="HC71" s="649"/>
      <c r="HD71" s="649"/>
      <c r="HE71" s="649"/>
      <c r="HF71" s="649"/>
      <c r="HG71" s="649"/>
      <c r="HH71" s="649"/>
      <c r="HI71" s="649"/>
      <c r="HJ71" s="649"/>
      <c r="HK71" s="649"/>
      <c r="HL71" s="649"/>
      <c r="HM71" s="649"/>
      <c r="HN71" s="649"/>
      <c r="HO71" s="649"/>
      <c r="HP71" s="649"/>
      <c r="HQ71" s="649"/>
      <c r="HR71" s="649"/>
      <c r="HS71" s="649"/>
      <c r="HT71" s="649"/>
      <c r="HU71" s="649"/>
      <c r="HV71" s="649"/>
      <c r="HW71" s="649"/>
      <c r="HX71" s="649"/>
      <c r="HY71" s="649"/>
      <c r="HZ71" s="649"/>
      <c r="IA71" s="649"/>
      <c r="IB71" s="649"/>
      <c r="IC71" s="649"/>
      <c r="ID71" s="649"/>
      <c r="IE71" s="649"/>
      <c r="IF71" s="649"/>
      <c r="IG71" s="649"/>
      <c r="IH71" s="649"/>
      <c r="II71" s="649"/>
      <c r="IJ71" s="649"/>
      <c r="IK71" s="649"/>
      <c r="IL71" s="649"/>
      <c r="IM71" s="649"/>
      <c r="IN71" s="649"/>
      <c r="IO71" s="649"/>
      <c r="IP71" s="649"/>
      <c r="IQ71" s="649"/>
      <c r="IR71" s="649"/>
      <c r="IS71" s="649"/>
      <c r="IT71" s="649"/>
      <c r="IU71" s="649"/>
      <c r="IV71" s="624"/>
    </row>
    <row r="72" spans="1:256" hidden="1">
      <c r="A72" s="678"/>
      <c r="B72" s="679"/>
      <c r="C72" s="680"/>
      <c r="D72" s="667"/>
      <c r="E72" s="638"/>
      <c r="F72" s="638"/>
      <c r="G72" s="639"/>
      <c r="H72" s="617"/>
      <c r="I72" s="681"/>
      <c r="J72" s="675"/>
      <c r="K72" s="682"/>
      <c r="L72" s="682"/>
      <c r="M72" s="682"/>
      <c r="N72" s="682"/>
      <c r="O72" s="624"/>
      <c r="P72" s="624"/>
      <c r="Q72" s="624"/>
      <c r="R72" s="624"/>
      <c r="S72" s="624"/>
      <c r="T72" s="624"/>
      <c r="U72" s="624"/>
      <c r="V72" s="624"/>
      <c r="W72" s="624"/>
      <c r="X72" s="624"/>
      <c r="Y72" s="624"/>
      <c r="Z72" s="624"/>
      <c r="AA72" s="624"/>
      <c r="AB72" s="624"/>
      <c r="AC72" s="624"/>
      <c r="AD72" s="624"/>
      <c r="AE72" s="624"/>
      <c r="AF72" s="624"/>
      <c r="AG72" s="624"/>
      <c r="AH72" s="624"/>
      <c r="AI72" s="624"/>
      <c r="AJ72" s="624"/>
      <c r="AK72" s="624"/>
      <c r="AL72" s="624"/>
      <c r="AM72" s="624"/>
      <c r="AN72" s="624"/>
      <c r="AO72" s="624"/>
      <c r="AP72" s="624"/>
      <c r="AQ72" s="624"/>
      <c r="AR72" s="624"/>
      <c r="AS72" s="624"/>
      <c r="AT72" s="624"/>
      <c r="AU72" s="624"/>
      <c r="AV72" s="624"/>
      <c r="AW72" s="624"/>
      <c r="AX72" s="624"/>
      <c r="AY72" s="624"/>
      <c r="AZ72" s="624"/>
      <c r="BA72" s="624"/>
      <c r="BB72" s="624"/>
      <c r="BC72" s="624"/>
      <c r="BD72" s="624"/>
      <c r="BE72" s="624"/>
      <c r="BF72" s="624"/>
      <c r="BG72" s="624"/>
      <c r="BH72" s="624"/>
      <c r="BI72" s="624"/>
      <c r="BJ72" s="624"/>
      <c r="BK72" s="624"/>
      <c r="BL72" s="624"/>
      <c r="BM72" s="624"/>
      <c r="BN72" s="624"/>
      <c r="BO72" s="624"/>
      <c r="BP72" s="624"/>
      <c r="BQ72" s="624"/>
      <c r="BR72" s="624"/>
      <c r="BS72" s="624"/>
      <c r="BT72" s="624"/>
      <c r="BU72" s="624"/>
      <c r="BV72" s="624"/>
      <c r="BW72" s="624"/>
      <c r="BX72" s="624"/>
      <c r="BY72" s="624"/>
      <c r="BZ72" s="624"/>
      <c r="CA72" s="624"/>
      <c r="CB72" s="624"/>
      <c r="CC72" s="624"/>
      <c r="CD72" s="624"/>
      <c r="CE72" s="624"/>
      <c r="CF72" s="624"/>
      <c r="CG72" s="624"/>
      <c r="CH72" s="624"/>
      <c r="CI72" s="624"/>
      <c r="CJ72" s="624"/>
      <c r="CK72" s="624"/>
      <c r="CL72" s="624"/>
      <c r="CM72" s="624"/>
      <c r="CN72" s="624"/>
      <c r="CO72" s="624"/>
      <c r="CP72" s="624"/>
      <c r="CQ72" s="624"/>
      <c r="CR72" s="624"/>
      <c r="CS72" s="624"/>
      <c r="CT72" s="624"/>
      <c r="CU72" s="624"/>
      <c r="CV72" s="624"/>
      <c r="CW72" s="624"/>
      <c r="CX72" s="624"/>
      <c r="CY72" s="624"/>
      <c r="CZ72" s="624"/>
      <c r="DA72" s="624"/>
      <c r="DB72" s="624"/>
      <c r="DC72" s="624"/>
      <c r="DD72" s="624"/>
      <c r="DE72" s="624"/>
      <c r="DF72" s="624"/>
      <c r="DG72" s="624"/>
      <c r="DH72" s="624"/>
      <c r="DI72" s="624"/>
      <c r="DJ72" s="624"/>
      <c r="DK72" s="624"/>
      <c r="DL72" s="624"/>
      <c r="DM72" s="624"/>
      <c r="DN72" s="624"/>
      <c r="DO72" s="624"/>
      <c r="DP72" s="624"/>
      <c r="DQ72" s="624"/>
      <c r="DR72" s="624"/>
      <c r="DS72" s="624"/>
      <c r="DT72" s="624"/>
      <c r="DU72" s="624"/>
      <c r="DV72" s="624"/>
      <c r="DW72" s="624"/>
      <c r="DX72" s="624"/>
      <c r="DY72" s="624"/>
      <c r="DZ72" s="624"/>
      <c r="EA72" s="624"/>
      <c r="EB72" s="624"/>
      <c r="EC72" s="624"/>
      <c r="ED72" s="624"/>
      <c r="EE72" s="624"/>
      <c r="EF72" s="624"/>
      <c r="EG72" s="624"/>
      <c r="EH72" s="624"/>
      <c r="EI72" s="624"/>
      <c r="EJ72" s="624"/>
      <c r="EK72" s="624"/>
      <c r="EL72" s="624"/>
      <c r="EM72" s="624"/>
      <c r="EN72" s="624"/>
      <c r="EO72" s="624"/>
      <c r="EP72" s="624"/>
      <c r="EQ72" s="624"/>
      <c r="ER72" s="624"/>
      <c r="ES72" s="624"/>
      <c r="ET72" s="624"/>
      <c r="EU72" s="624"/>
      <c r="EV72" s="624"/>
      <c r="EW72" s="624"/>
      <c r="EX72" s="624"/>
      <c r="EY72" s="624"/>
      <c r="EZ72" s="624"/>
      <c r="FA72" s="624"/>
      <c r="FB72" s="624"/>
      <c r="FC72" s="624"/>
      <c r="FD72" s="624"/>
      <c r="FE72" s="624"/>
      <c r="FF72" s="624"/>
      <c r="FG72" s="624"/>
      <c r="FH72" s="624"/>
      <c r="FI72" s="624"/>
      <c r="FJ72" s="624"/>
      <c r="FK72" s="624"/>
      <c r="FL72" s="624"/>
      <c r="FM72" s="624"/>
      <c r="FN72" s="624"/>
      <c r="FO72" s="624"/>
      <c r="FP72" s="624"/>
      <c r="FQ72" s="624"/>
      <c r="FR72" s="624"/>
      <c r="FS72" s="624"/>
      <c r="FT72" s="624"/>
      <c r="FU72" s="624"/>
      <c r="FV72" s="624"/>
      <c r="FW72" s="624"/>
      <c r="FX72" s="624"/>
      <c r="FY72" s="624"/>
      <c r="FZ72" s="624"/>
      <c r="GA72" s="624"/>
      <c r="GB72" s="624"/>
      <c r="GC72" s="624"/>
      <c r="GD72" s="624"/>
      <c r="GE72" s="624"/>
      <c r="GF72" s="624"/>
      <c r="GG72" s="624"/>
      <c r="GH72" s="624"/>
      <c r="GI72" s="624"/>
      <c r="GJ72" s="624"/>
      <c r="GK72" s="624"/>
      <c r="GL72" s="624"/>
      <c r="GM72" s="624"/>
      <c r="GN72" s="624"/>
      <c r="GO72" s="624"/>
      <c r="GP72" s="624"/>
      <c r="GQ72" s="624"/>
      <c r="GR72" s="624"/>
      <c r="GS72" s="624"/>
      <c r="GT72" s="624"/>
      <c r="GU72" s="624"/>
      <c r="GV72" s="624"/>
      <c r="GW72" s="624"/>
      <c r="GX72" s="624"/>
      <c r="GY72" s="624"/>
      <c r="GZ72" s="624"/>
      <c r="HA72" s="624"/>
      <c r="HB72" s="624"/>
      <c r="HC72" s="624"/>
      <c r="HD72" s="624"/>
      <c r="HE72" s="624"/>
      <c r="HF72" s="624"/>
      <c r="HG72" s="624"/>
      <c r="HH72" s="624"/>
      <c r="HI72" s="624"/>
      <c r="HJ72" s="624"/>
      <c r="HK72" s="624"/>
      <c r="HL72" s="624"/>
      <c r="HM72" s="624"/>
      <c r="HN72" s="624"/>
      <c r="HO72" s="624"/>
      <c r="HP72" s="624"/>
      <c r="HQ72" s="624"/>
      <c r="HR72" s="624"/>
      <c r="HS72" s="624"/>
      <c r="HT72" s="624"/>
      <c r="HU72" s="624"/>
      <c r="HV72" s="624"/>
      <c r="HW72" s="624"/>
      <c r="HX72" s="624"/>
      <c r="HY72" s="624"/>
      <c r="HZ72" s="624"/>
      <c r="IA72" s="624"/>
      <c r="IB72" s="624"/>
      <c r="IC72" s="624"/>
      <c r="ID72" s="624"/>
      <c r="IE72" s="624"/>
      <c r="IF72" s="624"/>
      <c r="IG72" s="624"/>
      <c r="IH72" s="624"/>
      <c r="II72" s="624"/>
      <c r="IJ72" s="624"/>
      <c r="IK72" s="624"/>
      <c r="IL72" s="624"/>
      <c r="IM72" s="624"/>
      <c r="IN72" s="624"/>
      <c r="IO72" s="624"/>
      <c r="IP72" s="624"/>
      <c r="IQ72" s="624"/>
      <c r="IR72" s="624"/>
      <c r="IS72" s="624"/>
      <c r="IT72" s="624"/>
      <c r="IU72" s="624"/>
      <c r="IV72" s="649"/>
    </row>
    <row r="73" spans="1:256" hidden="1">
      <c r="A73" s="1205"/>
      <c r="B73" s="1205"/>
      <c r="C73" s="1208" t="s">
        <v>1386</v>
      </c>
      <c r="D73" s="644" t="s">
        <v>0</v>
      </c>
      <c r="E73" s="645">
        <f>F73+G73</f>
        <v>299000</v>
      </c>
      <c r="F73" s="645">
        <v>299000</v>
      </c>
      <c r="G73" s="646">
        <v>0</v>
      </c>
      <c r="H73" s="617"/>
      <c r="I73" s="1211" t="s">
        <v>514</v>
      </c>
      <c r="J73" s="648" t="s">
        <v>0</v>
      </c>
      <c r="K73" s="645">
        <f>L73+M73+N73</f>
        <v>216830</v>
      </c>
      <c r="L73" s="645">
        <v>216830</v>
      </c>
      <c r="M73" s="645">
        <v>0</v>
      </c>
      <c r="N73" s="645">
        <v>0</v>
      </c>
      <c r="O73" s="219"/>
      <c r="P73" s="219"/>
      <c r="Q73" s="219"/>
      <c r="R73" s="219"/>
      <c r="S73" s="219"/>
      <c r="T73" s="219"/>
      <c r="U73" s="219"/>
      <c r="V73" s="219"/>
      <c r="W73" s="219"/>
      <c r="X73" s="219"/>
      <c r="Y73" s="219"/>
      <c r="Z73" s="219"/>
      <c r="AA73" s="219"/>
      <c r="AB73" s="219"/>
      <c r="AC73" s="219"/>
      <c r="AD73" s="219"/>
      <c r="AE73" s="219"/>
      <c r="AF73" s="219"/>
      <c r="AG73" s="219"/>
      <c r="AH73" s="219"/>
      <c r="AI73" s="219"/>
      <c r="AJ73" s="219"/>
      <c r="AK73" s="219"/>
      <c r="AL73" s="219"/>
      <c r="AM73" s="219"/>
      <c r="AN73" s="219"/>
      <c r="AO73" s="219"/>
      <c r="AP73" s="219"/>
      <c r="AQ73" s="219"/>
      <c r="AR73" s="219"/>
      <c r="AS73" s="219"/>
      <c r="AT73" s="219"/>
      <c r="AU73" s="219"/>
      <c r="AV73" s="219"/>
      <c r="AW73" s="219"/>
      <c r="AX73" s="219"/>
      <c r="AY73" s="219"/>
      <c r="AZ73" s="219"/>
      <c r="BA73" s="219"/>
      <c r="BB73" s="219"/>
      <c r="BC73" s="219"/>
      <c r="BD73" s="219"/>
      <c r="BE73" s="219"/>
      <c r="BF73" s="219"/>
      <c r="BG73" s="219"/>
      <c r="BH73" s="219"/>
      <c r="BI73" s="219"/>
      <c r="BJ73" s="219"/>
      <c r="BK73" s="219"/>
      <c r="BL73" s="219"/>
      <c r="BM73" s="219"/>
      <c r="BN73" s="219"/>
      <c r="BO73" s="219"/>
      <c r="BP73" s="219"/>
      <c r="BQ73" s="219"/>
      <c r="BR73" s="219"/>
      <c r="BS73" s="219"/>
      <c r="BT73" s="219"/>
      <c r="BU73" s="219"/>
      <c r="BV73" s="219"/>
      <c r="BW73" s="219"/>
      <c r="BX73" s="219"/>
      <c r="BY73" s="219"/>
      <c r="BZ73" s="219"/>
      <c r="CA73" s="219"/>
      <c r="CB73" s="219"/>
      <c r="CC73" s="219"/>
      <c r="CD73" s="219"/>
      <c r="CE73" s="219"/>
      <c r="CF73" s="219"/>
      <c r="CG73" s="219"/>
      <c r="CH73" s="219"/>
      <c r="CI73" s="219"/>
      <c r="CJ73" s="219"/>
      <c r="CK73" s="219"/>
      <c r="CL73" s="219"/>
      <c r="CM73" s="219"/>
      <c r="CN73" s="219"/>
      <c r="CO73" s="219"/>
      <c r="CP73" s="219"/>
      <c r="CQ73" s="219"/>
      <c r="CR73" s="219"/>
      <c r="CS73" s="219"/>
      <c r="CT73" s="219"/>
      <c r="CU73" s="219"/>
      <c r="CV73" s="219"/>
      <c r="CW73" s="219"/>
      <c r="CX73" s="219"/>
      <c r="CY73" s="219"/>
      <c r="CZ73" s="219"/>
      <c r="DA73" s="219"/>
      <c r="DB73" s="219"/>
      <c r="DC73" s="219"/>
      <c r="DD73" s="219"/>
      <c r="DE73" s="219"/>
      <c r="DF73" s="219"/>
      <c r="DG73" s="219"/>
      <c r="DH73" s="219"/>
      <c r="DI73" s="219"/>
      <c r="DJ73" s="219"/>
      <c r="DK73" s="219"/>
      <c r="DL73" s="219"/>
      <c r="DM73" s="219"/>
      <c r="DN73" s="219"/>
      <c r="DO73" s="219"/>
      <c r="DP73" s="219"/>
      <c r="DQ73" s="219"/>
      <c r="DR73" s="219"/>
      <c r="DS73" s="219"/>
      <c r="DT73" s="219"/>
      <c r="DU73" s="219"/>
      <c r="DV73" s="219"/>
      <c r="DW73" s="219"/>
      <c r="DX73" s="219"/>
      <c r="DY73" s="219"/>
      <c r="DZ73" s="219"/>
      <c r="EA73" s="219"/>
      <c r="EB73" s="219"/>
      <c r="EC73" s="219"/>
      <c r="ED73" s="219"/>
      <c r="EE73" s="219"/>
      <c r="EF73" s="219"/>
      <c r="EG73" s="219"/>
      <c r="EH73" s="219"/>
      <c r="EI73" s="219"/>
      <c r="EJ73" s="219"/>
      <c r="EK73" s="219"/>
      <c r="EL73" s="219"/>
      <c r="EM73" s="219"/>
      <c r="EN73" s="219"/>
      <c r="EO73" s="219"/>
      <c r="EP73" s="219"/>
      <c r="EQ73" s="219"/>
      <c r="ER73" s="219"/>
      <c r="ES73" s="219"/>
      <c r="ET73" s="219"/>
      <c r="EU73" s="219"/>
      <c r="EV73" s="219"/>
      <c r="EW73" s="219"/>
      <c r="EX73" s="219"/>
      <c r="EY73" s="219"/>
      <c r="EZ73" s="219"/>
      <c r="FA73" s="219"/>
      <c r="FB73" s="219"/>
      <c r="FC73" s="219"/>
      <c r="FD73" s="219"/>
      <c r="FE73" s="219"/>
      <c r="FF73" s="219"/>
      <c r="FG73" s="219"/>
      <c r="FH73" s="219"/>
      <c r="FI73" s="219"/>
      <c r="FJ73" s="219"/>
      <c r="FK73" s="219"/>
      <c r="FL73" s="219"/>
      <c r="FM73" s="219"/>
      <c r="FN73" s="219"/>
      <c r="FO73" s="219"/>
      <c r="FP73" s="219"/>
      <c r="FQ73" s="219"/>
      <c r="FR73" s="219"/>
      <c r="FS73" s="219"/>
      <c r="FT73" s="219"/>
      <c r="FU73" s="219"/>
      <c r="FV73" s="219"/>
      <c r="FW73" s="219"/>
      <c r="FX73" s="219"/>
      <c r="FY73" s="219"/>
      <c r="FZ73" s="219"/>
      <c r="GA73" s="219"/>
      <c r="GB73" s="219"/>
      <c r="GC73" s="219"/>
      <c r="GD73" s="219"/>
      <c r="GE73" s="219"/>
      <c r="GF73" s="219"/>
      <c r="GG73" s="219"/>
      <c r="GH73" s="219"/>
      <c r="GI73" s="219"/>
      <c r="GJ73" s="219"/>
      <c r="GK73" s="219"/>
      <c r="GL73" s="219"/>
      <c r="GM73" s="219"/>
      <c r="GN73" s="219"/>
      <c r="GO73" s="219"/>
      <c r="GP73" s="219"/>
      <c r="GQ73" s="219"/>
      <c r="GR73" s="219"/>
      <c r="GS73" s="219"/>
      <c r="GT73" s="219"/>
      <c r="GU73" s="219"/>
      <c r="GV73" s="219"/>
      <c r="GW73" s="219"/>
      <c r="GX73" s="219"/>
      <c r="GY73" s="219"/>
      <c r="GZ73" s="219"/>
      <c r="HA73" s="219"/>
      <c r="HB73" s="219"/>
      <c r="HC73" s="219"/>
      <c r="HD73" s="219"/>
      <c r="HE73" s="219"/>
      <c r="HF73" s="219"/>
      <c r="HG73" s="219"/>
      <c r="HH73" s="219"/>
      <c r="HI73" s="219"/>
      <c r="HJ73" s="219"/>
      <c r="HK73" s="219"/>
      <c r="HL73" s="219"/>
      <c r="HM73" s="219"/>
      <c r="HN73" s="219"/>
      <c r="HO73" s="219"/>
      <c r="HP73" s="219"/>
      <c r="HQ73" s="219"/>
      <c r="HR73" s="219"/>
      <c r="HS73" s="219"/>
      <c r="HT73" s="219"/>
      <c r="HU73" s="219"/>
      <c r="HV73" s="219"/>
      <c r="HW73" s="219"/>
      <c r="HX73" s="219"/>
      <c r="HY73" s="219"/>
      <c r="HZ73" s="219"/>
      <c r="IA73" s="219"/>
      <c r="IB73" s="219"/>
      <c r="IC73" s="219"/>
      <c r="ID73" s="219"/>
      <c r="IE73" s="219"/>
      <c r="IF73" s="219"/>
      <c r="IG73" s="219"/>
      <c r="IH73" s="219"/>
      <c r="II73" s="219"/>
      <c r="IJ73" s="219"/>
      <c r="IK73" s="219"/>
      <c r="IL73" s="219"/>
      <c r="IM73" s="219"/>
      <c r="IN73" s="219"/>
      <c r="IO73" s="219"/>
      <c r="IP73" s="219"/>
      <c r="IQ73" s="219"/>
      <c r="IR73" s="219"/>
      <c r="IS73" s="219"/>
      <c r="IT73" s="219"/>
      <c r="IU73" s="219"/>
      <c r="IV73" s="624"/>
    </row>
    <row r="74" spans="1:256" hidden="1">
      <c r="A74" s="1206"/>
      <c r="B74" s="1206"/>
      <c r="C74" s="1209"/>
      <c r="D74" s="644" t="s">
        <v>1</v>
      </c>
      <c r="E74" s="645">
        <f>F74+G74</f>
        <v>0</v>
      </c>
      <c r="F74" s="645"/>
      <c r="G74" s="646"/>
      <c r="H74" s="617"/>
      <c r="I74" s="1212"/>
      <c r="J74" s="648" t="s">
        <v>1</v>
      </c>
      <c r="K74" s="645">
        <f>L74+M74+N74</f>
        <v>0</v>
      </c>
      <c r="L74" s="645"/>
      <c r="M74" s="645"/>
      <c r="N74" s="645"/>
      <c r="O74" s="219"/>
      <c r="P74" s="219"/>
      <c r="Q74" s="219"/>
      <c r="R74" s="219"/>
      <c r="S74" s="219"/>
      <c r="T74" s="219"/>
      <c r="U74" s="219"/>
      <c r="V74" s="219"/>
      <c r="W74" s="219"/>
      <c r="X74" s="219"/>
      <c r="Y74" s="219"/>
      <c r="Z74" s="219"/>
      <c r="AA74" s="219"/>
      <c r="AB74" s="219"/>
      <c r="AC74" s="219"/>
      <c r="AD74" s="219"/>
      <c r="AE74" s="219"/>
      <c r="AF74" s="219"/>
      <c r="AG74" s="219"/>
      <c r="AH74" s="219"/>
      <c r="AI74" s="219"/>
      <c r="AJ74" s="219"/>
      <c r="AK74" s="219"/>
      <c r="AL74" s="219"/>
      <c r="AM74" s="219"/>
      <c r="AN74" s="219"/>
      <c r="AO74" s="219"/>
      <c r="AP74" s="219"/>
      <c r="AQ74" s="219"/>
      <c r="AR74" s="219"/>
      <c r="AS74" s="219"/>
      <c r="AT74" s="219"/>
      <c r="AU74" s="219"/>
      <c r="AV74" s="219"/>
      <c r="AW74" s="219"/>
      <c r="AX74" s="219"/>
      <c r="AY74" s="219"/>
      <c r="AZ74" s="219"/>
      <c r="BA74" s="219"/>
      <c r="BB74" s="219"/>
      <c r="BC74" s="219"/>
      <c r="BD74" s="219"/>
      <c r="BE74" s="219"/>
      <c r="BF74" s="219"/>
      <c r="BG74" s="219"/>
      <c r="BH74" s="219"/>
      <c r="BI74" s="219"/>
      <c r="BJ74" s="219"/>
      <c r="BK74" s="219"/>
      <c r="BL74" s="219"/>
      <c r="BM74" s="219"/>
      <c r="BN74" s="219"/>
      <c r="BO74" s="219"/>
      <c r="BP74" s="219"/>
      <c r="BQ74" s="219"/>
      <c r="BR74" s="219"/>
      <c r="BS74" s="219"/>
      <c r="BT74" s="219"/>
      <c r="BU74" s="219"/>
      <c r="BV74" s="219"/>
      <c r="BW74" s="219"/>
      <c r="BX74" s="219"/>
      <c r="BY74" s="219"/>
      <c r="BZ74" s="219"/>
      <c r="CA74" s="219"/>
      <c r="CB74" s="219"/>
      <c r="CC74" s="219"/>
      <c r="CD74" s="219"/>
      <c r="CE74" s="219"/>
      <c r="CF74" s="219"/>
      <c r="CG74" s="219"/>
      <c r="CH74" s="219"/>
      <c r="CI74" s="219"/>
      <c r="CJ74" s="219"/>
      <c r="CK74" s="219"/>
      <c r="CL74" s="219"/>
      <c r="CM74" s="219"/>
      <c r="CN74" s="219"/>
      <c r="CO74" s="219"/>
      <c r="CP74" s="219"/>
      <c r="CQ74" s="219"/>
      <c r="CR74" s="219"/>
      <c r="CS74" s="219"/>
      <c r="CT74" s="219"/>
      <c r="CU74" s="219"/>
      <c r="CV74" s="219"/>
      <c r="CW74" s="219"/>
      <c r="CX74" s="219"/>
      <c r="CY74" s="219"/>
      <c r="CZ74" s="219"/>
      <c r="DA74" s="219"/>
      <c r="DB74" s="219"/>
      <c r="DC74" s="219"/>
      <c r="DD74" s="219"/>
      <c r="DE74" s="219"/>
      <c r="DF74" s="219"/>
      <c r="DG74" s="219"/>
      <c r="DH74" s="219"/>
      <c r="DI74" s="219"/>
      <c r="DJ74" s="219"/>
      <c r="DK74" s="219"/>
      <c r="DL74" s="219"/>
      <c r="DM74" s="219"/>
      <c r="DN74" s="219"/>
      <c r="DO74" s="219"/>
      <c r="DP74" s="219"/>
      <c r="DQ74" s="219"/>
      <c r="DR74" s="219"/>
      <c r="DS74" s="219"/>
      <c r="DT74" s="219"/>
      <c r="DU74" s="219"/>
      <c r="DV74" s="219"/>
      <c r="DW74" s="219"/>
      <c r="DX74" s="219"/>
      <c r="DY74" s="219"/>
      <c r="DZ74" s="219"/>
      <c r="EA74" s="219"/>
      <c r="EB74" s="219"/>
      <c r="EC74" s="219"/>
      <c r="ED74" s="219"/>
      <c r="EE74" s="219"/>
      <c r="EF74" s="219"/>
      <c r="EG74" s="219"/>
      <c r="EH74" s="219"/>
      <c r="EI74" s="219"/>
      <c r="EJ74" s="219"/>
      <c r="EK74" s="219"/>
      <c r="EL74" s="219"/>
      <c r="EM74" s="219"/>
      <c r="EN74" s="219"/>
      <c r="EO74" s="219"/>
      <c r="EP74" s="219"/>
      <c r="EQ74" s="219"/>
      <c r="ER74" s="219"/>
      <c r="ES74" s="219"/>
      <c r="ET74" s="219"/>
      <c r="EU74" s="219"/>
      <c r="EV74" s="219"/>
      <c r="EW74" s="219"/>
      <c r="EX74" s="219"/>
      <c r="EY74" s="219"/>
      <c r="EZ74" s="219"/>
      <c r="FA74" s="219"/>
      <c r="FB74" s="219"/>
      <c r="FC74" s="219"/>
      <c r="FD74" s="219"/>
      <c r="FE74" s="219"/>
      <c r="FF74" s="219"/>
      <c r="FG74" s="219"/>
      <c r="FH74" s="219"/>
      <c r="FI74" s="219"/>
      <c r="FJ74" s="219"/>
      <c r="FK74" s="219"/>
      <c r="FL74" s="219"/>
      <c r="FM74" s="219"/>
      <c r="FN74" s="219"/>
      <c r="FO74" s="219"/>
      <c r="FP74" s="219"/>
      <c r="FQ74" s="219"/>
      <c r="FR74" s="219"/>
      <c r="FS74" s="219"/>
      <c r="FT74" s="219"/>
      <c r="FU74" s="219"/>
      <c r="FV74" s="219"/>
      <c r="FW74" s="219"/>
      <c r="FX74" s="219"/>
      <c r="FY74" s="219"/>
      <c r="FZ74" s="219"/>
      <c r="GA74" s="219"/>
      <c r="GB74" s="219"/>
      <c r="GC74" s="219"/>
      <c r="GD74" s="219"/>
      <c r="GE74" s="219"/>
      <c r="GF74" s="219"/>
      <c r="GG74" s="219"/>
      <c r="GH74" s="219"/>
      <c r="GI74" s="219"/>
      <c r="GJ74" s="219"/>
      <c r="GK74" s="219"/>
      <c r="GL74" s="219"/>
      <c r="GM74" s="219"/>
      <c r="GN74" s="219"/>
      <c r="GO74" s="219"/>
      <c r="GP74" s="219"/>
      <c r="GQ74" s="219"/>
      <c r="GR74" s="219"/>
      <c r="GS74" s="219"/>
      <c r="GT74" s="219"/>
      <c r="GU74" s="219"/>
      <c r="GV74" s="219"/>
      <c r="GW74" s="219"/>
      <c r="GX74" s="219"/>
      <c r="GY74" s="219"/>
      <c r="GZ74" s="219"/>
      <c r="HA74" s="219"/>
      <c r="HB74" s="219"/>
      <c r="HC74" s="219"/>
      <c r="HD74" s="219"/>
      <c r="HE74" s="219"/>
      <c r="HF74" s="219"/>
      <c r="HG74" s="219"/>
      <c r="HH74" s="219"/>
      <c r="HI74" s="219"/>
      <c r="HJ74" s="219"/>
      <c r="HK74" s="219"/>
      <c r="HL74" s="219"/>
      <c r="HM74" s="219"/>
      <c r="HN74" s="219"/>
      <c r="HO74" s="219"/>
      <c r="HP74" s="219"/>
      <c r="HQ74" s="219"/>
      <c r="HR74" s="219"/>
      <c r="HS74" s="219"/>
      <c r="HT74" s="219"/>
      <c r="HU74" s="219"/>
      <c r="HV74" s="219"/>
      <c r="HW74" s="219"/>
      <c r="HX74" s="219"/>
      <c r="HY74" s="219"/>
      <c r="HZ74" s="219"/>
      <c r="IA74" s="219"/>
      <c r="IB74" s="219"/>
      <c r="IC74" s="219"/>
      <c r="ID74" s="219"/>
      <c r="IE74" s="219"/>
      <c r="IF74" s="219"/>
      <c r="IG74" s="219"/>
      <c r="IH74" s="219"/>
      <c r="II74" s="219"/>
      <c r="IJ74" s="219"/>
      <c r="IK74" s="219"/>
      <c r="IL74" s="219"/>
      <c r="IM74" s="219"/>
      <c r="IN74" s="219"/>
      <c r="IO74" s="219"/>
      <c r="IP74" s="219"/>
      <c r="IQ74" s="219"/>
      <c r="IR74" s="219"/>
      <c r="IS74" s="219"/>
      <c r="IT74" s="219"/>
      <c r="IU74" s="219"/>
      <c r="IV74" s="624"/>
    </row>
    <row r="75" spans="1:256" hidden="1">
      <c r="A75" s="1207"/>
      <c r="B75" s="1207"/>
      <c r="C75" s="1210"/>
      <c r="D75" s="644" t="s">
        <v>2</v>
      </c>
      <c r="E75" s="645">
        <f>E73+E74</f>
        <v>299000</v>
      </c>
      <c r="F75" s="645">
        <f>F73+F74</f>
        <v>299000</v>
      </c>
      <c r="G75" s="645">
        <f>G73+G74</f>
        <v>0</v>
      </c>
      <c r="H75" s="617"/>
      <c r="I75" s="1213"/>
      <c r="J75" s="648" t="s">
        <v>2</v>
      </c>
      <c r="K75" s="645">
        <f>K73+K74</f>
        <v>216830</v>
      </c>
      <c r="L75" s="645">
        <f>L73+L74</f>
        <v>216830</v>
      </c>
      <c r="M75" s="645">
        <f>M73+M74</f>
        <v>0</v>
      </c>
      <c r="N75" s="645">
        <f>N73+N74</f>
        <v>0</v>
      </c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19"/>
      <c r="AM75" s="219"/>
      <c r="AN75" s="219"/>
      <c r="AO75" s="219"/>
      <c r="AP75" s="219"/>
      <c r="AQ75" s="219"/>
      <c r="AR75" s="219"/>
      <c r="AS75" s="219"/>
      <c r="AT75" s="219"/>
      <c r="AU75" s="219"/>
      <c r="AV75" s="219"/>
      <c r="AW75" s="219"/>
      <c r="AX75" s="219"/>
      <c r="AY75" s="219"/>
      <c r="AZ75" s="219"/>
      <c r="BA75" s="219"/>
      <c r="BB75" s="219"/>
      <c r="BC75" s="219"/>
      <c r="BD75" s="219"/>
      <c r="BE75" s="219"/>
      <c r="BF75" s="219"/>
      <c r="BG75" s="219"/>
      <c r="BH75" s="219"/>
      <c r="BI75" s="219"/>
      <c r="BJ75" s="219"/>
      <c r="BK75" s="219"/>
      <c r="BL75" s="219"/>
      <c r="BM75" s="219"/>
      <c r="BN75" s="219"/>
      <c r="BO75" s="219"/>
      <c r="BP75" s="219"/>
      <c r="BQ75" s="219"/>
      <c r="BR75" s="219"/>
      <c r="BS75" s="219"/>
      <c r="BT75" s="219"/>
      <c r="BU75" s="219"/>
      <c r="BV75" s="219"/>
      <c r="BW75" s="219"/>
      <c r="BX75" s="219"/>
      <c r="BY75" s="219"/>
      <c r="BZ75" s="219"/>
      <c r="CA75" s="219"/>
      <c r="CB75" s="219"/>
      <c r="CC75" s="219"/>
      <c r="CD75" s="219"/>
      <c r="CE75" s="219"/>
      <c r="CF75" s="219"/>
      <c r="CG75" s="219"/>
      <c r="CH75" s="219"/>
      <c r="CI75" s="219"/>
      <c r="CJ75" s="219"/>
      <c r="CK75" s="219"/>
      <c r="CL75" s="219"/>
      <c r="CM75" s="219"/>
      <c r="CN75" s="219"/>
      <c r="CO75" s="219"/>
      <c r="CP75" s="219"/>
      <c r="CQ75" s="219"/>
      <c r="CR75" s="219"/>
      <c r="CS75" s="219"/>
      <c r="CT75" s="219"/>
      <c r="CU75" s="219"/>
      <c r="CV75" s="219"/>
      <c r="CW75" s="219"/>
      <c r="CX75" s="219"/>
      <c r="CY75" s="219"/>
      <c r="CZ75" s="219"/>
      <c r="DA75" s="219"/>
      <c r="DB75" s="219"/>
      <c r="DC75" s="219"/>
      <c r="DD75" s="219"/>
      <c r="DE75" s="219"/>
      <c r="DF75" s="219"/>
      <c r="DG75" s="219"/>
      <c r="DH75" s="219"/>
      <c r="DI75" s="219"/>
      <c r="DJ75" s="219"/>
      <c r="DK75" s="219"/>
      <c r="DL75" s="219"/>
      <c r="DM75" s="219"/>
      <c r="DN75" s="219"/>
      <c r="DO75" s="219"/>
      <c r="DP75" s="219"/>
      <c r="DQ75" s="219"/>
      <c r="DR75" s="219"/>
      <c r="DS75" s="219"/>
      <c r="DT75" s="219"/>
      <c r="DU75" s="219"/>
      <c r="DV75" s="219"/>
      <c r="DW75" s="219"/>
      <c r="DX75" s="219"/>
      <c r="DY75" s="219"/>
      <c r="DZ75" s="219"/>
      <c r="EA75" s="219"/>
      <c r="EB75" s="219"/>
      <c r="EC75" s="219"/>
      <c r="ED75" s="219"/>
      <c r="EE75" s="219"/>
      <c r="EF75" s="219"/>
      <c r="EG75" s="219"/>
      <c r="EH75" s="219"/>
      <c r="EI75" s="219"/>
      <c r="EJ75" s="219"/>
      <c r="EK75" s="219"/>
      <c r="EL75" s="219"/>
      <c r="EM75" s="219"/>
      <c r="EN75" s="219"/>
      <c r="EO75" s="219"/>
      <c r="EP75" s="219"/>
      <c r="EQ75" s="219"/>
      <c r="ER75" s="219"/>
      <c r="ES75" s="219"/>
      <c r="ET75" s="219"/>
      <c r="EU75" s="219"/>
      <c r="EV75" s="219"/>
      <c r="EW75" s="219"/>
      <c r="EX75" s="219"/>
      <c r="EY75" s="219"/>
      <c r="EZ75" s="219"/>
      <c r="FA75" s="219"/>
      <c r="FB75" s="219"/>
      <c r="FC75" s="219"/>
      <c r="FD75" s="219"/>
      <c r="FE75" s="219"/>
      <c r="FF75" s="219"/>
      <c r="FG75" s="219"/>
      <c r="FH75" s="219"/>
      <c r="FI75" s="219"/>
      <c r="FJ75" s="219"/>
      <c r="FK75" s="219"/>
      <c r="FL75" s="219"/>
      <c r="FM75" s="219"/>
      <c r="FN75" s="219"/>
      <c r="FO75" s="219"/>
      <c r="FP75" s="219"/>
      <c r="FQ75" s="219"/>
      <c r="FR75" s="219"/>
      <c r="FS75" s="219"/>
      <c r="FT75" s="219"/>
      <c r="FU75" s="219"/>
      <c r="FV75" s="219"/>
      <c r="FW75" s="219"/>
      <c r="FX75" s="219"/>
      <c r="FY75" s="219"/>
      <c r="FZ75" s="219"/>
      <c r="GA75" s="219"/>
      <c r="GB75" s="219"/>
      <c r="GC75" s="219"/>
      <c r="GD75" s="219"/>
      <c r="GE75" s="219"/>
      <c r="GF75" s="219"/>
      <c r="GG75" s="219"/>
      <c r="GH75" s="219"/>
      <c r="GI75" s="219"/>
      <c r="GJ75" s="219"/>
      <c r="GK75" s="219"/>
      <c r="GL75" s="219"/>
      <c r="GM75" s="219"/>
      <c r="GN75" s="219"/>
      <c r="GO75" s="219"/>
      <c r="GP75" s="219"/>
      <c r="GQ75" s="219"/>
      <c r="GR75" s="219"/>
      <c r="GS75" s="219"/>
      <c r="GT75" s="219"/>
      <c r="GU75" s="219"/>
      <c r="GV75" s="219"/>
      <c r="GW75" s="219"/>
      <c r="GX75" s="219"/>
      <c r="GY75" s="219"/>
      <c r="GZ75" s="219"/>
      <c r="HA75" s="219"/>
      <c r="HB75" s="219"/>
      <c r="HC75" s="219"/>
      <c r="HD75" s="219"/>
      <c r="HE75" s="219"/>
      <c r="HF75" s="219"/>
      <c r="HG75" s="219"/>
      <c r="HH75" s="219"/>
      <c r="HI75" s="219"/>
      <c r="HJ75" s="219"/>
      <c r="HK75" s="219"/>
      <c r="HL75" s="219"/>
      <c r="HM75" s="219"/>
      <c r="HN75" s="219"/>
      <c r="HO75" s="219"/>
      <c r="HP75" s="219"/>
      <c r="HQ75" s="219"/>
      <c r="HR75" s="219"/>
      <c r="HS75" s="219"/>
      <c r="HT75" s="219"/>
      <c r="HU75" s="219"/>
      <c r="HV75" s="219"/>
      <c r="HW75" s="219"/>
      <c r="HX75" s="219"/>
      <c r="HY75" s="219"/>
      <c r="HZ75" s="219"/>
      <c r="IA75" s="219"/>
      <c r="IB75" s="219"/>
      <c r="IC75" s="219"/>
      <c r="ID75" s="219"/>
      <c r="IE75" s="219"/>
      <c r="IF75" s="219"/>
      <c r="IG75" s="219"/>
      <c r="IH75" s="219"/>
      <c r="II75" s="219"/>
      <c r="IJ75" s="219"/>
      <c r="IK75" s="219"/>
      <c r="IL75" s="219"/>
      <c r="IM75" s="219"/>
      <c r="IN75" s="219"/>
      <c r="IO75" s="219"/>
      <c r="IP75" s="219"/>
      <c r="IQ75" s="219"/>
      <c r="IR75" s="219"/>
      <c r="IS75" s="219"/>
      <c r="IT75" s="219"/>
      <c r="IU75" s="219"/>
      <c r="IV75" s="624"/>
    </row>
    <row r="76" spans="1:256" hidden="1">
      <c r="A76" s="641"/>
      <c r="B76" s="641"/>
      <c r="C76" s="644"/>
      <c r="D76" s="644"/>
      <c r="E76" s="676"/>
      <c r="F76" s="676"/>
      <c r="G76" s="677"/>
      <c r="H76" s="617"/>
      <c r="I76" s="684"/>
      <c r="J76" s="648"/>
      <c r="K76" s="645"/>
      <c r="L76" s="645"/>
      <c r="M76" s="645"/>
      <c r="N76" s="645"/>
      <c r="O76" s="219"/>
      <c r="P76" s="219"/>
      <c r="Q76" s="219"/>
      <c r="R76" s="219"/>
      <c r="S76" s="219"/>
      <c r="T76" s="219"/>
      <c r="U76" s="219"/>
      <c r="V76" s="219"/>
      <c r="W76" s="219"/>
      <c r="X76" s="219"/>
      <c r="Y76" s="219"/>
      <c r="Z76" s="219"/>
      <c r="AA76" s="219"/>
      <c r="AB76" s="219"/>
      <c r="AC76" s="219"/>
      <c r="AD76" s="219"/>
      <c r="AE76" s="219"/>
      <c r="AF76" s="219"/>
      <c r="AG76" s="219"/>
      <c r="AH76" s="219"/>
      <c r="AI76" s="219"/>
      <c r="AJ76" s="219"/>
      <c r="AK76" s="219"/>
      <c r="AL76" s="219"/>
      <c r="AM76" s="219"/>
      <c r="AN76" s="219"/>
      <c r="AO76" s="219"/>
      <c r="AP76" s="219"/>
      <c r="AQ76" s="219"/>
      <c r="AR76" s="219"/>
      <c r="AS76" s="219"/>
      <c r="AT76" s="219"/>
      <c r="AU76" s="219"/>
      <c r="AV76" s="219"/>
      <c r="AW76" s="219"/>
      <c r="AX76" s="219"/>
      <c r="AY76" s="219"/>
      <c r="AZ76" s="219"/>
      <c r="BA76" s="219"/>
      <c r="BB76" s="219"/>
      <c r="BC76" s="219"/>
      <c r="BD76" s="219"/>
      <c r="BE76" s="219"/>
      <c r="BF76" s="219"/>
      <c r="BG76" s="219"/>
      <c r="BH76" s="219"/>
      <c r="BI76" s="219"/>
      <c r="BJ76" s="219"/>
      <c r="BK76" s="219"/>
      <c r="BL76" s="219"/>
      <c r="BM76" s="219"/>
      <c r="BN76" s="219"/>
      <c r="BO76" s="219"/>
      <c r="BP76" s="219"/>
      <c r="BQ76" s="219"/>
      <c r="BR76" s="219"/>
      <c r="BS76" s="219"/>
      <c r="BT76" s="219"/>
      <c r="BU76" s="219"/>
      <c r="BV76" s="219"/>
      <c r="BW76" s="219"/>
      <c r="BX76" s="219"/>
      <c r="BY76" s="219"/>
      <c r="BZ76" s="219"/>
      <c r="CA76" s="219"/>
      <c r="CB76" s="219"/>
      <c r="CC76" s="219"/>
      <c r="CD76" s="219"/>
      <c r="CE76" s="219"/>
      <c r="CF76" s="219"/>
      <c r="CG76" s="219"/>
      <c r="CH76" s="219"/>
      <c r="CI76" s="219"/>
      <c r="CJ76" s="219"/>
      <c r="CK76" s="219"/>
      <c r="CL76" s="219"/>
      <c r="CM76" s="219"/>
      <c r="CN76" s="219"/>
      <c r="CO76" s="219"/>
      <c r="CP76" s="219"/>
      <c r="CQ76" s="219"/>
      <c r="CR76" s="219"/>
      <c r="CS76" s="219"/>
      <c r="CT76" s="219"/>
      <c r="CU76" s="219"/>
      <c r="CV76" s="219"/>
      <c r="CW76" s="219"/>
      <c r="CX76" s="219"/>
      <c r="CY76" s="219"/>
      <c r="CZ76" s="219"/>
      <c r="DA76" s="219"/>
      <c r="DB76" s="219"/>
      <c r="DC76" s="219"/>
      <c r="DD76" s="219"/>
      <c r="DE76" s="219"/>
      <c r="DF76" s="219"/>
      <c r="DG76" s="219"/>
      <c r="DH76" s="219"/>
      <c r="DI76" s="219"/>
      <c r="DJ76" s="219"/>
      <c r="DK76" s="219"/>
      <c r="DL76" s="219"/>
      <c r="DM76" s="219"/>
      <c r="DN76" s="219"/>
      <c r="DO76" s="219"/>
      <c r="DP76" s="219"/>
      <c r="DQ76" s="219"/>
      <c r="DR76" s="219"/>
      <c r="DS76" s="219"/>
      <c r="DT76" s="219"/>
      <c r="DU76" s="219"/>
      <c r="DV76" s="219"/>
      <c r="DW76" s="219"/>
      <c r="DX76" s="219"/>
      <c r="DY76" s="219"/>
      <c r="DZ76" s="219"/>
      <c r="EA76" s="219"/>
      <c r="EB76" s="219"/>
      <c r="EC76" s="219"/>
      <c r="ED76" s="219"/>
      <c r="EE76" s="219"/>
      <c r="EF76" s="219"/>
      <c r="EG76" s="219"/>
      <c r="EH76" s="219"/>
      <c r="EI76" s="219"/>
      <c r="EJ76" s="219"/>
      <c r="EK76" s="219"/>
      <c r="EL76" s="219"/>
      <c r="EM76" s="219"/>
      <c r="EN76" s="219"/>
      <c r="EO76" s="219"/>
      <c r="EP76" s="219"/>
      <c r="EQ76" s="219"/>
      <c r="ER76" s="219"/>
      <c r="ES76" s="219"/>
      <c r="ET76" s="219"/>
      <c r="EU76" s="219"/>
      <c r="EV76" s="219"/>
      <c r="EW76" s="219"/>
      <c r="EX76" s="219"/>
      <c r="EY76" s="219"/>
      <c r="EZ76" s="219"/>
      <c r="FA76" s="219"/>
      <c r="FB76" s="219"/>
      <c r="FC76" s="219"/>
      <c r="FD76" s="219"/>
      <c r="FE76" s="219"/>
      <c r="FF76" s="219"/>
      <c r="FG76" s="219"/>
      <c r="FH76" s="219"/>
      <c r="FI76" s="219"/>
      <c r="FJ76" s="219"/>
      <c r="FK76" s="219"/>
      <c r="FL76" s="219"/>
      <c r="FM76" s="219"/>
      <c r="FN76" s="219"/>
      <c r="FO76" s="219"/>
      <c r="FP76" s="219"/>
      <c r="FQ76" s="219"/>
      <c r="FR76" s="219"/>
      <c r="FS76" s="219"/>
      <c r="FT76" s="219"/>
      <c r="FU76" s="219"/>
      <c r="FV76" s="219"/>
      <c r="FW76" s="219"/>
      <c r="FX76" s="219"/>
      <c r="FY76" s="219"/>
      <c r="FZ76" s="219"/>
      <c r="GA76" s="219"/>
      <c r="GB76" s="219"/>
      <c r="GC76" s="219"/>
      <c r="GD76" s="219"/>
      <c r="GE76" s="219"/>
      <c r="GF76" s="219"/>
      <c r="GG76" s="219"/>
      <c r="GH76" s="219"/>
      <c r="GI76" s="219"/>
      <c r="GJ76" s="219"/>
      <c r="GK76" s="219"/>
      <c r="GL76" s="219"/>
      <c r="GM76" s="219"/>
      <c r="GN76" s="219"/>
      <c r="GO76" s="219"/>
      <c r="GP76" s="219"/>
      <c r="GQ76" s="219"/>
      <c r="GR76" s="219"/>
      <c r="GS76" s="219"/>
      <c r="GT76" s="219"/>
      <c r="GU76" s="219"/>
      <c r="GV76" s="219"/>
      <c r="GW76" s="219"/>
      <c r="GX76" s="219"/>
      <c r="GY76" s="219"/>
      <c r="GZ76" s="219"/>
      <c r="HA76" s="219"/>
      <c r="HB76" s="219"/>
      <c r="HC76" s="219"/>
      <c r="HD76" s="219"/>
      <c r="HE76" s="219"/>
      <c r="HF76" s="219"/>
      <c r="HG76" s="219"/>
      <c r="HH76" s="219"/>
      <c r="HI76" s="219"/>
      <c r="HJ76" s="219"/>
      <c r="HK76" s="219"/>
      <c r="HL76" s="219"/>
      <c r="HM76" s="219"/>
      <c r="HN76" s="219"/>
      <c r="HO76" s="219"/>
      <c r="HP76" s="219"/>
      <c r="HQ76" s="219"/>
      <c r="HR76" s="219"/>
      <c r="HS76" s="219"/>
      <c r="HT76" s="219"/>
      <c r="HU76" s="219"/>
      <c r="HV76" s="219"/>
      <c r="HW76" s="219"/>
      <c r="HX76" s="219"/>
      <c r="HY76" s="219"/>
      <c r="HZ76" s="219"/>
      <c r="IA76" s="219"/>
      <c r="IB76" s="219"/>
      <c r="IC76" s="219"/>
      <c r="ID76" s="219"/>
      <c r="IE76" s="219"/>
      <c r="IF76" s="219"/>
      <c r="IG76" s="219"/>
      <c r="IH76" s="219"/>
      <c r="II76" s="219"/>
      <c r="IJ76" s="219"/>
      <c r="IK76" s="219"/>
      <c r="IL76" s="219"/>
      <c r="IM76" s="219"/>
      <c r="IN76" s="219"/>
      <c r="IO76" s="219"/>
      <c r="IP76" s="219"/>
      <c r="IQ76" s="219"/>
      <c r="IR76" s="219"/>
      <c r="IS76" s="219"/>
      <c r="IT76" s="219"/>
      <c r="IU76" s="219"/>
      <c r="IV76" s="219"/>
    </row>
    <row r="77" spans="1:256" hidden="1">
      <c r="A77" s="1205"/>
      <c r="B77" s="1205"/>
      <c r="C77" s="1217" t="s">
        <v>244</v>
      </c>
      <c r="D77" s="1217"/>
      <c r="E77" s="1220" t="s">
        <v>244</v>
      </c>
      <c r="F77" s="1220" t="s">
        <v>244</v>
      </c>
      <c r="G77" s="1220" t="s">
        <v>244</v>
      </c>
      <c r="H77" s="617"/>
      <c r="I77" s="1211" t="s">
        <v>1387</v>
      </c>
      <c r="J77" s="648" t="s">
        <v>0</v>
      </c>
      <c r="K77" s="645">
        <f>L77+M77+N77</f>
        <v>82170</v>
      </c>
      <c r="L77" s="645">
        <v>82170</v>
      </c>
      <c r="M77" s="645">
        <v>0</v>
      </c>
      <c r="N77" s="645">
        <v>0</v>
      </c>
      <c r="O77" s="219"/>
      <c r="P77" s="219"/>
      <c r="Q77" s="219"/>
      <c r="R77" s="219"/>
      <c r="S77" s="219"/>
      <c r="T77" s="219"/>
      <c r="U77" s="219"/>
      <c r="V77" s="219"/>
      <c r="W77" s="219"/>
      <c r="X77" s="219"/>
      <c r="Y77" s="219"/>
      <c r="Z77" s="219"/>
      <c r="AA77" s="219"/>
      <c r="AB77" s="219"/>
      <c r="AC77" s="219"/>
      <c r="AD77" s="219"/>
      <c r="AE77" s="219"/>
      <c r="AF77" s="219"/>
      <c r="AG77" s="219"/>
      <c r="AH77" s="219"/>
      <c r="AI77" s="219"/>
      <c r="AJ77" s="219"/>
      <c r="AK77" s="219"/>
      <c r="AL77" s="219"/>
      <c r="AM77" s="219"/>
      <c r="AN77" s="219"/>
      <c r="AO77" s="219"/>
      <c r="AP77" s="219"/>
      <c r="AQ77" s="219"/>
      <c r="AR77" s="219"/>
      <c r="AS77" s="219"/>
      <c r="AT77" s="219"/>
      <c r="AU77" s="219"/>
      <c r="AV77" s="219"/>
      <c r="AW77" s="219"/>
      <c r="AX77" s="219"/>
      <c r="AY77" s="219"/>
      <c r="AZ77" s="219"/>
      <c r="BA77" s="219"/>
      <c r="BB77" s="219"/>
      <c r="BC77" s="219"/>
      <c r="BD77" s="219"/>
      <c r="BE77" s="219"/>
      <c r="BF77" s="219"/>
      <c r="BG77" s="219"/>
      <c r="BH77" s="219"/>
      <c r="BI77" s="219"/>
      <c r="BJ77" s="219"/>
      <c r="BK77" s="219"/>
      <c r="BL77" s="219"/>
      <c r="BM77" s="219"/>
      <c r="BN77" s="219"/>
      <c r="BO77" s="219"/>
      <c r="BP77" s="219"/>
      <c r="BQ77" s="219"/>
      <c r="BR77" s="219"/>
      <c r="BS77" s="219"/>
      <c r="BT77" s="219"/>
      <c r="BU77" s="219"/>
      <c r="BV77" s="219"/>
      <c r="BW77" s="219"/>
      <c r="BX77" s="219"/>
      <c r="BY77" s="219"/>
      <c r="BZ77" s="219"/>
      <c r="CA77" s="219"/>
      <c r="CB77" s="219"/>
      <c r="CC77" s="219"/>
      <c r="CD77" s="219"/>
      <c r="CE77" s="219"/>
      <c r="CF77" s="219"/>
      <c r="CG77" s="219"/>
      <c r="CH77" s="219"/>
      <c r="CI77" s="219"/>
      <c r="CJ77" s="219"/>
      <c r="CK77" s="219"/>
      <c r="CL77" s="219"/>
      <c r="CM77" s="219"/>
      <c r="CN77" s="219"/>
      <c r="CO77" s="219"/>
      <c r="CP77" s="219"/>
      <c r="CQ77" s="219"/>
      <c r="CR77" s="219"/>
      <c r="CS77" s="219"/>
      <c r="CT77" s="219"/>
      <c r="CU77" s="219"/>
      <c r="CV77" s="219"/>
      <c r="CW77" s="219"/>
      <c r="CX77" s="219"/>
      <c r="CY77" s="219"/>
      <c r="CZ77" s="219"/>
      <c r="DA77" s="219"/>
      <c r="DB77" s="219"/>
      <c r="DC77" s="219"/>
      <c r="DD77" s="219"/>
      <c r="DE77" s="219"/>
      <c r="DF77" s="219"/>
      <c r="DG77" s="219"/>
      <c r="DH77" s="219"/>
      <c r="DI77" s="219"/>
      <c r="DJ77" s="219"/>
      <c r="DK77" s="219"/>
      <c r="DL77" s="219"/>
      <c r="DM77" s="219"/>
      <c r="DN77" s="219"/>
      <c r="DO77" s="219"/>
      <c r="DP77" s="219"/>
      <c r="DQ77" s="219"/>
      <c r="DR77" s="219"/>
      <c r="DS77" s="219"/>
      <c r="DT77" s="219"/>
      <c r="DU77" s="219"/>
      <c r="DV77" s="219"/>
      <c r="DW77" s="219"/>
      <c r="DX77" s="219"/>
      <c r="DY77" s="219"/>
      <c r="DZ77" s="219"/>
      <c r="EA77" s="219"/>
      <c r="EB77" s="219"/>
      <c r="EC77" s="219"/>
      <c r="ED77" s="219"/>
      <c r="EE77" s="219"/>
      <c r="EF77" s="219"/>
      <c r="EG77" s="219"/>
      <c r="EH77" s="219"/>
      <c r="EI77" s="219"/>
      <c r="EJ77" s="219"/>
      <c r="EK77" s="219"/>
      <c r="EL77" s="219"/>
      <c r="EM77" s="219"/>
      <c r="EN77" s="219"/>
      <c r="EO77" s="219"/>
      <c r="EP77" s="219"/>
      <c r="EQ77" s="219"/>
      <c r="ER77" s="219"/>
      <c r="ES77" s="219"/>
      <c r="ET77" s="219"/>
      <c r="EU77" s="219"/>
      <c r="EV77" s="219"/>
      <c r="EW77" s="219"/>
      <c r="EX77" s="219"/>
      <c r="EY77" s="219"/>
      <c r="EZ77" s="219"/>
      <c r="FA77" s="219"/>
      <c r="FB77" s="219"/>
      <c r="FC77" s="219"/>
      <c r="FD77" s="219"/>
      <c r="FE77" s="219"/>
      <c r="FF77" s="219"/>
      <c r="FG77" s="219"/>
      <c r="FH77" s="219"/>
      <c r="FI77" s="219"/>
      <c r="FJ77" s="219"/>
      <c r="FK77" s="219"/>
      <c r="FL77" s="219"/>
      <c r="FM77" s="219"/>
      <c r="FN77" s="219"/>
      <c r="FO77" s="219"/>
      <c r="FP77" s="219"/>
      <c r="FQ77" s="219"/>
      <c r="FR77" s="219"/>
      <c r="FS77" s="219"/>
      <c r="FT77" s="219"/>
      <c r="FU77" s="219"/>
      <c r="FV77" s="219"/>
      <c r="FW77" s="219"/>
      <c r="FX77" s="219"/>
      <c r="FY77" s="219"/>
      <c r="FZ77" s="219"/>
      <c r="GA77" s="219"/>
      <c r="GB77" s="219"/>
      <c r="GC77" s="219"/>
      <c r="GD77" s="219"/>
      <c r="GE77" s="219"/>
      <c r="GF77" s="219"/>
      <c r="GG77" s="219"/>
      <c r="GH77" s="219"/>
      <c r="GI77" s="219"/>
      <c r="GJ77" s="219"/>
      <c r="GK77" s="219"/>
      <c r="GL77" s="219"/>
      <c r="GM77" s="219"/>
      <c r="GN77" s="219"/>
      <c r="GO77" s="219"/>
      <c r="GP77" s="219"/>
      <c r="GQ77" s="219"/>
      <c r="GR77" s="219"/>
      <c r="GS77" s="219"/>
      <c r="GT77" s="219"/>
      <c r="GU77" s="219"/>
      <c r="GV77" s="219"/>
      <c r="GW77" s="219"/>
      <c r="GX77" s="219"/>
      <c r="GY77" s="219"/>
      <c r="GZ77" s="219"/>
      <c r="HA77" s="219"/>
      <c r="HB77" s="219"/>
      <c r="HC77" s="219"/>
      <c r="HD77" s="219"/>
      <c r="HE77" s="219"/>
      <c r="HF77" s="219"/>
      <c r="HG77" s="219"/>
      <c r="HH77" s="219"/>
      <c r="HI77" s="219"/>
      <c r="HJ77" s="219"/>
      <c r="HK77" s="219"/>
      <c r="HL77" s="219"/>
      <c r="HM77" s="219"/>
      <c r="HN77" s="219"/>
      <c r="HO77" s="219"/>
      <c r="HP77" s="219"/>
      <c r="HQ77" s="219"/>
      <c r="HR77" s="219"/>
      <c r="HS77" s="219"/>
      <c r="HT77" s="219"/>
      <c r="HU77" s="219"/>
      <c r="HV77" s="219"/>
      <c r="HW77" s="219"/>
      <c r="HX77" s="219"/>
      <c r="HY77" s="219"/>
      <c r="HZ77" s="219"/>
      <c r="IA77" s="219"/>
      <c r="IB77" s="219"/>
      <c r="IC77" s="219"/>
      <c r="ID77" s="219"/>
      <c r="IE77" s="219"/>
      <c r="IF77" s="219"/>
      <c r="IG77" s="219"/>
      <c r="IH77" s="219"/>
      <c r="II77" s="219"/>
      <c r="IJ77" s="219"/>
      <c r="IK77" s="219"/>
      <c r="IL77" s="219"/>
      <c r="IM77" s="219"/>
      <c r="IN77" s="219"/>
      <c r="IO77" s="219"/>
      <c r="IP77" s="219"/>
      <c r="IQ77" s="219"/>
      <c r="IR77" s="219"/>
      <c r="IS77" s="219"/>
      <c r="IT77" s="219"/>
      <c r="IU77" s="219"/>
      <c r="IV77" s="219"/>
    </row>
    <row r="78" spans="1:256" hidden="1">
      <c r="A78" s="1206"/>
      <c r="B78" s="1206"/>
      <c r="C78" s="1218"/>
      <c r="D78" s="1218"/>
      <c r="E78" s="1221"/>
      <c r="F78" s="1221"/>
      <c r="G78" s="1221"/>
      <c r="H78" s="617"/>
      <c r="I78" s="1212"/>
      <c r="J78" s="665" t="s">
        <v>1</v>
      </c>
      <c r="K78" s="645">
        <f>L78+M78+N78</f>
        <v>0</v>
      </c>
      <c r="L78" s="664"/>
      <c r="M78" s="664"/>
      <c r="N78" s="664"/>
      <c r="O78" s="219"/>
      <c r="P78" s="219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219"/>
      <c r="DS78" s="219"/>
      <c r="DT78" s="219"/>
      <c r="DU78" s="219"/>
      <c r="DV78" s="219"/>
      <c r="DW78" s="219"/>
      <c r="DX78" s="219"/>
      <c r="DY78" s="219"/>
      <c r="DZ78" s="219"/>
      <c r="EA78" s="219"/>
      <c r="EB78" s="219"/>
      <c r="EC78" s="219"/>
      <c r="ED78" s="219"/>
      <c r="EE78" s="219"/>
      <c r="EF78" s="219"/>
      <c r="EG78" s="219"/>
      <c r="EH78" s="219"/>
      <c r="EI78" s="219"/>
      <c r="EJ78" s="219"/>
      <c r="EK78" s="219"/>
      <c r="EL78" s="219"/>
      <c r="EM78" s="219"/>
      <c r="EN78" s="219"/>
      <c r="EO78" s="219"/>
      <c r="EP78" s="219"/>
      <c r="EQ78" s="219"/>
      <c r="ER78" s="219"/>
      <c r="ES78" s="219"/>
      <c r="ET78" s="219"/>
      <c r="EU78" s="219"/>
      <c r="EV78" s="219"/>
      <c r="EW78" s="219"/>
      <c r="EX78" s="219"/>
      <c r="EY78" s="219"/>
      <c r="EZ78" s="219"/>
      <c r="FA78" s="219"/>
      <c r="FB78" s="219"/>
      <c r="FC78" s="219"/>
      <c r="FD78" s="219"/>
      <c r="FE78" s="219"/>
      <c r="FF78" s="219"/>
      <c r="FG78" s="219"/>
      <c r="FH78" s="219"/>
      <c r="FI78" s="219"/>
      <c r="FJ78" s="219"/>
      <c r="FK78" s="219"/>
      <c r="FL78" s="219"/>
      <c r="FM78" s="219"/>
      <c r="FN78" s="219"/>
      <c r="FO78" s="219"/>
      <c r="FP78" s="219"/>
      <c r="FQ78" s="219"/>
      <c r="FR78" s="219"/>
      <c r="FS78" s="219"/>
      <c r="FT78" s="219"/>
      <c r="FU78" s="219"/>
      <c r="FV78" s="219"/>
      <c r="FW78" s="219"/>
      <c r="FX78" s="219"/>
      <c r="FY78" s="219"/>
      <c r="FZ78" s="219"/>
      <c r="GA78" s="219"/>
      <c r="GB78" s="219"/>
      <c r="GC78" s="219"/>
      <c r="GD78" s="219"/>
      <c r="GE78" s="219"/>
      <c r="GF78" s="219"/>
      <c r="GG78" s="219"/>
      <c r="GH78" s="219"/>
      <c r="GI78" s="219"/>
      <c r="GJ78" s="219"/>
      <c r="GK78" s="219"/>
      <c r="GL78" s="219"/>
      <c r="GM78" s="219"/>
      <c r="GN78" s="219"/>
      <c r="GO78" s="219"/>
      <c r="GP78" s="219"/>
      <c r="GQ78" s="219"/>
      <c r="GR78" s="219"/>
      <c r="GS78" s="219"/>
      <c r="GT78" s="219"/>
      <c r="GU78" s="219"/>
      <c r="GV78" s="219"/>
      <c r="GW78" s="219"/>
      <c r="GX78" s="219"/>
      <c r="GY78" s="219"/>
      <c r="GZ78" s="219"/>
      <c r="HA78" s="219"/>
      <c r="HB78" s="219"/>
      <c r="HC78" s="219"/>
      <c r="HD78" s="219"/>
      <c r="HE78" s="219"/>
      <c r="HF78" s="219"/>
      <c r="HG78" s="219"/>
      <c r="HH78" s="219"/>
      <c r="HI78" s="219"/>
      <c r="HJ78" s="219"/>
      <c r="HK78" s="219"/>
      <c r="HL78" s="219"/>
      <c r="HM78" s="219"/>
      <c r="HN78" s="219"/>
      <c r="HO78" s="219"/>
      <c r="HP78" s="219"/>
      <c r="HQ78" s="219"/>
      <c r="HR78" s="219"/>
      <c r="HS78" s="219"/>
      <c r="HT78" s="219"/>
      <c r="HU78" s="219"/>
      <c r="HV78" s="219"/>
      <c r="HW78" s="219"/>
      <c r="HX78" s="219"/>
      <c r="HY78" s="219"/>
      <c r="HZ78" s="219"/>
      <c r="IA78" s="219"/>
      <c r="IB78" s="219"/>
      <c r="IC78" s="219"/>
      <c r="ID78" s="219"/>
      <c r="IE78" s="219"/>
      <c r="IF78" s="219"/>
      <c r="IG78" s="219"/>
      <c r="IH78" s="219"/>
      <c r="II78" s="219"/>
      <c r="IJ78" s="219"/>
      <c r="IK78" s="219"/>
      <c r="IL78" s="219"/>
      <c r="IM78" s="219"/>
      <c r="IN78" s="219"/>
      <c r="IO78" s="219"/>
      <c r="IP78" s="219"/>
      <c r="IQ78" s="219"/>
      <c r="IR78" s="219"/>
      <c r="IS78" s="219"/>
      <c r="IT78" s="219"/>
      <c r="IU78" s="219"/>
      <c r="IV78" s="219"/>
    </row>
    <row r="79" spans="1:256" hidden="1">
      <c r="A79" s="1207"/>
      <c r="B79" s="1207"/>
      <c r="C79" s="1219"/>
      <c r="D79" s="1219"/>
      <c r="E79" s="1222"/>
      <c r="F79" s="1222"/>
      <c r="G79" s="1222"/>
      <c r="H79" s="617"/>
      <c r="I79" s="1213"/>
      <c r="J79" s="665" t="s">
        <v>2</v>
      </c>
      <c r="K79" s="664">
        <f>K77+K78</f>
        <v>82170</v>
      </c>
      <c r="L79" s="664">
        <f>L77+L78</f>
        <v>82170</v>
      </c>
      <c r="M79" s="664">
        <f>M77+M78</f>
        <v>0</v>
      </c>
      <c r="N79" s="664">
        <f>N77+N78</f>
        <v>0</v>
      </c>
      <c r="O79" s="219"/>
      <c r="P79" s="219"/>
      <c r="Q79" s="219"/>
      <c r="R79" s="219"/>
      <c r="S79" s="219"/>
      <c r="T79" s="219"/>
      <c r="U79" s="219"/>
      <c r="V79" s="219"/>
      <c r="W79" s="219"/>
      <c r="X79" s="219"/>
      <c r="Y79" s="219"/>
      <c r="Z79" s="219"/>
      <c r="AA79" s="219"/>
      <c r="AB79" s="219"/>
      <c r="AC79" s="219"/>
      <c r="AD79" s="219"/>
      <c r="AE79" s="219"/>
      <c r="AF79" s="219"/>
      <c r="AG79" s="219"/>
      <c r="AH79" s="219"/>
      <c r="AI79" s="219"/>
      <c r="AJ79" s="219"/>
      <c r="AK79" s="219"/>
      <c r="AL79" s="219"/>
      <c r="AM79" s="219"/>
      <c r="AN79" s="219"/>
      <c r="AO79" s="219"/>
      <c r="AP79" s="219"/>
      <c r="AQ79" s="219"/>
      <c r="AR79" s="219"/>
      <c r="AS79" s="219"/>
      <c r="AT79" s="219"/>
      <c r="AU79" s="219"/>
      <c r="AV79" s="219"/>
      <c r="AW79" s="219"/>
      <c r="AX79" s="219"/>
      <c r="AY79" s="219"/>
      <c r="AZ79" s="219"/>
      <c r="BA79" s="219"/>
      <c r="BB79" s="219"/>
      <c r="BC79" s="219"/>
      <c r="BD79" s="219"/>
      <c r="BE79" s="219"/>
      <c r="BF79" s="219"/>
      <c r="BG79" s="219"/>
      <c r="BH79" s="219"/>
      <c r="BI79" s="219"/>
      <c r="BJ79" s="219"/>
      <c r="BK79" s="219"/>
      <c r="BL79" s="219"/>
      <c r="BM79" s="219"/>
      <c r="BN79" s="219"/>
      <c r="BO79" s="219"/>
      <c r="BP79" s="219"/>
      <c r="BQ79" s="219"/>
      <c r="BR79" s="219"/>
      <c r="BS79" s="219"/>
      <c r="BT79" s="219"/>
      <c r="BU79" s="219"/>
      <c r="BV79" s="219"/>
      <c r="BW79" s="219"/>
      <c r="BX79" s="219"/>
      <c r="BY79" s="219"/>
      <c r="BZ79" s="219"/>
      <c r="CA79" s="219"/>
      <c r="CB79" s="219"/>
      <c r="CC79" s="219"/>
      <c r="CD79" s="219"/>
      <c r="CE79" s="219"/>
      <c r="CF79" s="219"/>
      <c r="CG79" s="219"/>
      <c r="CH79" s="219"/>
      <c r="CI79" s="219"/>
      <c r="CJ79" s="219"/>
      <c r="CK79" s="219"/>
      <c r="CL79" s="219"/>
      <c r="CM79" s="219"/>
      <c r="CN79" s="219"/>
      <c r="CO79" s="219"/>
      <c r="CP79" s="219"/>
      <c r="CQ79" s="219"/>
      <c r="CR79" s="219"/>
      <c r="CS79" s="219"/>
      <c r="CT79" s="219"/>
      <c r="CU79" s="219"/>
      <c r="CV79" s="219"/>
      <c r="CW79" s="219"/>
      <c r="CX79" s="219"/>
      <c r="CY79" s="219"/>
      <c r="CZ79" s="219"/>
      <c r="DA79" s="219"/>
      <c r="DB79" s="219"/>
      <c r="DC79" s="219"/>
      <c r="DD79" s="219"/>
      <c r="DE79" s="219"/>
      <c r="DF79" s="219"/>
      <c r="DG79" s="219"/>
      <c r="DH79" s="219"/>
      <c r="DI79" s="219"/>
      <c r="DJ79" s="219"/>
      <c r="DK79" s="219"/>
      <c r="DL79" s="219"/>
      <c r="DM79" s="219"/>
      <c r="DN79" s="219"/>
      <c r="DO79" s="219"/>
      <c r="DP79" s="219"/>
      <c r="DQ79" s="219"/>
      <c r="DR79" s="219"/>
      <c r="DS79" s="219"/>
      <c r="DT79" s="219"/>
      <c r="DU79" s="219"/>
      <c r="DV79" s="219"/>
      <c r="DW79" s="219"/>
      <c r="DX79" s="219"/>
      <c r="DY79" s="219"/>
      <c r="DZ79" s="219"/>
      <c r="EA79" s="219"/>
      <c r="EB79" s="219"/>
      <c r="EC79" s="219"/>
      <c r="ED79" s="219"/>
      <c r="EE79" s="219"/>
      <c r="EF79" s="219"/>
      <c r="EG79" s="219"/>
      <c r="EH79" s="219"/>
      <c r="EI79" s="219"/>
      <c r="EJ79" s="219"/>
      <c r="EK79" s="219"/>
      <c r="EL79" s="219"/>
      <c r="EM79" s="219"/>
      <c r="EN79" s="219"/>
      <c r="EO79" s="219"/>
      <c r="EP79" s="219"/>
      <c r="EQ79" s="219"/>
      <c r="ER79" s="219"/>
      <c r="ES79" s="219"/>
      <c r="ET79" s="219"/>
      <c r="EU79" s="219"/>
      <c r="EV79" s="219"/>
      <c r="EW79" s="219"/>
      <c r="EX79" s="219"/>
      <c r="EY79" s="219"/>
      <c r="EZ79" s="219"/>
      <c r="FA79" s="219"/>
      <c r="FB79" s="219"/>
      <c r="FC79" s="219"/>
      <c r="FD79" s="219"/>
      <c r="FE79" s="219"/>
      <c r="FF79" s="219"/>
      <c r="FG79" s="219"/>
      <c r="FH79" s="219"/>
      <c r="FI79" s="219"/>
      <c r="FJ79" s="219"/>
      <c r="FK79" s="219"/>
      <c r="FL79" s="219"/>
      <c r="FM79" s="219"/>
      <c r="FN79" s="219"/>
      <c r="FO79" s="219"/>
      <c r="FP79" s="219"/>
      <c r="FQ79" s="219"/>
      <c r="FR79" s="219"/>
      <c r="FS79" s="219"/>
      <c r="FT79" s="219"/>
      <c r="FU79" s="219"/>
      <c r="FV79" s="219"/>
      <c r="FW79" s="219"/>
      <c r="FX79" s="219"/>
      <c r="FY79" s="219"/>
      <c r="FZ79" s="219"/>
      <c r="GA79" s="219"/>
      <c r="GB79" s="219"/>
      <c r="GC79" s="219"/>
      <c r="GD79" s="219"/>
      <c r="GE79" s="219"/>
      <c r="GF79" s="219"/>
      <c r="GG79" s="219"/>
      <c r="GH79" s="219"/>
      <c r="GI79" s="219"/>
      <c r="GJ79" s="219"/>
      <c r="GK79" s="219"/>
      <c r="GL79" s="219"/>
      <c r="GM79" s="219"/>
      <c r="GN79" s="219"/>
      <c r="GO79" s="219"/>
      <c r="GP79" s="219"/>
      <c r="GQ79" s="219"/>
      <c r="GR79" s="219"/>
      <c r="GS79" s="219"/>
      <c r="GT79" s="219"/>
      <c r="GU79" s="219"/>
      <c r="GV79" s="219"/>
      <c r="GW79" s="219"/>
      <c r="GX79" s="219"/>
      <c r="GY79" s="219"/>
      <c r="GZ79" s="219"/>
      <c r="HA79" s="219"/>
      <c r="HB79" s="219"/>
      <c r="HC79" s="219"/>
      <c r="HD79" s="219"/>
      <c r="HE79" s="219"/>
      <c r="HF79" s="219"/>
      <c r="HG79" s="219"/>
      <c r="HH79" s="219"/>
      <c r="HI79" s="219"/>
      <c r="HJ79" s="219"/>
      <c r="HK79" s="219"/>
      <c r="HL79" s="219"/>
      <c r="HM79" s="219"/>
      <c r="HN79" s="219"/>
      <c r="HO79" s="219"/>
      <c r="HP79" s="219"/>
      <c r="HQ79" s="219"/>
      <c r="HR79" s="219"/>
      <c r="HS79" s="219"/>
      <c r="HT79" s="219"/>
      <c r="HU79" s="219"/>
      <c r="HV79" s="219"/>
      <c r="HW79" s="219"/>
      <c r="HX79" s="219"/>
      <c r="HY79" s="219"/>
      <c r="HZ79" s="219"/>
      <c r="IA79" s="219"/>
      <c r="IB79" s="219"/>
      <c r="IC79" s="219"/>
      <c r="ID79" s="219"/>
      <c r="IE79" s="219"/>
      <c r="IF79" s="219"/>
      <c r="IG79" s="219"/>
      <c r="IH79" s="219"/>
      <c r="II79" s="219"/>
      <c r="IJ79" s="219"/>
      <c r="IK79" s="219"/>
      <c r="IL79" s="219"/>
      <c r="IM79" s="219"/>
      <c r="IN79" s="219"/>
      <c r="IO79" s="219"/>
      <c r="IP79" s="219"/>
      <c r="IQ79" s="219"/>
      <c r="IR79" s="219"/>
      <c r="IS79" s="219"/>
      <c r="IT79" s="219"/>
      <c r="IU79" s="219"/>
      <c r="IV79" s="219"/>
    </row>
    <row r="80" spans="1:256" hidden="1">
      <c r="A80" s="641"/>
      <c r="B80" s="670"/>
      <c r="C80" s="671"/>
      <c r="D80" s="663"/>
      <c r="E80" s="664"/>
      <c r="F80" s="664"/>
      <c r="G80" s="669"/>
      <c r="H80" s="617"/>
      <c r="I80" s="672"/>
      <c r="J80" s="665"/>
      <c r="K80" s="664"/>
      <c r="L80" s="664"/>
      <c r="M80" s="664"/>
      <c r="N80" s="664"/>
      <c r="O80" s="219"/>
      <c r="P80" s="219"/>
      <c r="Q80" s="219"/>
      <c r="R80" s="219"/>
      <c r="S80" s="219"/>
      <c r="T80" s="219"/>
      <c r="U80" s="219"/>
      <c r="V80" s="219"/>
      <c r="W80" s="219"/>
      <c r="X80" s="219"/>
      <c r="Y80" s="219"/>
      <c r="Z80" s="219"/>
      <c r="AA80" s="219"/>
      <c r="AB80" s="219"/>
      <c r="AC80" s="219"/>
      <c r="AD80" s="219"/>
      <c r="AE80" s="219"/>
      <c r="AF80" s="219"/>
      <c r="AG80" s="219"/>
      <c r="AH80" s="219"/>
      <c r="AI80" s="219"/>
      <c r="AJ80" s="219"/>
      <c r="AK80" s="219"/>
      <c r="AL80" s="219"/>
      <c r="AM80" s="219"/>
      <c r="AN80" s="219"/>
      <c r="AO80" s="219"/>
      <c r="AP80" s="219"/>
      <c r="AQ80" s="219"/>
      <c r="AR80" s="219"/>
      <c r="AS80" s="219"/>
      <c r="AT80" s="219"/>
      <c r="AU80" s="219"/>
      <c r="AV80" s="219"/>
      <c r="AW80" s="219"/>
      <c r="AX80" s="219"/>
      <c r="AY80" s="219"/>
      <c r="AZ80" s="219"/>
      <c r="BA80" s="219"/>
      <c r="BB80" s="219"/>
      <c r="BC80" s="219"/>
      <c r="BD80" s="219"/>
      <c r="BE80" s="219"/>
      <c r="BF80" s="219"/>
      <c r="BG80" s="219"/>
      <c r="BH80" s="219"/>
      <c r="BI80" s="219"/>
      <c r="BJ80" s="219"/>
      <c r="BK80" s="219"/>
      <c r="BL80" s="219"/>
      <c r="BM80" s="219"/>
      <c r="BN80" s="219"/>
      <c r="BO80" s="219"/>
      <c r="BP80" s="219"/>
      <c r="BQ80" s="219"/>
      <c r="BR80" s="219"/>
      <c r="BS80" s="219"/>
      <c r="BT80" s="219"/>
      <c r="BU80" s="219"/>
      <c r="BV80" s="219"/>
      <c r="BW80" s="219"/>
      <c r="BX80" s="219"/>
      <c r="BY80" s="219"/>
      <c r="BZ80" s="219"/>
      <c r="CA80" s="219"/>
      <c r="CB80" s="219"/>
      <c r="CC80" s="219"/>
      <c r="CD80" s="219"/>
      <c r="CE80" s="219"/>
      <c r="CF80" s="219"/>
      <c r="CG80" s="219"/>
      <c r="CH80" s="219"/>
      <c r="CI80" s="219"/>
      <c r="CJ80" s="219"/>
      <c r="CK80" s="219"/>
      <c r="CL80" s="219"/>
      <c r="CM80" s="219"/>
      <c r="CN80" s="219"/>
      <c r="CO80" s="219"/>
      <c r="CP80" s="219"/>
      <c r="CQ80" s="219"/>
      <c r="CR80" s="219"/>
      <c r="CS80" s="219"/>
      <c r="CT80" s="219"/>
      <c r="CU80" s="219"/>
      <c r="CV80" s="219"/>
      <c r="CW80" s="219"/>
      <c r="CX80" s="219"/>
      <c r="CY80" s="219"/>
      <c r="CZ80" s="219"/>
      <c r="DA80" s="219"/>
      <c r="DB80" s="219"/>
      <c r="DC80" s="219"/>
      <c r="DD80" s="219"/>
      <c r="DE80" s="219"/>
      <c r="DF80" s="219"/>
      <c r="DG80" s="219"/>
      <c r="DH80" s="219"/>
      <c r="DI80" s="219"/>
      <c r="DJ80" s="219"/>
      <c r="DK80" s="219"/>
      <c r="DL80" s="219"/>
      <c r="DM80" s="219"/>
      <c r="DN80" s="219"/>
      <c r="DO80" s="219"/>
      <c r="DP80" s="219"/>
      <c r="DQ80" s="219"/>
      <c r="DR80" s="219"/>
      <c r="DS80" s="219"/>
      <c r="DT80" s="219"/>
      <c r="DU80" s="219"/>
      <c r="DV80" s="219"/>
      <c r="DW80" s="219"/>
      <c r="DX80" s="219"/>
      <c r="DY80" s="219"/>
      <c r="DZ80" s="219"/>
      <c r="EA80" s="219"/>
      <c r="EB80" s="219"/>
      <c r="EC80" s="219"/>
      <c r="ED80" s="219"/>
      <c r="EE80" s="219"/>
      <c r="EF80" s="219"/>
      <c r="EG80" s="219"/>
      <c r="EH80" s="219"/>
      <c r="EI80" s="219"/>
      <c r="EJ80" s="219"/>
      <c r="EK80" s="219"/>
      <c r="EL80" s="219"/>
      <c r="EM80" s="219"/>
      <c r="EN80" s="219"/>
      <c r="EO80" s="219"/>
      <c r="EP80" s="219"/>
      <c r="EQ80" s="219"/>
      <c r="ER80" s="219"/>
      <c r="ES80" s="219"/>
      <c r="ET80" s="219"/>
      <c r="EU80" s="219"/>
      <c r="EV80" s="219"/>
      <c r="EW80" s="219"/>
      <c r="EX80" s="219"/>
      <c r="EY80" s="219"/>
      <c r="EZ80" s="219"/>
      <c r="FA80" s="219"/>
      <c r="FB80" s="219"/>
      <c r="FC80" s="219"/>
      <c r="FD80" s="219"/>
      <c r="FE80" s="219"/>
      <c r="FF80" s="219"/>
      <c r="FG80" s="219"/>
      <c r="FH80" s="219"/>
      <c r="FI80" s="219"/>
      <c r="FJ80" s="219"/>
      <c r="FK80" s="219"/>
      <c r="FL80" s="219"/>
      <c r="FM80" s="219"/>
      <c r="FN80" s="219"/>
      <c r="FO80" s="219"/>
      <c r="FP80" s="219"/>
      <c r="FQ80" s="219"/>
      <c r="FR80" s="219"/>
      <c r="FS80" s="219"/>
      <c r="FT80" s="219"/>
      <c r="FU80" s="219"/>
      <c r="FV80" s="219"/>
      <c r="FW80" s="219"/>
      <c r="FX80" s="219"/>
      <c r="FY80" s="219"/>
      <c r="FZ80" s="219"/>
      <c r="GA80" s="219"/>
      <c r="GB80" s="219"/>
      <c r="GC80" s="219"/>
      <c r="GD80" s="219"/>
      <c r="GE80" s="219"/>
      <c r="GF80" s="219"/>
      <c r="GG80" s="219"/>
      <c r="GH80" s="219"/>
      <c r="GI80" s="219"/>
      <c r="GJ80" s="219"/>
      <c r="GK80" s="219"/>
      <c r="GL80" s="219"/>
      <c r="GM80" s="219"/>
      <c r="GN80" s="219"/>
      <c r="GO80" s="219"/>
      <c r="GP80" s="219"/>
      <c r="GQ80" s="219"/>
      <c r="GR80" s="219"/>
      <c r="GS80" s="219"/>
      <c r="GT80" s="219"/>
      <c r="GU80" s="219"/>
      <c r="GV80" s="219"/>
      <c r="GW80" s="219"/>
      <c r="GX80" s="219"/>
      <c r="GY80" s="219"/>
      <c r="GZ80" s="219"/>
      <c r="HA80" s="219"/>
      <c r="HB80" s="219"/>
      <c r="HC80" s="219"/>
      <c r="HD80" s="219"/>
      <c r="HE80" s="219"/>
      <c r="HF80" s="219"/>
      <c r="HG80" s="219"/>
      <c r="HH80" s="219"/>
      <c r="HI80" s="219"/>
      <c r="HJ80" s="219"/>
      <c r="HK80" s="219"/>
      <c r="HL80" s="219"/>
      <c r="HM80" s="219"/>
      <c r="HN80" s="219"/>
      <c r="HO80" s="219"/>
      <c r="HP80" s="219"/>
      <c r="HQ80" s="219"/>
      <c r="HR80" s="219"/>
      <c r="HS80" s="219"/>
      <c r="HT80" s="219"/>
      <c r="HU80" s="219"/>
      <c r="HV80" s="219"/>
      <c r="HW80" s="219"/>
      <c r="HX80" s="219"/>
      <c r="HY80" s="219"/>
      <c r="HZ80" s="219"/>
      <c r="IA80" s="219"/>
      <c r="IB80" s="219"/>
      <c r="IC80" s="219"/>
      <c r="ID80" s="219"/>
      <c r="IE80" s="219"/>
      <c r="IF80" s="219"/>
      <c r="IG80" s="219"/>
      <c r="IH80" s="219"/>
      <c r="II80" s="219"/>
      <c r="IJ80" s="219"/>
      <c r="IK80" s="219"/>
      <c r="IL80" s="219"/>
      <c r="IM80" s="219"/>
      <c r="IN80" s="219"/>
      <c r="IO80" s="219"/>
      <c r="IP80" s="219"/>
      <c r="IQ80" s="219"/>
      <c r="IR80" s="219"/>
      <c r="IS80" s="219"/>
      <c r="IT80" s="219"/>
      <c r="IU80" s="219"/>
      <c r="IV80" s="624"/>
    </row>
    <row r="81" spans="1:256" ht="15" hidden="1">
      <c r="A81" s="1171"/>
      <c r="B81" s="1174" t="s">
        <v>84</v>
      </c>
      <c r="C81" s="1177" t="s">
        <v>85</v>
      </c>
      <c r="D81" s="625" t="s">
        <v>0</v>
      </c>
      <c r="E81" s="244">
        <f t="shared" ref="E81:G82" si="24">E85</f>
        <v>189000</v>
      </c>
      <c r="F81" s="244">
        <f t="shared" si="24"/>
        <v>189000</v>
      </c>
      <c r="G81" s="626">
        <f t="shared" si="24"/>
        <v>0</v>
      </c>
      <c r="H81" s="617"/>
      <c r="I81" s="808" t="s">
        <v>85</v>
      </c>
      <c r="J81" s="627" t="s">
        <v>0</v>
      </c>
      <c r="K81" s="244">
        <f t="shared" ref="K81:M82" si="25">K85</f>
        <v>189000</v>
      </c>
      <c r="L81" s="244">
        <f t="shared" si="25"/>
        <v>189000</v>
      </c>
      <c r="M81" s="244">
        <f t="shared" si="25"/>
        <v>0</v>
      </c>
      <c r="N81" s="244">
        <f>N85</f>
        <v>0</v>
      </c>
      <c r="O81" s="246"/>
      <c r="P81" s="246"/>
      <c r="Q81" s="246"/>
      <c r="R81" s="246"/>
      <c r="S81" s="246"/>
      <c r="T81" s="246"/>
      <c r="U81" s="246"/>
      <c r="V81" s="246"/>
      <c r="W81" s="246"/>
      <c r="X81" s="246"/>
      <c r="Y81" s="246"/>
      <c r="Z81" s="246"/>
      <c r="AA81" s="246"/>
      <c r="AB81" s="246"/>
      <c r="AC81" s="246"/>
      <c r="AD81" s="246"/>
      <c r="AE81" s="246"/>
      <c r="AF81" s="246"/>
      <c r="AG81" s="246"/>
      <c r="AH81" s="246"/>
      <c r="AI81" s="246"/>
      <c r="AJ81" s="246"/>
      <c r="AK81" s="246"/>
      <c r="AL81" s="246"/>
      <c r="AM81" s="246"/>
      <c r="AN81" s="246"/>
      <c r="AO81" s="246"/>
      <c r="AP81" s="246"/>
      <c r="AQ81" s="246"/>
      <c r="AR81" s="246"/>
      <c r="AS81" s="246"/>
      <c r="AT81" s="246"/>
      <c r="AU81" s="246"/>
      <c r="AV81" s="246"/>
      <c r="AW81" s="246"/>
      <c r="AX81" s="246"/>
      <c r="AY81" s="246"/>
      <c r="AZ81" s="246"/>
      <c r="BA81" s="246"/>
      <c r="BB81" s="246"/>
      <c r="BC81" s="246"/>
      <c r="BD81" s="246"/>
      <c r="BE81" s="246"/>
      <c r="BF81" s="246"/>
      <c r="BG81" s="246"/>
      <c r="BH81" s="246"/>
      <c r="BI81" s="246"/>
      <c r="BJ81" s="246"/>
      <c r="BK81" s="246"/>
      <c r="BL81" s="246"/>
      <c r="BM81" s="246"/>
      <c r="BN81" s="246"/>
      <c r="BO81" s="246"/>
      <c r="BP81" s="246"/>
      <c r="BQ81" s="246"/>
      <c r="BR81" s="246"/>
      <c r="BS81" s="246"/>
      <c r="BT81" s="246"/>
      <c r="BU81" s="246"/>
      <c r="BV81" s="246"/>
      <c r="BW81" s="246"/>
      <c r="BX81" s="246"/>
      <c r="BY81" s="246"/>
      <c r="BZ81" s="246"/>
      <c r="CA81" s="246"/>
      <c r="CB81" s="246"/>
      <c r="CC81" s="246"/>
      <c r="CD81" s="246"/>
      <c r="CE81" s="246"/>
      <c r="CF81" s="246"/>
      <c r="CG81" s="246"/>
      <c r="CH81" s="246"/>
      <c r="CI81" s="246"/>
      <c r="CJ81" s="246"/>
      <c r="CK81" s="246"/>
      <c r="CL81" s="246"/>
      <c r="CM81" s="246"/>
      <c r="CN81" s="246"/>
      <c r="CO81" s="246"/>
      <c r="CP81" s="246"/>
      <c r="CQ81" s="246"/>
      <c r="CR81" s="246"/>
      <c r="CS81" s="246"/>
      <c r="CT81" s="246"/>
      <c r="CU81" s="246"/>
      <c r="CV81" s="246"/>
      <c r="CW81" s="246"/>
      <c r="CX81" s="246"/>
      <c r="CY81" s="246"/>
      <c r="CZ81" s="246"/>
      <c r="DA81" s="246"/>
      <c r="DB81" s="246"/>
      <c r="DC81" s="246"/>
      <c r="DD81" s="246"/>
      <c r="DE81" s="246"/>
      <c r="DF81" s="246"/>
      <c r="DG81" s="246"/>
      <c r="DH81" s="246"/>
      <c r="DI81" s="246"/>
      <c r="DJ81" s="246"/>
      <c r="DK81" s="246"/>
      <c r="DL81" s="246"/>
      <c r="DM81" s="246"/>
      <c r="DN81" s="246"/>
      <c r="DO81" s="246"/>
      <c r="DP81" s="246"/>
      <c r="DQ81" s="246"/>
      <c r="DR81" s="246"/>
      <c r="DS81" s="246"/>
      <c r="DT81" s="246"/>
      <c r="DU81" s="246"/>
      <c r="DV81" s="246"/>
      <c r="DW81" s="246"/>
      <c r="DX81" s="246"/>
      <c r="DY81" s="246"/>
      <c r="DZ81" s="246"/>
      <c r="EA81" s="246"/>
      <c r="EB81" s="246"/>
      <c r="EC81" s="246"/>
      <c r="ED81" s="246"/>
      <c r="EE81" s="246"/>
      <c r="EF81" s="246"/>
      <c r="EG81" s="246"/>
      <c r="EH81" s="246"/>
      <c r="EI81" s="246"/>
      <c r="EJ81" s="246"/>
      <c r="EK81" s="246"/>
      <c r="EL81" s="246"/>
      <c r="EM81" s="246"/>
      <c r="EN81" s="246"/>
      <c r="EO81" s="246"/>
      <c r="EP81" s="246"/>
      <c r="EQ81" s="246"/>
      <c r="ER81" s="246"/>
      <c r="ES81" s="246"/>
      <c r="ET81" s="246"/>
      <c r="EU81" s="246"/>
      <c r="EV81" s="246"/>
      <c r="EW81" s="246"/>
      <c r="EX81" s="246"/>
      <c r="EY81" s="246"/>
      <c r="EZ81" s="246"/>
      <c r="FA81" s="246"/>
      <c r="FB81" s="246"/>
      <c r="FC81" s="246"/>
      <c r="FD81" s="246"/>
      <c r="FE81" s="246"/>
      <c r="FF81" s="246"/>
      <c r="FG81" s="246"/>
      <c r="FH81" s="246"/>
      <c r="FI81" s="246"/>
      <c r="FJ81" s="246"/>
      <c r="FK81" s="246"/>
      <c r="FL81" s="246"/>
      <c r="FM81" s="246"/>
      <c r="FN81" s="246"/>
      <c r="FO81" s="246"/>
      <c r="FP81" s="246"/>
      <c r="FQ81" s="246"/>
      <c r="FR81" s="246"/>
      <c r="FS81" s="246"/>
      <c r="FT81" s="246"/>
      <c r="FU81" s="246"/>
      <c r="FV81" s="246"/>
      <c r="FW81" s="246"/>
      <c r="FX81" s="246"/>
      <c r="FY81" s="246"/>
      <c r="FZ81" s="246"/>
      <c r="GA81" s="246"/>
      <c r="GB81" s="246"/>
      <c r="GC81" s="246"/>
      <c r="GD81" s="246"/>
      <c r="GE81" s="246"/>
      <c r="GF81" s="246"/>
      <c r="GG81" s="246"/>
      <c r="GH81" s="246"/>
      <c r="GI81" s="246"/>
      <c r="GJ81" s="246"/>
      <c r="GK81" s="246"/>
      <c r="GL81" s="246"/>
      <c r="GM81" s="246"/>
      <c r="GN81" s="246"/>
      <c r="GO81" s="246"/>
      <c r="GP81" s="246"/>
      <c r="GQ81" s="246"/>
      <c r="GR81" s="246"/>
      <c r="GS81" s="246"/>
      <c r="GT81" s="246"/>
      <c r="GU81" s="246"/>
      <c r="GV81" s="246"/>
      <c r="GW81" s="246"/>
      <c r="GX81" s="246"/>
      <c r="GY81" s="246"/>
      <c r="GZ81" s="246"/>
      <c r="HA81" s="246"/>
      <c r="HB81" s="246"/>
      <c r="HC81" s="246"/>
      <c r="HD81" s="246"/>
      <c r="HE81" s="246"/>
      <c r="HF81" s="246"/>
      <c r="HG81" s="246"/>
      <c r="HH81" s="246"/>
      <c r="HI81" s="246"/>
      <c r="HJ81" s="246"/>
      <c r="HK81" s="246"/>
      <c r="HL81" s="246"/>
      <c r="HM81" s="246"/>
      <c r="HN81" s="246"/>
      <c r="HO81" s="246"/>
      <c r="HP81" s="246"/>
      <c r="HQ81" s="246"/>
      <c r="HR81" s="246"/>
      <c r="HS81" s="246"/>
      <c r="HT81" s="246"/>
      <c r="HU81" s="246"/>
      <c r="HV81" s="246"/>
      <c r="HW81" s="246"/>
      <c r="HX81" s="246"/>
      <c r="HY81" s="246"/>
      <c r="HZ81" s="246"/>
      <c r="IA81" s="246"/>
      <c r="IB81" s="246"/>
      <c r="IC81" s="246"/>
      <c r="ID81" s="246"/>
      <c r="IE81" s="246"/>
      <c r="IF81" s="246"/>
      <c r="IG81" s="246"/>
      <c r="IH81" s="246"/>
      <c r="II81" s="246"/>
      <c r="IJ81" s="246"/>
      <c r="IK81" s="246"/>
      <c r="IL81" s="246"/>
      <c r="IM81" s="246"/>
      <c r="IN81" s="246"/>
      <c r="IO81" s="246"/>
      <c r="IP81" s="246"/>
      <c r="IQ81" s="246"/>
      <c r="IR81" s="246"/>
      <c r="IS81" s="246"/>
      <c r="IT81" s="246"/>
      <c r="IU81" s="246"/>
      <c r="IV81" s="219"/>
    </row>
    <row r="82" spans="1:256" ht="15" hidden="1">
      <c r="A82" s="1172"/>
      <c r="B82" s="1175"/>
      <c r="C82" s="1178"/>
      <c r="D82" s="628" t="s">
        <v>1</v>
      </c>
      <c r="E82" s="244">
        <f t="shared" si="24"/>
        <v>0</v>
      </c>
      <c r="F82" s="244">
        <f t="shared" si="24"/>
        <v>0</v>
      </c>
      <c r="G82" s="626">
        <f t="shared" si="24"/>
        <v>0</v>
      </c>
      <c r="H82" s="617"/>
      <c r="I82" s="809"/>
      <c r="J82" s="629" t="s">
        <v>1</v>
      </c>
      <c r="K82" s="244">
        <f t="shared" si="25"/>
        <v>0</v>
      </c>
      <c r="L82" s="244">
        <f t="shared" si="25"/>
        <v>0</v>
      </c>
      <c r="M82" s="244">
        <f t="shared" si="25"/>
        <v>0</v>
      </c>
      <c r="N82" s="244">
        <f>N86</f>
        <v>0</v>
      </c>
      <c r="O82" s="246"/>
      <c r="P82" s="246"/>
      <c r="Q82" s="246"/>
      <c r="R82" s="246"/>
      <c r="S82" s="246"/>
      <c r="T82" s="246"/>
      <c r="U82" s="246"/>
      <c r="V82" s="246"/>
      <c r="W82" s="246"/>
      <c r="X82" s="246"/>
      <c r="Y82" s="246"/>
      <c r="Z82" s="246"/>
      <c r="AA82" s="246"/>
      <c r="AB82" s="246"/>
      <c r="AC82" s="246"/>
      <c r="AD82" s="246"/>
      <c r="AE82" s="246"/>
      <c r="AF82" s="246"/>
      <c r="AG82" s="246"/>
      <c r="AH82" s="246"/>
      <c r="AI82" s="246"/>
      <c r="AJ82" s="246"/>
      <c r="AK82" s="246"/>
      <c r="AL82" s="246"/>
      <c r="AM82" s="246"/>
      <c r="AN82" s="246"/>
      <c r="AO82" s="246"/>
      <c r="AP82" s="246"/>
      <c r="AQ82" s="246"/>
      <c r="AR82" s="246"/>
      <c r="AS82" s="246"/>
      <c r="AT82" s="246"/>
      <c r="AU82" s="246"/>
      <c r="AV82" s="246"/>
      <c r="AW82" s="246"/>
      <c r="AX82" s="246"/>
      <c r="AY82" s="246"/>
      <c r="AZ82" s="246"/>
      <c r="BA82" s="246"/>
      <c r="BB82" s="246"/>
      <c r="BC82" s="246"/>
      <c r="BD82" s="246"/>
      <c r="BE82" s="246"/>
      <c r="BF82" s="246"/>
      <c r="BG82" s="246"/>
      <c r="BH82" s="246"/>
      <c r="BI82" s="246"/>
      <c r="BJ82" s="246"/>
      <c r="BK82" s="246"/>
      <c r="BL82" s="246"/>
      <c r="BM82" s="246"/>
      <c r="BN82" s="246"/>
      <c r="BO82" s="246"/>
      <c r="BP82" s="246"/>
      <c r="BQ82" s="246"/>
      <c r="BR82" s="246"/>
      <c r="BS82" s="246"/>
      <c r="BT82" s="246"/>
      <c r="BU82" s="246"/>
      <c r="BV82" s="246"/>
      <c r="BW82" s="246"/>
      <c r="BX82" s="246"/>
      <c r="BY82" s="246"/>
      <c r="BZ82" s="246"/>
      <c r="CA82" s="246"/>
      <c r="CB82" s="246"/>
      <c r="CC82" s="246"/>
      <c r="CD82" s="246"/>
      <c r="CE82" s="246"/>
      <c r="CF82" s="246"/>
      <c r="CG82" s="246"/>
      <c r="CH82" s="246"/>
      <c r="CI82" s="246"/>
      <c r="CJ82" s="246"/>
      <c r="CK82" s="246"/>
      <c r="CL82" s="246"/>
      <c r="CM82" s="246"/>
      <c r="CN82" s="246"/>
      <c r="CO82" s="246"/>
      <c r="CP82" s="246"/>
      <c r="CQ82" s="246"/>
      <c r="CR82" s="246"/>
      <c r="CS82" s="246"/>
      <c r="CT82" s="246"/>
      <c r="CU82" s="246"/>
      <c r="CV82" s="246"/>
      <c r="CW82" s="246"/>
      <c r="CX82" s="246"/>
      <c r="CY82" s="246"/>
      <c r="CZ82" s="246"/>
      <c r="DA82" s="246"/>
      <c r="DB82" s="246"/>
      <c r="DC82" s="246"/>
      <c r="DD82" s="246"/>
      <c r="DE82" s="246"/>
      <c r="DF82" s="246"/>
      <c r="DG82" s="246"/>
      <c r="DH82" s="246"/>
      <c r="DI82" s="246"/>
      <c r="DJ82" s="246"/>
      <c r="DK82" s="246"/>
      <c r="DL82" s="246"/>
      <c r="DM82" s="246"/>
      <c r="DN82" s="246"/>
      <c r="DO82" s="246"/>
      <c r="DP82" s="246"/>
      <c r="DQ82" s="246"/>
      <c r="DR82" s="246"/>
      <c r="DS82" s="246"/>
      <c r="DT82" s="246"/>
      <c r="DU82" s="246"/>
      <c r="DV82" s="246"/>
      <c r="DW82" s="246"/>
      <c r="DX82" s="246"/>
      <c r="DY82" s="246"/>
      <c r="DZ82" s="246"/>
      <c r="EA82" s="246"/>
      <c r="EB82" s="246"/>
      <c r="EC82" s="246"/>
      <c r="ED82" s="246"/>
      <c r="EE82" s="246"/>
      <c r="EF82" s="246"/>
      <c r="EG82" s="246"/>
      <c r="EH82" s="246"/>
      <c r="EI82" s="246"/>
      <c r="EJ82" s="246"/>
      <c r="EK82" s="246"/>
      <c r="EL82" s="246"/>
      <c r="EM82" s="246"/>
      <c r="EN82" s="246"/>
      <c r="EO82" s="246"/>
      <c r="EP82" s="246"/>
      <c r="EQ82" s="246"/>
      <c r="ER82" s="246"/>
      <c r="ES82" s="246"/>
      <c r="ET82" s="246"/>
      <c r="EU82" s="246"/>
      <c r="EV82" s="246"/>
      <c r="EW82" s="246"/>
      <c r="EX82" s="246"/>
      <c r="EY82" s="246"/>
      <c r="EZ82" s="246"/>
      <c r="FA82" s="246"/>
      <c r="FB82" s="246"/>
      <c r="FC82" s="246"/>
      <c r="FD82" s="246"/>
      <c r="FE82" s="246"/>
      <c r="FF82" s="246"/>
      <c r="FG82" s="246"/>
      <c r="FH82" s="246"/>
      <c r="FI82" s="246"/>
      <c r="FJ82" s="246"/>
      <c r="FK82" s="246"/>
      <c r="FL82" s="246"/>
      <c r="FM82" s="246"/>
      <c r="FN82" s="246"/>
      <c r="FO82" s="246"/>
      <c r="FP82" s="246"/>
      <c r="FQ82" s="246"/>
      <c r="FR82" s="246"/>
      <c r="FS82" s="246"/>
      <c r="FT82" s="246"/>
      <c r="FU82" s="246"/>
      <c r="FV82" s="246"/>
      <c r="FW82" s="246"/>
      <c r="FX82" s="246"/>
      <c r="FY82" s="246"/>
      <c r="FZ82" s="246"/>
      <c r="GA82" s="246"/>
      <c r="GB82" s="246"/>
      <c r="GC82" s="246"/>
      <c r="GD82" s="246"/>
      <c r="GE82" s="246"/>
      <c r="GF82" s="246"/>
      <c r="GG82" s="246"/>
      <c r="GH82" s="246"/>
      <c r="GI82" s="246"/>
      <c r="GJ82" s="246"/>
      <c r="GK82" s="246"/>
      <c r="GL82" s="246"/>
      <c r="GM82" s="246"/>
      <c r="GN82" s="246"/>
      <c r="GO82" s="246"/>
      <c r="GP82" s="246"/>
      <c r="GQ82" s="246"/>
      <c r="GR82" s="246"/>
      <c r="GS82" s="246"/>
      <c r="GT82" s="246"/>
      <c r="GU82" s="246"/>
      <c r="GV82" s="246"/>
      <c r="GW82" s="246"/>
      <c r="GX82" s="246"/>
      <c r="GY82" s="246"/>
      <c r="GZ82" s="246"/>
      <c r="HA82" s="246"/>
      <c r="HB82" s="246"/>
      <c r="HC82" s="246"/>
      <c r="HD82" s="246"/>
      <c r="HE82" s="246"/>
      <c r="HF82" s="246"/>
      <c r="HG82" s="246"/>
      <c r="HH82" s="246"/>
      <c r="HI82" s="246"/>
      <c r="HJ82" s="246"/>
      <c r="HK82" s="246"/>
      <c r="HL82" s="246"/>
      <c r="HM82" s="246"/>
      <c r="HN82" s="246"/>
      <c r="HO82" s="246"/>
      <c r="HP82" s="246"/>
      <c r="HQ82" s="246"/>
      <c r="HR82" s="246"/>
      <c r="HS82" s="246"/>
      <c r="HT82" s="246"/>
      <c r="HU82" s="246"/>
      <c r="HV82" s="246"/>
      <c r="HW82" s="246"/>
      <c r="HX82" s="246"/>
      <c r="HY82" s="246"/>
      <c r="HZ82" s="246"/>
      <c r="IA82" s="246"/>
      <c r="IB82" s="246"/>
      <c r="IC82" s="246"/>
      <c r="ID82" s="246"/>
      <c r="IE82" s="246"/>
      <c r="IF82" s="246"/>
      <c r="IG82" s="246"/>
      <c r="IH82" s="246"/>
      <c r="II82" s="246"/>
      <c r="IJ82" s="246"/>
      <c r="IK82" s="246"/>
      <c r="IL82" s="246"/>
      <c r="IM82" s="246"/>
      <c r="IN82" s="246"/>
      <c r="IO82" s="246"/>
      <c r="IP82" s="246"/>
      <c r="IQ82" s="246"/>
      <c r="IR82" s="246"/>
      <c r="IS82" s="246"/>
      <c r="IT82" s="246"/>
      <c r="IU82" s="246"/>
      <c r="IV82" s="219"/>
    </row>
    <row r="83" spans="1:256" ht="15" hidden="1">
      <c r="A83" s="1173"/>
      <c r="B83" s="1176"/>
      <c r="C83" s="1179"/>
      <c r="D83" s="628" t="s">
        <v>2</v>
      </c>
      <c r="E83" s="630">
        <f>E81+E82</f>
        <v>189000</v>
      </c>
      <c r="F83" s="630">
        <f>F81+F82</f>
        <v>189000</v>
      </c>
      <c r="G83" s="630">
        <f>G81+G82</f>
        <v>0</v>
      </c>
      <c r="H83" s="617"/>
      <c r="I83" s="810"/>
      <c r="J83" s="629" t="s">
        <v>2</v>
      </c>
      <c r="K83" s="630">
        <f>K81+K82</f>
        <v>189000</v>
      </c>
      <c r="L83" s="630">
        <f>L81+L82</f>
        <v>189000</v>
      </c>
      <c r="M83" s="630">
        <f>M81+M82</f>
        <v>0</v>
      </c>
      <c r="N83" s="630">
        <f>N81+N82</f>
        <v>0</v>
      </c>
      <c r="O83" s="246"/>
      <c r="P83" s="246"/>
      <c r="Q83" s="246"/>
      <c r="R83" s="246"/>
      <c r="S83" s="246"/>
      <c r="T83" s="246"/>
      <c r="U83" s="246"/>
      <c r="V83" s="246"/>
      <c r="W83" s="246"/>
      <c r="X83" s="246"/>
      <c r="Y83" s="246"/>
      <c r="Z83" s="246"/>
      <c r="AA83" s="246"/>
      <c r="AB83" s="246"/>
      <c r="AC83" s="246"/>
      <c r="AD83" s="246"/>
      <c r="AE83" s="246"/>
      <c r="AF83" s="246"/>
      <c r="AG83" s="246"/>
      <c r="AH83" s="246"/>
      <c r="AI83" s="246"/>
      <c r="AJ83" s="246"/>
      <c r="AK83" s="246"/>
      <c r="AL83" s="246"/>
      <c r="AM83" s="246"/>
      <c r="AN83" s="246"/>
      <c r="AO83" s="246"/>
      <c r="AP83" s="246"/>
      <c r="AQ83" s="246"/>
      <c r="AR83" s="246"/>
      <c r="AS83" s="246"/>
      <c r="AT83" s="246"/>
      <c r="AU83" s="246"/>
      <c r="AV83" s="246"/>
      <c r="AW83" s="246"/>
      <c r="AX83" s="246"/>
      <c r="AY83" s="246"/>
      <c r="AZ83" s="246"/>
      <c r="BA83" s="246"/>
      <c r="BB83" s="246"/>
      <c r="BC83" s="246"/>
      <c r="BD83" s="246"/>
      <c r="BE83" s="246"/>
      <c r="BF83" s="246"/>
      <c r="BG83" s="246"/>
      <c r="BH83" s="246"/>
      <c r="BI83" s="246"/>
      <c r="BJ83" s="246"/>
      <c r="BK83" s="246"/>
      <c r="BL83" s="246"/>
      <c r="BM83" s="246"/>
      <c r="BN83" s="246"/>
      <c r="BO83" s="246"/>
      <c r="BP83" s="246"/>
      <c r="BQ83" s="246"/>
      <c r="BR83" s="246"/>
      <c r="BS83" s="246"/>
      <c r="BT83" s="246"/>
      <c r="BU83" s="246"/>
      <c r="BV83" s="246"/>
      <c r="BW83" s="246"/>
      <c r="BX83" s="246"/>
      <c r="BY83" s="246"/>
      <c r="BZ83" s="246"/>
      <c r="CA83" s="246"/>
      <c r="CB83" s="246"/>
      <c r="CC83" s="246"/>
      <c r="CD83" s="246"/>
      <c r="CE83" s="246"/>
      <c r="CF83" s="246"/>
      <c r="CG83" s="246"/>
      <c r="CH83" s="246"/>
      <c r="CI83" s="246"/>
      <c r="CJ83" s="246"/>
      <c r="CK83" s="246"/>
      <c r="CL83" s="246"/>
      <c r="CM83" s="246"/>
      <c r="CN83" s="246"/>
      <c r="CO83" s="246"/>
      <c r="CP83" s="246"/>
      <c r="CQ83" s="246"/>
      <c r="CR83" s="246"/>
      <c r="CS83" s="246"/>
      <c r="CT83" s="246"/>
      <c r="CU83" s="246"/>
      <c r="CV83" s="246"/>
      <c r="CW83" s="246"/>
      <c r="CX83" s="246"/>
      <c r="CY83" s="246"/>
      <c r="CZ83" s="246"/>
      <c r="DA83" s="246"/>
      <c r="DB83" s="246"/>
      <c r="DC83" s="246"/>
      <c r="DD83" s="246"/>
      <c r="DE83" s="246"/>
      <c r="DF83" s="246"/>
      <c r="DG83" s="246"/>
      <c r="DH83" s="246"/>
      <c r="DI83" s="246"/>
      <c r="DJ83" s="246"/>
      <c r="DK83" s="246"/>
      <c r="DL83" s="246"/>
      <c r="DM83" s="246"/>
      <c r="DN83" s="246"/>
      <c r="DO83" s="246"/>
      <c r="DP83" s="246"/>
      <c r="DQ83" s="246"/>
      <c r="DR83" s="246"/>
      <c r="DS83" s="246"/>
      <c r="DT83" s="246"/>
      <c r="DU83" s="246"/>
      <c r="DV83" s="246"/>
      <c r="DW83" s="246"/>
      <c r="DX83" s="246"/>
      <c r="DY83" s="246"/>
      <c r="DZ83" s="246"/>
      <c r="EA83" s="246"/>
      <c r="EB83" s="246"/>
      <c r="EC83" s="246"/>
      <c r="ED83" s="246"/>
      <c r="EE83" s="246"/>
      <c r="EF83" s="246"/>
      <c r="EG83" s="246"/>
      <c r="EH83" s="246"/>
      <c r="EI83" s="246"/>
      <c r="EJ83" s="246"/>
      <c r="EK83" s="246"/>
      <c r="EL83" s="246"/>
      <c r="EM83" s="246"/>
      <c r="EN83" s="246"/>
      <c r="EO83" s="246"/>
      <c r="EP83" s="246"/>
      <c r="EQ83" s="246"/>
      <c r="ER83" s="246"/>
      <c r="ES83" s="246"/>
      <c r="ET83" s="246"/>
      <c r="EU83" s="246"/>
      <c r="EV83" s="246"/>
      <c r="EW83" s="246"/>
      <c r="EX83" s="246"/>
      <c r="EY83" s="246"/>
      <c r="EZ83" s="246"/>
      <c r="FA83" s="246"/>
      <c r="FB83" s="246"/>
      <c r="FC83" s="246"/>
      <c r="FD83" s="246"/>
      <c r="FE83" s="246"/>
      <c r="FF83" s="246"/>
      <c r="FG83" s="246"/>
      <c r="FH83" s="246"/>
      <c r="FI83" s="246"/>
      <c r="FJ83" s="246"/>
      <c r="FK83" s="246"/>
      <c r="FL83" s="246"/>
      <c r="FM83" s="246"/>
      <c r="FN83" s="246"/>
      <c r="FO83" s="246"/>
      <c r="FP83" s="246"/>
      <c r="FQ83" s="246"/>
      <c r="FR83" s="246"/>
      <c r="FS83" s="246"/>
      <c r="FT83" s="246"/>
      <c r="FU83" s="246"/>
      <c r="FV83" s="246"/>
      <c r="FW83" s="246"/>
      <c r="FX83" s="246"/>
      <c r="FY83" s="246"/>
      <c r="FZ83" s="246"/>
      <c r="GA83" s="246"/>
      <c r="GB83" s="246"/>
      <c r="GC83" s="246"/>
      <c r="GD83" s="246"/>
      <c r="GE83" s="246"/>
      <c r="GF83" s="246"/>
      <c r="GG83" s="246"/>
      <c r="GH83" s="246"/>
      <c r="GI83" s="246"/>
      <c r="GJ83" s="246"/>
      <c r="GK83" s="246"/>
      <c r="GL83" s="246"/>
      <c r="GM83" s="246"/>
      <c r="GN83" s="246"/>
      <c r="GO83" s="246"/>
      <c r="GP83" s="246"/>
      <c r="GQ83" s="246"/>
      <c r="GR83" s="246"/>
      <c r="GS83" s="246"/>
      <c r="GT83" s="246"/>
      <c r="GU83" s="246"/>
      <c r="GV83" s="246"/>
      <c r="GW83" s="246"/>
      <c r="GX83" s="246"/>
      <c r="GY83" s="246"/>
      <c r="GZ83" s="246"/>
      <c r="HA83" s="246"/>
      <c r="HB83" s="246"/>
      <c r="HC83" s="246"/>
      <c r="HD83" s="246"/>
      <c r="HE83" s="246"/>
      <c r="HF83" s="246"/>
      <c r="HG83" s="246"/>
      <c r="HH83" s="246"/>
      <c r="HI83" s="246"/>
      <c r="HJ83" s="246"/>
      <c r="HK83" s="246"/>
      <c r="HL83" s="246"/>
      <c r="HM83" s="246"/>
      <c r="HN83" s="246"/>
      <c r="HO83" s="246"/>
      <c r="HP83" s="246"/>
      <c r="HQ83" s="246"/>
      <c r="HR83" s="246"/>
      <c r="HS83" s="246"/>
      <c r="HT83" s="246"/>
      <c r="HU83" s="246"/>
      <c r="HV83" s="246"/>
      <c r="HW83" s="246"/>
      <c r="HX83" s="246"/>
      <c r="HY83" s="246"/>
      <c r="HZ83" s="246"/>
      <c r="IA83" s="246"/>
      <c r="IB83" s="246"/>
      <c r="IC83" s="246"/>
      <c r="ID83" s="246"/>
      <c r="IE83" s="246"/>
      <c r="IF83" s="246"/>
      <c r="IG83" s="246"/>
      <c r="IH83" s="246"/>
      <c r="II83" s="246"/>
      <c r="IJ83" s="246"/>
      <c r="IK83" s="246"/>
      <c r="IL83" s="246"/>
      <c r="IM83" s="246"/>
      <c r="IN83" s="246"/>
      <c r="IO83" s="246"/>
      <c r="IP83" s="246"/>
      <c r="IQ83" s="246"/>
      <c r="IR83" s="246"/>
      <c r="IS83" s="246"/>
      <c r="IT83" s="246"/>
      <c r="IU83" s="246"/>
      <c r="IV83" s="219"/>
    </row>
    <row r="84" spans="1:256" hidden="1">
      <c r="A84" s="641"/>
      <c r="B84" s="631"/>
      <c r="C84" s="632"/>
      <c r="D84" s="633"/>
      <c r="E84" s="673"/>
      <c r="F84" s="673"/>
      <c r="G84" s="674"/>
      <c r="H84" s="617"/>
      <c r="I84" s="666"/>
      <c r="J84" s="636"/>
      <c r="K84" s="634"/>
      <c r="L84" s="634"/>
      <c r="M84" s="634"/>
      <c r="N84" s="634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  <c r="AY84" s="219"/>
      <c r="AZ84" s="219"/>
      <c r="BA84" s="219"/>
      <c r="BB84" s="219"/>
      <c r="BC84" s="219"/>
      <c r="BD84" s="219"/>
      <c r="BE84" s="219"/>
      <c r="BF84" s="219"/>
      <c r="BG84" s="219"/>
      <c r="BH84" s="219"/>
      <c r="BI84" s="219"/>
      <c r="BJ84" s="219"/>
      <c r="BK84" s="219"/>
      <c r="BL84" s="219"/>
      <c r="BM84" s="219"/>
      <c r="BN84" s="219"/>
      <c r="BO84" s="219"/>
      <c r="BP84" s="219"/>
      <c r="BQ84" s="219"/>
      <c r="BR84" s="219"/>
      <c r="BS84" s="219"/>
      <c r="BT84" s="219"/>
      <c r="BU84" s="219"/>
      <c r="BV84" s="219"/>
      <c r="BW84" s="219"/>
      <c r="BX84" s="219"/>
      <c r="BY84" s="219"/>
      <c r="BZ84" s="219"/>
      <c r="CA84" s="219"/>
      <c r="CB84" s="219"/>
      <c r="CC84" s="219"/>
      <c r="CD84" s="219"/>
      <c r="CE84" s="219"/>
      <c r="CF84" s="219"/>
      <c r="CG84" s="219"/>
      <c r="CH84" s="219"/>
      <c r="CI84" s="219"/>
      <c r="CJ84" s="219"/>
      <c r="CK84" s="219"/>
      <c r="CL84" s="219"/>
      <c r="CM84" s="219"/>
      <c r="CN84" s="219"/>
      <c r="CO84" s="219"/>
      <c r="CP84" s="219"/>
      <c r="CQ84" s="219"/>
      <c r="CR84" s="219"/>
      <c r="CS84" s="219"/>
      <c r="CT84" s="219"/>
      <c r="CU84" s="219"/>
      <c r="CV84" s="219"/>
      <c r="CW84" s="219"/>
      <c r="CX84" s="219"/>
      <c r="CY84" s="219"/>
      <c r="CZ84" s="219"/>
      <c r="DA84" s="219"/>
      <c r="DB84" s="219"/>
      <c r="DC84" s="219"/>
      <c r="DD84" s="219"/>
      <c r="DE84" s="219"/>
      <c r="DF84" s="219"/>
      <c r="DG84" s="219"/>
      <c r="DH84" s="219"/>
      <c r="DI84" s="219"/>
      <c r="DJ84" s="219"/>
      <c r="DK84" s="219"/>
      <c r="DL84" s="219"/>
      <c r="DM84" s="219"/>
      <c r="DN84" s="219"/>
      <c r="DO84" s="219"/>
      <c r="DP84" s="219"/>
      <c r="DQ84" s="219"/>
      <c r="DR84" s="219"/>
      <c r="DS84" s="219"/>
      <c r="DT84" s="219"/>
      <c r="DU84" s="219"/>
      <c r="DV84" s="219"/>
      <c r="DW84" s="219"/>
      <c r="DX84" s="219"/>
      <c r="DY84" s="219"/>
      <c r="DZ84" s="219"/>
      <c r="EA84" s="219"/>
      <c r="EB84" s="219"/>
      <c r="EC84" s="219"/>
      <c r="ED84" s="219"/>
      <c r="EE84" s="219"/>
      <c r="EF84" s="219"/>
      <c r="EG84" s="219"/>
      <c r="EH84" s="219"/>
      <c r="EI84" s="219"/>
      <c r="EJ84" s="219"/>
      <c r="EK84" s="219"/>
      <c r="EL84" s="219"/>
      <c r="EM84" s="219"/>
      <c r="EN84" s="219"/>
      <c r="EO84" s="219"/>
      <c r="EP84" s="219"/>
      <c r="EQ84" s="219"/>
      <c r="ER84" s="219"/>
      <c r="ES84" s="219"/>
      <c r="ET84" s="219"/>
      <c r="EU84" s="219"/>
      <c r="EV84" s="219"/>
      <c r="EW84" s="219"/>
      <c r="EX84" s="219"/>
      <c r="EY84" s="219"/>
      <c r="EZ84" s="219"/>
      <c r="FA84" s="219"/>
      <c r="FB84" s="219"/>
      <c r="FC84" s="219"/>
      <c r="FD84" s="219"/>
      <c r="FE84" s="219"/>
      <c r="FF84" s="219"/>
      <c r="FG84" s="219"/>
      <c r="FH84" s="219"/>
      <c r="FI84" s="219"/>
      <c r="FJ84" s="219"/>
      <c r="FK84" s="219"/>
      <c r="FL84" s="219"/>
      <c r="FM84" s="219"/>
      <c r="FN84" s="219"/>
      <c r="FO84" s="219"/>
      <c r="FP84" s="219"/>
      <c r="FQ84" s="219"/>
      <c r="FR84" s="219"/>
      <c r="FS84" s="219"/>
      <c r="FT84" s="219"/>
      <c r="FU84" s="219"/>
      <c r="FV84" s="219"/>
      <c r="FW84" s="219"/>
      <c r="FX84" s="219"/>
      <c r="FY84" s="219"/>
      <c r="FZ84" s="219"/>
      <c r="GA84" s="219"/>
      <c r="GB84" s="219"/>
      <c r="GC84" s="219"/>
      <c r="GD84" s="219"/>
      <c r="GE84" s="219"/>
      <c r="GF84" s="219"/>
      <c r="GG84" s="219"/>
      <c r="GH84" s="219"/>
      <c r="GI84" s="219"/>
      <c r="GJ84" s="219"/>
      <c r="GK84" s="219"/>
      <c r="GL84" s="219"/>
      <c r="GM84" s="219"/>
      <c r="GN84" s="219"/>
      <c r="GO84" s="219"/>
      <c r="GP84" s="219"/>
      <c r="GQ84" s="219"/>
      <c r="GR84" s="219"/>
      <c r="GS84" s="219"/>
      <c r="GT84" s="219"/>
      <c r="GU84" s="219"/>
      <c r="GV84" s="219"/>
      <c r="GW84" s="219"/>
      <c r="GX84" s="219"/>
      <c r="GY84" s="219"/>
      <c r="GZ84" s="219"/>
      <c r="HA84" s="219"/>
      <c r="HB84" s="219"/>
      <c r="HC84" s="219"/>
      <c r="HD84" s="219"/>
      <c r="HE84" s="219"/>
      <c r="HF84" s="219"/>
      <c r="HG84" s="219"/>
      <c r="HH84" s="219"/>
      <c r="HI84" s="219"/>
      <c r="HJ84" s="219"/>
      <c r="HK84" s="219"/>
      <c r="HL84" s="219"/>
      <c r="HM84" s="219"/>
      <c r="HN84" s="219"/>
      <c r="HO84" s="219"/>
      <c r="HP84" s="219"/>
      <c r="HQ84" s="219"/>
      <c r="HR84" s="219"/>
      <c r="HS84" s="219"/>
      <c r="HT84" s="219"/>
      <c r="HU84" s="219"/>
      <c r="HV84" s="219"/>
      <c r="HW84" s="219"/>
      <c r="HX84" s="219"/>
      <c r="HY84" s="219"/>
      <c r="HZ84" s="219"/>
      <c r="IA84" s="219"/>
      <c r="IB84" s="219"/>
      <c r="IC84" s="219"/>
      <c r="ID84" s="219"/>
      <c r="IE84" s="219"/>
      <c r="IF84" s="219"/>
      <c r="IG84" s="219"/>
      <c r="IH84" s="219"/>
      <c r="II84" s="219"/>
      <c r="IJ84" s="219"/>
      <c r="IK84" s="219"/>
      <c r="IL84" s="219"/>
      <c r="IM84" s="219"/>
      <c r="IN84" s="219"/>
      <c r="IO84" s="219"/>
      <c r="IP84" s="219"/>
      <c r="IQ84" s="219"/>
      <c r="IR84" s="219"/>
      <c r="IS84" s="219"/>
      <c r="IT84" s="219"/>
      <c r="IU84" s="219"/>
      <c r="IV84" s="219"/>
    </row>
    <row r="85" spans="1:256" hidden="1">
      <c r="A85" s="1180"/>
      <c r="B85" s="1183" t="s">
        <v>538</v>
      </c>
      <c r="C85" s="1223" t="s">
        <v>115</v>
      </c>
      <c r="D85" s="667" t="s">
        <v>0</v>
      </c>
      <c r="E85" s="638">
        <f t="shared" ref="E85:G86" si="26">E89</f>
        <v>189000</v>
      </c>
      <c r="F85" s="638">
        <f t="shared" si="26"/>
        <v>189000</v>
      </c>
      <c r="G85" s="639">
        <f t="shared" si="26"/>
        <v>0</v>
      </c>
      <c r="H85" s="617"/>
      <c r="I85" s="1214" t="s">
        <v>115</v>
      </c>
      <c r="J85" s="675" t="s">
        <v>0</v>
      </c>
      <c r="K85" s="638">
        <f t="shared" ref="K85:M86" si="27">K89</f>
        <v>189000</v>
      </c>
      <c r="L85" s="638">
        <f t="shared" si="27"/>
        <v>189000</v>
      </c>
      <c r="M85" s="638">
        <f t="shared" si="27"/>
        <v>0</v>
      </c>
      <c r="N85" s="638">
        <f>N89</f>
        <v>0</v>
      </c>
      <c r="O85" s="624"/>
      <c r="P85" s="624"/>
      <c r="Q85" s="624"/>
      <c r="R85" s="624"/>
      <c r="S85" s="624"/>
      <c r="T85" s="624"/>
      <c r="U85" s="624"/>
      <c r="V85" s="624"/>
      <c r="W85" s="624"/>
      <c r="X85" s="624"/>
      <c r="Y85" s="624"/>
      <c r="Z85" s="624"/>
      <c r="AA85" s="624"/>
      <c r="AB85" s="624"/>
      <c r="AC85" s="624"/>
      <c r="AD85" s="624"/>
      <c r="AE85" s="624"/>
      <c r="AF85" s="624"/>
      <c r="AG85" s="624"/>
      <c r="AH85" s="624"/>
      <c r="AI85" s="624"/>
      <c r="AJ85" s="624"/>
      <c r="AK85" s="624"/>
      <c r="AL85" s="624"/>
      <c r="AM85" s="624"/>
      <c r="AN85" s="624"/>
      <c r="AO85" s="624"/>
      <c r="AP85" s="624"/>
      <c r="AQ85" s="624"/>
      <c r="AR85" s="624"/>
      <c r="AS85" s="624"/>
      <c r="AT85" s="624"/>
      <c r="AU85" s="624"/>
      <c r="AV85" s="624"/>
      <c r="AW85" s="624"/>
      <c r="AX85" s="624"/>
      <c r="AY85" s="624"/>
      <c r="AZ85" s="624"/>
      <c r="BA85" s="624"/>
      <c r="BB85" s="624"/>
      <c r="BC85" s="624"/>
      <c r="BD85" s="624"/>
      <c r="BE85" s="624"/>
      <c r="BF85" s="624"/>
      <c r="BG85" s="624"/>
      <c r="BH85" s="624"/>
      <c r="BI85" s="624"/>
      <c r="BJ85" s="624"/>
      <c r="BK85" s="624"/>
      <c r="BL85" s="624"/>
      <c r="BM85" s="624"/>
      <c r="BN85" s="624"/>
      <c r="BO85" s="624"/>
      <c r="BP85" s="624"/>
      <c r="BQ85" s="624"/>
      <c r="BR85" s="624"/>
      <c r="BS85" s="624"/>
      <c r="BT85" s="624"/>
      <c r="BU85" s="624"/>
      <c r="BV85" s="624"/>
      <c r="BW85" s="624"/>
      <c r="BX85" s="624"/>
      <c r="BY85" s="624"/>
      <c r="BZ85" s="624"/>
      <c r="CA85" s="624"/>
      <c r="CB85" s="624"/>
      <c r="CC85" s="624"/>
      <c r="CD85" s="624"/>
      <c r="CE85" s="624"/>
      <c r="CF85" s="624"/>
      <c r="CG85" s="624"/>
      <c r="CH85" s="624"/>
      <c r="CI85" s="624"/>
      <c r="CJ85" s="624"/>
      <c r="CK85" s="624"/>
      <c r="CL85" s="624"/>
      <c r="CM85" s="624"/>
      <c r="CN85" s="624"/>
      <c r="CO85" s="624"/>
      <c r="CP85" s="624"/>
      <c r="CQ85" s="624"/>
      <c r="CR85" s="624"/>
      <c r="CS85" s="624"/>
      <c r="CT85" s="624"/>
      <c r="CU85" s="624"/>
      <c r="CV85" s="624"/>
      <c r="CW85" s="624"/>
      <c r="CX85" s="624"/>
      <c r="CY85" s="624"/>
      <c r="CZ85" s="624"/>
      <c r="DA85" s="624"/>
      <c r="DB85" s="624"/>
      <c r="DC85" s="624"/>
      <c r="DD85" s="624"/>
      <c r="DE85" s="624"/>
      <c r="DF85" s="624"/>
      <c r="DG85" s="624"/>
      <c r="DH85" s="624"/>
      <c r="DI85" s="624"/>
      <c r="DJ85" s="624"/>
      <c r="DK85" s="624"/>
      <c r="DL85" s="624"/>
      <c r="DM85" s="624"/>
      <c r="DN85" s="624"/>
      <c r="DO85" s="624"/>
      <c r="DP85" s="624"/>
      <c r="DQ85" s="624"/>
      <c r="DR85" s="624"/>
      <c r="DS85" s="624"/>
      <c r="DT85" s="624"/>
      <c r="DU85" s="624"/>
      <c r="DV85" s="624"/>
      <c r="DW85" s="624"/>
      <c r="DX85" s="624"/>
      <c r="DY85" s="624"/>
      <c r="DZ85" s="624"/>
      <c r="EA85" s="624"/>
      <c r="EB85" s="624"/>
      <c r="EC85" s="624"/>
      <c r="ED85" s="624"/>
      <c r="EE85" s="624"/>
      <c r="EF85" s="624"/>
      <c r="EG85" s="624"/>
      <c r="EH85" s="624"/>
      <c r="EI85" s="624"/>
      <c r="EJ85" s="624"/>
      <c r="EK85" s="624"/>
      <c r="EL85" s="624"/>
      <c r="EM85" s="624"/>
      <c r="EN85" s="624"/>
      <c r="EO85" s="624"/>
      <c r="EP85" s="624"/>
      <c r="EQ85" s="624"/>
      <c r="ER85" s="624"/>
      <c r="ES85" s="624"/>
      <c r="ET85" s="624"/>
      <c r="EU85" s="624"/>
      <c r="EV85" s="624"/>
      <c r="EW85" s="624"/>
      <c r="EX85" s="624"/>
      <c r="EY85" s="624"/>
      <c r="EZ85" s="624"/>
      <c r="FA85" s="624"/>
      <c r="FB85" s="624"/>
      <c r="FC85" s="624"/>
      <c r="FD85" s="624"/>
      <c r="FE85" s="624"/>
      <c r="FF85" s="624"/>
      <c r="FG85" s="624"/>
      <c r="FH85" s="624"/>
      <c r="FI85" s="624"/>
      <c r="FJ85" s="624"/>
      <c r="FK85" s="624"/>
      <c r="FL85" s="624"/>
      <c r="FM85" s="624"/>
      <c r="FN85" s="624"/>
      <c r="FO85" s="624"/>
      <c r="FP85" s="624"/>
      <c r="FQ85" s="624"/>
      <c r="FR85" s="624"/>
      <c r="FS85" s="624"/>
      <c r="FT85" s="624"/>
      <c r="FU85" s="624"/>
      <c r="FV85" s="624"/>
      <c r="FW85" s="624"/>
      <c r="FX85" s="624"/>
      <c r="FY85" s="624"/>
      <c r="FZ85" s="624"/>
      <c r="GA85" s="624"/>
      <c r="GB85" s="624"/>
      <c r="GC85" s="624"/>
      <c r="GD85" s="624"/>
      <c r="GE85" s="624"/>
      <c r="GF85" s="624"/>
      <c r="GG85" s="624"/>
      <c r="GH85" s="624"/>
      <c r="GI85" s="624"/>
      <c r="GJ85" s="624"/>
      <c r="GK85" s="624"/>
      <c r="GL85" s="624"/>
      <c r="GM85" s="624"/>
      <c r="GN85" s="624"/>
      <c r="GO85" s="624"/>
      <c r="GP85" s="624"/>
      <c r="GQ85" s="624"/>
      <c r="GR85" s="624"/>
      <c r="GS85" s="624"/>
      <c r="GT85" s="624"/>
      <c r="GU85" s="624"/>
      <c r="GV85" s="624"/>
      <c r="GW85" s="624"/>
      <c r="GX85" s="624"/>
      <c r="GY85" s="624"/>
      <c r="GZ85" s="624"/>
      <c r="HA85" s="624"/>
      <c r="HB85" s="624"/>
      <c r="HC85" s="624"/>
      <c r="HD85" s="624"/>
      <c r="HE85" s="624"/>
      <c r="HF85" s="624"/>
      <c r="HG85" s="624"/>
      <c r="HH85" s="624"/>
      <c r="HI85" s="624"/>
      <c r="HJ85" s="624"/>
      <c r="HK85" s="624"/>
      <c r="HL85" s="624"/>
      <c r="HM85" s="624"/>
      <c r="HN85" s="624"/>
      <c r="HO85" s="624"/>
      <c r="HP85" s="624"/>
      <c r="HQ85" s="624"/>
      <c r="HR85" s="624"/>
      <c r="HS85" s="624"/>
      <c r="HT85" s="624"/>
      <c r="HU85" s="624"/>
      <c r="HV85" s="624"/>
      <c r="HW85" s="624"/>
      <c r="HX85" s="624"/>
      <c r="HY85" s="624"/>
      <c r="HZ85" s="624"/>
      <c r="IA85" s="624"/>
      <c r="IB85" s="624"/>
      <c r="IC85" s="624"/>
      <c r="ID85" s="624"/>
      <c r="IE85" s="624"/>
      <c r="IF85" s="624"/>
      <c r="IG85" s="624"/>
      <c r="IH85" s="624"/>
      <c r="II85" s="624"/>
      <c r="IJ85" s="624"/>
      <c r="IK85" s="624"/>
      <c r="IL85" s="624"/>
      <c r="IM85" s="624"/>
      <c r="IN85" s="624"/>
      <c r="IO85" s="624"/>
      <c r="IP85" s="624"/>
      <c r="IQ85" s="624"/>
      <c r="IR85" s="624"/>
      <c r="IS85" s="624"/>
      <c r="IT85" s="624"/>
      <c r="IU85" s="624"/>
      <c r="IV85" s="219"/>
    </row>
    <row r="86" spans="1:256" hidden="1">
      <c r="A86" s="1181"/>
      <c r="B86" s="1184"/>
      <c r="C86" s="1224"/>
      <c r="D86" s="667" t="s">
        <v>1</v>
      </c>
      <c r="E86" s="638">
        <f t="shared" si="26"/>
        <v>0</v>
      </c>
      <c r="F86" s="638">
        <f t="shared" si="26"/>
        <v>0</v>
      </c>
      <c r="G86" s="639">
        <f t="shared" si="26"/>
        <v>0</v>
      </c>
      <c r="H86" s="617"/>
      <c r="I86" s="1215"/>
      <c r="J86" s="675" t="s">
        <v>1</v>
      </c>
      <c r="K86" s="638">
        <f t="shared" si="27"/>
        <v>0</v>
      </c>
      <c r="L86" s="638">
        <f t="shared" si="27"/>
        <v>0</v>
      </c>
      <c r="M86" s="638">
        <f t="shared" si="27"/>
        <v>0</v>
      </c>
      <c r="N86" s="638">
        <f>N90</f>
        <v>0</v>
      </c>
      <c r="O86" s="624"/>
      <c r="P86" s="624"/>
      <c r="Q86" s="624"/>
      <c r="R86" s="624"/>
      <c r="S86" s="624"/>
      <c r="T86" s="624"/>
      <c r="U86" s="624"/>
      <c r="V86" s="624"/>
      <c r="W86" s="624"/>
      <c r="X86" s="624"/>
      <c r="Y86" s="624"/>
      <c r="Z86" s="624"/>
      <c r="AA86" s="624"/>
      <c r="AB86" s="624"/>
      <c r="AC86" s="624"/>
      <c r="AD86" s="624"/>
      <c r="AE86" s="624"/>
      <c r="AF86" s="624"/>
      <c r="AG86" s="624"/>
      <c r="AH86" s="624"/>
      <c r="AI86" s="624"/>
      <c r="AJ86" s="624"/>
      <c r="AK86" s="624"/>
      <c r="AL86" s="624"/>
      <c r="AM86" s="624"/>
      <c r="AN86" s="624"/>
      <c r="AO86" s="624"/>
      <c r="AP86" s="624"/>
      <c r="AQ86" s="624"/>
      <c r="AR86" s="624"/>
      <c r="AS86" s="624"/>
      <c r="AT86" s="624"/>
      <c r="AU86" s="624"/>
      <c r="AV86" s="624"/>
      <c r="AW86" s="624"/>
      <c r="AX86" s="624"/>
      <c r="AY86" s="624"/>
      <c r="AZ86" s="624"/>
      <c r="BA86" s="624"/>
      <c r="BB86" s="624"/>
      <c r="BC86" s="624"/>
      <c r="BD86" s="624"/>
      <c r="BE86" s="624"/>
      <c r="BF86" s="624"/>
      <c r="BG86" s="624"/>
      <c r="BH86" s="624"/>
      <c r="BI86" s="624"/>
      <c r="BJ86" s="624"/>
      <c r="BK86" s="624"/>
      <c r="BL86" s="624"/>
      <c r="BM86" s="624"/>
      <c r="BN86" s="624"/>
      <c r="BO86" s="624"/>
      <c r="BP86" s="624"/>
      <c r="BQ86" s="624"/>
      <c r="BR86" s="624"/>
      <c r="BS86" s="624"/>
      <c r="BT86" s="624"/>
      <c r="BU86" s="624"/>
      <c r="BV86" s="624"/>
      <c r="BW86" s="624"/>
      <c r="BX86" s="624"/>
      <c r="BY86" s="624"/>
      <c r="BZ86" s="624"/>
      <c r="CA86" s="624"/>
      <c r="CB86" s="624"/>
      <c r="CC86" s="624"/>
      <c r="CD86" s="624"/>
      <c r="CE86" s="624"/>
      <c r="CF86" s="624"/>
      <c r="CG86" s="624"/>
      <c r="CH86" s="624"/>
      <c r="CI86" s="624"/>
      <c r="CJ86" s="624"/>
      <c r="CK86" s="624"/>
      <c r="CL86" s="624"/>
      <c r="CM86" s="624"/>
      <c r="CN86" s="624"/>
      <c r="CO86" s="624"/>
      <c r="CP86" s="624"/>
      <c r="CQ86" s="624"/>
      <c r="CR86" s="624"/>
      <c r="CS86" s="624"/>
      <c r="CT86" s="624"/>
      <c r="CU86" s="624"/>
      <c r="CV86" s="624"/>
      <c r="CW86" s="624"/>
      <c r="CX86" s="624"/>
      <c r="CY86" s="624"/>
      <c r="CZ86" s="624"/>
      <c r="DA86" s="624"/>
      <c r="DB86" s="624"/>
      <c r="DC86" s="624"/>
      <c r="DD86" s="624"/>
      <c r="DE86" s="624"/>
      <c r="DF86" s="624"/>
      <c r="DG86" s="624"/>
      <c r="DH86" s="624"/>
      <c r="DI86" s="624"/>
      <c r="DJ86" s="624"/>
      <c r="DK86" s="624"/>
      <c r="DL86" s="624"/>
      <c r="DM86" s="624"/>
      <c r="DN86" s="624"/>
      <c r="DO86" s="624"/>
      <c r="DP86" s="624"/>
      <c r="DQ86" s="624"/>
      <c r="DR86" s="624"/>
      <c r="DS86" s="624"/>
      <c r="DT86" s="624"/>
      <c r="DU86" s="624"/>
      <c r="DV86" s="624"/>
      <c r="DW86" s="624"/>
      <c r="DX86" s="624"/>
      <c r="DY86" s="624"/>
      <c r="DZ86" s="624"/>
      <c r="EA86" s="624"/>
      <c r="EB86" s="624"/>
      <c r="EC86" s="624"/>
      <c r="ED86" s="624"/>
      <c r="EE86" s="624"/>
      <c r="EF86" s="624"/>
      <c r="EG86" s="624"/>
      <c r="EH86" s="624"/>
      <c r="EI86" s="624"/>
      <c r="EJ86" s="624"/>
      <c r="EK86" s="624"/>
      <c r="EL86" s="624"/>
      <c r="EM86" s="624"/>
      <c r="EN86" s="624"/>
      <c r="EO86" s="624"/>
      <c r="EP86" s="624"/>
      <c r="EQ86" s="624"/>
      <c r="ER86" s="624"/>
      <c r="ES86" s="624"/>
      <c r="ET86" s="624"/>
      <c r="EU86" s="624"/>
      <c r="EV86" s="624"/>
      <c r="EW86" s="624"/>
      <c r="EX86" s="624"/>
      <c r="EY86" s="624"/>
      <c r="EZ86" s="624"/>
      <c r="FA86" s="624"/>
      <c r="FB86" s="624"/>
      <c r="FC86" s="624"/>
      <c r="FD86" s="624"/>
      <c r="FE86" s="624"/>
      <c r="FF86" s="624"/>
      <c r="FG86" s="624"/>
      <c r="FH86" s="624"/>
      <c r="FI86" s="624"/>
      <c r="FJ86" s="624"/>
      <c r="FK86" s="624"/>
      <c r="FL86" s="624"/>
      <c r="FM86" s="624"/>
      <c r="FN86" s="624"/>
      <c r="FO86" s="624"/>
      <c r="FP86" s="624"/>
      <c r="FQ86" s="624"/>
      <c r="FR86" s="624"/>
      <c r="FS86" s="624"/>
      <c r="FT86" s="624"/>
      <c r="FU86" s="624"/>
      <c r="FV86" s="624"/>
      <c r="FW86" s="624"/>
      <c r="FX86" s="624"/>
      <c r="FY86" s="624"/>
      <c r="FZ86" s="624"/>
      <c r="GA86" s="624"/>
      <c r="GB86" s="624"/>
      <c r="GC86" s="624"/>
      <c r="GD86" s="624"/>
      <c r="GE86" s="624"/>
      <c r="GF86" s="624"/>
      <c r="GG86" s="624"/>
      <c r="GH86" s="624"/>
      <c r="GI86" s="624"/>
      <c r="GJ86" s="624"/>
      <c r="GK86" s="624"/>
      <c r="GL86" s="624"/>
      <c r="GM86" s="624"/>
      <c r="GN86" s="624"/>
      <c r="GO86" s="624"/>
      <c r="GP86" s="624"/>
      <c r="GQ86" s="624"/>
      <c r="GR86" s="624"/>
      <c r="GS86" s="624"/>
      <c r="GT86" s="624"/>
      <c r="GU86" s="624"/>
      <c r="GV86" s="624"/>
      <c r="GW86" s="624"/>
      <c r="GX86" s="624"/>
      <c r="GY86" s="624"/>
      <c r="GZ86" s="624"/>
      <c r="HA86" s="624"/>
      <c r="HB86" s="624"/>
      <c r="HC86" s="624"/>
      <c r="HD86" s="624"/>
      <c r="HE86" s="624"/>
      <c r="HF86" s="624"/>
      <c r="HG86" s="624"/>
      <c r="HH86" s="624"/>
      <c r="HI86" s="624"/>
      <c r="HJ86" s="624"/>
      <c r="HK86" s="624"/>
      <c r="HL86" s="624"/>
      <c r="HM86" s="624"/>
      <c r="HN86" s="624"/>
      <c r="HO86" s="624"/>
      <c r="HP86" s="624"/>
      <c r="HQ86" s="624"/>
      <c r="HR86" s="624"/>
      <c r="HS86" s="624"/>
      <c r="HT86" s="624"/>
      <c r="HU86" s="624"/>
      <c r="HV86" s="624"/>
      <c r="HW86" s="624"/>
      <c r="HX86" s="624"/>
      <c r="HY86" s="624"/>
      <c r="HZ86" s="624"/>
      <c r="IA86" s="624"/>
      <c r="IB86" s="624"/>
      <c r="IC86" s="624"/>
      <c r="ID86" s="624"/>
      <c r="IE86" s="624"/>
      <c r="IF86" s="624"/>
      <c r="IG86" s="624"/>
      <c r="IH86" s="624"/>
      <c r="II86" s="624"/>
      <c r="IJ86" s="624"/>
      <c r="IK86" s="624"/>
      <c r="IL86" s="624"/>
      <c r="IM86" s="624"/>
      <c r="IN86" s="624"/>
      <c r="IO86" s="624"/>
      <c r="IP86" s="624"/>
      <c r="IQ86" s="624"/>
      <c r="IR86" s="624"/>
      <c r="IS86" s="624"/>
      <c r="IT86" s="624"/>
      <c r="IU86" s="624"/>
      <c r="IV86" s="219"/>
    </row>
    <row r="87" spans="1:256" hidden="1">
      <c r="A87" s="1182"/>
      <c r="B87" s="1185"/>
      <c r="C87" s="1225"/>
      <c r="D87" s="667" t="s">
        <v>2</v>
      </c>
      <c r="E87" s="638">
        <f>E85+E86</f>
        <v>189000</v>
      </c>
      <c r="F87" s="638">
        <f>F85+F86</f>
        <v>189000</v>
      </c>
      <c r="G87" s="638">
        <f>G85+G86</f>
        <v>0</v>
      </c>
      <c r="H87" s="617"/>
      <c r="I87" s="1216"/>
      <c r="J87" s="675" t="s">
        <v>2</v>
      </c>
      <c r="K87" s="638">
        <f>K85+K86</f>
        <v>189000</v>
      </c>
      <c r="L87" s="638">
        <f>L85+L86</f>
        <v>189000</v>
      </c>
      <c r="M87" s="638">
        <f>M85+M86</f>
        <v>0</v>
      </c>
      <c r="N87" s="638">
        <f>N85+N86</f>
        <v>0</v>
      </c>
      <c r="O87" s="624"/>
      <c r="P87" s="624"/>
      <c r="Q87" s="624"/>
      <c r="R87" s="624"/>
      <c r="S87" s="624"/>
      <c r="T87" s="624"/>
      <c r="U87" s="624"/>
      <c r="V87" s="624"/>
      <c r="W87" s="624"/>
      <c r="X87" s="624"/>
      <c r="Y87" s="624"/>
      <c r="Z87" s="624"/>
      <c r="AA87" s="624"/>
      <c r="AB87" s="624"/>
      <c r="AC87" s="624"/>
      <c r="AD87" s="624"/>
      <c r="AE87" s="624"/>
      <c r="AF87" s="624"/>
      <c r="AG87" s="624"/>
      <c r="AH87" s="624"/>
      <c r="AI87" s="624"/>
      <c r="AJ87" s="624"/>
      <c r="AK87" s="624"/>
      <c r="AL87" s="624"/>
      <c r="AM87" s="624"/>
      <c r="AN87" s="624"/>
      <c r="AO87" s="624"/>
      <c r="AP87" s="624"/>
      <c r="AQ87" s="624"/>
      <c r="AR87" s="624"/>
      <c r="AS87" s="624"/>
      <c r="AT87" s="624"/>
      <c r="AU87" s="624"/>
      <c r="AV87" s="624"/>
      <c r="AW87" s="624"/>
      <c r="AX87" s="624"/>
      <c r="AY87" s="624"/>
      <c r="AZ87" s="624"/>
      <c r="BA87" s="624"/>
      <c r="BB87" s="624"/>
      <c r="BC87" s="624"/>
      <c r="BD87" s="624"/>
      <c r="BE87" s="624"/>
      <c r="BF87" s="624"/>
      <c r="BG87" s="624"/>
      <c r="BH87" s="624"/>
      <c r="BI87" s="624"/>
      <c r="BJ87" s="624"/>
      <c r="BK87" s="624"/>
      <c r="BL87" s="624"/>
      <c r="BM87" s="624"/>
      <c r="BN87" s="624"/>
      <c r="BO87" s="624"/>
      <c r="BP87" s="624"/>
      <c r="BQ87" s="624"/>
      <c r="BR87" s="624"/>
      <c r="BS87" s="624"/>
      <c r="BT87" s="624"/>
      <c r="BU87" s="624"/>
      <c r="BV87" s="624"/>
      <c r="BW87" s="624"/>
      <c r="BX87" s="624"/>
      <c r="BY87" s="624"/>
      <c r="BZ87" s="624"/>
      <c r="CA87" s="624"/>
      <c r="CB87" s="624"/>
      <c r="CC87" s="624"/>
      <c r="CD87" s="624"/>
      <c r="CE87" s="624"/>
      <c r="CF87" s="624"/>
      <c r="CG87" s="624"/>
      <c r="CH87" s="624"/>
      <c r="CI87" s="624"/>
      <c r="CJ87" s="624"/>
      <c r="CK87" s="624"/>
      <c r="CL87" s="624"/>
      <c r="CM87" s="624"/>
      <c r="CN87" s="624"/>
      <c r="CO87" s="624"/>
      <c r="CP87" s="624"/>
      <c r="CQ87" s="624"/>
      <c r="CR87" s="624"/>
      <c r="CS87" s="624"/>
      <c r="CT87" s="624"/>
      <c r="CU87" s="624"/>
      <c r="CV87" s="624"/>
      <c r="CW87" s="624"/>
      <c r="CX87" s="624"/>
      <c r="CY87" s="624"/>
      <c r="CZ87" s="624"/>
      <c r="DA87" s="624"/>
      <c r="DB87" s="624"/>
      <c r="DC87" s="624"/>
      <c r="DD87" s="624"/>
      <c r="DE87" s="624"/>
      <c r="DF87" s="624"/>
      <c r="DG87" s="624"/>
      <c r="DH87" s="624"/>
      <c r="DI87" s="624"/>
      <c r="DJ87" s="624"/>
      <c r="DK87" s="624"/>
      <c r="DL87" s="624"/>
      <c r="DM87" s="624"/>
      <c r="DN87" s="624"/>
      <c r="DO87" s="624"/>
      <c r="DP87" s="624"/>
      <c r="DQ87" s="624"/>
      <c r="DR87" s="624"/>
      <c r="DS87" s="624"/>
      <c r="DT87" s="624"/>
      <c r="DU87" s="624"/>
      <c r="DV87" s="624"/>
      <c r="DW87" s="624"/>
      <c r="DX87" s="624"/>
      <c r="DY87" s="624"/>
      <c r="DZ87" s="624"/>
      <c r="EA87" s="624"/>
      <c r="EB87" s="624"/>
      <c r="EC87" s="624"/>
      <c r="ED87" s="624"/>
      <c r="EE87" s="624"/>
      <c r="EF87" s="624"/>
      <c r="EG87" s="624"/>
      <c r="EH87" s="624"/>
      <c r="EI87" s="624"/>
      <c r="EJ87" s="624"/>
      <c r="EK87" s="624"/>
      <c r="EL87" s="624"/>
      <c r="EM87" s="624"/>
      <c r="EN87" s="624"/>
      <c r="EO87" s="624"/>
      <c r="EP87" s="624"/>
      <c r="EQ87" s="624"/>
      <c r="ER87" s="624"/>
      <c r="ES87" s="624"/>
      <c r="ET87" s="624"/>
      <c r="EU87" s="624"/>
      <c r="EV87" s="624"/>
      <c r="EW87" s="624"/>
      <c r="EX87" s="624"/>
      <c r="EY87" s="624"/>
      <c r="EZ87" s="624"/>
      <c r="FA87" s="624"/>
      <c r="FB87" s="624"/>
      <c r="FC87" s="624"/>
      <c r="FD87" s="624"/>
      <c r="FE87" s="624"/>
      <c r="FF87" s="624"/>
      <c r="FG87" s="624"/>
      <c r="FH87" s="624"/>
      <c r="FI87" s="624"/>
      <c r="FJ87" s="624"/>
      <c r="FK87" s="624"/>
      <c r="FL87" s="624"/>
      <c r="FM87" s="624"/>
      <c r="FN87" s="624"/>
      <c r="FO87" s="624"/>
      <c r="FP87" s="624"/>
      <c r="FQ87" s="624"/>
      <c r="FR87" s="624"/>
      <c r="FS87" s="624"/>
      <c r="FT87" s="624"/>
      <c r="FU87" s="624"/>
      <c r="FV87" s="624"/>
      <c r="FW87" s="624"/>
      <c r="FX87" s="624"/>
      <c r="FY87" s="624"/>
      <c r="FZ87" s="624"/>
      <c r="GA87" s="624"/>
      <c r="GB87" s="624"/>
      <c r="GC87" s="624"/>
      <c r="GD87" s="624"/>
      <c r="GE87" s="624"/>
      <c r="GF87" s="624"/>
      <c r="GG87" s="624"/>
      <c r="GH87" s="624"/>
      <c r="GI87" s="624"/>
      <c r="GJ87" s="624"/>
      <c r="GK87" s="624"/>
      <c r="GL87" s="624"/>
      <c r="GM87" s="624"/>
      <c r="GN87" s="624"/>
      <c r="GO87" s="624"/>
      <c r="GP87" s="624"/>
      <c r="GQ87" s="624"/>
      <c r="GR87" s="624"/>
      <c r="GS87" s="624"/>
      <c r="GT87" s="624"/>
      <c r="GU87" s="624"/>
      <c r="GV87" s="624"/>
      <c r="GW87" s="624"/>
      <c r="GX87" s="624"/>
      <c r="GY87" s="624"/>
      <c r="GZ87" s="624"/>
      <c r="HA87" s="624"/>
      <c r="HB87" s="624"/>
      <c r="HC87" s="624"/>
      <c r="HD87" s="624"/>
      <c r="HE87" s="624"/>
      <c r="HF87" s="624"/>
      <c r="HG87" s="624"/>
      <c r="HH87" s="624"/>
      <c r="HI87" s="624"/>
      <c r="HJ87" s="624"/>
      <c r="HK87" s="624"/>
      <c r="HL87" s="624"/>
      <c r="HM87" s="624"/>
      <c r="HN87" s="624"/>
      <c r="HO87" s="624"/>
      <c r="HP87" s="624"/>
      <c r="HQ87" s="624"/>
      <c r="HR87" s="624"/>
      <c r="HS87" s="624"/>
      <c r="HT87" s="624"/>
      <c r="HU87" s="624"/>
      <c r="HV87" s="624"/>
      <c r="HW87" s="624"/>
      <c r="HX87" s="624"/>
      <c r="HY87" s="624"/>
      <c r="HZ87" s="624"/>
      <c r="IA87" s="624"/>
      <c r="IB87" s="624"/>
      <c r="IC87" s="624"/>
      <c r="ID87" s="624"/>
      <c r="IE87" s="624"/>
      <c r="IF87" s="624"/>
      <c r="IG87" s="624"/>
      <c r="IH87" s="624"/>
      <c r="II87" s="624"/>
      <c r="IJ87" s="624"/>
      <c r="IK87" s="624"/>
      <c r="IL87" s="624"/>
      <c r="IM87" s="624"/>
      <c r="IN87" s="624"/>
      <c r="IO87" s="624"/>
      <c r="IP87" s="624"/>
      <c r="IQ87" s="624"/>
      <c r="IR87" s="624"/>
      <c r="IS87" s="624"/>
      <c r="IT87" s="624"/>
      <c r="IU87" s="624"/>
      <c r="IV87" s="219"/>
    </row>
    <row r="88" spans="1:256" hidden="1">
      <c r="A88" s="641"/>
      <c r="B88" s="642"/>
      <c r="C88" s="643"/>
      <c r="D88" s="644"/>
      <c r="E88" s="676"/>
      <c r="F88" s="676"/>
      <c r="G88" s="677"/>
      <c r="H88" s="617"/>
      <c r="I88" s="647"/>
      <c r="J88" s="648"/>
      <c r="K88" s="645"/>
      <c r="L88" s="645"/>
      <c r="M88" s="645"/>
      <c r="N88" s="645"/>
      <c r="O88" s="219"/>
      <c r="P88" s="219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219"/>
      <c r="DS88" s="219"/>
      <c r="DT88" s="219"/>
      <c r="DU88" s="219"/>
      <c r="DV88" s="219"/>
      <c r="DW88" s="219"/>
      <c r="DX88" s="219"/>
      <c r="DY88" s="219"/>
      <c r="DZ88" s="219"/>
      <c r="EA88" s="219"/>
      <c r="EB88" s="219"/>
      <c r="EC88" s="219"/>
      <c r="ED88" s="219"/>
      <c r="EE88" s="219"/>
      <c r="EF88" s="219"/>
      <c r="EG88" s="219"/>
      <c r="EH88" s="219"/>
      <c r="EI88" s="219"/>
      <c r="EJ88" s="219"/>
      <c r="EK88" s="219"/>
      <c r="EL88" s="219"/>
      <c r="EM88" s="219"/>
      <c r="EN88" s="219"/>
      <c r="EO88" s="219"/>
      <c r="EP88" s="219"/>
      <c r="EQ88" s="219"/>
      <c r="ER88" s="219"/>
      <c r="ES88" s="219"/>
      <c r="ET88" s="219"/>
      <c r="EU88" s="219"/>
      <c r="EV88" s="219"/>
      <c r="EW88" s="219"/>
      <c r="EX88" s="219"/>
      <c r="EY88" s="219"/>
      <c r="EZ88" s="219"/>
      <c r="FA88" s="219"/>
      <c r="FB88" s="219"/>
      <c r="FC88" s="219"/>
      <c r="FD88" s="219"/>
      <c r="FE88" s="219"/>
      <c r="FF88" s="219"/>
      <c r="FG88" s="219"/>
      <c r="FH88" s="219"/>
      <c r="FI88" s="219"/>
      <c r="FJ88" s="219"/>
      <c r="FK88" s="219"/>
      <c r="FL88" s="219"/>
      <c r="FM88" s="219"/>
      <c r="FN88" s="219"/>
      <c r="FO88" s="219"/>
      <c r="FP88" s="219"/>
      <c r="FQ88" s="219"/>
      <c r="FR88" s="219"/>
      <c r="FS88" s="219"/>
      <c r="FT88" s="219"/>
      <c r="FU88" s="219"/>
      <c r="FV88" s="219"/>
      <c r="FW88" s="219"/>
      <c r="FX88" s="219"/>
      <c r="FY88" s="219"/>
      <c r="FZ88" s="219"/>
      <c r="GA88" s="219"/>
      <c r="GB88" s="219"/>
      <c r="GC88" s="219"/>
      <c r="GD88" s="219"/>
      <c r="GE88" s="219"/>
      <c r="GF88" s="219"/>
      <c r="GG88" s="219"/>
      <c r="GH88" s="219"/>
      <c r="GI88" s="219"/>
      <c r="GJ88" s="219"/>
      <c r="GK88" s="219"/>
      <c r="GL88" s="219"/>
      <c r="GM88" s="219"/>
      <c r="GN88" s="219"/>
      <c r="GO88" s="219"/>
      <c r="GP88" s="219"/>
      <c r="GQ88" s="219"/>
      <c r="GR88" s="219"/>
      <c r="GS88" s="219"/>
      <c r="GT88" s="219"/>
      <c r="GU88" s="219"/>
      <c r="GV88" s="219"/>
      <c r="GW88" s="219"/>
      <c r="GX88" s="219"/>
      <c r="GY88" s="219"/>
      <c r="GZ88" s="219"/>
      <c r="HA88" s="219"/>
      <c r="HB88" s="219"/>
      <c r="HC88" s="219"/>
      <c r="HD88" s="219"/>
      <c r="HE88" s="219"/>
      <c r="HF88" s="219"/>
      <c r="HG88" s="219"/>
      <c r="HH88" s="219"/>
      <c r="HI88" s="219"/>
      <c r="HJ88" s="219"/>
      <c r="HK88" s="219"/>
      <c r="HL88" s="219"/>
      <c r="HM88" s="219"/>
      <c r="HN88" s="219"/>
      <c r="HO88" s="219"/>
      <c r="HP88" s="219"/>
      <c r="HQ88" s="219"/>
      <c r="HR88" s="219"/>
      <c r="HS88" s="219"/>
      <c r="HT88" s="219"/>
      <c r="HU88" s="219"/>
      <c r="HV88" s="219"/>
      <c r="HW88" s="219"/>
      <c r="HX88" s="219"/>
      <c r="HY88" s="219"/>
      <c r="HZ88" s="219"/>
      <c r="IA88" s="219"/>
      <c r="IB88" s="219"/>
      <c r="IC88" s="219"/>
      <c r="ID88" s="219"/>
      <c r="IE88" s="219"/>
      <c r="IF88" s="219"/>
      <c r="IG88" s="219"/>
      <c r="IH88" s="219"/>
      <c r="II88" s="219"/>
      <c r="IJ88" s="219"/>
      <c r="IK88" s="219"/>
      <c r="IL88" s="219"/>
      <c r="IM88" s="219"/>
      <c r="IN88" s="219"/>
      <c r="IO88" s="219"/>
      <c r="IP88" s="219"/>
      <c r="IQ88" s="219"/>
      <c r="IR88" s="219"/>
      <c r="IS88" s="219"/>
      <c r="IT88" s="219"/>
      <c r="IU88" s="219"/>
      <c r="IV88" s="624"/>
    </row>
    <row r="89" spans="1:256" hidden="1">
      <c r="A89" s="1193">
        <v>4</v>
      </c>
      <c r="B89" s="1196" t="s">
        <v>1392</v>
      </c>
      <c r="C89" s="1197"/>
      <c r="D89" s="668" t="s">
        <v>0</v>
      </c>
      <c r="E89" s="651">
        <f t="shared" ref="E89:G90" si="28">E93</f>
        <v>189000</v>
      </c>
      <c r="F89" s="651">
        <f t="shared" si="28"/>
        <v>189000</v>
      </c>
      <c r="G89" s="652">
        <f t="shared" si="28"/>
        <v>0</v>
      </c>
      <c r="H89" s="617"/>
      <c r="I89" s="1202" t="s">
        <v>1392</v>
      </c>
      <c r="J89" s="653" t="s">
        <v>0</v>
      </c>
      <c r="K89" s="651">
        <f t="shared" ref="K89:M90" si="29">K93</f>
        <v>189000</v>
      </c>
      <c r="L89" s="651">
        <f t="shared" si="29"/>
        <v>189000</v>
      </c>
      <c r="M89" s="651">
        <f t="shared" si="29"/>
        <v>0</v>
      </c>
      <c r="N89" s="651">
        <f>N93</f>
        <v>0</v>
      </c>
      <c r="O89" s="649"/>
      <c r="P89" s="649"/>
      <c r="Q89" s="649"/>
      <c r="R89" s="649"/>
      <c r="S89" s="649"/>
      <c r="T89" s="649"/>
      <c r="U89" s="649"/>
      <c r="V89" s="649"/>
      <c r="W89" s="649"/>
      <c r="X89" s="649"/>
      <c r="Y89" s="649"/>
      <c r="Z89" s="649"/>
      <c r="AA89" s="649"/>
      <c r="AB89" s="649"/>
      <c r="AC89" s="649"/>
      <c r="AD89" s="649"/>
      <c r="AE89" s="649"/>
      <c r="AF89" s="649"/>
      <c r="AG89" s="649"/>
      <c r="AH89" s="649"/>
      <c r="AI89" s="649"/>
      <c r="AJ89" s="649"/>
      <c r="AK89" s="649"/>
      <c r="AL89" s="649"/>
      <c r="AM89" s="649"/>
      <c r="AN89" s="649"/>
      <c r="AO89" s="649"/>
      <c r="AP89" s="649"/>
      <c r="AQ89" s="649"/>
      <c r="AR89" s="649"/>
      <c r="AS89" s="649"/>
      <c r="AT89" s="649"/>
      <c r="AU89" s="649"/>
      <c r="AV89" s="649"/>
      <c r="AW89" s="649"/>
      <c r="AX89" s="649"/>
      <c r="AY89" s="649"/>
      <c r="AZ89" s="649"/>
      <c r="BA89" s="649"/>
      <c r="BB89" s="649"/>
      <c r="BC89" s="649"/>
      <c r="BD89" s="649"/>
      <c r="BE89" s="649"/>
      <c r="BF89" s="649"/>
      <c r="BG89" s="649"/>
      <c r="BH89" s="649"/>
      <c r="BI89" s="649"/>
      <c r="BJ89" s="649"/>
      <c r="BK89" s="649"/>
      <c r="BL89" s="649"/>
      <c r="BM89" s="649"/>
      <c r="BN89" s="649"/>
      <c r="BO89" s="649"/>
      <c r="BP89" s="649"/>
      <c r="BQ89" s="649"/>
      <c r="BR89" s="649"/>
      <c r="BS89" s="649"/>
      <c r="BT89" s="649"/>
      <c r="BU89" s="649"/>
      <c r="BV89" s="649"/>
      <c r="BW89" s="649"/>
      <c r="BX89" s="649"/>
      <c r="BY89" s="649"/>
      <c r="BZ89" s="649"/>
      <c r="CA89" s="649"/>
      <c r="CB89" s="649"/>
      <c r="CC89" s="649"/>
      <c r="CD89" s="649"/>
      <c r="CE89" s="649"/>
      <c r="CF89" s="649"/>
      <c r="CG89" s="649"/>
      <c r="CH89" s="649"/>
      <c r="CI89" s="649"/>
      <c r="CJ89" s="649"/>
      <c r="CK89" s="649"/>
      <c r="CL89" s="649"/>
      <c r="CM89" s="649"/>
      <c r="CN89" s="649"/>
      <c r="CO89" s="649"/>
      <c r="CP89" s="649"/>
      <c r="CQ89" s="649"/>
      <c r="CR89" s="649"/>
      <c r="CS89" s="649"/>
      <c r="CT89" s="649"/>
      <c r="CU89" s="649"/>
      <c r="CV89" s="649"/>
      <c r="CW89" s="649"/>
      <c r="CX89" s="649"/>
      <c r="CY89" s="649"/>
      <c r="CZ89" s="649"/>
      <c r="DA89" s="649"/>
      <c r="DB89" s="649"/>
      <c r="DC89" s="649"/>
      <c r="DD89" s="649"/>
      <c r="DE89" s="649"/>
      <c r="DF89" s="649"/>
      <c r="DG89" s="649"/>
      <c r="DH89" s="649"/>
      <c r="DI89" s="649"/>
      <c r="DJ89" s="649"/>
      <c r="DK89" s="649"/>
      <c r="DL89" s="649"/>
      <c r="DM89" s="649"/>
      <c r="DN89" s="649"/>
      <c r="DO89" s="649"/>
      <c r="DP89" s="649"/>
      <c r="DQ89" s="649"/>
      <c r="DR89" s="649"/>
      <c r="DS89" s="649"/>
      <c r="DT89" s="649"/>
      <c r="DU89" s="649"/>
      <c r="DV89" s="649"/>
      <c r="DW89" s="649"/>
      <c r="DX89" s="649"/>
      <c r="DY89" s="649"/>
      <c r="DZ89" s="649"/>
      <c r="EA89" s="649"/>
      <c r="EB89" s="649"/>
      <c r="EC89" s="649"/>
      <c r="ED89" s="649"/>
      <c r="EE89" s="649"/>
      <c r="EF89" s="649"/>
      <c r="EG89" s="649"/>
      <c r="EH89" s="649"/>
      <c r="EI89" s="649"/>
      <c r="EJ89" s="649"/>
      <c r="EK89" s="649"/>
      <c r="EL89" s="649"/>
      <c r="EM89" s="649"/>
      <c r="EN89" s="649"/>
      <c r="EO89" s="649"/>
      <c r="EP89" s="649"/>
      <c r="EQ89" s="649"/>
      <c r="ER89" s="649"/>
      <c r="ES89" s="649"/>
      <c r="ET89" s="649"/>
      <c r="EU89" s="649"/>
      <c r="EV89" s="649"/>
      <c r="EW89" s="649"/>
      <c r="EX89" s="649"/>
      <c r="EY89" s="649"/>
      <c r="EZ89" s="649"/>
      <c r="FA89" s="649"/>
      <c r="FB89" s="649"/>
      <c r="FC89" s="649"/>
      <c r="FD89" s="649"/>
      <c r="FE89" s="649"/>
      <c r="FF89" s="649"/>
      <c r="FG89" s="649"/>
      <c r="FH89" s="649"/>
      <c r="FI89" s="649"/>
      <c r="FJ89" s="649"/>
      <c r="FK89" s="649"/>
      <c r="FL89" s="649"/>
      <c r="FM89" s="649"/>
      <c r="FN89" s="649"/>
      <c r="FO89" s="649"/>
      <c r="FP89" s="649"/>
      <c r="FQ89" s="649"/>
      <c r="FR89" s="649"/>
      <c r="FS89" s="649"/>
      <c r="FT89" s="649"/>
      <c r="FU89" s="649"/>
      <c r="FV89" s="649"/>
      <c r="FW89" s="649"/>
      <c r="FX89" s="649"/>
      <c r="FY89" s="649"/>
      <c r="FZ89" s="649"/>
      <c r="GA89" s="649"/>
      <c r="GB89" s="649"/>
      <c r="GC89" s="649"/>
      <c r="GD89" s="649"/>
      <c r="GE89" s="649"/>
      <c r="GF89" s="649"/>
      <c r="GG89" s="649"/>
      <c r="GH89" s="649"/>
      <c r="GI89" s="649"/>
      <c r="GJ89" s="649"/>
      <c r="GK89" s="649"/>
      <c r="GL89" s="649"/>
      <c r="GM89" s="649"/>
      <c r="GN89" s="649"/>
      <c r="GO89" s="649"/>
      <c r="GP89" s="649"/>
      <c r="GQ89" s="649"/>
      <c r="GR89" s="649"/>
      <c r="GS89" s="649"/>
      <c r="GT89" s="649"/>
      <c r="GU89" s="649"/>
      <c r="GV89" s="649"/>
      <c r="GW89" s="649"/>
      <c r="GX89" s="649"/>
      <c r="GY89" s="649"/>
      <c r="GZ89" s="649"/>
      <c r="HA89" s="649"/>
      <c r="HB89" s="649"/>
      <c r="HC89" s="649"/>
      <c r="HD89" s="649"/>
      <c r="HE89" s="649"/>
      <c r="HF89" s="649"/>
      <c r="HG89" s="649"/>
      <c r="HH89" s="649"/>
      <c r="HI89" s="649"/>
      <c r="HJ89" s="649"/>
      <c r="HK89" s="649"/>
      <c r="HL89" s="649"/>
      <c r="HM89" s="649"/>
      <c r="HN89" s="649"/>
      <c r="HO89" s="649"/>
      <c r="HP89" s="649"/>
      <c r="HQ89" s="649"/>
      <c r="HR89" s="649"/>
      <c r="HS89" s="649"/>
      <c r="HT89" s="649"/>
      <c r="HU89" s="649"/>
      <c r="HV89" s="649"/>
      <c r="HW89" s="649"/>
      <c r="HX89" s="649"/>
      <c r="HY89" s="649"/>
      <c r="HZ89" s="649"/>
      <c r="IA89" s="649"/>
      <c r="IB89" s="649"/>
      <c r="IC89" s="649"/>
      <c r="ID89" s="649"/>
      <c r="IE89" s="649"/>
      <c r="IF89" s="649"/>
      <c r="IG89" s="649"/>
      <c r="IH89" s="649"/>
      <c r="II89" s="649"/>
      <c r="IJ89" s="649"/>
      <c r="IK89" s="649"/>
      <c r="IL89" s="649"/>
      <c r="IM89" s="649"/>
      <c r="IN89" s="649"/>
      <c r="IO89" s="649"/>
      <c r="IP89" s="649"/>
      <c r="IQ89" s="649"/>
      <c r="IR89" s="649"/>
      <c r="IS89" s="649"/>
      <c r="IT89" s="649"/>
      <c r="IU89" s="649"/>
      <c r="IV89" s="219"/>
    </row>
    <row r="90" spans="1:256" hidden="1">
      <c r="A90" s="1194"/>
      <c r="B90" s="1198"/>
      <c r="C90" s="1199"/>
      <c r="D90" s="668" t="s">
        <v>1</v>
      </c>
      <c r="E90" s="651">
        <f t="shared" si="28"/>
        <v>0</v>
      </c>
      <c r="F90" s="651">
        <f t="shared" si="28"/>
        <v>0</v>
      </c>
      <c r="G90" s="652">
        <f t="shared" si="28"/>
        <v>0</v>
      </c>
      <c r="H90" s="617"/>
      <c r="I90" s="1203"/>
      <c r="J90" s="653" t="s">
        <v>1</v>
      </c>
      <c r="K90" s="651">
        <f t="shared" si="29"/>
        <v>0</v>
      </c>
      <c r="L90" s="651">
        <f t="shared" si="29"/>
        <v>0</v>
      </c>
      <c r="M90" s="651">
        <f t="shared" si="29"/>
        <v>0</v>
      </c>
      <c r="N90" s="651">
        <f>N94</f>
        <v>0</v>
      </c>
      <c r="O90" s="649"/>
      <c r="P90" s="649"/>
      <c r="Q90" s="649"/>
      <c r="R90" s="649"/>
      <c r="S90" s="649"/>
      <c r="T90" s="649"/>
      <c r="U90" s="649"/>
      <c r="V90" s="649"/>
      <c r="W90" s="649"/>
      <c r="X90" s="649"/>
      <c r="Y90" s="649"/>
      <c r="Z90" s="649"/>
      <c r="AA90" s="649"/>
      <c r="AB90" s="649"/>
      <c r="AC90" s="649"/>
      <c r="AD90" s="649"/>
      <c r="AE90" s="649"/>
      <c r="AF90" s="649"/>
      <c r="AG90" s="649"/>
      <c r="AH90" s="649"/>
      <c r="AI90" s="649"/>
      <c r="AJ90" s="649"/>
      <c r="AK90" s="649"/>
      <c r="AL90" s="649"/>
      <c r="AM90" s="649"/>
      <c r="AN90" s="649"/>
      <c r="AO90" s="649"/>
      <c r="AP90" s="649"/>
      <c r="AQ90" s="649"/>
      <c r="AR90" s="649"/>
      <c r="AS90" s="649"/>
      <c r="AT90" s="649"/>
      <c r="AU90" s="649"/>
      <c r="AV90" s="649"/>
      <c r="AW90" s="649"/>
      <c r="AX90" s="649"/>
      <c r="AY90" s="649"/>
      <c r="AZ90" s="649"/>
      <c r="BA90" s="649"/>
      <c r="BB90" s="649"/>
      <c r="BC90" s="649"/>
      <c r="BD90" s="649"/>
      <c r="BE90" s="649"/>
      <c r="BF90" s="649"/>
      <c r="BG90" s="649"/>
      <c r="BH90" s="649"/>
      <c r="BI90" s="649"/>
      <c r="BJ90" s="649"/>
      <c r="BK90" s="649"/>
      <c r="BL90" s="649"/>
      <c r="BM90" s="649"/>
      <c r="BN90" s="649"/>
      <c r="BO90" s="649"/>
      <c r="BP90" s="649"/>
      <c r="BQ90" s="649"/>
      <c r="BR90" s="649"/>
      <c r="BS90" s="649"/>
      <c r="BT90" s="649"/>
      <c r="BU90" s="649"/>
      <c r="BV90" s="649"/>
      <c r="BW90" s="649"/>
      <c r="BX90" s="649"/>
      <c r="BY90" s="649"/>
      <c r="BZ90" s="649"/>
      <c r="CA90" s="649"/>
      <c r="CB90" s="649"/>
      <c r="CC90" s="649"/>
      <c r="CD90" s="649"/>
      <c r="CE90" s="649"/>
      <c r="CF90" s="649"/>
      <c r="CG90" s="649"/>
      <c r="CH90" s="649"/>
      <c r="CI90" s="649"/>
      <c r="CJ90" s="649"/>
      <c r="CK90" s="649"/>
      <c r="CL90" s="649"/>
      <c r="CM90" s="649"/>
      <c r="CN90" s="649"/>
      <c r="CO90" s="649"/>
      <c r="CP90" s="649"/>
      <c r="CQ90" s="649"/>
      <c r="CR90" s="649"/>
      <c r="CS90" s="649"/>
      <c r="CT90" s="649"/>
      <c r="CU90" s="649"/>
      <c r="CV90" s="649"/>
      <c r="CW90" s="649"/>
      <c r="CX90" s="649"/>
      <c r="CY90" s="649"/>
      <c r="CZ90" s="649"/>
      <c r="DA90" s="649"/>
      <c r="DB90" s="649"/>
      <c r="DC90" s="649"/>
      <c r="DD90" s="649"/>
      <c r="DE90" s="649"/>
      <c r="DF90" s="649"/>
      <c r="DG90" s="649"/>
      <c r="DH90" s="649"/>
      <c r="DI90" s="649"/>
      <c r="DJ90" s="649"/>
      <c r="DK90" s="649"/>
      <c r="DL90" s="649"/>
      <c r="DM90" s="649"/>
      <c r="DN90" s="649"/>
      <c r="DO90" s="649"/>
      <c r="DP90" s="649"/>
      <c r="DQ90" s="649"/>
      <c r="DR90" s="649"/>
      <c r="DS90" s="649"/>
      <c r="DT90" s="649"/>
      <c r="DU90" s="649"/>
      <c r="DV90" s="649"/>
      <c r="DW90" s="649"/>
      <c r="DX90" s="649"/>
      <c r="DY90" s="649"/>
      <c r="DZ90" s="649"/>
      <c r="EA90" s="649"/>
      <c r="EB90" s="649"/>
      <c r="EC90" s="649"/>
      <c r="ED90" s="649"/>
      <c r="EE90" s="649"/>
      <c r="EF90" s="649"/>
      <c r="EG90" s="649"/>
      <c r="EH90" s="649"/>
      <c r="EI90" s="649"/>
      <c r="EJ90" s="649"/>
      <c r="EK90" s="649"/>
      <c r="EL90" s="649"/>
      <c r="EM90" s="649"/>
      <c r="EN90" s="649"/>
      <c r="EO90" s="649"/>
      <c r="EP90" s="649"/>
      <c r="EQ90" s="649"/>
      <c r="ER90" s="649"/>
      <c r="ES90" s="649"/>
      <c r="ET90" s="649"/>
      <c r="EU90" s="649"/>
      <c r="EV90" s="649"/>
      <c r="EW90" s="649"/>
      <c r="EX90" s="649"/>
      <c r="EY90" s="649"/>
      <c r="EZ90" s="649"/>
      <c r="FA90" s="649"/>
      <c r="FB90" s="649"/>
      <c r="FC90" s="649"/>
      <c r="FD90" s="649"/>
      <c r="FE90" s="649"/>
      <c r="FF90" s="649"/>
      <c r="FG90" s="649"/>
      <c r="FH90" s="649"/>
      <c r="FI90" s="649"/>
      <c r="FJ90" s="649"/>
      <c r="FK90" s="649"/>
      <c r="FL90" s="649"/>
      <c r="FM90" s="649"/>
      <c r="FN90" s="649"/>
      <c r="FO90" s="649"/>
      <c r="FP90" s="649"/>
      <c r="FQ90" s="649"/>
      <c r="FR90" s="649"/>
      <c r="FS90" s="649"/>
      <c r="FT90" s="649"/>
      <c r="FU90" s="649"/>
      <c r="FV90" s="649"/>
      <c r="FW90" s="649"/>
      <c r="FX90" s="649"/>
      <c r="FY90" s="649"/>
      <c r="FZ90" s="649"/>
      <c r="GA90" s="649"/>
      <c r="GB90" s="649"/>
      <c r="GC90" s="649"/>
      <c r="GD90" s="649"/>
      <c r="GE90" s="649"/>
      <c r="GF90" s="649"/>
      <c r="GG90" s="649"/>
      <c r="GH90" s="649"/>
      <c r="GI90" s="649"/>
      <c r="GJ90" s="649"/>
      <c r="GK90" s="649"/>
      <c r="GL90" s="649"/>
      <c r="GM90" s="649"/>
      <c r="GN90" s="649"/>
      <c r="GO90" s="649"/>
      <c r="GP90" s="649"/>
      <c r="GQ90" s="649"/>
      <c r="GR90" s="649"/>
      <c r="GS90" s="649"/>
      <c r="GT90" s="649"/>
      <c r="GU90" s="649"/>
      <c r="GV90" s="649"/>
      <c r="GW90" s="649"/>
      <c r="GX90" s="649"/>
      <c r="GY90" s="649"/>
      <c r="GZ90" s="649"/>
      <c r="HA90" s="649"/>
      <c r="HB90" s="649"/>
      <c r="HC90" s="649"/>
      <c r="HD90" s="649"/>
      <c r="HE90" s="649"/>
      <c r="HF90" s="649"/>
      <c r="HG90" s="649"/>
      <c r="HH90" s="649"/>
      <c r="HI90" s="649"/>
      <c r="HJ90" s="649"/>
      <c r="HK90" s="649"/>
      <c r="HL90" s="649"/>
      <c r="HM90" s="649"/>
      <c r="HN90" s="649"/>
      <c r="HO90" s="649"/>
      <c r="HP90" s="649"/>
      <c r="HQ90" s="649"/>
      <c r="HR90" s="649"/>
      <c r="HS90" s="649"/>
      <c r="HT90" s="649"/>
      <c r="HU90" s="649"/>
      <c r="HV90" s="649"/>
      <c r="HW90" s="649"/>
      <c r="HX90" s="649"/>
      <c r="HY90" s="649"/>
      <c r="HZ90" s="649"/>
      <c r="IA90" s="649"/>
      <c r="IB90" s="649"/>
      <c r="IC90" s="649"/>
      <c r="ID90" s="649"/>
      <c r="IE90" s="649"/>
      <c r="IF90" s="649"/>
      <c r="IG90" s="649"/>
      <c r="IH90" s="649"/>
      <c r="II90" s="649"/>
      <c r="IJ90" s="649"/>
      <c r="IK90" s="649"/>
      <c r="IL90" s="649"/>
      <c r="IM90" s="649"/>
      <c r="IN90" s="649"/>
      <c r="IO90" s="649"/>
      <c r="IP90" s="649"/>
      <c r="IQ90" s="649"/>
      <c r="IR90" s="649"/>
      <c r="IS90" s="649"/>
      <c r="IT90" s="649"/>
      <c r="IU90" s="649"/>
      <c r="IV90" s="219"/>
    </row>
    <row r="91" spans="1:256" hidden="1">
      <c r="A91" s="1195"/>
      <c r="B91" s="1200"/>
      <c r="C91" s="1201"/>
      <c r="D91" s="668" t="s">
        <v>2</v>
      </c>
      <c r="E91" s="651">
        <f>E89+E90</f>
        <v>189000</v>
      </c>
      <c r="F91" s="651">
        <f>F89+F90</f>
        <v>189000</v>
      </c>
      <c r="G91" s="651">
        <f>G89+G90</f>
        <v>0</v>
      </c>
      <c r="H91" s="617"/>
      <c r="I91" s="1204"/>
      <c r="J91" s="653" t="s">
        <v>2</v>
      </c>
      <c r="K91" s="651">
        <f>K89+K90</f>
        <v>189000</v>
      </c>
      <c r="L91" s="651">
        <f>L89+L90</f>
        <v>189000</v>
      </c>
      <c r="M91" s="651">
        <f>M89+M90</f>
        <v>0</v>
      </c>
      <c r="N91" s="651">
        <f>N89+N90</f>
        <v>0</v>
      </c>
      <c r="O91" s="649"/>
      <c r="P91" s="649"/>
      <c r="Q91" s="649"/>
      <c r="R91" s="649"/>
      <c r="S91" s="649"/>
      <c r="T91" s="649"/>
      <c r="U91" s="649"/>
      <c r="V91" s="649"/>
      <c r="W91" s="649"/>
      <c r="X91" s="649"/>
      <c r="Y91" s="649"/>
      <c r="Z91" s="649"/>
      <c r="AA91" s="649"/>
      <c r="AB91" s="649"/>
      <c r="AC91" s="649"/>
      <c r="AD91" s="649"/>
      <c r="AE91" s="649"/>
      <c r="AF91" s="649"/>
      <c r="AG91" s="649"/>
      <c r="AH91" s="649"/>
      <c r="AI91" s="649"/>
      <c r="AJ91" s="649"/>
      <c r="AK91" s="649"/>
      <c r="AL91" s="649"/>
      <c r="AM91" s="649"/>
      <c r="AN91" s="649"/>
      <c r="AO91" s="649"/>
      <c r="AP91" s="649"/>
      <c r="AQ91" s="649"/>
      <c r="AR91" s="649"/>
      <c r="AS91" s="649"/>
      <c r="AT91" s="649"/>
      <c r="AU91" s="649"/>
      <c r="AV91" s="649"/>
      <c r="AW91" s="649"/>
      <c r="AX91" s="649"/>
      <c r="AY91" s="649"/>
      <c r="AZ91" s="649"/>
      <c r="BA91" s="649"/>
      <c r="BB91" s="649"/>
      <c r="BC91" s="649"/>
      <c r="BD91" s="649"/>
      <c r="BE91" s="649"/>
      <c r="BF91" s="649"/>
      <c r="BG91" s="649"/>
      <c r="BH91" s="649"/>
      <c r="BI91" s="649"/>
      <c r="BJ91" s="649"/>
      <c r="BK91" s="649"/>
      <c r="BL91" s="649"/>
      <c r="BM91" s="649"/>
      <c r="BN91" s="649"/>
      <c r="BO91" s="649"/>
      <c r="BP91" s="649"/>
      <c r="BQ91" s="649"/>
      <c r="BR91" s="649"/>
      <c r="BS91" s="649"/>
      <c r="BT91" s="649"/>
      <c r="BU91" s="649"/>
      <c r="BV91" s="649"/>
      <c r="BW91" s="649"/>
      <c r="BX91" s="649"/>
      <c r="BY91" s="649"/>
      <c r="BZ91" s="649"/>
      <c r="CA91" s="649"/>
      <c r="CB91" s="649"/>
      <c r="CC91" s="649"/>
      <c r="CD91" s="649"/>
      <c r="CE91" s="649"/>
      <c r="CF91" s="649"/>
      <c r="CG91" s="649"/>
      <c r="CH91" s="649"/>
      <c r="CI91" s="649"/>
      <c r="CJ91" s="649"/>
      <c r="CK91" s="649"/>
      <c r="CL91" s="649"/>
      <c r="CM91" s="649"/>
      <c r="CN91" s="649"/>
      <c r="CO91" s="649"/>
      <c r="CP91" s="649"/>
      <c r="CQ91" s="649"/>
      <c r="CR91" s="649"/>
      <c r="CS91" s="649"/>
      <c r="CT91" s="649"/>
      <c r="CU91" s="649"/>
      <c r="CV91" s="649"/>
      <c r="CW91" s="649"/>
      <c r="CX91" s="649"/>
      <c r="CY91" s="649"/>
      <c r="CZ91" s="649"/>
      <c r="DA91" s="649"/>
      <c r="DB91" s="649"/>
      <c r="DC91" s="649"/>
      <c r="DD91" s="649"/>
      <c r="DE91" s="649"/>
      <c r="DF91" s="649"/>
      <c r="DG91" s="649"/>
      <c r="DH91" s="649"/>
      <c r="DI91" s="649"/>
      <c r="DJ91" s="649"/>
      <c r="DK91" s="649"/>
      <c r="DL91" s="649"/>
      <c r="DM91" s="649"/>
      <c r="DN91" s="649"/>
      <c r="DO91" s="649"/>
      <c r="DP91" s="649"/>
      <c r="DQ91" s="649"/>
      <c r="DR91" s="649"/>
      <c r="DS91" s="649"/>
      <c r="DT91" s="649"/>
      <c r="DU91" s="649"/>
      <c r="DV91" s="649"/>
      <c r="DW91" s="649"/>
      <c r="DX91" s="649"/>
      <c r="DY91" s="649"/>
      <c r="DZ91" s="649"/>
      <c r="EA91" s="649"/>
      <c r="EB91" s="649"/>
      <c r="EC91" s="649"/>
      <c r="ED91" s="649"/>
      <c r="EE91" s="649"/>
      <c r="EF91" s="649"/>
      <c r="EG91" s="649"/>
      <c r="EH91" s="649"/>
      <c r="EI91" s="649"/>
      <c r="EJ91" s="649"/>
      <c r="EK91" s="649"/>
      <c r="EL91" s="649"/>
      <c r="EM91" s="649"/>
      <c r="EN91" s="649"/>
      <c r="EO91" s="649"/>
      <c r="EP91" s="649"/>
      <c r="EQ91" s="649"/>
      <c r="ER91" s="649"/>
      <c r="ES91" s="649"/>
      <c r="ET91" s="649"/>
      <c r="EU91" s="649"/>
      <c r="EV91" s="649"/>
      <c r="EW91" s="649"/>
      <c r="EX91" s="649"/>
      <c r="EY91" s="649"/>
      <c r="EZ91" s="649"/>
      <c r="FA91" s="649"/>
      <c r="FB91" s="649"/>
      <c r="FC91" s="649"/>
      <c r="FD91" s="649"/>
      <c r="FE91" s="649"/>
      <c r="FF91" s="649"/>
      <c r="FG91" s="649"/>
      <c r="FH91" s="649"/>
      <c r="FI91" s="649"/>
      <c r="FJ91" s="649"/>
      <c r="FK91" s="649"/>
      <c r="FL91" s="649"/>
      <c r="FM91" s="649"/>
      <c r="FN91" s="649"/>
      <c r="FO91" s="649"/>
      <c r="FP91" s="649"/>
      <c r="FQ91" s="649"/>
      <c r="FR91" s="649"/>
      <c r="FS91" s="649"/>
      <c r="FT91" s="649"/>
      <c r="FU91" s="649"/>
      <c r="FV91" s="649"/>
      <c r="FW91" s="649"/>
      <c r="FX91" s="649"/>
      <c r="FY91" s="649"/>
      <c r="FZ91" s="649"/>
      <c r="GA91" s="649"/>
      <c r="GB91" s="649"/>
      <c r="GC91" s="649"/>
      <c r="GD91" s="649"/>
      <c r="GE91" s="649"/>
      <c r="GF91" s="649"/>
      <c r="GG91" s="649"/>
      <c r="GH91" s="649"/>
      <c r="GI91" s="649"/>
      <c r="GJ91" s="649"/>
      <c r="GK91" s="649"/>
      <c r="GL91" s="649"/>
      <c r="GM91" s="649"/>
      <c r="GN91" s="649"/>
      <c r="GO91" s="649"/>
      <c r="GP91" s="649"/>
      <c r="GQ91" s="649"/>
      <c r="GR91" s="649"/>
      <c r="GS91" s="649"/>
      <c r="GT91" s="649"/>
      <c r="GU91" s="649"/>
      <c r="GV91" s="649"/>
      <c r="GW91" s="649"/>
      <c r="GX91" s="649"/>
      <c r="GY91" s="649"/>
      <c r="GZ91" s="649"/>
      <c r="HA91" s="649"/>
      <c r="HB91" s="649"/>
      <c r="HC91" s="649"/>
      <c r="HD91" s="649"/>
      <c r="HE91" s="649"/>
      <c r="HF91" s="649"/>
      <c r="HG91" s="649"/>
      <c r="HH91" s="649"/>
      <c r="HI91" s="649"/>
      <c r="HJ91" s="649"/>
      <c r="HK91" s="649"/>
      <c r="HL91" s="649"/>
      <c r="HM91" s="649"/>
      <c r="HN91" s="649"/>
      <c r="HO91" s="649"/>
      <c r="HP91" s="649"/>
      <c r="HQ91" s="649"/>
      <c r="HR91" s="649"/>
      <c r="HS91" s="649"/>
      <c r="HT91" s="649"/>
      <c r="HU91" s="649"/>
      <c r="HV91" s="649"/>
      <c r="HW91" s="649"/>
      <c r="HX91" s="649"/>
      <c r="HY91" s="649"/>
      <c r="HZ91" s="649"/>
      <c r="IA91" s="649"/>
      <c r="IB91" s="649"/>
      <c r="IC91" s="649"/>
      <c r="ID91" s="649"/>
      <c r="IE91" s="649"/>
      <c r="IF91" s="649"/>
      <c r="IG91" s="649"/>
      <c r="IH91" s="649"/>
      <c r="II91" s="649"/>
      <c r="IJ91" s="649"/>
      <c r="IK91" s="649"/>
      <c r="IL91" s="649"/>
      <c r="IM91" s="649"/>
      <c r="IN91" s="649"/>
      <c r="IO91" s="649"/>
      <c r="IP91" s="649"/>
      <c r="IQ91" s="649"/>
      <c r="IR91" s="649"/>
      <c r="IS91" s="649"/>
      <c r="IT91" s="649"/>
      <c r="IU91" s="649"/>
      <c r="IV91" s="219"/>
    </row>
    <row r="92" spans="1:256" hidden="1">
      <c r="A92" s="678"/>
      <c r="B92" s="679"/>
      <c r="C92" s="680"/>
      <c r="D92" s="667"/>
      <c r="E92" s="638"/>
      <c r="F92" s="638"/>
      <c r="G92" s="639"/>
      <c r="H92" s="617"/>
      <c r="I92" s="681"/>
      <c r="J92" s="675"/>
      <c r="K92" s="682"/>
      <c r="L92" s="682"/>
      <c r="M92" s="682"/>
      <c r="N92" s="682"/>
      <c r="O92" s="624"/>
      <c r="P92" s="624"/>
      <c r="Q92" s="624"/>
      <c r="R92" s="624"/>
      <c r="S92" s="624"/>
      <c r="T92" s="624"/>
      <c r="U92" s="624"/>
      <c r="V92" s="624"/>
      <c r="W92" s="624"/>
      <c r="X92" s="624"/>
      <c r="Y92" s="624"/>
      <c r="Z92" s="624"/>
      <c r="AA92" s="624"/>
      <c r="AB92" s="624"/>
      <c r="AC92" s="624"/>
      <c r="AD92" s="624"/>
      <c r="AE92" s="624"/>
      <c r="AF92" s="624"/>
      <c r="AG92" s="624"/>
      <c r="AH92" s="624"/>
      <c r="AI92" s="624"/>
      <c r="AJ92" s="624"/>
      <c r="AK92" s="624"/>
      <c r="AL92" s="624"/>
      <c r="AM92" s="624"/>
      <c r="AN92" s="624"/>
      <c r="AO92" s="624"/>
      <c r="AP92" s="624"/>
      <c r="AQ92" s="624"/>
      <c r="AR92" s="624"/>
      <c r="AS92" s="624"/>
      <c r="AT92" s="624"/>
      <c r="AU92" s="624"/>
      <c r="AV92" s="624"/>
      <c r="AW92" s="624"/>
      <c r="AX92" s="624"/>
      <c r="AY92" s="624"/>
      <c r="AZ92" s="624"/>
      <c r="BA92" s="624"/>
      <c r="BB92" s="624"/>
      <c r="BC92" s="624"/>
      <c r="BD92" s="624"/>
      <c r="BE92" s="624"/>
      <c r="BF92" s="624"/>
      <c r="BG92" s="624"/>
      <c r="BH92" s="624"/>
      <c r="BI92" s="624"/>
      <c r="BJ92" s="624"/>
      <c r="BK92" s="624"/>
      <c r="BL92" s="624"/>
      <c r="BM92" s="624"/>
      <c r="BN92" s="624"/>
      <c r="BO92" s="624"/>
      <c r="BP92" s="624"/>
      <c r="BQ92" s="624"/>
      <c r="BR92" s="624"/>
      <c r="BS92" s="624"/>
      <c r="BT92" s="624"/>
      <c r="BU92" s="624"/>
      <c r="BV92" s="624"/>
      <c r="BW92" s="624"/>
      <c r="BX92" s="624"/>
      <c r="BY92" s="624"/>
      <c r="BZ92" s="624"/>
      <c r="CA92" s="624"/>
      <c r="CB92" s="624"/>
      <c r="CC92" s="624"/>
      <c r="CD92" s="624"/>
      <c r="CE92" s="624"/>
      <c r="CF92" s="624"/>
      <c r="CG92" s="624"/>
      <c r="CH92" s="624"/>
      <c r="CI92" s="624"/>
      <c r="CJ92" s="624"/>
      <c r="CK92" s="624"/>
      <c r="CL92" s="624"/>
      <c r="CM92" s="624"/>
      <c r="CN92" s="624"/>
      <c r="CO92" s="624"/>
      <c r="CP92" s="624"/>
      <c r="CQ92" s="624"/>
      <c r="CR92" s="624"/>
      <c r="CS92" s="624"/>
      <c r="CT92" s="624"/>
      <c r="CU92" s="624"/>
      <c r="CV92" s="624"/>
      <c r="CW92" s="624"/>
      <c r="CX92" s="624"/>
      <c r="CY92" s="624"/>
      <c r="CZ92" s="624"/>
      <c r="DA92" s="624"/>
      <c r="DB92" s="624"/>
      <c r="DC92" s="624"/>
      <c r="DD92" s="624"/>
      <c r="DE92" s="624"/>
      <c r="DF92" s="624"/>
      <c r="DG92" s="624"/>
      <c r="DH92" s="624"/>
      <c r="DI92" s="624"/>
      <c r="DJ92" s="624"/>
      <c r="DK92" s="624"/>
      <c r="DL92" s="624"/>
      <c r="DM92" s="624"/>
      <c r="DN92" s="624"/>
      <c r="DO92" s="624"/>
      <c r="DP92" s="624"/>
      <c r="DQ92" s="624"/>
      <c r="DR92" s="624"/>
      <c r="DS92" s="624"/>
      <c r="DT92" s="624"/>
      <c r="DU92" s="624"/>
      <c r="DV92" s="624"/>
      <c r="DW92" s="624"/>
      <c r="DX92" s="624"/>
      <c r="DY92" s="624"/>
      <c r="DZ92" s="624"/>
      <c r="EA92" s="624"/>
      <c r="EB92" s="624"/>
      <c r="EC92" s="624"/>
      <c r="ED92" s="624"/>
      <c r="EE92" s="624"/>
      <c r="EF92" s="624"/>
      <c r="EG92" s="624"/>
      <c r="EH92" s="624"/>
      <c r="EI92" s="624"/>
      <c r="EJ92" s="624"/>
      <c r="EK92" s="624"/>
      <c r="EL92" s="624"/>
      <c r="EM92" s="624"/>
      <c r="EN92" s="624"/>
      <c r="EO92" s="624"/>
      <c r="EP92" s="624"/>
      <c r="EQ92" s="624"/>
      <c r="ER92" s="624"/>
      <c r="ES92" s="624"/>
      <c r="ET92" s="624"/>
      <c r="EU92" s="624"/>
      <c r="EV92" s="624"/>
      <c r="EW92" s="624"/>
      <c r="EX92" s="624"/>
      <c r="EY92" s="624"/>
      <c r="EZ92" s="624"/>
      <c r="FA92" s="624"/>
      <c r="FB92" s="624"/>
      <c r="FC92" s="624"/>
      <c r="FD92" s="624"/>
      <c r="FE92" s="624"/>
      <c r="FF92" s="624"/>
      <c r="FG92" s="624"/>
      <c r="FH92" s="624"/>
      <c r="FI92" s="624"/>
      <c r="FJ92" s="624"/>
      <c r="FK92" s="624"/>
      <c r="FL92" s="624"/>
      <c r="FM92" s="624"/>
      <c r="FN92" s="624"/>
      <c r="FO92" s="624"/>
      <c r="FP92" s="624"/>
      <c r="FQ92" s="624"/>
      <c r="FR92" s="624"/>
      <c r="FS92" s="624"/>
      <c r="FT92" s="624"/>
      <c r="FU92" s="624"/>
      <c r="FV92" s="624"/>
      <c r="FW92" s="624"/>
      <c r="FX92" s="624"/>
      <c r="FY92" s="624"/>
      <c r="FZ92" s="624"/>
      <c r="GA92" s="624"/>
      <c r="GB92" s="624"/>
      <c r="GC92" s="624"/>
      <c r="GD92" s="624"/>
      <c r="GE92" s="624"/>
      <c r="GF92" s="624"/>
      <c r="GG92" s="624"/>
      <c r="GH92" s="624"/>
      <c r="GI92" s="624"/>
      <c r="GJ92" s="624"/>
      <c r="GK92" s="624"/>
      <c r="GL92" s="624"/>
      <c r="GM92" s="624"/>
      <c r="GN92" s="624"/>
      <c r="GO92" s="624"/>
      <c r="GP92" s="624"/>
      <c r="GQ92" s="624"/>
      <c r="GR92" s="624"/>
      <c r="GS92" s="624"/>
      <c r="GT92" s="624"/>
      <c r="GU92" s="624"/>
      <c r="GV92" s="624"/>
      <c r="GW92" s="624"/>
      <c r="GX92" s="624"/>
      <c r="GY92" s="624"/>
      <c r="GZ92" s="624"/>
      <c r="HA92" s="624"/>
      <c r="HB92" s="624"/>
      <c r="HC92" s="624"/>
      <c r="HD92" s="624"/>
      <c r="HE92" s="624"/>
      <c r="HF92" s="624"/>
      <c r="HG92" s="624"/>
      <c r="HH92" s="624"/>
      <c r="HI92" s="624"/>
      <c r="HJ92" s="624"/>
      <c r="HK92" s="624"/>
      <c r="HL92" s="624"/>
      <c r="HM92" s="624"/>
      <c r="HN92" s="624"/>
      <c r="HO92" s="624"/>
      <c r="HP92" s="624"/>
      <c r="HQ92" s="624"/>
      <c r="HR92" s="624"/>
      <c r="HS92" s="624"/>
      <c r="HT92" s="624"/>
      <c r="HU92" s="624"/>
      <c r="HV92" s="624"/>
      <c r="HW92" s="624"/>
      <c r="HX92" s="624"/>
      <c r="HY92" s="624"/>
      <c r="HZ92" s="624"/>
      <c r="IA92" s="624"/>
      <c r="IB92" s="624"/>
      <c r="IC92" s="624"/>
      <c r="ID92" s="624"/>
      <c r="IE92" s="624"/>
      <c r="IF92" s="624"/>
      <c r="IG92" s="624"/>
      <c r="IH92" s="624"/>
      <c r="II92" s="624"/>
      <c r="IJ92" s="624"/>
      <c r="IK92" s="624"/>
      <c r="IL92" s="624"/>
      <c r="IM92" s="624"/>
      <c r="IN92" s="624"/>
      <c r="IO92" s="624"/>
      <c r="IP92" s="624"/>
      <c r="IQ92" s="624"/>
      <c r="IR92" s="624"/>
      <c r="IS92" s="624"/>
      <c r="IT92" s="624"/>
      <c r="IU92" s="624"/>
      <c r="IV92" s="219"/>
    </row>
    <row r="93" spans="1:256" hidden="1">
      <c r="A93" s="1205"/>
      <c r="B93" s="1205"/>
      <c r="C93" s="1208" t="s">
        <v>1386</v>
      </c>
      <c r="D93" s="644" t="s">
        <v>0</v>
      </c>
      <c r="E93" s="645">
        <f>F93+G93</f>
        <v>189000</v>
      </c>
      <c r="F93" s="645">
        <v>189000</v>
      </c>
      <c r="G93" s="646">
        <v>0</v>
      </c>
      <c r="H93" s="617"/>
      <c r="I93" s="1211" t="s">
        <v>514</v>
      </c>
      <c r="J93" s="648" t="s">
        <v>0</v>
      </c>
      <c r="K93" s="645">
        <f>L93+M93+N93</f>
        <v>189000</v>
      </c>
      <c r="L93" s="645">
        <v>189000</v>
      </c>
      <c r="M93" s="645">
        <v>0</v>
      </c>
      <c r="N93" s="645">
        <v>0</v>
      </c>
      <c r="O93" s="219"/>
      <c r="P93" s="219"/>
      <c r="Q93" s="219"/>
      <c r="R93" s="219"/>
      <c r="S93" s="219"/>
      <c r="T93" s="219"/>
      <c r="U93" s="219"/>
      <c r="V93" s="219"/>
      <c r="W93" s="219"/>
      <c r="X93" s="219"/>
      <c r="Y93" s="219"/>
      <c r="Z93" s="219"/>
      <c r="AA93" s="219"/>
      <c r="AB93" s="219"/>
      <c r="AC93" s="219"/>
      <c r="AD93" s="219"/>
      <c r="AE93" s="219"/>
      <c r="AF93" s="219"/>
      <c r="AG93" s="219"/>
      <c r="AH93" s="219"/>
      <c r="AI93" s="219"/>
      <c r="AJ93" s="219"/>
      <c r="AK93" s="219"/>
      <c r="AL93" s="219"/>
      <c r="AM93" s="219"/>
      <c r="AN93" s="219"/>
      <c r="AO93" s="219"/>
      <c r="AP93" s="219"/>
      <c r="AQ93" s="219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19"/>
      <c r="BH93" s="219"/>
      <c r="BI93" s="219"/>
      <c r="BJ93" s="219"/>
      <c r="BK93" s="219"/>
      <c r="BL93" s="219"/>
      <c r="BM93" s="219"/>
      <c r="BN93" s="219"/>
      <c r="BO93" s="219"/>
      <c r="BP93" s="219"/>
      <c r="BQ93" s="219"/>
      <c r="BR93" s="219"/>
      <c r="BS93" s="219"/>
      <c r="BT93" s="219"/>
      <c r="BU93" s="219"/>
      <c r="BV93" s="219"/>
      <c r="BW93" s="219"/>
      <c r="BX93" s="219"/>
      <c r="BY93" s="219"/>
      <c r="BZ93" s="219"/>
      <c r="CA93" s="219"/>
      <c r="CB93" s="219"/>
      <c r="CC93" s="219"/>
      <c r="CD93" s="219"/>
      <c r="CE93" s="219"/>
      <c r="CF93" s="219"/>
      <c r="CG93" s="219"/>
      <c r="CH93" s="219"/>
      <c r="CI93" s="219"/>
      <c r="CJ93" s="219"/>
      <c r="CK93" s="219"/>
      <c r="CL93" s="219"/>
      <c r="CM93" s="219"/>
      <c r="CN93" s="219"/>
      <c r="CO93" s="219"/>
      <c r="CP93" s="219"/>
      <c r="CQ93" s="219"/>
      <c r="CR93" s="219"/>
      <c r="CS93" s="219"/>
      <c r="CT93" s="219"/>
      <c r="CU93" s="219"/>
      <c r="CV93" s="219"/>
      <c r="CW93" s="219"/>
      <c r="CX93" s="219"/>
      <c r="CY93" s="219"/>
      <c r="CZ93" s="219"/>
      <c r="DA93" s="219"/>
      <c r="DB93" s="219"/>
      <c r="DC93" s="219"/>
      <c r="DD93" s="219"/>
      <c r="DE93" s="219"/>
      <c r="DF93" s="219"/>
      <c r="DG93" s="219"/>
      <c r="DH93" s="219"/>
      <c r="DI93" s="219"/>
      <c r="DJ93" s="219"/>
      <c r="DK93" s="219"/>
      <c r="DL93" s="219"/>
      <c r="DM93" s="219"/>
      <c r="DN93" s="219"/>
      <c r="DO93" s="219"/>
      <c r="DP93" s="219"/>
      <c r="DQ93" s="219"/>
      <c r="DR93" s="219"/>
      <c r="DS93" s="219"/>
      <c r="DT93" s="219"/>
      <c r="DU93" s="219"/>
      <c r="DV93" s="219"/>
      <c r="DW93" s="219"/>
      <c r="DX93" s="219"/>
      <c r="DY93" s="219"/>
      <c r="DZ93" s="219"/>
      <c r="EA93" s="219"/>
      <c r="EB93" s="219"/>
      <c r="EC93" s="219"/>
      <c r="ED93" s="219"/>
      <c r="EE93" s="219"/>
      <c r="EF93" s="219"/>
      <c r="EG93" s="219"/>
      <c r="EH93" s="219"/>
      <c r="EI93" s="219"/>
      <c r="EJ93" s="219"/>
      <c r="EK93" s="219"/>
      <c r="EL93" s="219"/>
      <c r="EM93" s="219"/>
      <c r="EN93" s="219"/>
      <c r="EO93" s="219"/>
      <c r="EP93" s="219"/>
      <c r="EQ93" s="219"/>
      <c r="ER93" s="219"/>
      <c r="ES93" s="219"/>
      <c r="ET93" s="219"/>
      <c r="EU93" s="219"/>
      <c r="EV93" s="219"/>
      <c r="EW93" s="219"/>
      <c r="EX93" s="219"/>
      <c r="EY93" s="219"/>
      <c r="EZ93" s="219"/>
      <c r="FA93" s="219"/>
      <c r="FB93" s="219"/>
      <c r="FC93" s="219"/>
      <c r="FD93" s="219"/>
      <c r="FE93" s="219"/>
      <c r="FF93" s="219"/>
      <c r="FG93" s="219"/>
      <c r="FH93" s="219"/>
      <c r="FI93" s="219"/>
      <c r="FJ93" s="219"/>
      <c r="FK93" s="219"/>
      <c r="FL93" s="219"/>
      <c r="FM93" s="219"/>
      <c r="FN93" s="219"/>
      <c r="FO93" s="219"/>
      <c r="FP93" s="219"/>
      <c r="FQ93" s="219"/>
      <c r="FR93" s="219"/>
      <c r="FS93" s="219"/>
      <c r="FT93" s="219"/>
      <c r="FU93" s="219"/>
      <c r="FV93" s="219"/>
      <c r="FW93" s="219"/>
      <c r="FX93" s="219"/>
      <c r="FY93" s="219"/>
      <c r="FZ93" s="219"/>
      <c r="GA93" s="219"/>
      <c r="GB93" s="219"/>
      <c r="GC93" s="219"/>
      <c r="GD93" s="219"/>
      <c r="GE93" s="219"/>
      <c r="GF93" s="219"/>
      <c r="GG93" s="219"/>
      <c r="GH93" s="219"/>
      <c r="GI93" s="219"/>
      <c r="GJ93" s="219"/>
      <c r="GK93" s="219"/>
      <c r="GL93" s="219"/>
      <c r="GM93" s="219"/>
      <c r="GN93" s="219"/>
      <c r="GO93" s="219"/>
      <c r="GP93" s="219"/>
      <c r="GQ93" s="219"/>
      <c r="GR93" s="219"/>
      <c r="GS93" s="219"/>
      <c r="GT93" s="219"/>
      <c r="GU93" s="219"/>
      <c r="GV93" s="219"/>
      <c r="GW93" s="219"/>
      <c r="GX93" s="219"/>
      <c r="GY93" s="219"/>
      <c r="GZ93" s="219"/>
      <c r="HA93" s="219"/>
      <c r="HB93" s="219"/>
      <c r="HC93" s="219"/>
      <c r="HD93" s="219"/>
      <c r="HE93" s="219"/>
      <c r="HF93" s="219"/>
      <c r="HG93" s="219"/>
      <c r="HH93" s="219"/>
      <c r="HI93" s="219"/>
      <c r="HJ93" s="219"/>
      <c r="HK93" s="219"/>
      <c r="HL93" s="219"/>
      <c r="HM93" s="219"/>
      <c r="HN93" s="219"/>
      <c r="HO93" s="219"/>
      <c r="HP93" s="219"/>
      <c r="HQ93" s="219"/>
      <c r="HR93" s="219"/>
      <c r="HS93" s="219"/>
      <c r="HT93" s="219"/>
      <c r="HU93" s="219"/>
      <c r="HV93" s="219"/>
      <c r="HW93" s="219"/>
      <c r="HX93" s="219"/>
      <c r="HY93" s="219"/>
      <c r="HZ93" s="219"/>
      <c r="IA93" s="219"/>
      <c r="IB93" s="219"/>
      <c r="IC93" s="219"/>
      <c r="ID93" s="219"/>
      <c r="IE93" s="219"/>
      <c r="IF93" s="219"/>
      <c r="IG93" s="219"/>
      <c r="IH93" s="219"/>
      <c r="II93" s="219"/>
      <c r="IJ93" s="219"/>
      <c r="IK93" s="219"/>
      <c r="IL93" s="219"/>
      <c r="IM93" s="219"/>
      <c r="IN93" s="219"/>
      <c r="IO93" s="219"/>
      <c r="IP93" s="219"/>
      <c r="IQ93" s="219"/>
      <c r="IR93" s="219"/>
      <c r="IS93" s="219"/>
      <c r="IT93" s="219"/>
      <c r="IU93" s="219"/>
      <c r="IV93" s="219"/>
    </row>
    <row r="94" spans="1:256" hidden="1">
      <c r="A94" s="1206"/>
      <c r="B94" s="1206"/>
      <c r="C94" s="1209"/>
      <c r="D94" s="663" t="s">
        <v>1</v>
      </c>
      <c r="E94" s="645">
        <f>F94+G94</f>
        <v>0</v>
      </c>
      <c r="F94" s="664"/>
      <c r="G94" s="669"/>
      <c r="H94" s="617"/>
      <c r="I94" s="1212"/>
      <c r="J94" s="665" t="s">
        <v>1</v>
      </c>
      <c r="K94" s="645">
        <f>L94+M94+N94</f>
        <v>0</v>
      </c>
      <c r="L94" s="664"/>
      <c r="M94" s="664"/>
      <c r="N94" s="664"/>
      <c r="O94" s="219"/>
      <c r="P94" s="219"/>
      <c r="Q94" s="219"/>
      <c r="R94" s="219"/>
      <c r="S94" s="219"/>
      <c r="T94" s="219"/>
      <c r="U94" s="219"/>
      <c r="V94" s="219"/>
      <c r="W94" s="219"/>
      <c r="X94" s="219"/>
      <c r="Y94" s="219"/>
      <c r="Z94" s="219"/>
      <c r="AA94" s="219"/>
      <c r="AB94" s="219"/>
      <c r="AC94" s="219"/>
      <c r="AD94" s="219"/>
      <c r="AE94" s="219"/>
      <c r="AF94" s="219"/>
      <c r="AG94" s="219"/>
      <c r="AH94" s="219"/>
      <c r="AI94" s="219"/>
      <c r="AJ94" s="219"/>
      <c r="AK94" s="219"/>
      <c r="AL94" s="219"/>
      <c r="AM94" s="219"/>
      <c r="AN94" s="219"/>
      <c r="AO94" s="219"/>
      <c r="AP94" s="219"/>
      <c r="AQ94" s="219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19"/>
      <c r="BH94" s="219"/>
      <c r="BI94" s="219"/>
      <c r="BJ94" s="219"/>
      <c r="BK94" s="219"/>
      <c r="BL94" s="219"/>
      <c r="BM94" s="219"/>
      <c r="BN94" s="219"/>
      <c r="BO94" s="219"/>
      <c r="BP94" s="219"/>
      <c r="BQ94" s="219"/>
      <c r="BR94" s="219"/>
      <c r="BS94" s="219"/>
      <c r="BT94" s="219"/>
      <c r="BU94" s="219"/>
      <c r="BV94" s="219"/>
      <c r="BW94" s="219"/>
      <c r="BX94" s="219"/>
      <c r="BY94" s="219"/>
      <c r="BZ94" s="219"/>
      <c r="CA94" s="219"/>
      <c r="CB94" s="219"/>
      <c r="CC94" s="219"/>
      <c r="CD94" s="219"/>
      <c r="CE94" s="219"/>
      <c r="CF94" s="219"/>
      <c r="CG94" s="219"/>
      <c r="CH94" s="219"/>
      <c r="CI94" s="219"/>
      <c r="CJ94" s="219"/>
      <c r="CK94" s="219"/>
      <c r="CL94" s="219"/>
      <c r="CM94" s="219"/>
      <c r="CN94" s="219"/>
      <c r="CO94" s="219"/>
      <c r="CP94" s="219"/>
      <c r="CQ94" s="219"/>
      <c r="CR94" s="219"/>
      <c r="CS94" s="219"/>
      <c r="CT94" s="219"/>
      <c r="CU94" s="219"/>
      <c r="CV94" s="219"/>
      <c r="CW94" s="219"/>
      <c r="CX94" s="219"/>
      <c r="CY94" s="219"/>
      <c r="CZ94" s="219"/>
      <c r="DA94" s="219"/>
      <c r="DB94" s="219"/>
      <c r="DC94" s="219"/>
      <c r="DD94" s="219"/>
      <c r="DE94" s="219"/>
      <c r="DF94" s="219"/>
      <c r="DG94" s="219"/>
      <c r="DH94" s="219"/>
      <c r="DI94" s="219"/>
      <c r="DJ94" s="219"/>
      <c r="DK94" s="219"/>
      <c r="DL94" s="219"/>
      <c r="DM94" s="219"/>
      <c r="DN94" s="219"/>
      <c r="DO94" s="219"/>
      <c r="DP94" s="219"/>
      <c r="DQ94" s="219"/>
      <c r="DR94" s="219"/>
      <c r="DS94" s="219"/>
      <c r="DT94" s="219"/>
      <c r="DU94" s="219"/>
      <c r="DV94" s="219"/>
      <c r="DW94" s="219"/>
      <c r="DX94" s="219"/>
      <c r="DY94" s="219"/>
      <c r="DZ94" s="219"/>
      <c r="EA94" s="219"/>
      <c r="EB94" s="219"/>
      <c r="EC94" s="219"/>
      <c r="ED94" s="219"/>
      <c r="EE94" s="219"/>
      <c r="EF94" s="219"/>
      <c r="EG94" s="219"/>
      <c r="EH94" s="219"/>
      <c r="EI94" s="219"/>
      <c r="EJ94" s="219"/>
      <c r="EK94" s="219"/>
      <c r="EL94" s="219"/>
      <c r="EM94" s="219"/>
      <c r="EN94" s="219"/>
      <c r="EO94" s="219"/>
      <c r="EP94" s="219"/>
      <c r="EQ94" s="219"/>
      <c r="ER94" s="219"/>
      <c r="ES94" s="219"/>
      <c r="ET94" s="219"/>
      <c r="EU94" s="219"/>
      <c r="EV94" s="219"/>
      <c r="EW94" s="219"/>
      <c r="EX94" s="219"/>
      <c r="EY94" s="219"/>
      <c r="EZ94" s="219"/>
      <c r="FA94" s="219"/>
      <c r="FB94" s="219"/>
      <c r="FC94" s="219"/>
      <c r="FD94" s="219"/>
      <c r="FE94" s="219"/>
      <c r="FF94" s="219"/>
      <c r="FG94" s="219"/>
      <c r="FH94" s="219"/>
      <c r="FI94" s="219"/>
      <c r="FJ94" s="219"/>
      <c r="FK94" s="219"/>
      <c r="FL94" s="219"/>
      <c r="FM94" s="219"/>
      <c r="FN94" s="219"/>
      <c r="FO94" s="219"/>
      <c r="FP94" s="219"/>
      <c r="FQ94" s="219"/>
      <c r="FR94" s="219"/>
      <c r="FS94" s="219"/>
      <c r="FT94" s="219"/>
      <c r="FU94" s="219"/>
      <c r="FV94" s="219"/>
      <c r="FW94" s="219"/>
      <c r="FX94" s="219"/>
      <c r="FY94" s="219"/>
      <c r="FZ94" s="219"/>
      <c r="GA94" s="219"/>
      <c r="GB94" s="219"/>
      <c r="GC94" s="219"/>
      <c r="GD94" s="219"/>
      <c r="GE94" s="219"/>
      <c r="GF94" s="219"/>
      <c r="GG94" s="219"/>
      <c r="GH94" s="219"/>
      <c r="GI94" s="219"/>
      <c r="GJ94" s="219"/>
      <c r="GK94" s="219"/>
      <c r="GL94" s="219"/>
      <c r="GM94" s="219"/>
      <c r="GN94" s="219"/>
      <c r="GO94" s="219"/>
      <c r="GP94" s="219"/>
      <c r="GQ94" s="219"/>
      <c r="GR94" s="219"/>
      <c r="GS94" s="219"/>
      <c r="GT94" s="219"/>
      <c r="GU94" s="219"/>
      <c r="GV94" s="219"/>
      <c r="GW94" s="219"/>
      <c r="GX94" s="219"/>
      <c r="GY94" s="219"/>
      <c r="GZ94" s="219"/>
      <c r="HA94" s="219"/>
      <c r="HB94" s="219"/>
      <c r="HC94" s="219"/>
      <c r="HD94" s="219"/>
      <c r="HE94" s="219"/>
      <c r="HF94" s="219"/>
      <c r="HG94" s="219"/>
      <c r="HH94" s="219"/>
      <c r="HI94" s="219"/>
      <c r="HJ94" s="219"/>
      <c r="HK94" s="219"/>
      <c r="HL94" s="219"/>
      <c r="HM94" s="219"/>
      <c r="HN94" s="219"/>
      <c r="HO94" s="219"/>
      <c r="HP94" s="219"/>
      <c r="HQ94" s="219"/>
      <c r="HR94" s="219"/>
      <c r="HS94" s="219"/>
      <c r="HT94" s="219"/>
      <c r="HU94" s="219"/>
      <c r="HV94" s="219"/>
      <c r="HW94" s="219"/>
      <c r="HX94" s="219"/>
      <c r="HY94" s="219"/>
      <c r="HZ94" s="219"/>
      <c r="IA94" s="219"/>
      <c r="IB94" s="219"/>
      <c r="IC94" s="219"/>
      <c r="ID94" s="219"/>
      <c r="IE94" s="219"/>
      <c r="IF94" s="219"/>
      <c r="IG94" s="219"/>
      <c r="IH94" s="219"/>
      <c r="II94" s="219"/>
      <c r="IJ94" s="219"/>
      <c r="IK94" s="219"/>
      <c r="IL94" s="219"/>
      <c r="IM94" s="219"/>
      <c r="IN94" s="219"/>
      <c r="IO94" s="219"/>
      <c r="IP94" s="219"/>
      <c r="IQ94" s="219"/>
      <c r="IR94" s="219"/>
      <c r="IS94" s="219"/>
      <c r="IT94" s="219"/>
      <c r="IU94" s="219"/>
      <c r="IV94" s="219"/>
    </row>
    <row r="95" spans="1:256" hidden="1">
      <c r="A95" s="1207"/>
      <c r="B95" s="1207"/>
      <c r="C95" s="1210"/>
      <c r="D95" s="663" t="s">
        <v>2</v>
      </c>
      <c r="E95" s="664">
        <f>E93+E94</f>
        <v>189000</v>
      </c>
      <c r="F95" s="664">
        <f>F93+F94</f>
        <v>189000</v>
      </c>
      <c r="G95" s="664">
        <f>G93+G94</f>
        <v>0</v>
      </c>
      <c r="H95" s="617"/>
      <c r="I95" s="1213"/>
      <c r="J95" s="665" t="s">
        <v>2</v>
      </c>
      <c r="K95" s="664">
        <f>K93+K94</f>
        <v>189000</v>
      </c>
      <c r="L95" s="664">
        <f>L93+L94</f>
        <v>189000</v>
      </c>
      <c r="M95" s="664">
        <f>M93+M94</f>
        <v>0</v>
      </c>
      <c r="N95" s="664">
        <f>N93+N94</f>
        <v>0</v>
      </c>
      <c r="O95" s="219"/>
      <c r="P95" s="219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219"/>
      <c r="DS95" s="219"/>
      <c r="DT95" s="219"/>
      <c r="DU95" s="219"/>
      <c r="DV95" s="219"/>
      <c r="DW95" s="219"/>
      <c r="DX95" s="219"/>
      <c r="DY95" s="219"/>
      <c r="DZ95" s="219"/>
      <c r="EA95" s="219"/>
      <c r="EB95" s="219"/>
      <c r="EC95" s="219"/>
      <c r="ED95" s="219"/>
      <c r="EE95" s="219"/>
      <c r="EF95" s="219"/>
      <c r="EG95" s="219"/>
      <c r="EH95" s="219"/>
      <c r="EI95" s="219"/>
      <c r="EJ95" s="219"/>
      <c r="EK95" s="219"/>
      <c r="EL95" s="219"/>
      <c r="EM95" s="219"/>
      <c r="EN95" s="219"/>
      <c r="EO95" s="219"/>
      <c r="EP95" s="219"/>
      <c r="EQ95" s="219"/>
      <c r="ER95" s="219"/>
      <c r="ES95" s="219"/>
      <c r="ET95" s="219"/>
      <c r="EU95" s="219"/>
      <c r="EV95" s="219"/>
      <c r="EW95" s="219"/>
      <c r="EX95" s="219"/>
      <c r="EY95" s="219"/>
      <c r="EZ95" s="219"/>
      <c r="FA95" s="219"/>
      <c r="FB95" s="219"/>
      <c r="FC95" s="219"/>
      <c r="FD95" s="219"/>
      <c r="FE95" s="219"/>
      <c r="FF95" s="219"/>
      <c r="FG95" s="219"/>
      <c r="FH95" s="219"/>
      <c r="FI95" s="219"/>
      <c r="FJ95" s="219"/>
      <c r="FK95" s="219"/>
      <c r="FL95" s="219"/>
      <c r="FM95" s="219"/>
      <c r="FN95" s="219"/>
      <c r="FO95" s="219"/>
      <c r="FP95" s="219"/>
      <c r="FQ95" s="219"/>
      <c r="FR95" s="219"/>
      <c r="FS95" s="219"/>
      <c r="FT95" s="219"/>
      <c r="FU95" s="219"/>
      <c r="FV95" s="219"/>
      <c r="FW95" s="219"/>
      <c r="FX95" s="219"/>
      <c r="FY95" s="219"/>
      <c r="FZ95" s="219"/>
      <c r="GA95" s="219"/>
      <c r="GB95" s="219"/>
      <c r="GC95" s="219"/>
      <c r="GD95" s="219"/>
      <c r="GE95" s="219"/>
      <c r="GF95" s="219"/>
      <c r="GG95" s="219"/>
      <c r="GH95" s="219"/>
      <c r="GI95" s="219"/>
      <c r="GJ95" s="219"/>
      <c r="GK95" s="219"/>
      <c r="GL95" s="219"/>
      <c r="GM95" s="219"/>
      <c r="GN95" s="219"/>
      <c r="GO95" s="219"/>
      <c r="GP95" s="219"/>
      <c r="GQ95" s="219"/>
      <c r="GR95" s="219"/>
      <c r="GS95" s="219"/>
      <c r="GT95" s="219"/>
      <c r="GU95" s="219"/>
      <c r="GV95" s="219"/>
      <c r="GW95" s="219"/>
      <c r="GX95" s="219"/>
      <c r="GY95" s="219"/>
      <c r="GZ95" s="219"/>
      <c r="HA95" s="219"/>
      <c r="HB95" s="219"/>
      <c r="HC95" s="219"/>
      <c r="HD95" s="219"/>
      <c r="HE95" s="219"/>
      <c r="HF95" s="219"/>
      <c r="HG95" s="219"/>
      <c r="HH95" s="219"/>
      <c r="HI95" s="219"/>
      <c r="HJ95" s="219"/>
      <c r="HK95" s="219"/>
      <c r="HL95" s="219"/>
      <c r="HM95" s="219"/>
      <c r="HN95" s="219"/>
      <c r="HO95" s="219"/>
      <c r="HP95" s="219"/>
      <c r="HQ95" s="219"/>
      <c r="HR95" s="219"/>
      <c r="HS95" s="219"/>
      <c r="HT95" s="219"/>
      <c r="HU95" s="219"/>
      <c r="HV95" s="219"/>
      <c r="HW95" s="219"/>
      <c r="HX95" s="219"/>
      <c r="HY95" s="219"/>
      <c r="HZ95" s="219"/>
      <c r="IA95" s="219"/>
      <c r="IB95" s="219"/>
      <c r="IC95" s="219"/>
      <c r="ID95" s="219"/>
      <c r="IE95" s="219"/>
      <c r="IF95" s="219"/>
      <c r="IG95" s="219"/>
      <c r="IH95" s="219"/>
      <c r="II95" s="219"/>
      <c r="IJ95" s="219"/>
      <c r="IK95" s="219"/>
      <c r="IL95" s="219"/>
      <c r="IM95" s="219"/>
      <c r="IN95" s="219"/>
      <c r="IO95" s="219"/>
      <c r="IP95" s="219"/>
      <c r="IQ95" s="219"/>
      <c r="IR95" s="219"/>
      <c r="IS95" s="219"/>
      <c r="IT95" s="219"/>
      <c r="IU95" s="219"/>
      <c r="IV95" s="219"/>
    </row>
    <row r="96" spans="1:256" hidden="1">
      <c r="A96" s="641"/>
      <c r="B96" s="685"/>
      <c r="C96" s="686"/>
      <c r="D96" s="663"/>
      <c r="E96" s="687"/>
      <c r="F96" s="687"/>
      <c r="G96" s="688"/>
      <c r="H96" s="617"/>
      <c r="I96" s="689"/>
      <c r="J96" s="665"/>
      <c r="K96" s="664"/>
      <c r="L96" s="664"/>
      <c r="M96" s="664"/>
      <c r="N96" s="664"/>
      <c r="O96" s="219"/>
      <c r="P96" s="219"/>
      <c r="Q96" s="219"/>
      <c r="R96" s="219"/>
      <c r="S96" s="219"/>
      <c r="T96" s="219"/>
      <c r="U96" s="219"/>
      <c r="V96" s="219"/>
      <c r="W96" s="219"/>
      <c r="X96" s="219"/>
      <c r="Y96" s="219"/>
      <c r="Z96" s="219"/>
      <c r="AA96" s="219"/>
      <c r="AB96" s="219"/>
      <c r="AC96" s="219"/>
      <c r="AD96" s="219"/>
      <c r="AE96" s="219"/>
      <c r="AF96" s="219"/>
      <c r="AG96" s="219"/>
      <c r="AH96" s="219"/>
      <c r="AI96" s="219"/>
      <c r="AJ96" s="219"/>
      <c r="AK96" s="219"/>
      <c r="AL96" s="219"/>
      <c r="AM96" s="219"/>
      <c r="AN96" s="219"/>
      <c r="AO96" s="219"/>
      <c r="AP96" s="219"/>
      <c r="AQ96" s="219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19"/>
      <c r="BH96" s="219"/>
      <c r="BI96" s="219"/>
      <c r="BJ96" s="219"/>
      <c r="BK96" s="219"/>
      <c r="BL96" s="219"/>
      <c r="BM96" s="219"/>
      <c r="BN96" s="219"/>
      <c r="BO96" s="219"/>
      <c r="BP96" s="219"/>
      <c r="BQ96" s="219"/>
      <c r="BR96" s="219"/>
      <c r="BS96" s="219"/>
      <c r="BT96" s="219"/>
      <c r="BU96" s="219"/>
      <c r="BV96" s="219"/>
      <c r="BW96" s="219"/>
      <c r="BX96" s="219"/>
      <c r="BY96" s="219"/>
      <c r="BZ96" s="219"/>
      <c r="CA96" s="219"/>
      <c r="CB96" s="219"/>
      <c r="CC96" s="219"/>
      <c r="CD96" s="219"/>
      <c r="CE96" s="219"/>
      <c r="CF96" s="219"/>
      <c r="CG96" s="219"/>
      <c r="CH96" s="219"/>
      <c r="CI96" s="219"/>
      <c r="CJ96" s="219"/>
      <c r="CK96" s="219"/>
      <c r="CL96" s="219"/>
      <c r="CM96" s="219"/>
      <c r="CN96" s="219"/>
      <c r="CO96" s="219"/>
      <c r="CP96" s="219"/>
      <c r="CQ96" s="219"/>
      <c r="CR96" s="219"/>
      <c r="CS96" s="219"/>
      <c r="CT96" s="219"/>
      <c r="CU96" s="219"/>
      <c r="CV96" s="219"/>
      <c r="CW96" s="219"/>
      <c r="CX96" s="219"/>
      <c r="CY96" s="219"/>
      <c r="CZ96" s="219"/>
      <c r="DA96" s="219"/>
      <c r="DB96" s="219"/>
      <c r="DC96" s="219"/>
      <c r="DD96" s="219"/>
      <c r="DE96" s="219"/>
      <c r="DF96" s="219"/>
      <c r="DG96" s="219"/>
      <c r="DH96" s="219"/>
      <c r="DI96" s="219"/>
      <c r="DJ96" s="219"/>
      <c r="DK96" s="219"/>
      <c r="DL96" s="219"/>
      <c r="DM96" s="219"/>
      <c r="DN96" s="219"/>
      <c r="DO96" s="219"/>
      <c r="DP96" s="219"/>
      <c r="DQ96" s="219"/>
      <c r="DR96" s="219"/>
      <c r="DS96" s="219"/>
      <c r="DT96" s="219"/>
      <c r="DU96" s="219"/>
      <c r="DV96" s="219"/>
      <c r="DW96" s="219"/>
      <c r="DX96" s="219"/>
      <c r="DY96" s="219"/>
      <c r="DZ96" s="219"/>
      <c r="EA96" s="219"/>
      <c r="EB96" s="219"/>
      <c r="EC96" s="219"/>
      <c r="ED96" s="219"/>
      <c r="EE96" s="219"/>
      <c r="EF96" s="219"/>
      <c r="EG96" s="219"/>
      <c r="EH96" s="219"/>
      <c r="EI96" s="219"/>
      <c r="EJ96" s="219"/>
      <c r="EK96" s="219"/>
      <c r="EL96" s="219"/>
      <c r="EM96" s="219"/>
      <c r="EN96" s="219"/>
      <c r="EO96" s="219"/>
      <c r="EP96" s="219"/>
      <c r="EQ96" s="219"/>
      <c r="ER96" s="219"/>
      <c r="ES96" s="219"/>
      <c r="ET96" s="219"/>
      <c r="EU96" s="219"/>
      <c r="EV96" s="219"/>
      <c r="EW96" s="219"/>
      <c r="EX96" s="219"/>
      <c r="EY96" s="219"/>
      <c r="EZ96" s="219"/>
      <c r="FA96" s="219"/>
      <c r="FB96" s="219"/>
      <c r="FC96" s="219"/>
      <c r="FD96" s="219"/>
      <c r="FE96" s="219"/>
      <c r="FF96" s="219"/>
      <c r="FG96" s="219"/>
      <c r="FH96" s="219"/>
      <c r="FI96" s="219"/>
      <c r="FJ96" s="219"/>
      <c r="FK96" s="219"/>
      <c r="FL96" s="219"/>
      <c r="FM96" s="219"/>
      <c r="FN96" s="219"/>
      <c r="FO96" s="219"/>
      <c r="FP96" s="219"/>
      <c r="FQ96" s="219"/>
      <c r="FR96" s="219"/>
      <c r="FS96" s="219"/>
      <c r="FT96" s="219"/>
      <c r="FU96" s="219"/>
      <c r="FV96" s="219"/>
      <c r="FW96" s="219"/>
      <c r="FX96" s="219"/>
      <c r="FY96" s="219"/>
      <c r="FZ96" s="219"/>
      <c r="GA96" s="219"/>
      <c r="GB96" s="219"/>
      <c r="GC96" s="219"/>
      <c r="GD96" s="219"/>
      <c r="GE96" s="219"/>
      <c r="GF96" s="219"/>
      <c r="GG96" s="219"/>
      <c r="GH96" s="219"/>
      <c r="GI96" s="219"/>
      <c r="GJ96" s="219"/>
      <c r="GK96" s="219"/>
      <c r="GL96" s="219"/>
      <c r="GM96" s="219"/>
      <c r="GN96" s="219"/>
      <c r="GO96" s="219"/>
      <c r="GP96" s="219"/>
      <c r="GQ96" s="219"/>
      <c r="GR96" s="219"/>
      <c r="GS96" s="219"/>
      <c r="GT96" s="219"/>
      <c r="GU96" s="219"/>
      <c r="GV96" s="219"/>
      <c r="GW96" s="219"/>
      <c r="GX96" s="219"/>
      <c r="GY96" s="219"/>
      <c r="GZ96" s="219"/>
      <c r="HA96" s="219"/>
      <c r="HB96" s="219"/>
      <c r="HC96" s="219"/>
      <c r="HD96" s="219"/>
      <c r="HE96" s="219"/>
      <c r="HF96" s="219"/>
      <c r="HG96" s="219"/>
      <c r="HH96" s="219"/>
      <c r="HI96" s="219"/>
      <c r="HJ96" s="219"/>
      <c r="HK96" s="219"/>
      <c r="HL96" s="219"/>
      <c r="HM96" s="219"/>
      <c r="HN96" s="219"/>
      <c r="HO96" s="219"/>
      <c r="HP96" s="219"/>
      <c r="HQ96" s="219"/>
      <c r="HR96" s="219"/>
      <c r="HS96" s="219"/>
      <c r="HT96" s="219"/>
      <c r="HU96" s="219"/>
      <c r="HV96" s="219"/>
      <c r="HW96" s="219"/>
      <c r="HX96" s="219"/>
      <c r="HY96" s="219"/>
      <c r="HZ96" s="219"/>
      <c r="IA96" s="219"/>
      <c r="IB96" s="219"/>
      <c r="IC96" s="219"/>
      <c r="ID96" s="219"/>
      <c r="IE96" s="219"/>
      <c r="IF96" s="219"/>
      <c r="IG96" s="219"/>
      <c r="IH96" s="219"/>
      <c r="II96" s="219"/>
      <c r="IJ96" s="219"/>
      <c r="IK96" s="219"/>
      <c r="IL96" s="219"/>
      <c r="IM96" s="219"/>
      <c r="IN96" s="219"/>
      <c r="IO96" s="219"/>
      <c r="IP96" s="219"/>
      <c r="IQ96" s="219"/>
      <c r="IR96" s="219"/>
      <c r="IS96" s="219"/>
      <c r="IT96" s="219"/>
      <c r="IU96" s="219"/>
      <c r="IV96" s="649"/>
    </row>
    <row r="97" spans="1:256" ht="15" hidden="1">
      <c r="A97" s="1171"/>
      <c r="B97" s="1174" t="s">
        <v>49</v>
      </c>
      <c r="C97" s="1177" t="s">
        <v>50</v>
      </c>
      <c r="D97" s="625" t="s">
        <v>0</v>
      </c>
      <c r="E97" s="244">
        <f t="shared" ref="E97:G98" si="30">E101+E113</f>
        <v>439700</v>
      </c>
      <c r="F97" s="244">
        <f t="shared" si="30"/>
        <v>439700</v>
      </c>
      <c r="G97" s="626">
        <f t="shared" si="30"/>
        <v>0</v>
      </c>
      <c r="H97" s="617"/>
      <c r="I97" s="808" t="s">
        <v>50</v>
      </c>
      <c r="J97" s="627" t="s">
        <v>0</v>
      </c>
      <c r="K97" s="244">
        <f t="shared" ref="K97:M98" si="31">K101+K113</f>
        <v>439700</v>
      </c>
      <c r="L97" s="244">
        <f t="shared" si="31"/>
        <v>439700</v>
      </c>
      <c r="M97" s="244">
        <f t="shared" si="31"/>
        <v>0</v>
      </c>
      <c r="N97" s="244">
        <f>N101+N113</f>
        <v>0</v>
      </c>
      <c r="O97" s="246"/>
      <c r="P97" s="246"/>
      <c r="Q97" s="246"/>
      <c r="R97" s="246"/>
      <c r="S97" s="246"/>
      <c r="T97" s="246"/>
      <c r="U97" s="246"/>
      <c r="V97" s="246"/>
      <c r="W97" s="246"/>
      <c r="X97" s="246"/>
      <c r="Y97" s="246"/>
      <c r="Z97" s="246"/>
      <c r="AA97" s="246"/>
      <c r="AB97" s="246"/>
      <c r="AC97" s="246"/>
      <c r="AD97" s="246"/>
      <c r="AE97" s="246"/>
      <c r="AF97" s="246"/>
      <c r="AG97" s="246"/>
      <c r="AH97" s="246"/>
      <c r="AI97" s="246"/>
      <c r="AJ97" s="246"/>
      <c r="AK97" s="246"/>
      <c r="AL97" s="246"/>
      <c r="AM97" s="246"/>
      <c r="AN97" s="246"/>
      <c r="AO97" s="246"/>
      <c r="AP97" s="246"/>
      <c r="AQ97" s="246"/>
      <c r="AR97" s="246"/>
      <c r="AS97" s="246"/>
      <c r="AT97" s="246"/>
      <c r="AU97" s="246"/>
      <c r="AV97" s="246"/>
      <c r="AW97" s="246"/>
      <c r="AX97" s="246"/>
      <c r="AY97" s="246"/>
      <c r="AZ97" s="246"/>
      <c r="BA97" s="246"/>
      <c r="BB97" s="246"/>
      <c r="BC97" s="246"/>
      <c r="BD97" s="246"/>
      <c r="BE97" s="246"/>
      <c r="BF97" s="246"/>
      <c r="BG97" s="246"/>
      <c r="BH97" s="246"/>
      <c r="BI97" s="246"/>
      <c r="BJ97" s="246"/>
      <c r="BK97" s="246"/>
      <c r="BL97" s="246"/>
      <c r="BM97" s="246"/>
      <c r="BN97" s="246"/>
      <c r="BO97" s="246"/>
      <c r="BP97" s="246"/>
      <c r="BQ97" s="246"/>
      <c r="BR97" s="246"/>
      <c r="BS97" s="246"/>
      <c r="BT97" s="246"/>
      <c r="BU97" s="246"/>
      <c r="BV97" s="246"/>
      <c r="BW97" s="246"/>
      <c r="BX97" s="246"/>
      <c r="BY97" s="246"/>
      <c r="BZ97" s="246"/>
      <c r="CA97" s="246"/>
      <c r="CB97" s="246"/>
      <c r="CC97" s="246"/>
      <c r="CD97" s="246"/>
      <c r="CE97" s="246"/>
      <c r="CF97" s="246"/>
      <c r="CG97" s="246"/>
      <c r="CH97" s="246"/>
      <c r="CI97" s="246"/>
      <c r="CJ97" s="246"/>
      <c r="CK97" s="246"/>
      <c r="CL97" s="246"/>
      <c r="CM97" s="246"/>
      <c r="CN97" s="246"/>
      <c r="CO97" s="246"/>
      <c r="CP97" s="246"/>
      <c r="CQ97" s="246"/>
      <c r="CR97" s="246"/>
      <c r="CS97" s="246"/>
      <c r="CT97" s="246"/>
      <c r="CU97" s="246"/>
      <c r="CV97" s="246"/>
      <c r="CW97" s="246"/>
      <c r="CX97" s="246"/>
      <c r="CY97" s="246"/>
      <c r="CZ97" s="246"/>
      <c r="DA97" s="246"/>
      <c r="DB97" s="246"/>
      <c r="DC97" s="246"/>
      <c r="DD97" s="246"/>
      <c r="DE97" s="246"/>
      <c r="DF97" s="246"/>
      <c r="DG97" s="246"/>
      <c r="DH97" s="246"/>
      <c r="DI97" s="246"/>
      <c r="DJ97" s="246"/>
      <c r="DK97" s="246"/>
      <c r="DL97" s="246"/>
      <c r="DM97" s="246"/>
      <c r="DN97" s="246"/>
      <c r="DO97" s="246"/>
      <c r="DP97" s="246"/>
      <c r="DQ97" s="246"/>
      <c r="DR97" s="246"/>
      <c r="DS97" s="246"/>
      <c r="DT97" s="246"/>
      <c r="DU97" s="246"/>
      <c r="DV97" s="246"/>
      <c r="DW97" s="246"/>
      <c r="DX97" s="246"/>
      <c r="DY97" s="246"/>
      <c r="DZ97" s="246"/>
      <c r="EA97" s="246"/>
      <c r="EB97" s="246"/>
      <c r="EC97" s="246"/>
      <c r="ED97" s="246"/>
      <c r="EE97" s="246"/>
      <c r="EF97" s="246"/>
      <c r="EG97" s="246"/>
      <c r="EH97" s="246"/>
      <c r="EI97" s="246"/>
      <c r="EJ97" s="246"/>
      <c r="EK97" s="246"/>
      <c r="EL97" s="246"/>
      <c r="EM97" s="246"/>
      <c r="EN97" s="246"/>
      <c r="EO97" s="246"/>
      <c r="EP97" s="246"/>
      <c r="EQ97" s="246"/>
      <c r="ER97" s="246"/>
      <c r="ES97" s="246"/>
      <c r="ET97" s="246"/>
      <c r="EU97" s="246"/>
      <c r="EV97" s="246"/>
      <c r="EW97" s="246"/>
      <c r="EX97" s="246"/>
      <c r="EY97" s="246"/>
      <c r="EZ97" s="246"/>
      <c r="FA97" s="246"/>
      <c r="FB97" s="246"/>
      <c r="FC97" s="246"/>
      <c r="FD97" s="246"/>
      <c r="FE97" s="246"/>
      <c r="FF97" s="246"/>
      <c r="FG97" s="246"/>
      <c r="FH97" s="246"/>
      <c r="FI97" s="246"/>
      <c r="FJ97" s="246"/>
      <c r="FK97" s="246"/>
      <c r="FL97" s="246"/>
      <c r="FM97" s="246"/>
      <c r="FN97" s="246"/>
      <c r="FO97" s="246"/>
      <c r="FP97" s="246"/>
      <c r="FQ97" s="246"/>
      <c r="FR97" s="246"/>
      <c r="FS97" s="246"/>
      <c r="FT97" s="246"/>
      <c r="FU97" s="246"/>
      <c r="FV97" s="246"/>
      <c r="FW97" s="246"/>
      <c r="FX97" s="246"/>
      <c r="FY97" s="246"/>
      <c r="FZ97" s="246"/>
      <c r="GA97" s="246"/>
      <c r="GB97" s="246"/>
      <c r="GC97" s="246"/>
      <c r="GD97" s="246"/>
      <c r="GE97" s="246"/>
      <c r="GF97" s="246"/>
      <c r="GG97" s="246"/>
      <c r="GH97" s="246"/>
      <c r="GI97" s="246"/>
      <c r="GJ97" s="246"/>
      <c r="GK97" s="246"/>
      <c r="GL97" s="246"/>
      <c r="GM97" s="246"/>
      <c r="GN97" s="246"/>
      <c r="GO97" s="246"/>
      <c r="GP97" s="246"/>
      <c r="GQ97" s="246"/>
      <c r="GR97" s="246"/>
      <c r="GS97" s="246"/>
      <c r="GT97" s="246"/>
      <c r="GU97" s="246"/>
      <c r="GV97" s="246"/>
      <c r="GW97" s="246"/>
      <c r="GX97" s="246"/>
      <c r="GY97" s="246"/>
      <c r="GZ97" s="246"/>
      <c r="HA97" s="246"/>
      <c r="HB97" s="246"/>
      <c r="HC97" s="246"/>
      <c r="HD97" s="246"/>
      <c r="HE97" s="246"/>
      <c r="HF97" s="246"/>
      <c r="HG97" s="246"/>
      <c r="HH97" s="246"/>
      <c r="HI97" s="246"/>
      <c r="HJ97" s="246"/>
      <c r="HK97" s="246"/>
      <c r="HL97" s="246"/>
      <c r="HM97" s="246"/>
      <c r="HN97" s="246"/>
      <c r="HO97" s="246"/>
      <c r="HP97" s="246"/>
      <c r="HQ97" s="246"/>
      <c r="HR97" s="246"/>
      <c r="HS97" s="246"/>
      <c r="HT97" s="246"/>
      <c r="HU97" s="246"/>
      <c r="HV97" s="246"/>
      <c r="HW97" s="246"/>
      <c r="HX97" s="246"/>
      <c r="HY97" s="246"/>
      <c r="HZ97" s="246"/>
      <c r="IA97" s="246"/>
      <c r="IB97" s="246"/>
      <c r="IC97" s="246"/>
      <c r="ID97" s="246"/>
      <c r="IE97" s="246"/>
      <c r="IF97" s="246"/>
      <c r="IG97" s="246"/>
      <c r="IH97" s="246"/>
      <c r="II97" s="246"/>
      <c r="IJ97" s="246"/>
      <c r="IK97" s="246"/>
      <c r="IL97" s="246"/>
      <c r="IM97" s="246"/>
      <c r="IN97" s="246"/>
      <c r="IO97" s="246"/>
      <c r="IP97" s="246"/>
      <c r="IQ97" s="246"/>
      <c r="IR97" s="246"/>
      <c r="IS97" s="246"/>
      <c r="IT97" s="246"/>
      <c r="IU97" s="246"/>
      <c r="IV97" s="624"/>
    </row>
    <row r="98" spans="1:256" ht="15" hidden="1">
      <c r="A98" s="1172"/>
      <c r="B98" s="1175"/>
      <c r="C98" s="1178"/>
      <c r="D98" s="628" t="s">
        <v>1</v>
      </c>
      <c r="E98" s="244">
        <f t="shared" si="30"/>
        <v>0</v>
      </c>
      <c r="F98" s="244">
        <f t="shared" si="30"/>
        <v>0</v>
      </c>
      <c r="G98" s="626">
        <f t="shared" si="30"/>
        <v>0</v>
      </c>
      <c r="H98" s="617"/>
      <c r="I98" s="809"/>
      <c r="J98" s="629" t="s">
        <v>1</v>
      </c>
      <c r="K98" s="244">
        <f t="shared" si="31"/>
        <v>0</v>
      </c>
      <c r="L98" s="244">
        <f t="shared" si="31"/>
        <v>0</v>
      </c>
      <c r="M98" s="244">
        <f t="shared" si="31"/>
        <v>0</v>
      </c>
      <c r="N98" s="244">
        <f>N102+N114</f>
        <v>0</v>
      </c>
      <c r="O98" s="246"/>
      <c r="P98" s="246"/>
      <c r="Q98" s="246"/>
      <c r="R98" s="246"/>
      <c r="S98" s="246"/>
      <c r="T98" s="246"/>
      <c r="U98" s="246"/>
      <c r="V98" s="246"/>
      <c r="W98" s="246"/>
      <c r="X98" s="246"/>
      <c r="Y98" s="246"/>
      <c r="Z98" s="246"/>
      <c r="AA98" s="246"/>
      <c r="AB98" s="246"/>
      <c r="AC98" s="246"/>
      <c r="AD98" s="246"/>
      <c r="AE98" s="246"/>
      <c r="AF98" s="246"/>
      <c r="AG98" s="246"/>
      <c r="AH98" s="246"/>
      <c r="AI98" s="246"/>
      <c r="AJ98" s="246"/>
      <c r="AK98" s="246"/>
      <c r="AL98" s="246"/>
      <c r="AM98" s="246"/>
      <c r="AN98" s="246"/>
      <c r="AO98" s="246"/>
      <c r="AP98" s="246"/>
      <c r="AQ98" s="246"/>
      <c r="AR98" s="246"/>
      <c r="AS98" s="246"/>
      <c r="AT98" s="246"/>
      <c r="AU98" s="246"/>
      <c r="AV98" s="246"/>
      <c r="AW98" s="246"/>
      <c r="AX98" s="246"/>
      <c r="AY98" s="246"/>
      <c r="AZ98" s="246"/>
      <c r="BA98" s="246"/>
      <c r="BB98" s="246"/>
      <c r="BC98" s="246"/>
      <c r="BD98" s="246"/>
      <c r="BE98" s="246"/>
      <c r="BF98" s="246"/>
      <c r="BG98" s="246"/>
      <c r="BH98" s="246"/>
      <c r="BI98" s="246"/>
      <c r="BJ98" s="246"/>
      <c r="BK98" s="246"/>
      <c r="BL98" s="246"/>
      <c r="BM98" s="246"/>
      <c r="BN98" s="246"/>
      <c r="BO98" s="246"/>
      <c r="BP98" s="246"/>
      <c r="BQ98" s="246"/>
      <c r="BR98" s="246"/>
      <c r="BS98" s="246"/>
      <c r="BT98" s="246"/>
      <c r="BU98" s="246"/>
      <c r="BV98" s="246"/>
      <c r="BW98" s="246"/>
      <c r="BX98" s="246"/>
      <c r="BY98" s="246"/>
      <c r="BZ98" s="246"/>
      <c r="CA98" s="246"/>
      <c r="CB98" s="246"/>
      <c r="CC98" s="246"/>
      <c r="CD98" s="246"/>
      <c r="CE98" s="246"/>
      <c r="CF98" s="246"/>
      <c r="CG98" s="246"/>
      <c r="CH98" s="246"/>
      <c r="CI98" s="246"/>
      <c r="CJ98" s="246"/>
      <c r="CK98" s="246"/>
      <c r="CL98" s="246"/>
      <c r="CM98" s="246"/>
      <c r="CN98" s="246"/>
      <c r="CO98" s="246"/>
      <c r="CP98" s="246"/>
      <c r="CQ98" s="246"/>
      <c r="CR98" s="246"/>
      <c r="CS98" s="246"/>
      <c r="CT98" s="246"/>
      <c r="CU98" s="246"/>
      <c r="CV98" s="246"/>
      <c r="CW98" s="246"/>
      <c r="CX98" s="246"/>
      <c r="CY98" s="246"/>
      <c r="CZ98" s="246"/>
      <c r="DA98" s="246"/>
      <c r="DB98" s="246"/>
      <c r="DC98" s="246"/>
      <c r="DD98" s="246"/>
      <c r="DE98" s="246"/>
      <c r="DF98" s="246"/>
      <c r="DG98" s="246"/>
      <c r="DH98" s="246"/>
      <c r="DI98" s="246"/>
      <c r="DJ98" s="246"/>
      <c r="DK98" s="246"/>
      <c r="DL98" s="246"/>
      <c r="DM98" s="246"/>
      <c r="DN98" s="246"/>
      <c r="DO98" s="246"/>
      <c r="DP98" s="246"/>
      <c r="DQ98" s="246"/>
      <c r="DR98" s="246"/>
      <c r="DS98" s="246"/>
      <c r="DT98" s="246"/>
      <c r="DU98" s="246"/>
      <c r="DV98" s="246"/>
      <c r="DW98" s="246"/>
      <c r="DX98" s="246"/>
      <c r="DY98" s="246"/>
      <c r="DZ98" s="246"/>
      <c r="EA98" s="246"/>
      <c r="EB98" s="246"/>
      <c r="EC98" s="246"/>
      <c r="ED98" s="246"/>
      <c r="EE98" s="246"/>
      <c r="EF98" s="246"/>
      <c r="EG98" s="246"/>
      <c r="EH98" s="246"/>
      <c r="EI98" s="246"/>
      <c r="EJ98" s="246"/>
      <c r="EK98" s="246"/>
      <c r="EL98" s="246"/>
      <c r="EM98" s="246"/>
      <c r="EN98" s="246"/>
      <c r="EO98" s="246"/>
      <c r="EP98" s="246"/>
      <c r="EQ98" s="246"/>
      <c r="ER98" s="246"/>
      <c r="ES98" s="246"/>
      <c r="ET98" s="246"/>
      <c r="EU98" s="246"/>
      <c r="EV98" s="246"/>
      <c r="EW98" s="246"/>
      <c r="EX98" s="246"/>
      <c r="EY98" s="246"/>
      <c r="EZ98" s="246"/>
      <c r="FA98" s="246"/>
      <c r="FB98" s="246"/>
      <c r="FC98" s="246"/>
      <c r="FD98" s="246"/>
      <c r="FE98" s="246"/>
      <c r="FF98" s="246"/>
      <c r="FG98" s="246"/>
      <c r="FH98" s="246"/>
      <c r="FI98" s="246"/>
      <c r="FJ98" s="246"/>
      <c r="FK98" s="246"/>
      <c r="FL98" s="246"/>
      <c r="FM98" s="246"/>
      <c r="FN98" s="246"/>
      <c r="FO98" s="246"/>
      <c r="FP98" s="246"/>
      <c r="FQ98" s="246"/>
      <c r="FR98" s="246"/>
      <c r="FS98" s="246"/>
      <c r="FT98" s="246"/>
      <c r="FU98" s="246"/>
      <c r="FV98" s="246"/>
      <c r="FW98" s="246"/>
      <c r="FX98" s="246"/>
      <c r="FY98" s="246"/>
      <c r="FZ98" s="246"/>
      <c r="GA98" s="246"/>
      <c r="GB98" s="246"/>
      <c r="GC98" s="246"/>
      <c r="GD98" s="246"/>
      <c r="GE98" s="246"/>
      <c r="GF98" s="246"/>
      <c r="GG98" s="246"/>
      <c r="GH98" s="246"/>
      <c r="GI98" s="246"/>
      <c r="GJ98" s="246"/>
      <c r="GK98" s="246"/>
      <c r="GL98" s="246"/>
      <c r="GM98" s="246"/>
      <c r="GN98" s="246"/>
      <c r="GO98" s="246"/>
      <c r="GP98" s="246"/>
      <c r="GQ98" s="246"/>
      <c r="GR98" s="246"/>
      <c r="GS98" s="246"/>
      <c r="GT98" s="246"/>
      <c r="GU98" s="246"/>
      <c r="GV98" s="246"/>
      <c r="GW98" s="246"/>
      <c r="GX98" s="246"/>
      <c r="GY98" s="246"/>
      <c r="GZ98" s="246"/>
      <c r="HA98" s="246"/>
      <c r="HB98" s="246"/>
      <c r="HC98" s="246"/>
      <c r="HD98" s="246"/>
      <c r="HE98" s="246"/>
      <c r="HF98" s="246"/>
      <c r="HG98" s="246"/>
      <c r="HH98" s="246"/>
      <c r="HI98" s="246"/>
      <c r="HJ98" s="246"/>
      <c r="HK98" s="246"/>
      <c r="HL98" s="246"/>
      <c r="HM98" s="246"/>
      <c r="HN98" s="246"/>
      <c r="HO98" s="246"/>
      <c r="HP98" s="246"/>
      <c r="HQ98" s="246"/>
      <c r="HR98" s="246"/>
      <c r="HS98" s="246"/>
      <c r="HT98" s="246"/>
      <c r="HU98" s="246"/>
      <c r="HV98" s="246"/>
      <c r="HW98" s="246"/>
      <c r="HX98" s="246"/>
      <c r="HY98" s="246"/>
      <c r="HZ98" s="246"/>
      <c r="IA98" s="246"/>
      <c r="IB98" s="246"/>
      <c r="IC98" s="246"/>
      <c r="ID98" s="246"/>
      <c r="IE98" s="246"/>
      <c r="IF98" s="246"/>
      <c r="IG98" s="246"/>
      <c r="IH98" s="246"/>
      <c r="II98" s="246"/>
      <c r="IJ98" s="246"/>
      <c r="IK98" s="246"/>
      <c r="IL98" s="246"/>
      <c r="IM98" s="246"/>
      <c r="IN98" s="246"/>
      <c r="IO98" s="246"/>
      <c r="IP98" s="246"/>
      <c r="IQ98" s="246"/>
      <c r="IR98" s="246"/>
      <c r="IS98" s="246"/>
      <c r="IT98" s="246"/>
      <c r="IU98" s="246"/>
      <c r="IV98" s="624"/>
    </row>
    <row r="99" spans="1:256" ht="15" hidden="1">
      <c r="A99" s="1173"/>
      <c r="B99" s="1176"/>
      <c r="C99" s="1179"/>
      <c r="D99" s="628" t="s">
        <v>2</v>
      </c>
      <c r="E99" s="630">
        <f>E97+E98</f>
        <v>439700</v>
      </c>
      <c r="F99" s="630">
        <f>F97+F98</f>
        <v>439700</v>
      </c>
      <c r="G99" s="630">
        <f>G97+G98</f>
        <v>0</v>
      </c>
      <c r="H99" s="617"/>
      <c r="I99" s="810"/>
      <c r="J99" s="629" t="s">
        <v>2</v>
      </c>
      <c r="K99" s="630">
        <f>K97+K98</f>
        <v>439700</v>
      </c>
      <c r="L99" s="630">
        <f>L97+L98</f>
        <v>439700</v>
      </c>
      <c r="M99" s="630">
        <f>M97+M98</f>
        <v>0</v>
      </c>
      <c r="N99" s="630">
        <f>N97+N98</f>
        <v>0</v>
      </c>
      <c r="O99" s="246"/>
      <c r="P99" s="246"/>
      <c r="Q99" s="246"/>
      <c r="R99" s="246"/>
      <c r="S99" s="246"/>
      <c r="T99" s="246"/>
      <c r="U99" s="246"/>
      <c r="V99" s="246"/>
      <c r="W99" s="246"/>
      <c r="X99" s="246"/>
      <c r="Y99" s="246"/>
      <c r="Z99" s="246"/>
      <c r="AA99" s="246"/>
      <c r="AB99" s="246"/>
      <c r="AC99" s="246"/>
      <c r="AD99" s="246"/>
      <c r="AE99" s="246"/>
      <c r="AF99" s="246"/>
      <c r="AG99" s="246"/>
      <c r="AH99" s="246"/>
      <c r="AI99" s="246"/>
      <c r="AJ99" s="246"/>
      <c r="AK99" s="246"/>
      <c r="AL99" s="246"/>
      <c r="AM99" s="246"/>
      <c r="AN99" s="246"/>
      <c r="AO99" s="246"/>
      <c r="AP99" s="246"/>
      <c r="AQ99" s="246"/>
      <c r="AR99" s="246"/>
      <c r="AS99" s="246"/>
      <c r="AT99" s="246"/>
      <c r="AU99" s="246"/>
      <c r="AV99" s="246"/>
      <c r="AW99" s="246"/>
      <c r="AX99" s="246"/>
      <c r="AY99" s="246"/>
      <c r="AZ99" s="246"/>
      <c r="BA99" s="246"/>
      <c r="BB99" s="246"/>
      <c r="BC99" s="246"/>
      <c r="BD99" s="246"/>
      <c r="BE99" s="246"/>
      <c r="BF99" s="246"/>
      <c r="BG99" s="246"/>
      <c r="BH99" s="246"/>
      <c r="BI99" s="246"/>
      <c r="BJ99" s="246"/>
      <c r="BK99" s="246"/>
      <c r="BL99" s="246"/>
      <c r="BM99" s="246"/>
      <c r="BN99" s="246"/>
      <c r="BO99" s="246"/>
      <c r="BP99" s="246"/>
      <c r="BQ99" s="246"/>
      <c r="BR99" s="246"/>
      <c r="BS99" s="246"/>
      <c r="BT99" s="246"/>
      <c r="BU99" s="246"/>
      <c r="BV99" s="246"/>
      <c r="BW99" s="246"/>
      <c r="BX99" s="246"/>
      <c r="BY99" s="246"/>
      <c r="BZ99" s="246"/>
      <c r="CA99" s="246"/>
      <c r="CB99" s="246"/>
      <c r="CC99" s="246"/>
      <c r="CD99" s="246"/>
      <c r="CE99" s="246"/>
      <c r="CF99" s="246"/>
      <c r="CG99" s="246"/>
      <c r="CH99" s="246"/>
      <c r="CI99" s="246"/>
      <c r="CJ99" s="246"/>
      <c r="CK99" s="246"/>
      <c r="CL99" s="246"/>
      <c r="CM99" s="246"/>
      <c r="CN99" s="246"/>
      <c r="CO99" s="246"/>
      <c r="CP99" s="246"/>
      <c r="CQ99" s="246"/>
      <c r="CR99" s="246"/>
      <c r="CS99" s="246"/>
      <c r="CT99" s="246"/>
      <c r="CU99" s="246"/>
      <c r="CV99" s="246"/>
      <c r="CW99" s="246"/>
      <c r="CX99" s="246"/>
      <c r="CY99" s="246"/>
      <c r="CZ99" s="246"/>
      <c r="DA99" s="246"/>
      <c r="DB99" s="246"/>
      <c r="DC99" s="246"/>
      <c r="DD99" s="246"/>
      <c r="DE99" s="246"/>
      <c r="DF99" s="246"/>
      <c r="DG99" s="246"/>
      <c r="DH99" s="246"/>
      <c r="DI99" s="246"/>
      <c r="DJ99" s="246"/>
      <c r="DK99" s="246"/>
      <c r="DL99" s="246"/>
      <c r="DM99" s="246"/>
      <c r="DN99" s="246"/>
      <c r="DO99" s="246"/>
      <c r="DP99" s="246"/>
      <c r="DQ99" s="246"/>
      <c r="DR99" s="246"/>
      <c r="DS99" s="246"/>
      <c r="DT99" s="246"/>
      <c r="DU99" s="246"/>
      <c r="DV99" s="246"/>
      <c r="DW99" s="246"/>
      <c r="DX99" s="246"/>
      <c r="DY99" s="246"/>
      <c r="DZ99" s="246"/>
      <c r="EA99" s="246"/>
      <c r="EB99" s="246"/>
      <c r="EC99" s="246"/>
      <c r="ED99" s="246"/>
      <c r="EE99" s="246"/>
      <c r="EF99" s="246"/>
      <c r="EG99" s="246"/>
      <c r="EH99" s="246"/>
      <c r="EI99" s="246"/>
      <c r="EJ99" s="246"/>
      <c r="EK99" s="246"/>
      <c r="EL99" s="246"/>
      <c r="EM99" s="246"/>
      <c r="EN99" s="246"/>
      <c r="EO99" s="246"/>
      <c r="EP99" s="246"/>
      <c r="EQ99" s="246"/>
      <c r="ER99" s="246"/>
      <c r="ES99" s="246"/>
      <c r="ET99" s="246"/>
      <c r="EU99" s="246"/>
      <c r="EV99" s="246"/>
      <c r="EW99" s="246"/>
      <c r="EX99" s="246"/>
      <c r="EY99" s="246"/>
      <c r="EZ99" s="246"/>
      <c r="FA99" s="246"/>
      <c r="FB99" s="246"/>
      <c r="FC99" s="246"/>
      <c r="FD99" s="246"/>
      <c r="FE99" s="246"/>
      <c r="FF99" s="246"/>
      <c r="FG99" s="246"/>
      <c r="FH99" s="246"/>
      <c r="FI99" s="246"/>
      <c r="FJ99" s="246"/>
      <c r="FK99" s="246"/>
      <c r="FL99" s="246"/>
      <c r="FM99" s="246"/>
      <c r="FN99" s="246"/>
      <c r="FO99" s="246"/>
      <c r="FP99" s="246"/>
      <c r="FQ99" s="246"/>
      <c r="FR99" s="246"/>
      <c r="FS99" s="246"/>
      <c r="FT99" s="246"/>
      <c r="FU99" s="246"/>
      <c r="FV99" s="246"/>
      <c r="FW99" s="246"/>
      <c r="FX99" s="246"/>
      <c r="FY99" s="246"/>
      <c r="FZ99" s="246"/>
      <c r="GA99" s="246"/>
      <c r="GB99" s="246"/>
      <c r="GC99" s="246"/>
      <c r="GD99" s="246"/>
      <c r="GE99" s="246"/>
      <c r="GF99" s="246"/>
      <c r="GG99" s="246"/>
      <c r="GH99" s="246"/>
      <c r="GI99" s="246"/>
      <c r="GJ99" s="246"/>
      <c r="GK99" s="246"/>
      <c r="GL99" s="246"/>
      <c r="GM99" s="246"/>
      <c r="GN99" s="246"/>
      <c r="GO99" s="246"/>
      <c r="GP99" s="246"/>
      <c r="GQ99" s="246"/>
      <c r="GR99" s="246"/>
      <c r="GS99" s="246"/>
      <c r="GT99" s="246"/>
      <c r="GU99" s="246"/>
      <c r="GV99" s="246"/>
      <c r="GW99" s="246"/>
      <c r="GX99" s="246"/>
      <c r="GY99" s="246"/>
      <c r="GZ99" s="246"/>
      <c r="HA99" s="246"/>
      <c r="HB99" s="246"/>
      <c r="HC99" s="246"/>
      <c r="HD99" s="246"/>
      <c r="HE99" s="246"/>
      <c r="HF99" s="246"/>
      <c r="HG99" s="246"/>
      <c r="HH99" s="246"/>
      <c r="HI99" s="246"/>
      <c r="HJ99" s="246"/>
      <c r="HK99" s="246"/>
      <c r="HL99" s="246"/>
      <c r="HM99" s="246"/>
      <c r="HN99" s="246"/>
      <c r="HO99" s="246"/>
      <c r="HP99" s="246"/>
      <c r="HQ99" s="246"/>
      <c r="HR99" s="246"/>
      <c r="HS99" s="246"/>
      <c r="HT99" s="246"/>
      <c r="HU99" s="246"/>
      <c r="HV99" s="246"/>
      <c r="HW99" s="246"/>
      <c r="HX99" s="246"/>
      <c r="HY99" s="246"/>
      <c r="HZ99" s="246"/>
      <c r="IA99" s="246"/>
      <c r="IB99" s="246"/>
      <c r="IC99" s="246"/>
      <c r="ID99" s="246"/>
      <c r="IE99" s="246"/>
      <c r="IF99" s="246"/>
      <c r="IG99" s="246"/>
      <c r="IH99" s="246"/>
      <c r="II99" s="246"/>
      <c r="IJ99" s="246"/>
      <c r="IK99" s="246"/>
      <c r="IL99" s="246"/>
      <c r="IM99" s="246"/>
      <c r="IN99" s="246"/>
      <c r="IO99" s="246"/>
      <c r="IP99" s="246"/>
      <c r="IQ99" s="246"/>
      <c r="IR99" s="246"/>
      <c r="IS99" s="246"/>
      <c r="IT99" s="246"/>
      <c r="IU99" s="246"/>
      <c r="IV99" s="624"/>
    </row>
    <row r="100" spans="1:256" hidden="1">
      <c r="A100" s="641"/>
      <c r="B100" s="631"/>
      <c r="C100" s="632"/>
      <c r="D100" s="633"/>
      <c r="E100" s="673"/>
      <c r="F100" s="673"/>
      <c r="G100" s="674"/>
      <c r="H100" s="617"/>
      <c r="I100" s="666"/>
      <c r="J100" s="636"/>
      <c r="K100" s="634"/>
      <c r="L100" s="634"/>
      <c r="M100" s="634"/>
      <c r="N100" s="634"/>
      <c r="O100" s="219"/>
      <c r="P100" s="219"/>
      <c r="Q100" s="219"/>
      <c r="R100" s="219"/>
      <c r="S100" s="219"/>
      <c r="T100" s="219"/>
      <c r="U100" s="219"/>
      <c r="V100" s="219"/>
      <c r="W100" s="219"/>
      <c r="X100" s="219"/>
      <c r="Y100" s="219"/>
      <c r="Z100" s="219"/>
      <c r="AA100" s="219"/>
      <c r="AB100" s="219"/>
      <c r="AC100" s="219"/>
      <c r="AD100" s="219"/>
      <c r="AE100" s="219"/>
      <c r="AF100" s="219"/>
      <c r="AG100" s="219"/>
      <c r="AH100" s="219"/>
      <c r="AI100" s="219"/>
      <c r="AJ100" s="219"/>
      <c r="AK100" s="219"/>
      <c r="AL100" s="219"/>
      <c r="AM100" s="219"/>
      <c r="AN100" s="219"/>
      <c r="AO100" s="219"/>
      <c r="AP100" s="219"/>
      <c r="AQ100" s="219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19"/>
      <c r="BH100" s="219"/>
      <c r="BI100" s="219"/>
      <c r="BJ100" s="219"/>
      <c r="BK100" s="219"/>
      <c r="BL100" s="219"/>
      <c r="BM100" s="219"/>
      <c r="BN100" s="219"/>
      <c r="BO100" s="219"/>
      <c r="BP100" s="219"/>
      <c r="BQ100" s="219"/>
      <c r="BR100" s="219"/>
      <c r="BS100" s="219"/>
      <c r="BT100" s="219"/>
      <c r="BU100" s="219"/>
      <c r="BV100" s="219"/>
      <c r="BW100" s="219"/>
      <c r="BX100" s="219"/>
      <c r="BY100" s="219"/>
      <c r="BZ100" s="219"/>
      <c r="CA100" s="219"/>
      <c r="CB100" s="219"/>
      <c r="CC100" s="219"/>
      <c r="CD100" s="219"/>
      <c r="CE100" s="219"/>
      <c r="CF100" s="219"/>
      <c r="CG100" s="219"/>
      <c r="CH100" s="219"/>
      <c r="CI100" s="219"/>
      <c r="CJ100" s="219"/>
      <c r="CK100" s="219"/>
      <c r="CL100" s="219"/>
      <c r="CM100" s="219"/>
      <c r="CN100" s="219"/>
      <c r="CO100" s="219"/>
      <c r="CP100" s="219"/>
      <c r="CQ100" s="219"/>
      <c r="CR100" s="219"/>
      <c r="CS100" s="219"/>
      <c r="CT100" s="219"/>
      <c r="CU100" s="219"/>
      <c r="CV100" s="219"/>
      <c r="CW100" s="219"/>
      <c r="CX100" s="219"/>
      <c r="CY100" s="219"/>
      <c r="CZ100" s="219"/>
      <c r="DA100" s="219"/>
      <c r="DB100" s="219"/>
      <c r="DC100" s="219"/>
      <c r="DD100" s="219"/>
      <c r="DE100" s="219"/>
      <c r="DF100" s="219"/>
      <c r="DG100" s="219"/>
      <c r="DH100" s="219"/>
      <c r="DI100" s="219"/>
      <c r="DJ100" s="219"/>
      <c r="DK100" s="219"/>
      <c r="DL100" s="219"/>
      <c r="DM100" s="219"/>
      <c r="DN100" s="219"/>
      <c r="DO100" s="219"/>
      <c r="DP100" s="219"/>
      <c r="DQ100" s="219"/>
      <c r="DR100" s="219"/>
      <c r="DS100" s="219"/>
      <c r="DT100" s="219"/>
      <c r="DU100" s="219"/>
      <c r="DV100" s="219"/>
      <c r="DW100" s="219"/>
      <c r="DX100" s="219"/>
      <c r="DY100" s="219"/>
      <c r="DZ100" s="219"/>
      <c r="EA100" s="219"/>
      <c r="EB100" s="219"/>
      <c r="EC100" s="219"/>
      <c r="ED100" s="219"/>
      <c r="EE100" s="219"/>
      <c r="EF100" s="219"/>
      <c r="EG100" s="219"/>
      <c r="EH100" s="219"/>
      <c r="EI100" s="219"/>
      <c r="EJ100" s="219"/>
      <c r="EK100" s="219"/>
      <c r="EL100" s="219"/>
      <c r="EM100" s="219"/>
      <c r="EN100" s="219"/>
      <c r="EO100" s="219"/>
      <c r="EP100" s="219"/>
      <c r="EQ100" s="219"/>
      <c r="ER100" s="219"/>
      <c r="ES100" s="219"/>
      <c r="ET100" s="219"/>
      <c r="EU100" s="219"/>
      <c r="EV100" s="219"/>
      <c r="EW100" s="219"/>
      <c r="EX100" s="219"/>
      <c r="EY100" s="219"/>
      <c r="EZ100" s="219"/>
      <c r="FA100" s="219"/>
      <c r="FB100" s="219"/>
      <c r="FC100" s="219"/>
      <c r="FD100" s="219"/>
      <c r="FE100" s="219"/>
      <c r="FF100" s="219"/>
      <c r="FG100" s="219"/>
      <c r="FH100" s="219"/>
      <c r="FI100" s="219"/>
      <c r="FJ100" s="219"/>
      <c r="FK100" s="219"/>
      <c r="FL100" s="219"/>
      <c r="FM100" s="219"/>
      <c r="FN100" s="219"/>
      <c r="FO100" s="219"/>
      <c r="FP100" s="219"/>
      <c r="FQ100" s="219"/>
      <c r="FR100" s="219"/>
      <c r="FS100" s="219"/>
      <c r="FT100" s="219"/>
      <c r="FU100" s="219"/>
      <c r="FV100" s="219"/>
      <c r="FW100" s="219"/>
      <c r="FX100" s="219"/>
      <c r="FY100" s="219"/>
      <c r="FZ100" s="219"/>
      <c r="GA100" s="219"/>
      <c r="GB100" s="219"/>
      <c r="GC100" s="219"/>
      <c r="GD100" s="219"/>
      <c r="GE100" s="219"/>
      <c r="GF100" s="219"/>
      <c r="GG100" s="219"/>
      <c r="GH100" s="219"/>
      <c r="GI100" s="219"/>
      <c r="GJ100" s="219"/>
      <c r="GK100" s="219"/>
      <c r="GL100" s="219"/>
      <c r="GM100" s="219"/>
      <c r="GN100" s="219"/>
      <c r="GO100" s="219"/>
      <c r="GP100" s="219"/>
      <c r="GQ100" s="219"/>
      <c r="GR100" s="219"/>
      <c r="GS100" s="219"/>
      <c r="GT100" s="219"/>
      <c r="GU100" s="219"/>
      <c r="GV100" s="219"/>
      <c r="GW100" s="219"/>
      <c r="GX100" s="219"/>
      <c r="GY100" s="219"/>
      <c r="GZ100" s="219"/>
      <c r="HA100" s="219"/>
      <c r="HB100" s="219"/>
      <c r="HC100" s="219"/>
      <c r="HD100" s="219"/>
      <c r="HE100" s="219"/>
      <c r="HF100" s="219"/>
      <c r="HG100" s="219"/>
      <c r="HH100" s="219"/>
      <c r="HI100" s="219"/>
      <c r="HJ100" s="219"/>
      <c r="HK100" s="219"/>
      <c r="HL100" s="219"/>
      <c r="HM100" s="219"/>
      <c r="HN100" s="219"/>
      <c r="HO100" s="219"/>
      <c r="HP100" s="219"/>
      <c r="HQ100" s="219"/>
      <c r="HR100" s="219"/>
      <c r="HS100" s="219"/>
      <c r="HT100" s="219"/>
      <c r="HU100" s="219"/>
      <c r="HV100" s="219"/>
      <c r="HW100" s="219"/>
      <c r="HX100" s="219"/>
      <c r="HY100" s="219"/>
      <c r="HZ100" s="219"/>
      <c r="IA100" s="219"/>
      <c r="IB100" s="219"/>
      <c r="IC100" s="219"/>
      <c r="ID100" s="219"/>
      <c r="IE100" s="219"/>
      <c r="IF100" s="219"/>
      <c r="IG100" s="219"/>
      <c r="IH100" s="219"/>
      <c r="II100" s="219"/>
      <c r="IJ100" s="219"/>
      <c r="IK100" s="219"/>
      <c r="IL100" s="219"/>
      <c r="IM100" s="219"/>
      <c r="IN100" s="219"/>
      <c r="IO100" s="219"/>
      <c r="IP100" s="219"/>
      <c r="IQ100" s="219"/>
      <c r="IR100" s="219"/>
      <c r="IS100" s="219"/>
      <c r="IT100" s="219"/>
      <c r="IU100" s="219"/>
      <c r="IV100" s="624"/>
    </row>
    <row r="101" spans="1:256" hidden="1">
      <c r="A101" s="1180"/>
      <c r="B101" s="1183" t="s">
        <v>543</v>
      </c>
      <c r="C101" s="1186" t="s">
        <v>544</v>
      </c>
      <c r="D101" s="667" t="s">
        <v>0</v>
      </c>
      <c r="E101" s="638">
        <f t="shared" ref="E101:G102" si="32">E105</f>
        <v>287000</v>
      </c>
      <c r="F101" s="638">
        <f t="shared" si="32"/>
        <v>287000</v>
      </c>
      <c r="G101" s="639">
        <f t="shared" si="32"/>
        <v>0</v>
      </c>
      <c r="H101" s="617"/>
      <c r="I101" s="1214" t="s">
        <v>544</v>
      </c>
      <c r="J101" s="675" t="s">
        <v>0</v>
      </c>
      <c r="K101" s="638">
        <f t="shared" ref="K101:M102" si="33">K105</f>
        <v>287000</v>
      </c>
      <c r="L101" s="638">
        <f t="shared" si="33"/>
        <v>287000</v>
      </c>
      <c r="M101" s="638">
        <f t="shared" si="33"/>
        <v>0</v>
      </c>
      <c r="N101" s="638">
        <f>N105</f>
        <v>0</v>
      </c>
      <c r="O101" s="624"/>
      <c r="P101" s="624"/>
      <c r="Q101" s="624"/>
      <c r="R101" s="624"/>
      <c r="S101" s="624"/>
      <c r="T101" s="624"/>
      <c r="U101" s="624"/>
      <c r="V101" s="624"/>
      <c r="W101" s="624"/>
      <c r="X101" s="624"/>
      <c r="Y101" s="624"/>
      <c r="Z101" s="624"/>
      <c r="AA101" s="624"/>
      <c r="AB101" s="624"/>
      <c r="AC101" s="624"/>
      <c r="AD101" s="624"/>
      <c r="AE101" s="624"/>
      <c r="AF101" s="624"/>
      <c r="AG101" s="624"/>
      <c r="AH101" s="624"/>
      <c r="AI101" s="624"/>
      <c r="AJ101" s="624"/>
      <c r="AK101" s="624"/>
      <c r="AL101" s="624"/>
      <c r="AM101" s="624"/>
      <c r="AN101" s="624"/>
      <c r="AO101" s="624"/>
      <c r="AP101" s="624"/>
      <c r="AQ101" s="624"/>
      <c r="AR101" s="624"/>
      <c r="AS101" s="624"/>
      <c r="AT101" s="624"/>
      <c r="AU101" s="624"/>
      <c r="AV101" s="624"/>
      <c r="AW101" s="624"/>
      <c r="AX101" s="624"/>
      <c r="AY101" s="624"/>
      <c r="AZ101" s="624"/>
      <c r="BA101" s="624"/>
      <c r="BB101" s="624"/>
      <c r="BC101" s="624"/>
      <c r="BD101" s="624"/>
      <c r="BE101" s="624"/>
      <c r="BF101" s="624"/>
      <c r="BG101" s="624"/>
      <c r="BH101" s="624"/>
      <c r="BI101" s="624"/>
      <c r="BJ101" s="624"/>
      <c r="BK101" s="624"/>
      <c r="BL101" s="624"/>
      <c r="BM101" s="624"/>
      <c r="BN101" s="624"/>
      <c r="BO101" s="624"/>
      <c r="BP101" s="624"/>
      <c r="BQ101" s="624"/>
      <c r="BR101" s="624"/>
      <c r="BS101" s="624"/>
      <c r="BT101" s="624"/>
      <c r="BU101" s="624"/>
      <c r="BV101" s="624"/>
      <c r="BW101" s="624"/>
      <c r="BX101" s="624"/>
      <c r="BY101" s="624"/>
      <c r="BZ101" s="624"/>
      <c r="CA101" s="624"/>
      <c r="CB101" s="624"/>
      <c r="CC101" s="624"/>
      <c r="CD101" s="624"/>
      <c r="CE101" s="624"/>
      <c r="CF101" s="624"/>
      <c r="CG101" s="624"/>
      <c r="CH101" s="624"/>
      <c r="CI101" s="624"/>
      <c r="CJ101" s="624"/>
      <c r="CK101" s="624"/>
      <c r="CL101" s="624"/>
      <c r="CM101" s="624"/>
      <c r="CN101" s="624"/>
      <c r="CO101" s="624"/>
      <c r="CP101" s="624"/>
      <c r="CQ101" s="624"/>
      <c r="CR101" s="624"/>
      <c r="CS101" s="624"/>
      <c r="CT101" s="624"/>
      <c r="CU101" s="624"/>
      <c r="CV101" s="624"/>
      <c r="CW101" s="624"/>
      <c r="CX101" s="624"/>
      <c r="CY101" s="624"/>
      <c r="CZ101" s="624"/>
      <c r="DA101" s="624"/>
      <c r="DB101" s="624"/>
      <c r="DC101" s="624"/>
      <c r="DD101" s="624"/>
      <c r="DE101" s="624"/>
      <c r="DF101" s="624"/>
      <c r="DG101" s="624"/>
      <c r="DH101" s="624"/>
      <c r="DI101" s="624"/>
      <c r="DJ101" s="624"/>
      <c r="DK101" s="624"/>
      <c r="DL101" s="624"/>
      <c r="DM101" s="624"/>
      <c r="DN101" s="624"/>
      <c r="DO101" s="624"/>
      <c r="DP101" s="624"/>
      <c r="DQ101" s="624"/>
      <c r="DR101" s="624"/>
      <c r="DS101" s="624"/>
      <c r="DT101" s="624"/>
      <c r="DU101" s="624"/>
      <c r="DV101" s="624"/>
      <c r="DW101" s="624"/>
      <c r="DX101" s="624"/>
      <c r="DY101" s="624"/>
      <c r="DZ101" s="624"/>
      <c r="EA101" s="624"/>
      <c r="EB101" s="624"/>
      <c r="EC101" s="624"/>
      <c r="ED101" s="624"/>
      <c r="EE101" s="624"/>
      <c r="EF101" s="624"/>
      <c r="EG101" s="624"/>
      <c r="EH101" s="624"/>
      <c r="EI101" s="624"/>
      <c r="EJ101" s="624"/>
      <c r="EK101" s="624"/>
      <c r="EL101" s="624"/>
      <c r="EM101" s="624"/>
      <c r="EN101" s="624"/>
      <c r="EO101" s="624"/>
      <c r="EP101" s="624"/>
      <c r="EQ101" s="624"/>
      <c r="ER101" s="624"/>
      <c r="ES101" s="624"/>
      <c r="ET101" s="624"/>
      <c r="EU101" s="624"/>
      <c r="EV101" s="624"/>
      <c r="EW101" s="624"/>
      <c r="EX101" s="624"/>
      <c r="EY101" s="624"/>
      <c r="EZ101" s="624"/>
      <c r="FA101" s="624"/>
      <c r="FB101" s="624"/>
      <c r="FC101" s="624"/>
      <c r="FD101" s="624"/>
      <c r="FE101" s="624"/>
      <c r="FF101" s="624"/>
      <c r="FG101" s="624"/>
      <c r="FH101" s="624"/>
      <c r="FI101" s="624"/>
      <c r="FJ101" s="624"/>
      <c r="FK101" s="624"/>
      <c r="FL101" s="624"/>
      <c r="FM101" s="624"/>
      <c r="FN101" s="624"/>
      <c r="FO101" s="624"/>
      <c r="FP101" s="624"/>
      <c r="FQ101" s="624"/>
      <c r="FR101" s="624"/>
      <c r="FS101" s="624"/>
      <c r="FT101" s="624"/>
      <c r="FU101" s="624"/>
      <c r="FV101" s="624"/>
      <c r="FW101" s="624"/>
      <c r="FX101" s="624"/>
      <c r="FY101" s="624"/>
      <c r="FZ101" s="624"/>
      <c r="GA101" s="624"/>
      <c r="GB101" s="624"/>
      <c r="GC101" s="624"/>
      <c r="GD101" s="624"/>
      <c r="GE101" s="624"/>
      <c r="GF101" s="624"/>
      <c r="GG101" s="624"/>
      <c r="GH101" s="624"/>
      <c r="GI101" s="624"/>
      <c r="GJ101" s="624"/>
      <c r="GK101" s="624"/>
      <c r="GL101" s="624"/>
      <c r="GM101" s="624"/>
      <c r="GN101" s="624"/>
      <c r="GO101" s="624"/>
      <c r="GP101" s="624"/>
      <c r="GQ101" s="624"/>
      <c r="GR101" s="624"/>
      <c r="GS101" s="624"/>
      <c r="GT101" s="624"/>
      <c r="GU101" s="624"/>
      <c r="GV101" s="624"/>
      <c r="GW101" s="624"/>
      <c r="GX101" s="624"/>
      <c r="GY101" s="624"/>
      <c r="GZ101" s="624"/>
      <c r="HA101" s="624"/>
      <c r="HB101" s="624"/>
      <c r="HC101" s="624"/>
      <c r="HD101" s="624"/>
      <c r="HE101" s="624"/>
      <c r="HF101" s="624"/>
      <c r="HG101" s="624"/>
      <c r="HH101" s="624"/>
      <c r="HI101" s="624"/>
      <c r="HJ101" s="624"/>
      <c r="HK101" s="624"/>
      <c r="HL101" s="624"/>
      <c r="HM101" s="624"/>
      <c r="HN101" s="624"/>
      <c r="HO101" s="624"/>
      <c r="HP101" s="624"/>
      <c r="HQ101" s="624"/>
      <c r="HR101" s="624"/>
      <c r="HS101" s="624"/>
      <c r="HT101" s="624"/>
      <c r="HU101" s="624"/>
      <c r="HV101" s="624"/>
      <c r="HW101" s="624"/>
      <c r="HX101" s="624"/>
      <c r="HY101" s="624"/>
      <c r="HZ101" s="624"/>
      <c r="IA101" s="624"/>
      <c r="IB101" s="624"/>
      <c r="IC101" s="624"/>
      <c r="ID101" s="624"/>
      <c r="IE101" s="624"/>
      <c r="IF101" s="624"/>
      <c r="IG101" s="624"/>
      <c r="IH101" s="624"/>
      <c r="II101" s="624"/>
      <c r="IJ101" s="624"/>
      <c r="IK101" s="624"/>
      <c r="IL101" s="624"/>
      <c r="IM101" s="624"/>
      <c r="IN101" s="624"/>
      <c r="IO101" s="624"/>
      <c r="IP101" s="624"/>
      <c r="IQ101" s="624"/>
      <c r="IR101" s="624"/>
      <c r="IS101" s="624"/>
      <c r="IT101" s="624"/>
      <c r="IU101" s="624"/>
      <c r="IV101" s="219"/>
    </row>
    <row r="102" spans="1:256" hidden="1">
      <c r="A102" s="1181"/>
      <c r="B102" s="1184"/>
      <c r="C102" s="1187"/>
      <c r="D102" s="667" t="s">
        <v>1</v>
      </c>
      <c r="E102" s="638">
        <f t="shared" si="32"/>
        <v>0</v>
      </c>
      <c r="F102" s="638">
        <f t="shared" si="32"/>
        <v>0</v>
      </c>
      <c r="G102" s="639">
        <f t="shared" si="32"/>
        <v>0</v>
      </c>
      <c r="H102" s="617"/>
      <c r="I102" s="1215"/>
      <c r="J102" s="675" t="s">
        <v>1</v>
      </c>
      <c r="K102" s="638">
        <f t="shared" si="33"/>
        <v>0</v>
      </c>
      <c r="L102" s="638">
        <f t="shared" si="33"/>
        <v>0</v>
      </c>
      <c r="M102" s="638">
        <f t="shared" si="33"/>
        <v>0</v>
      </c>
      <c r="N102" s="638">
        <f>N106</f>
        <v>0</v>
      </c>
      <c r="O102" s="624"/>
      <c r="P102" s="624"/>
      <c r="Q102" s="624"/>
      <c r="R102" s="624"/>
      <c r="S102" s="624"/>
      <c r="T102" s="624"/>
      <c r="U102" s="624"/>
      <c r="V102" s="624"/>
      <c r="W102" s="624"/>
      <c r="X102" s="624"/>
      <c r="Y102" s="624"/>
      <c r="Z102" s="624"/>
      <c r="AA102" s="624"/>
      <c r="AB102" s="624"/>
      <c r="AC102" s="624"/>
      <c r="AD102" s="624"/>
      <c r="AE102" s="624"/>
      <c r="AF102" s="624"/>
      <c r="AG102" s="624"/>
      <c r="AH102" s="624"/>
      <c r="AI102" s="624"/>
      <c r="AJ102" s="624"/>
      <c r="AK102" s="624"/>
      <c r="AL102" s="624"/>
      <c r="AM102" s="624"/>
      <c r="AN102" s="624"/>
      <c r="AO102" s="624"/>
      <c r="AP102" s="624"/>
      <c r="AQ102" s="624"/>
      <c r="AR102" s="624"/>
      <c r="AS102" s="624"/>
      <c r="AT102" s="624"/>
      <c r="AU102" s="624"/>
      <c r="AV102" s="624"/>
      <c r="AW102" s="624"/>
      <c r="AX102" s="624"/>
      <c r="AY102" s="624"/>
      <c r="AZ102" s="624"/>
      <c r="BA102" s="624"/>
      <c r="BB102" s="624"/>
      <c r="BC102" s="624"/>
      <c r="BD102" s="624"/>
      <c r="BE102" s="624"/>
      <c r="BF102" s="624"/>
      <c r="BG102" s="624"/>
      <c r="BH102" s="624"/>
      <c r="BI102" s="624"/>
      <c r="BJ102" s="624"/>
      <c r="BK102" s="624"/>
      <c r="BL102" s="624"/>
      <c r="BM102" s="624"/>
      <c r="BN102" s="624"/>
      <c r="BO102" s="624"/>
      <c r="BP102" s="624"/>
      <c r="BQ102" s="624"/>
      <c r="BR102" s="624"/>
      <c r="BS102" s="624"/>
      <c r="BT102" s="624"/>
      <c r="BU102" s="624"/>
      <c r="BV102" s="624"/>
      <c r="BW102" s="624"/>
      <c r="BX102" s="624"/>
      <c r="BY102" s="624"/>
      <c r="BZ102" s="624"/>
      <c r="CA102" s="624"/>
      <c r="CB102" s="624"/>
      <c r="CC102" s="624"/>
      <c r="CD102" s="624"/>
      <c r="CE102" s="624"/>
      <c r="CF102" s="624"/>
      <c r="CG102" s="624"/>
      <c r="CH102" s="624"/>
      <c r="CI102" s="624"/>
      <c r="CJ102" s="624"/>
      <c r="CK102" s="624"/>
      <c r="CL102" s="624"/>
      <c r="CM102" s="624"/>
      <c r="CN102" s="624"/>
      <c r="CO102" s="624"/>
      <c r="CP102" s="624"/>
      <c r="CQ102" s="624"/>
      <c r="CR102" s="624"/>
      <c r="CS102" s="624"/>
      <c r="CT102" s="624"/>
      <c r="CU102" s="624"/>
      <c r="CV102" s="624"/>
      <c r="CW102" s="624"/>
      <c r="CX102" s="624"/>
      <c r="CY102" s="624"/>
      <c r="CZ102" s="624"/>
      <c r="DA102" s="624"/>
      <c r="DB102" s="624"/>
      <c r="DC102" s="624"/>
      <c r="DD102" s="624"/>
      <c r="DE102" s="624"/>
      <c r="DF102" s="624"/>
      <c r="DG102" s="624"/>
      <c r="DH102" s="624"/>
      <c r="DI102" s="624"/>
      <c r="DJ102" s="624"/>
      <c r="DK102" s="624"/>
      <c r="DL102" s="624"/>
      <c r="DM102" s="624"/>
      <c r="DN102" s="624"/>
      <c r="DO102" s="624"/>
      <c r="DP102" s="624"/>
      <c r="DQ102" s="624"/>
      <c r="DR102" s="624"/>
      <c r="DS102" s="624"/>
      <c r="DT102" s="624"/>
      <c r="DU102" s="624"/>
      <c r="DV102" s="624"/>
      <c r="DW102" s="624"/>
      <c r="DX102" s="624"/>
      <c r="DY102" s="624"/>
      <c r="DZ102" s="624"/>
      <c r="EA102" s="624"/>
      <c r="EB102" s="624"/>
      <c r="EC102" s="624"/>
      <c r="ED102" s="624"/>
      <c r="EE102" s="624"/>
      <c r="EF102" s="624"/>
      <c r="EG102" s="624"/>
      <c r="EH102" s="624"/>
      <c r="EI102" s="624"/>
      <c r="EJ102" s="624"/>
      <c r="EK102" s="624"/>
      <c r="EL102" s="624"/>
      <c r="EM102" s="624"/>
      <c r="EN102" s="624"/>
      <c r="EO102" s="624"/>
      <c r="EP102" s="624"/>
      <c r="EQ102" s="624"/>
      <c r="ER102" s="624"/>
      <c r="ES102" s="624"/>
      <c r="ET102" s="624"/>
      <c r="EU102" s="624"/>
      <c r="EV102" s="624"/>
      <c r="EW102" s="624"/>
      <c r="EX102" s="624"/>
      <c r="EY102" s="624"/>
      <c r="EZ102" s="624"/>
      <c r="FA102" s="624"/>
      <c r="FB102" s="624"/>
      <c r="FC102" s="624"/>
      <c r="FD102" s="624"/>
      <c r="FE102" s="624"/>
      <c r="FF102" s="624"/>
      <c r="FG102" s="624"/>
      <c r="FH102" s="624"/>
      <c r="FI102" s="624"/>
      <c r="FJ102" s="624"/>
      <c r="FK102" s="624"/>
      <c r="FL102" s="624"/>
      <c r="FM102" s="624"/>
      <c r="FN102" s="624"/>
      <c r="FO102" s="624"/>
      <c r="FP102" s="624"/>
      <c r="FQ102" s="624"/>
      <c r="FR102" s="624"/>
      <c r="FS102" s="624"/>
      <c r="FT102" s="624"/>
      <c r="FU102" s="624"/>
      <c r="FV102" s="624"/>
      <c r="FW102" s="624"/>
      <c r="FX102" s="624"/>
      <c r="FY102" s="624"/>
      <c r="FZ102" s="624"/>
      <c r="GA102" s="624"/>
      <c r="GB102" s="624"/>
      <c r="GC102" s="624"/>
      <c r="GD102" s="624"/>
      <c r="GE102" s="624"/>
      <c r="GF102" s="624"/>
      <c r="GG102" s="624"/>
      <c r="GH102" s="624"/>
      <c r="GI102" s="624"/>
      <c r="GJ102" s="624"/>
      <c r="GK102" s="624"/>
      <c r="GL102" s="624"/>
      <c r="GM102" s="624"/>
      <c r="GN102" s="624"/>
      <c r="GO102" s="624"/>
      <c r="GP102" s="624"/>
      <c r="GQ102" s="624"/>
      <c r="GR102" s="624"/>
      <c r="GS102" s="624"/>
      <c r="GT102" s="624"/>
      <c r="GU102" s="624"/>
      <c r="GV102" s="624"/>
      <c r="GW102" s="624"/>
      <c r="GX102" s="624"/>
      <c r="GY102" s="624"/>
      <c r="GZ102" s="624"/>
      <c r="HA102" s="624"/>
      <c r="HB102" s="624"/>
      <c r="HC102" s="624"/>
      <c r="HD102" s="624"/>
      <c r="HE102" s="624"/>
      <c r="HF102" s="624"/>
      <c r="HG102" s="624"/>
      <c r="HH102" s="624"/>
      <c r="HI102" s="624"/>
      <c r="HJ102" s="624"/>
      <c r="HK102" s="624"/>
      <c r="HL102" s="624"/>
      <c r="HM102" s="624"/>
      <c r="HN102" s="624"/>
      <c r="HO102" s="624"/>
      <c r="HP102" s="624"/>
      <c r="HQ102" s="624"/>
      <c r="HR102" s="624"/>
      <c r="HS102" s="624"/>
      <c r="HT102" s="624"/>
      <c r="HU102" s="624"/>
      <c r="HV102" s="624"/>
      <c r="HW102" s="624"/>
      <c r="HX102" s="624"/>
      <c r="HY102" s="624"/>
      <c r="HZ102" s="624"/>
      <c r="IA102" s="624"/>
      <c r="IB102" s="624"/>
      <c r="IC102" s="624"/>
      <c r="ID102" s="624"/>
      <c r="IE102" s="624"/>
      <c r="IF102" s="624"/>
      <c r="IG102" s="624"/>
      <c r="IH102" s="624"/>
      <c r="II102" s="624"/>
      <c r="IJ102" s="624"/>
      <c r="IK102" s="624"/>
      <c r="IL102" s="624"/>
      <c r="IM102" s="624"/>
      <c r="IN102" s="624"/>
      <c r="IO102" s="624"/>
      <c r="IP102" s="624"/>
      <c r="IQ102" s="624"/>
      <c r="IR102" s="624"/>
      <c r="IS102" s="624"/>
      <c r="IT102" s="624"/>
      <c r="IU102" s="624"/>
      <c r="IV102" s="219"/>
    </row>
    <row r="103" spans="1:256" hidden="1">
      <c r="A103" s="1182"/>
      <c r="B103" s="1185"/>
      <c r="C103" s="1188"/>
      <c r="D103" s="667" t="s">
        <v>2</v>
      </c>
      <c r="E103" s="638">
        <f>E101+E102</f>
        <v>287000</v>
      </c>
      <c r="F103" s="638">
        <f>F101+F102</f>
        <v>287000</v>
      </c>
      <c r="G103" s="638">
        <f>G101+G102</f>
        <v>0</v>
      </c>
      <c r="H103" s="617"/>
      <c r="I103" s="1216"/>
      <c r="J103" s="675" t="s">
        <v>2</v>
      </c>
      <c r="K103" s="638">
        <f>K101+K102</f>
        <v>287000</v>
      </c>
      <c r="L103" s="638">
        <f>L101+L102</f>
        <v>287000</v>
      </c>
      <c r="M103" s="638">
        <f>M101+M102</f>
        <v>0</v>
      </c>
      <c r="N103" s="638">
        <f>N101+N102</f>
        <v>0</v>
      </c>
      <c r="O103" s="624"/>
      <c r="P103" s="624"/>
      <c r="Q103" s="624"/>
      <c r="R103" s="624"/>
      <c r="S103" s="624"/>
      <c r="T103" s="624"/>
      <c r="U103" s="624"/>
      <c r="V103" s="624"/>
      <c r="W103" s="624"/>
      <c r="X103" s="624"/>
      <c r="Y103" s="624"/>
      <c r="Z103" s="624"/>
      <c r="AA103" s="624"/>
      <c r="AB103" s="624"/>
      <c r="AC103" s="624"/>
      <c r="AD103" s="624"/>
      <c r="AE103" s="624"/>
      <c r="AF103" s="624"/>
      <c r="AG103" s="624"/>
      <c r="AH103" s="624"/>
      <c r="AI103" s="624"/>
      <c r="AJ103" s="624"/>
      <c r="AK103" s="624"/>
      <c r="AL103" s="624"/>
      <c r="AM103" s="624"/>
      <c r="AN103" s="624"/>
      <c r="AO103" s="624"/>
      <c r="AP103" s="624"/>
      <c r="AQ103" s="624"/>
      <c r="AR103" s="624"/>
      <c r="AS103" s="624"/>
      <c r="AT103" s="624"/>
      <c r="AU103" s="624"/>
      <c r="AV103" s="624"/>
      <c r="AW103" s="624"/>
      <c r="AX103" s="624"/>
      <c r="AY103" s="624"/>
      <c r="AZ103" s="624"/>
      <c r="BA103" s="624"/>
      <c r="BB103" s="624"/>
      <c r="BC103" s="624"/>
      <c r="BD103" s="624"/>
      <c r="BE103" s="624"/>
      <c r="BF103" s="624"/>
      <c r="BG103" s="624"/>
      <c r="BH103" s="624"/>
      <c r="BI103" s="624"/>
      <c r="BJ103" s="624"/>
      <c r="BK103" s="624"/>
      <c r="BL103" s="624"/>
      <c r="BM103" s="624"/>
      <c r="BN103" s="624"/>
      <c r="BO103" s="624"/>
      <c r="BP103" s="624"/>
      <c r="BQ103" s="624"/>
      <c r="BR103" s="624"/>
      <c r="BS103" s="624"/>
      <c r="BT103" s="624"/>
      <c r="BU103" s="624"/>
      <c r="BV103" s="624"/>
      <c r="BW103" s="624"/>
      <c r="BX103" s="624"/>
      <c r="BY103" s="624"/>
      <c r="BZ103" s="624"/>
      <c r="CA103" s="624"/>
      <c r="CB103" s="624"/>
      <c r="CC103" s="624"/>
      <c r="CD103" s="624"/>
      <c r="CE103" s="624"/>
      <c r="CF103" s="624"/>
      <c r="CG103" s="624"/>
      <c r="CH103" s="624"/>
      <c r="CI103" s="624"/>
      <c r="CJ103" s="624"/>
      <c r="CK103" s="624"/>
      <c r="CL103" s="624"/>
      <c r="CM103" s="624"/>
      <c r="CN103" s="624"/>
      <c r="CO103" s="624"/>
      <c r="CP103" s="624"/>
      <c r="CQ103" s="624"/>
      <c r="CR103" s="624"/>
      <c r="CS103" s="624"/>
      <c r="CT103" s="624"/>
      <c r="CU103" s="624"/>
      <c r="CV103" s="624"/>
      <c r="CW103" s="624"/>
      <c r="CX103" s="624"/>
      <c r="CY103" s="624"/>
      <c r="CZ103" s="624"/>
      <c r="DA103" s="624"/>
      <c r="DB103" s="624"/>
      <c r="DC103" s="624"/>
      <c r="DD103" s="624"/>
      <c r="DE103" s="624"/>
      <c r="DF103" s="624"/>
      <c r="DG103" s="624"/>
      <c r="DH103" s="624"/>
      <c r="DI103" s="624"/>
      <c r="DJ103" s="624"/>
      <c r="DK103" s="624"/>
      <c r="DL103" s="624"/>
      <c r="DM103" s="624"/>
      <c r="DN103" s="624"/>
      <c r="DO103" s="624"/>
      <c r="DP103" s="624"/>
      <c r="DQ103" s="624"/>
      <c r="DR103" s="624"/>
      <c r="DS103" s="624"/>
      <c r="DT103" s="624"/>
      <c r="DU103" s="624"/>
      <c r="DV103" s="624"/>
      <c r="DW103" s="624"/>
      <c r="DX103" s="624"/>
      <c r="DY103" s="624"/>
      <c r="DZ103" s="624"/>
      <c r="EA103" s="624"/>
      <c r="EB103" s="624"/>
      <c r="EC103" s="624"/>
      <c r="ED103" s="624"/>
      <c r="EE103" s="624"/>
      <c r="EF103" s="624"/>
      <c r="EG103" s="624"/>
      <c r="EH103" s="624"/>
      <c r="EI103" s="624"/>
      <c r="EJ103" s="624"/>
      <c r="EK103" s="624"/>
      <c r="EL103" s="624"/>
      <c r="EM103" s="624"/>
      <c r="EN103" s="624"/>
      <c r="EO103" s="624"/>
      <c r="EP103" s="624"/>
      <c r="EQ103" s="624"/>
      <c r="ER103" s="624"/>
      <c r="ES103" s="624"/>
      <c r="ET103" s="624"/>
      <c r="EU103" s="624"/>
      <c r="EV103" s="624"/>
      <c r="EW103" s="624"/>
      <c r="EX103" s="624"/>
      <c r="EY103" s="624"/>
      <c r="EZ103" s="624"/>
      <c r="FA103" s="624"/>
      <c r="FB103" s="624"/>
      <c r="FC103" s="624"/>
      <c r="FD103" s="624"/>
      <c r="FE103" s="624"/>
      <c r="FF103" s="624"/>
      <c r="FG103" s="624"/>
      <c r="FH103" s="624"/>
      <c r="FI103" s="624"/>
      <c r="FJ103" s="624"/>
      <c r="FK103" s="624"/>
      <c r="FL103" s="624"/>
      <c r="FM103" s="624"/>
      <c r="FN103" s="624"/>
      <c r="FO103" s="624"/>
      <c r="FP103" s="624"/>
      <c r="FQ103" s="624"/>
      <c r="FR103" s="624"/>
      <c r="FS103" s="624"/>
      <c r="FT103" s="624"/>
      <c r="FU103" s="624"/>
      <c r="FV103" s="624"/>
      <c r="FW103" s="624"/>
      <c r="FX103" s="624"/>
      <c r="FY103" s="624"/>
      <c r="FZ103" s="624"/>
      <c r="GA103" s="624"/>
      <c r="GB103" s="624"/>
      <c r="GC103" s="624"/>
      <c r="GD103" s="624"/>
      <c r="GE103" s="624"/>
      <c r="GF103" s="624"/>
      <c r="GG103" s="624"/>
      <c r="GH103" s="624"/>
      <c r="GI103" s="624"/>
      <c r="GJ103" s="624"/>
      <c r="GK103" s="624"/>
      <c r="GL103" s="624"/>
      <c r="GM103" s="624"/>
      <c r="GN103" s="624"/>
      <c r="GO103" s="624"/>
      <c r="GP103" s="624"/>
      <c r="GQ103" s="624"/>
      <c r="GR103" s="624"/>
      <c r="GS103" s="624"/>
      <c r="GT103" s="624"/>
      <c r="GU103" s="624"/>
      <c r="GV103" s="624"/>
      <c r="GW103" s="624"/>
      <c r="GX103" s="624"/>
      <c r="GY103" s="624"/>
      <c r="GZ103" s="624"/>
      <c r="HA103" s="624"/>
      <c r="HB103" s="624"/>
      <c r="HC103" s="624"/>
      <c r="HD103" s="624"/>
      <c r="HE103" s="624"/>
      <c r="HF103" s="624"/>
      <c r="HG103" s="624"/>
      <c r="HH103" s="624"/>
      <c r="HI103" s="624"/>
      <c r="HJ103" s="624"/>
      <c r="HK103" s="624"/>
      <c r="HL103" s="624"/>
      <c r="HM103" s="624"/>
      <c r="HN103" s="624"/>
      <c r="HO103" s="624"/>
      <c r="HP103" s="624"/>
      <c r="HQ103" s="624"/>
      <c r="HR103" s="624"/>
      <c r="HS103" s="624"/>
      <c r="HT103" s="624"/>
      <c r="HU103" s="624"/>
      <c r="HV103" s="624"/>
      <c r="HW103" s="624"/>
      <c r="HX103" s="624"/>
      <c r="HY103" s="624"/>
      <c r="HZ103" s="624"/>
      <c r="IA103" s="624"/>
      <c r="IB103" s="624"/>
      <c r="IC103" s="624"/>
      <c r="ID103" s="624"/>
      <c r="IE103" s="624"/>
      <c r="IF103" s="624"/>
      <c r="IG103" s="624"/>
      <c r="IH103" s="624"/>
      <c r="II103" s="624"/>
      <c r="IJ103" s="624"/>
      <c r="IK103" s="624"/>
      <c r="IL103" s="624"/>
      <c r="IM103" s="624"/>
      <c r="IN103" s="624"/>
      <c r="IO103" s="624"/>
      <c r="IP103" s="624"/>
      <c r="IQ103" s="624"/>
      <c r="IR103" s="624"/>
      <c r="IS103" s="624"/>
      <c r="IT103" s="624"/>
      <c r="IU103" s="624"/>
      <c r="IV103" s="219"/>
    </row>
    <row r="104" spans="1:256" hidden="1">
      <c r="A104" s="641"/>
      <c r="B104" s="642"/>
      <c r="C104" s="643"/>
      <c r="D104" s="644"/>
      <c r="E104" s="676"/>
      <c r="F104" s="676"/>
      <c r="G104" s="677"/>
      <c r="H104" s="617"/>
      <c r="I104" s="647"/>
      <c r="J104" s="648"/>
      <c r="K104" s="645"/>
      <c r="L104" s="645"/>
      <c r="M104" s="645"/>
      <c r="N104" s="645"/>
      <c r="O104" s="219"/>
      <c r="P104" s="219"/>
      <c r="Q104" s="219"/>
      <c r="R104" s="219"/>
      <c r="S104" s="219"/>
      <c r="T104" s="219"/>
      <c r="U104" s="219"/>
      <c r="V104" s="219"/>
      <c r="W104" s="219"/>
      <c r="X104" s="219"/>
      <c r="Y104" s="219"/>
      <c r="Z104" s="219"/>
      <c r="AA104" s="219"/>
      <c r="AB104" s="219"/>
      <c r="AC104" s="219"/>
      <c r="AD104" s="219"/>
      <c r="AE104" s="219"/>
      <c r="AF104" s="219"/>
      <c r="AG104" s="219"/>
      <c r="AH104" s="219"/>
      <c r="AI104" s="219"/>
      <c r="AJ104" s="219"/>
      <c r="AK104" s="219"/>
      <c r="AL104" s="219"/>
      <c r="AM104" s="219"/>
      <c r="AN104" s="219"/>
      <c r="AO104" s="219"/>
      <c r="AP104" s="219"/>
      <c r="AQ104" s="219"/>
      <c r="AR104" s="219"/>
      <c r="AS104" s="219"/>
      <c r="AT104" s="219"/>
      <c r="AU104" s="219"/>
      <c r="AV104" s="219"/>
      <c r="AW104" s="219"/>
      <c r="AX104" s="219"/>
      <c r="AY104" s="219"/>
      <c r="AZ104" s="219"/>
      <c r="BA104" s="219"/>
      <c r="BB104" s="219"/>
      <c r="BC104" s="219"/>
      <c r="BD104" s="219"/>
      <c r="BE104" s="219"/>
      <c r="BF104" s="219"/>
      <c r="BG104" s="219"/>
      <c r="BH104" s="219"/>
      <c r="BI104" s="219"/>
      <c r="BJ104" s="219"/>
      <c r="BK104" s="219"/>
      <c r="BL104" s="219"/>
      <c r="BM104" s="219"/>
      <c r="BN104" s="219"/>
      <c r="BO104" s="219"/>
      <c r="BP104" s="219"/>
      <c r="BQ104" s="219"/>
      <c r="BR104" s="219"/>
      <c r="BS104" s="219"/>
      <c r="BT104" s="219"/>
      <c r="BU104" s="219"/>
      <c r="BV104" s="219"/>
      <c r="BW104" s="219"/>
      <c r="BX104" s="219"/>
      <c r="BY104" s="219"/>
      <c r="BZ104" s="219"/>
      <c r="CA104" s="219"/>
      <c r="CB104" s="219"/>
      <c r="CC104" s="219"/>
      <c r="CD104" s="219"/>
      <c r="CE104" s="219"/>
      <c r="CF104" s="219"/>
      <c r="CG104" s="219"/>
      <c r="CH104" s="219"/>
      <c r="CI104" s="219"/>
      <c r="CJ104" s="219"/>
      <c r="CK104" s="219"/>
      <c r="CL104" s="219"/>
      <c r="CM104" s="219"/>
      <c r="CN104" s="219"/>
      <c r="CO104" s="219"/>
      <c r="CP104" s="219"/>
      <c r="CQ104" s="219"/>
      <c r="CR104" s="219"/>
      <c r="CS104" s="219"/>
      <c r="CT104" s="219"/>
      <c r="CU104" s="219"/>
      <c r="CV104" s="219"/>
      <c r="CW104" s="219"/>
      <c r="CX104" s="219"/>
      <c r="CY104" s="219"/>
      <c r="CZ104" s="219"/>
      <c r="DA104" s="219"/>
      <c r="DB104" s="219"/>
      <c r="DC104" s="219"/>
      <c r="DD104" s="219"/>
      <c r="DE104" s="219"/>
      <c r="DF104" s="219"/>
      <c r="DG104" s="219"/>
      <c r="DH104" s="219"/>
      <c r="DI104" s="219"/>
      <c r="DJ104" s="219"/>
      <c r="DK104" s="219"/>
      <c r="DL104" s="219"/>
      <c r="DM104" s="219"/>
      <c r="DN104" s="219"/>
      <c r="DO104" s="219"/>
      <c r="DP104" s="219"/>
      <c r="DQ104" s="219"/>
      <c r="DR104" s="219"/>
      <c r="DS104" s="219"/>
      <c r="DT104" s="219"/>
      <c r="DU104" s="219"/>
      <c r="DV104" s="219"/>
      <c r="DW104" s="219"/>
      <c r="DX104" s="219"/>
      <c r="DY104" s="219"/>
      <c r="DZ104" s="219"/>
      <c r="EA104" s="219"/>
      <c r="EB104" s="219"/>
      <c r="EC104" s="219"/>
      <c r="ED104" s="219"/>
      <c r="EE104" s="219"/>
      <c r="EF104" s="219"/>
      <c r="EG104" s="219"/>
      <c r="EH104" s="219"/>
      <c r="EI104" s="219"/>
      <c r="EJ104" s="219"/>
      <c r="EK104" s="219"/>
      <c r="EL104" s="219"/>
      <c r="EM104" s="219"/>
      <c r="EN104" s="219"/>
      <c r="EO104" s="219"/>
      <c r="EP104" s="219"/>
      <c r="EQ104" s="219"/>
      <c r="ER104" s="219"/>
      <c r="ES104" s="219"/>
      <c r="ET104" s="219"/>
      <c r="EU104" s="219"/>
      <c r="EV104" s="219"/>
      <c r="EW104" s="219"/>
      <c r="EX104" s="219"/>
      <c r="EY104" s="219"/>
      <c r="EZ104" s="219"/>
      <c r="FA104" s="219"/>
      <c r="FB104" s="219"/>
      <c r="FC104" s="219"/>
      <c r="FD104" s="219"/>
      <c r="FE104" s="219"/>
      <c r="FF104" s="219"/>
      <c r="FG104" s="219"/>
      <c r="FH104" s="219"/>
      <c r="FI104" s="219"/>
      <c r="FJ104" s="219"/>
      <c r="FK104" s="219"/>
      <c r="FL104" s="219"/>
      <c r="FM104" s="219"/>
      <c r="FN104" s="219"/>
      <c r="FO104" s="219"/>
      <c r="FP104" s="219"/>
      <c r="FQ104" s="219"/>
      <c r="FR104" s="219"/>
      <c r="FS104" s="219"/>
      <c r="FT104" s="219"/>
      <c r="FU104" s="219"/>
      <c r="FV104" s="219"/>
      <c r="FW104" s="219"/>
      <c r="FX104" s="219"/>
      <c r="FY104" s="219"/>
      <c r="FZ104" s="219"/>
      <c r="GA104" s="219"/>
      <c r="GB104" s="219"/>
      <c r="GC104" s="219"/>
      <c r="GD104" s="219"/>
      <c r="GE104" s="219"/>
      <c r="GF104" s="219"/>
      <c r="GG104" s="219"/>
      <c r="GH104" s="219"/>
      <c r="GI104" s="219"/>
      <c r="GJ104" s="219"/>
      <c r="GK104" s="219"/>
      <c r="GL104" s="219"/>
      <c r="GM104" s="219"/>
      <c r="GN104" s="219"/>
      <c r="GO104" s="219"/>
      <c r="GP104" s="219"/>
      <c r="GQ104" s="219"/>
      <c r="GR104" s="219"/>
      <c r="GS104" s="219"/>
      <c r="GT104" s="219"/>
      <c r="GU104" s="219"/>
      <c r="GV104" s="219"/>
      <c r="GW104" s="219"/>
      <c r="GX104" s="219"/>
      <c r="GY104" s="219"/>
      <c r="GZ104" s="219"/>
      <c r="HA104" s="219"/>
      <c r="HB104" s="219"/>
      <c r="HC104" s="219"/>
      <c r="HD104" s="219"/>
      <c r="HE104" s="219"/>
      <c r="HF104" s="219"/>
      <c r="HG104" s="219"/>
      <c r="HH104" s="219"/>
      <c r="HI104" s="219"/>
      <c r="HJ104" s="219"/>
      <c r="HK104" s="219"/>
      <c r="HL104" s="219"/>
      <c r="HM104" s="219"/>
      <c r="HN104" s="219"/>
      <c r="HO104" s="219"/>
      <c r="HP104" s="219"/>
      <c r="HQ104" s="219"/>
      <c r="HR104" s="219"/>
      <c r="HS104" s="219"/>
      <c r="HT104" s="219"/>
      <c r="HU104" s="219"/>
      <c r="HV104" s="219"/>
      <c r="HW104" s="219"/>
      <c r="HX104" s="219"/>
      <c r="HY104" s="219"/>
      <c r="HZ104" s="219"/>
      <c r="IA104" s="219"/>
      <c r="IB104" s="219"/>
      <c r="IC104" s="219"/>
      <c r="ID104" s="219"/>
      <c r="IE104" s="219"/>
      <c r="IF104" s="219"/>
      <c r="IG104" s="219"/>
      <c r="IH104" s="219"/>
      <c r="II104" s="219"/>
      <c r="IJ104" s="219"/>
      <c r="IK104" s="219"/>
      <c r="IL104" s="219"/>
      <c r="IM104" s="219"/>
      <c r="IN104" s="219"/>
      <c r="IO104" s="219"/>
      <c r="IP104" s="219"/>
      <c r="IQ104" s="219"/>
      <c r="IR104" s="219"/>
      <c r="IS104" s="219"/>
      <c r="IT104" s="219"/>
      <c r="IU104" s="219"/>
      <c r="IV104" s="219"/>
    </row>
    <row r="105" spans="1:256" hidden="1">
      <c r="A105" s="1193">
        <v>5</v>
      </c>
      <c r="B105" s="1196" t="s">
        <v>1393</v>
      </c>
      <c r="C105" s="1197"/>
      <c r="D105" s="668" t="s">
        <v>0</v>
      </c>
      <c r="E105" s="651">
        <f t="shared" ref="E105:G106" si="34">E109</f>
        <v>287000</v>
      </c>
      <c r="F105" s="651">
        <f t="shared" si="34"/>
        <v>287000</v>
      </c>
      <c r="G105" s="652">
        <f t="shared" si="34"/>
        <v>0</v>
      </c>
      <c r="H105" s="617"/>
      <c r="I105" s="1202" t="s">
        <v>1393</v>
      </c>
      <c r="J105" s="653" t="s">
        <v>0</v>
      </c>
      <c r="K105" s="651">
        <f t="shared" ref="K105:M106" si="35">K109</f>
        <v>287000</v>
      </c>
      <c r="L105" s="651">
        <f t="shared" si="35"/>
        <v>287000</v>
      </c>
      <c r="M105" s="651">
        <f t="shared" si="35"/>
        <v>0</v>
      </c>
      <c r="N105" s="651">
        <f>N109</f>
        <v>0</v>
      </c>
      <c r="O105" s="649"/>
      <c r="P105" s="649"/>
      <c r="Q105" s="649"/>
      <c r="R105" s="649"/>
      <c r="S105" s="649"/>
      <c r="T105" s="649"/>
      <c r="U105" s="649"/>
      <c r="V105" s="649"/>
      <c r="W105" s="649"/>
      <c r="X105" s="649"/>
      <c r="Y105" s="649"/>
      <c r="Z105" s="649"/>
      <c r="AA105" s="649"/>
      <c r="AB105" s="649"/>
      <c r="AC105" s="649"/>
      <c r="AD105" s="649"/>
      <c r="AE105" s="649"/>
      <c r="AF105" s="649"/>
      <c r="AG105" s="649"/>
      <c r="AH105" s="649"/>
      <c r="AI105" s="649"/>
      <c r="AJ105" s="649"/>
      <c r="AK105" s="649"/>
      <c r="AL105" s="649"/>
      <c r="AM105" s="649"/>
      <c r="AN105" s="649"/>
      <c r="AO105" s="649"/>
      <c r="AP105" s="649"/>
      <c r="AQ105" s="649"/>
      <c r="AR105" s="649"/>
      <c r="AS105" s="649"/>
      <c r="AT105" s="649"/>
      <c r="AU105" s="649"/>
      <c r="AV105" s="649"/>
      <c r="AW105" s="649"/>
      <c r="AX105" s="649"/>
      <c r="AY105" s="649"/>
      <c r="AZ105" s="649"/>
      <c r="BA105" s="649"/>
      <c r="BB105" s="649"/>
      <c r="BC105" s="649"/>
      <c r="BD105" s="649"/>
      <c r="BE105" s="649"/>
      <c r="BF105" s="649"/>
      <c r="BG105" s="649"/>
      <c r="BH105" s="649"/>
      <c r="BI105" s="649"/>
      <c r="BJ105" s="649"/>
      <c r="BK105" s="649"/>
      <c r="BL105" s="649"/>
      <c r="BM105" s="649"/>
      <c r="BN105" s="649"/>
      <c r="BO105" s="649"/>
      <c r="BP105" s="649"/>
      <c r="BQ105" s="649"/>
      <c r="BR105" s="649"/>
      <c r="BS105" s="649"/>
      <c r="BT105" s="649"/>
      <c r="BU105" s="649"/>
      <c r="BV105" s="649"/>
      <c r="BW105" s="649"/>
      <c r="BX105" s="649"/>
      <c r="BY105" s="649"/>
      <c r="BZ105" s="649"/>
      <c r="CA105" s="649"/>
      <c r="CB105" s="649"/>
      <c r="CC105" s="649"/>
      <c r="CD105" s="649"/>
      <c r="CE105" s="649"/>
      <c r="CF105" s="649"/>
      <c r="CG105" s="649"/>
      <c r="CH105" s="649"/>
      <c r="CI105" s="649"/>
      <c r="CJ105" s="649"/>
      <c r="CK105" s="649"/>
      <c r="CL105" s="649"/>
      <c r="CM105" s="649"/>
      <c r="CN105" s="649"/>
      <c r="CO105" s="649"/>
      <c r="CP105" s="649"/>
      <c r="CQ105" s="649"/>
      <c r="CR105" s="649"/>
      <c r="CS105" s="649"/>
      <c r="CT105" s="649"/>
      <c r="CU105" s="649"/>
      <c r="CV105" s="649"/>
      <c r="CW105" s="649"/>
      <c r="CX105" s="649"/>
      <c r="CY105" s="649"/>
      <c r="CZ105" s="649"/>
      <c r="DA105" s="649"/>
      <c r="DB105" s="649"/>
      <c r="DC105" s="649"/>
      <c r="DD105" s="649"/>
      <c r="DE105" s="649"/>
      <c r="DF105" s="649"/>
      <c r="DG105" s="649"/>
      <c r="DH105" s="649"/>
      <c r="DI105" s="649"/>
      <c r="DJ105" s="649"/>
      <c r="DK105" s="649"/>
      <c r="DL105" s="649"/>
      <c r="DM105" s="649"/>
      <c r="DN105" s="649"/>
      <c r="DO105" s="649"/>
      <c r="DP105" s="649"/>
      <c r="DQ105" s="649"/>
      <c r="DR105" s="649"/>
      <c r="DS105" s="649"/>
      <c r="DT105" s="649"/>
      <c r="DU105" s="649"/>
      <c r="DV105" s="649"/>
      <c r="DW105" s="649"/>
      <c r="DX105" s="649"/>
      <c r="DY105" s="649"/>
      <c r="DZ105" s="649"/>
      <c r="EA105" s="649"/>
      <c r="EB105" s="649"/>
      <c r="EC105" s="649"/>
      <c r="ED105" s="649"/>
      <c r="EE105" s="649"/>
      <c r="EF105" s="649"/>
      <c r="EG105" s="649"/>
      <c r="EH105" s="649"/>
      <c r="EI105" s="649"/>
      <c r="EJ105" s="649"/>
      <c r="EK105" s="649"/>
      <c r="EL105" s="649"/>
      <c r="EM105" s="649"/>
      <c r="EN105" s="649"/>
      <c r="EO105" s="649"/>
      <c r="EP105" s="649"/>
      <c r="EQ105" s="649"/>
      <c r="ER105" s="649"/>
      <c r="ES105" s="649"/>
      <c r="ET105" s="649"/>
      <c r="EU105" s="649"/>
      <c r="EV105" s="649"/>
      <c r="EW105" s="649"/>
      <c r="EX105" s="649"/>
      <c r="EY105" s="649"/>
      <c r="EZ105" s="649"/>
      <c r="FA105" s="649"/>
      <c r="FB105" s="649"/>
      <c r="FC105" s="649"/>
      <c r="FD105" s="649"/>
      <c r="FE105" s="649"/>
      <c r="FF105" s="649"/>
      <c r="FG105" s="649"/>
      <c r="FH105" s="649"/>
      <c r="FI105" s="649"/>
      <c r="FJ105" s="649"/>
      <c r="FK105" s="649"/>
      <c r="FL105" s="649"/>
      <c r="FM105" s="649"/>
      <c r="FN105" s="649"/>
      <c r="FO105" s="649"/>
      <c r="FP105" s="649"/>
      <c r="FQ105" s="649"/>
      <c r="FR105" s="649"/>
      <c r="FS105" s="649"/>
      <c r="FT105" s="649"/>
      <c r="FU105" s="649"/>
      <c r="FV105" s="649"/>
      <c r="FW105" s="649"/>
      <c r="FX105" s="649"/>
      <c r="FY105" s="649"/>
      <c r="FZ105" s="649"/>
      <c r="GA105" s="649"/>
      <c r="GB105" s="649"/>
      <c r="GC105" s="649"/>
      <c r="GD105" s="649"/>
      <c r="GE105" s="649"/>
      <c r="GF105" s="649"/>
      <c r="GG105" s="649"/>
      <c r="GH105" s="649"/>
      <c r="GI105" s="649"/>
      <c r="GJ105" s="649"/>
      <c r="GK105" s="649"/>
      <c r="GL105" s="649"/>
      <c r="GM105" s="649"/>
      <c r="GN105" s="649"/>
      <c r="GO105" s="649"/>
      <c r="GP105" s="649"/>
      <c r="GQ105" s="649"/>
      <c r="GR105" s="649"/>
      <c r="GS105" s="649"/>
      <c r="GT105" s="649"/>
      <c r="GU105" s="649"/>
      <c r="GV105" s="649"/>
      <c r="GW105" s="649"/>
      <c r="GX105" s="649"/>
      <c r="GY105" s="649"/>
      <c r="GZ105" s="649"/>
      <c r="HA105" s="649"/>
      <c r="HB105" s="649"/>
      <c r="HC105" s="649"/>
      <c r="HD105" s="649"/>
      <c r="HE105" s="649"/>
      <c r="HF105" s="649"/>
      <c r="HG105" s="649"/>
      <c r="HH105" s="649"/>
      <c r="HI105" s="649"/>
      <c r="HJ105" s="649"/>
      <c r="HK105" s="649"/>
      <c r="HL105" s="649"/>
      <c r="HM105" s="649"/>
      <c r="HN105" s="649"/>
      <c r="HO105" s="649"/>
      <c r="HP105" s="649"/>
      <c r="HQ105" s="649"/>
      <c r="HR105" s="649"/>
      <c r="HS105" s="649"/>
      <c r="HT105" s="649"/>
      <c r="HU105" s="649"/>
      <c r="HV105" s="649"/>
      <c r="HW105" s="649"/>
      <c r="HX105" s="649"/>
      <c r="HY105" s="649"/>
      <c r="HZ105" s="649"/>
      <c r="IA105" s="649"/>
      <c r="IB105" s="649"/>
      <c r="IC105" s="649"/>
      <c r="ID105" s="649"/>
      <c r="IE105" s="649"/>
      <c r="IF105" s="649"/>
      <c r="IG105" s="649"/>
      <c r="IH105" s="649"/>
      <c r="II105" s="649"/>
      <c r="IJ105" s="649"/>
      <c r="IK105" s="649"/>
      <c r="IL105" s="649"/>
      <c r="IM105" s="649"/>
      <c r="IN105" s="649"/>
      <c r="IO105" s="649"/>
      <c r="IP105" s="649"/>
      <c r="IQ105" s="649"/>
      <c r="IR105" s="649"/>
      <c r="IS105" s="649"/>
      <c r="IT105" s="649"/>
      <c r="IU105" s="649"/>
      <c r="IV105" s="219"/>
    </row>
    <row r="106" spans="1:256" hidden="1">
      <c r="A106" s="1194"/>
      <c r="B106" s="1198"/>
      <c r="C106" s="1199"/>
      <c r="D106" s="668" t="s">
        <v>1</v>
      </c>
      <c r="E106" s="651">
        <f t="shared" si="34"/>
        <v>0</v>
      </c>
      <c r="F106" s="651">
        <f t="shared" si="34"/>
        <v>0</v>
      </c>
      <c r="G106" s="652">
        <f t="shared" si="34"/>
        <v>0</v>
      </c>
      <c r="H106" s="617"/>
      <c r="I106" s="1203"/>
      <c r="J106" s="653" t="s">
        <v>1</v>
      </c>
      <c r="K106" s="651">
        <f t="shared" si="35"/>
        <v>0</v>
      </c>
      <c r="L106" s="651">
        <f t="shared" si="35"/>
        <v>0</v>
      </c>
      <c r="M106" s="651">
        <f t="shared" si="35"/>
        <v>0</v>
      </c>
      <c r="N106" s="651">
        <f>N110</f>
        <v>0</v>
      </c>
      <c r="O106" s="649"/>
      <c r="P106" s="649"/>
      <c r="Q106" s="649"/>
      <c r="R106" s="649"/>
      <c r="S106" s="649"/>
      <c r="T106" s="649"/>
      <c r="U106" s="649"/>
      <c r="V106" s="649"/>
      <c r="W106" s="649"/>
      <c r="X106" s="649"/>
      <c r="Y106" s="649"/>
      <c r="Z106" s="649"/>
      <c r="AA106" s="649"/>
      <c r="AB106" s="649"/>
      <c r="AC106" s="649"/>
      <c r="AD106" s="649"/>
      <c r="AE106" s="649"/>
      <c r="AF106" s="649"/>
      <c r="AG106" s="649"/>
      <c r="AH106" s="649"/>
      <c r="AI106" s="649"/>
      <c r="AJ106" s="649"/>
      <c r="AK106" s="649"/>
      <c r="AL106" s="649"/>
      <c r="AM106" s="649"/>
      <c r="AN106" s="649"/>
      <c r="AO106" s="649"/>
      <c r="AP106" s="649"/>
      <c r="AQ106" s="649"/>
      <c r="AR106" s="649"/>
      <c r="AS106" s="649"/>
      <c r="AT106" s="649"/>
      <c r="AU106" s="649"/>
      <c r="AV106" s="649"/>
      <c r="AW106" s="649"/>
      <c r="AX106" s="649"/>
      <c r="AY106" s="649"/>
      <c r="AZ106" s="649"/>
      <c r="BA106" s="649"/>
      <c r="BB106" s="649"/>
      <c r="BC106" s="649"/>
      <c r="BD106" s="649"/>
      <c r="BE106" s="649"/>
      <c r="BF106" s="649"/>
      <c r="BG106" s="649"/>
      <c r="BH106" s="649"/>
      <c r="BI106" s="649"/>
      <c r="BJ106" s="649"/>
      <c r="BK106" s="649"/>
      <c r="BL106" s="649"/>
      <c r="BM106" s="649"/>
      <c r="BN106" s="649"/>
      <c r="BO106" s="649"/>
      <c r="BP106" s="649"/>
      <c r="BQ106" s="649"/>
      <c r="BR106" s="649"/>
      <c r="BS106" s="649"/>
      <c r="BT106" s="649"/>
      <c r="BU106" s="649"/>
      <c r="BV106" s="649"/>
      <c r="BW106" s="649"/>
      <c r="BX106" s="649"/>
      <c r="BY106" s="649"/>
      <c r="BZ106" s="649"/>
      <c r="CA106" s="649"/>
      <c r="CB106" s="649"/>
      <c r="CC106" s="649"/>
      <c r="CD106" s="649"/>
      <c r="CE106" s="649"/>
      <c r="CF106" s="649"/>
      <c r="CG106" s="649"/>
      <c r="CH106" s="649"/>
      <c r="CI106" s="649"/>
      <c r="CJ106" s="649"/>
      <c r="CK106" s="649"/>
      <c r="CL106" s="649"/>
      <c r="CM106" s="649"/>
      <c r="CN106" s="649"/>
      <c r="CO106" s="649"/>
      <c r="CP106" s="649"/>
      <c r="CQ106" s="649"/>
      <c r="CR106" s="649"/>
      <c r="CS106" s="649"/>
      <c r="CT106" s="649"/>
      <c r="CU106" s="649"/>
      <c r="CV106" s="649"/>
      <c r="CW106" s="649"/>
      <c r="CX106" s="649"/>
      <c r="CY106" s="649"/>
      <c r="CZ106" s="649"/>
      <c r="DA106" s="649"/>
      <c r="DB106" s="649"/>
      <c r="DC106" s="649"/>
      <c r="DD106" s="649"/>
      <c r="DE106" s="649"/>
      <c r="DF106" s="649"/>
      <c r="DG106" s="649"/>
      <c r="DH106" s="649"/>
      <c r="DI106" s="649"/>
      <c r="DJ106" s="649"/>
      <c r="DK106" s="649"/>
      <c r="DL106" s="649"/>
      <c r="DM106" s="649"/>
      <c r="DN106" s="649"/>
      <c r="DO106" s="649"/>
      <c r="DP106" s="649"/>
      <c r="DQ106" s="649"/>
      <c r="DR106" s="649"/>
      <c r="DS106" s="649"/>
      <c r="DT106" s="649"/>
      <c r="DU106" s="649"/>
      <c r="DV106" s="649"/>
      <c r="DW106" s="649"/>
      <c r="DX106" s="649"/>
      <c r="DY106" s="649"/>
      <c r="DZ106" s="649"/>
      <c r="EA106" s="649"/>
      <c r="EB106" s="649"/>
      <c r="EC106" s="649"/>
      <c r="ED106" s="649"/>
      <c r="EE106" s="649"/>
      <c r="EF106" s="649"/>
      <c r="EG106" s="649"/>
      <c r="EH106" s="649"/>
      <c r="EI106" s="649"/>
      <c r="EJ106" s="649"/>
      <c r="EK106" s="649"/>
      <c r="EL106" s="649"/>
      <c r="EM106" s="649"/>
      <c r="EN106" s="649"/>
      <c r="EO106" s="649"/>
      <c r="EP106" s="649"/>
      <c r="EQ106" s="649"/>
      <c r="ER106" s="649"/>
      <c r="ES106" s="649"/>
      <c r="ET106" s="649"/>
      <c r="EU106" s="649"/>
      <c r="EV106" s="649"/>
      <c r="EW106" s="649"/>
      <c r="EX106" s="649"/>
      <c r="EY106" s="649"/>
      <c r="EZ106" s="649"/>
      <c r="FA106" s="649"/>
      <c r="FB106" s="649"/>
      <c r="FC106" s="649"/>
      <c r="FD106" s="649"/>
      <c r="FE106" s="649"/>
      <c r="FF106" s="649"/>
      <c r="FG106" s="649"/>
      <c r="FH106" s="649"/>
      <c r="FI106" s="649"/>
      <c r="FJ106" s="649"/>
      <c r="FK106" s="649"/>
      <c r="FL106" s="649"/>
      <c r="FM106" s="649"/>
      <c r="FN106" s="649"/>
      <c r="FO106" s="649"/>
      <c r="FP106" s="649"/>
      <c r="FQ106" s="649"/>
      <c r="FR106" s="649"/>
      <c r="FS106" s="649"/>
      <c r="FT106" s="649"/>
      <c r="FU106" s="649"/>
      <c r="FV106" s="649"/>
      <c r="FW106" s="649"/>
      <c r="FX106" s="649"/>
      <c r="FY106" s="649"/>
      <c r="FZ106" s="649"/>
      <c r="GA106" s="649"/>
      <c r="GB106" s="649"/>
      <c r="GC106" s="649"/>
      <c r="GD106" s="649"/>
      <c r="GE106" s="649"/>
      <c r="GF106" s="649"/>
      <c r="GG106" s="649"/>
      <c r="GH106" s="649"/>
      <c r="GI106" s="649"/>
      <c r="GJ106" s="649"/>
      <c r="GK106" s="649"/>
      <c r="GL106" s="649"/>
      <c r="GM106" s="649"/>
      <c r="GN106" s="649"/>
      <c r="GO106" s="649"/>
      <c r="GP106" s="649"/>
      <c r="GQ106" s="649"/>
      <c r="GR106" s="649"/>
      <c r="GS106" s="649"/>
      <c r="GT106" s="649"/>
      <c r="GU106" s="649"/>
      <c r="GV106" s="649"/>
      <c r="GW106" s="649"/>
      <c r="GX106" s="649"/>
      <c r="GY106" s="649"/>
      <c r="GZ106" s="649"/>
      <c r="HA106" s="649"/>
      <c r="HB106" s="649"/>
      <c r="HC106" s="649"/>
      <c r="HD106" s="649"/>
      <c r="HE106" s="649"/>
      <c r="HF106" s="649"/>
      <c r="HG106" s="649"/>
      <c r="HH106" s="649"/>
      <c r="HI106" s="649"/>
      <c r="HJ106" s="649"/>
      <c r="HK106" s="649"/>
      <c r="HL106" s="649"/>
      <c r="HM106" s="649"/>
      <c r="HN106" s="649"/>
      <c r="HO106" s="649"/>
      <c r="HP106" s="649"/>
      <c r="HQ106" s="649"/>
      <c r="HR106" s="649"/>
      <c r="HS106" s="649"/>
      <c r="HT106" s="649"/>
      <c r="HU106" s="649"/>
      <c r="HV106" s="649"/>
      <c r="HW106" s="649"/>
      <c r="HX106" s="649"/>
      <c r="HY106" s="649"/>
      <c r="HZ106" s="649"/>
      <c r="IA106" s="649"/>
      <c r="IB106" s="649"/>
      <c r="IC106" s="649"/>
      <c r="ID106" s="649"/>
      <c r="IE106" s="649"/>
      <c r="IF106" s="649"/>
      <c r="IG106" s="649"/>
      <c r="IH106" s="649"/>
      <c r="II106" s="649"/>
      <c r="IJ106" s="649"/>
      <c r="IK106" s="649"/>
      <c r="IL106" s="649"/>
      <c r="IM106" s="649"/>
      <c r="IN106" s="649"/>
      <c r="IO106" s="649"/>
      <c r="IP106" s="649"/>
      <c r="IQ106" s="649"/>
      <c r="IR106" s="649"/>
      <c r="IS106" s="649"/>
      <c r="IT106" s="649"/>
      <c r="IU106" s="649"/>
      <c r="IV106" s="219"/>
    </row>
    <row r="107" spans="1:256" hidden="1">
      <c r="A107" s="1195"/>
      <c r="B107" s="1200"/>
      <c r="C107" s="1201"/>
      <c r="D107" s="668" t="s">
        <v>2</v>
      </c>
      <c r="E107" s="651">
        <f>E105+E106</f>
        <v>287000</v>
      </c>
      <c r="F107" s="651">
        <f>F105+F106</f>
        <v>287000</v>
      </c>
      <c r="G107" s="651">
        <f>G105+G106</f>
        <v>0</v>
      </c>
      <c r="H107" s="617"/>
      <c r="I107" s="1204"/>
      <c r="J107" s="653" t="s">
        <v>2</v>
      </c>
      <c r="K107" s="651">
        <f>K105+K106</f>
        <v>287000</v>
      </c>
      <c r="L107" s="651">
        <f>L105+L106</f>
        <v>287000</v>
      </c>
      <c r="M107" s="651">
        <f>M105+M106</f>
        <v>0</v>
      </c>
      <c r="N107" s="651">
        <f>N105+N106</f>
        <v>0</v>
      </c>
      <c r="O107" s="649"/>
      <c r="P107" s="649"/>
      <c r="Q107" s="649"/>
      <c r="R107" s="649"/>
      <c r="S107" s="649"/>
      <c r="T107" s="649"/>
      <c r="U107" s="649"/>
      <c r="V107" s="649"/>
      <c r="W107" s="649"/>
      <c r="X107" s="649"/>
      <c r="Y107" s="649"/>
      <c r="Z107" s="649"/>
      <c r="AA107" s="649"/>
      <c r="AB107" s="649"/>
      <c r="AC107" s="649"/>
      <c r="AD107" s="649"/>
      <c r="AE107" s="649"/>
      <c r="AF107" s="649"/>
      <c r="AG107" s="649"/>
      <c r="AH107" s="649"/>
      <c r="AI107" s="649"/>
      <c r="AJ107" s="649"/>
      <c r="AK107" s="649"/>
      <c r="AL107" s="649"/>
      <c r="AM107" s="649"/>
      <c r="AN107" s="649"/>
      <c r="AO107" s="649"/>
      <c r="AP107" s="649"/>
      <c r="AQ107" s="649"/>
      <c r="AR107" s="649"/>
      <c r="AS107" s="649"/>
      <c r="AT107" s="649"/>
      <c r="AU107" s="649"/>
      <c r="AV107" s="649"/>
      <c r="AW107" s="649"/>
      <c r="AX107" s="649"/>
      <c r="AY107" s="649"/>
      <c r="AZ107" s="649"/>
      <c r="BA107" s="649"/>
      <c r="BB107" s="649"/>
      <c r="BC107" s="649"/>
      <c r="BD107" s="649"/>
      <c r="BE107" s="649"/>
      <c r="BF107" s="649"/>
      <c r="BG107" s="649"/>
      <c r="BH107" s="649"/>
      <c r="BI107" s="649"/>
      <c r="BJ107" s="649"/>
      <c r="BK107" s="649"/>
      <c r="BL107" s="649"/>
      <c r="BM107" s="649"/>
      <c r="BN107" s="649"/>
      <c r="BO107" s="649"/>
      <c r="BP107" s="649"/>
      <c r="BQ107" s="649"/>
      <c r="BR107" s="649"/>
      <c r="BS107" s="649"/>
      <c r="BT107" s="649"/>
      <c r="BU107" s="649"/>
      <c r="BV107" s="649"/>
      <c r="BW107" s="649"/>
      <c r="BX107" s="649"/>
      <c r="BY107" s="649"/>
      <c r="BZ107" s="649"/>
      <c r="CA107" s="649"/>
      <c r="CB107" s="649"/>
      <c r="CC107" s="649"/>
      <c r="CD107" s="649"/>
      <c r="CE107" s="649"/>
      <c r="CF107" s="649"/>
      <c r="CG107" s="649"/>
      <c r="CH107" s="649"/>
      <c r="CI107" s="649"/>
      <c r="CJ107" s="649"/>
      <c r="CK107" s="649"/>
      <c r="CL107" s="649"/>
      <c r="CM107" s="649"/>
      <c r="CN107" s="649"/>
      <c r="CO107" s="649"/>
      <c r="CP107" s="649"/>
      <c r="CQ107" s="649"/>
      <c r="CR107" s="649"/>
      <c r="CS107" s="649"/>
      <c r="CT107" s="649"/>
      <c r="CU107" s="649"/>
      <c r="CV107" s="649"/>
      <c r="CW107" s="649"/>
      <c r="CX107" s="649"/>
      <c r="CY107" s="649"/>
      <c r="CZ107" s="649"/>
      <c r="DA107" s="649"/>
      <c r="DB107" s="649"/>
      <c r="DC107" s="649"/>
      <c r="DD107" s="649"/>
      <c r="DE107" s="649"/>
      <c r="DF107" s="649"/>
      <c r="DG107" s="649"/>
      <c r="DH107" s="649"/>
      <c r="DI107" s="649"/>
      <c r="DJ107" s="649"/>
      <c r="DK107" s="649"/>
      <c r="DL107" s="649"/>
      <c r="DM107" s="649"/>
      <c r="DN107" s="649"/>
      <c r="DO107" s="649"/>
      <c r="DP107" s="649"/>
      <c r="DQ107" s="649"/>
      <c r="DR107" s="649"/>
      <c r="DS107" s="649"/>
      <c r="DT107" s="649"/>
      <c r="DU107" s="649"/>
      <c r="DV107" s="649"/>
      <c r="DW107" s="649"/>
      <c r="DX107" s="649"/>
      <c r="DY107" s="649"/>
      <c r="DZ107" s="649"/>
      <c r="EA107" s="649"/>
      <c r="EB107" s="649"/>
      <c r="EC107" s="649"/>
      <c r="ED107" s="649"/>
      <c r="EE107" s="649"/>
      <c r="EF107" s="649"/>
      <c r="EG107" s="649"/>
      <c r="EH107" s="649"/>
      <c r="EI107" s="649"/>
      <c r="EJ107" s="649"/>
      <c r="EK107" s="649"/>
      <c r="EL107" s="649"/>
      <c r="EM107" s="649"/>
      <c r="EN107" s="649"/>
      <c r="EO107" s="649"/>
      <c r="EP107" s="649"/>
      <c r="EQ107" s="649"/>
      <c r="ER107" s="649"/>
      <c r="ES107" s="649"/>
      <c r="ET107" s="649"/>
      <c r="EU107" s="649"/>
      <c r="EV107" s="649"/>
      <c r="EW107" s="649"/>
      <c r="EX107" s="649"/>
      <c r="EY107" s="649"/>
      <c r="EZ107" s="649"/>
      <c r="FA107" s="649"/>
      <c r="FB107" s="649"/>
      <c r="FC107" s="649"/>
      <c r="FD107" s="649"/>
      <c r="FE107" s="649"/>
      <c r="FF107" s="649"/>
      <c r="FG107" s="649"/>
      <c r="FH107" s="649"/>
      <c r="FI107" s="649"/>
      <c r="FJ107" s="649"/>
      <c r="FK107" s="649"/>
      <c r="FL107" s="649"/>
      <c r="FM107" s="649"/>
      <c r="FN107" s="649"/>
      <c r="FO107" s="649"/>
      <c r="FP107" s="649"/>
      <c r="FQ107" s="649"/>
      <c r="FR107" s="649"/>
      <c r="FS107" s="649"/>
      <c r="FT107" s="649"/>
      <c r="FU107" s="649"/>
      <c r="FV107" s="649"/>
      <c r="FW107" s="649"/>
      <c r="FX107" s="649"/>
      <c r="FY107" s="649"/>
      <c r="FZ107" s="649"/>
      <c r="GA107" s="649"/>
      <c r="GB107" s="649"/>
      <c r="GC107" s="649"/>
      <c r="GD107" s="649"/>
      <c r="GE107" s="649"/>
      <c r="GF107" s="649"/>
      <c r="GG107" s="649"/>
      <c r="GH107" s="649"/>
      <c r="GI107" s="649"/>
      <c r="GJ107" s="649"/>
      <c r="GK107" s="649"/>
      <c r="GL107" s="649"/>
      <c r="GM107" s="649"/>
      <c r="GN107" s="649"/>
      <c r="GO107" s="649"/>
      <c r="GP107" s="649"/>
      <c r="GQ107" s="649"/>
      <c r="GR107" s="649"/>
      <c r="GS107" s="649"/>
      <c r="GT107" s="649"/>
      <c r="GU107" s="649"/>
      <c r="GV107" s="649"/>
      <c r="GW107" s="649"/>
      <c r="GX107" s="649"/>
      <c r="GY107" s="649"/>
      <c r="GZ107" s="649"/>
      <c r="HA107" s="649"/>
      <c r="HB107" s="649"/>
      <c r="HC107" s="649"/>
      <c r="HD107" s="649"/>
      <c r="HE107" s="649"/>
      <c r="HF107" s="649"/>
      <c r="HG107" s="649"/>
      <c r="HH107" s="649"/>
      <c r="HI107" s="649"/>
      <c r="HJ107" s="649"/>
      <c r="HK107" s="649"/>
      <c r="HL107" s="649"/>
      <c r="HM107" s="649"/>
      <c r="HN107" s="649"/>
      <c r="HO107" s="649"/>
      <c r="HP107" s="649"/>
      <c r="HQ107" s="649"/>
      <c r="HR107" s="649"/>
      <c r="HS107" s="649"/>
      <c r="HT107" s="649"/>
      <c r="HU107" s="649"/>
      <c r="HV107" s="649"/>
      <c r="HW107" s="649"/>
      <c r="HX107" s="649"/>
      <c r="HY107" s="649"/>
      <c r="HZ107" s="649"/>
      <c r="IA107" s="649"/>
      <c r="IB107" s="649"/>
      <c r="IC107" s="649"/>
      <c r="ID107" s="649"/>
      <c r="IE107" s="649"/>
      <c r="IF107" s="649"/>
      <c r="IG107" s="649"/>
      <c r="IH107" s="649"/>
      <c r="II107" s="649"/>
      <c r="IJ107" s="649"/>
      <c r="IK107" s="649"/>
      <c r="IL107" s="649"/>
      <c r="IM107" s="649"/>
      <c r="IN107" s="649"/>
      <c r="IO107" s="649"/>
      <c r="IP107" s="649"/>
      <c r="IQ107" s="649"/>
      <c r="IR107" s="649"/>
      <c r="IS107" s="649"/>
      <c r="IT107" s="649"/>
      <c r="IU107" s="649"/>
      <c r="IV107" s="219"/>
    </row>
    <row r="108" spans="1:256" hidden="1">
      <c r="A108" s="678"/>
      <c r="B108" s="679"/>
      <c r="C108" s="680"/>
      <c r="D108" s="667"/>
      <c r="E108" s="638"/>
      <c r="F108" s="638"/>
      <c r="G108" s="639"/>
      <c r="H108" s="617"/>
      <c r="I108" s="681"/>
      <c r="J108" s="675"/>
      <c r="K108" s="682"/>
      <c r="L108" s="682"/>
      <c r="M108" s="682"/>
      <c r="N108" s="682"/>
      <c r="O108" s="624"/>
      <c r="P108" s="624"/>
      <c r="Q108" s="624"/>
      <c r="R108" s="624"/>
      <c r="S108" s="624"/>
      <c r="T108" s="624"/>
      <c r="U108" s="624"/>
      <c r="V108" s="624"/>
      <c r="W108" s="624"/>
      <c r="X108" s="624"/>
      <c r="Y108" s="624"/>
      <c r="Z108" s="624"/>
      <c r="AA108" s="624"/>
      <c r="AB108" s="624"/>
      <c r="AC108" s="624"/>
      <c r="AD108" s="624"/>
      <c r="AE108" s="624"/>
      <c r="AF108" s="624"/>
      <c r="AG108" s="624"/>
      <c r="AH108" s="624"/>
      <c r="AI108" s="624"/>
      <c r="AJ108" s="624"/>
      <c r="AK108" s="624"/>
      <c r="AL108" s="624"/>
      <c r="AM108" s="624"/>
      <c r="AN108" s="624"/>
      <c r="AO108" s="624"/>
      <c r="AP108" s="624"/>
      <c r="AQ108" s="624"/>
      <c r="AR108" s="624"/>
      <c r="AS108" s="624"/>
      <c r="AT108" s="624"/>
      <c r="AU108" s="624"/>
      <c r="AV108" s="624"/>
      <c r="AW108" s="624"/>
      <c r="AX108" s="624"/>
      <c r="AY108" s="624"/>
      <c r="AZ108" s="624"/>
      <c r="BA108" s="624"/>
      <c r="BB108" s="624"/>
      <c r="BC108" s="624"/>
      <c r="BD108" s="624"/>
      <c r="BE108" s="624"/>
      <c r="BF108" s="624"/>
      <c r="BG108" s="624"/>
      <c r="BH108" s="624"/>
      <c r="BI108" s="624"/>
      <c r="BJ108" s="624"/>
      <c r="BK108" s="624"/>
      <c r="BL108" s="624"/>
      <c r="BM108" s="624"/>
      <c r="BN108" s="624"/>
      <c r="BO108" s="624"/>
      <c r="BP108" s="624"/>
      <c r="BQ108" s="624"/>
      <c r="BR108" s="624"/>
      <c r="BS108" s="624"/>
      <c r="BT108" s="624"/>
      <c r="BU108" s="624"/>
      <c r="BV108" s="624"/>
      <c r="BW108" s="624"/>
      <c r="BX108" s="624"/>
      <c r="BY108" s="624"/>
      <c r="BZ108" s="624"/>
      <c r="CA108" s="624"/>
      <c r="CB108" s="624"/>
      <c r="CC108" s="624"/>
      <c r="CD108" s="624"/>
      <c r="CE108" s="624"/>
      <c r="CF108" s="624"/>
      <c r="CG108" s="624"/>
      <c r="CH108" s="624"/>
      <c r="CI108" s="624"/>
      <c r="CJ108" s="624"/>
      <c r="CK108" s="624"/>
      <c r="CL108" s="624"/>
      <c r="CM108" s="624"/>
      <c r="CN108" s="624"/>
      <c r="CO108" s="624"/>
      <c r="CP108" s="624"/>
      <c r="CQ108" s="624"/>
      <c r="CR108" s="624"/>
      <c r="CS108" s="624"/>
      <c r="CT108" s="624"/>
      <c r="CU108" s="624"/>
      <c r="CV108" s="624"/>
      <c r="CW108" s="624"/>
      <c r="CX108" s="624"/>
      <c r="CY108" s="624"/>
      <c r="CZ108" s="624"/>
      <c r="DA108" s="624"/>
      <c r="DB108" s="624"/>
      <c r="DC108" s="624"/>
      <c r="DD108" s="624"/>
      <c r="DE108" s="624"/>
      <c r="DF108" s="624"/>
      <c r="DG108" s="624"/>
      <c r="DH108" s="624"/>
      <c r="DI108" s="624"/>
      <c r="DJ108" s="624"/>
      <c r="DK108" s="624"/>
      <c r="DL108" s="624"/>
      <c r="DM108" s="624"/>
      <c r="DN108" s="624"/>
      <c r="DO108" s="624"/>
      <c r="DP108" s="624"/>
      <c r="DQ108" s="624"/>
      <c r="DR108" s="624"/>
      <c r="DS108" s="624"/>
      <c r="DT108" s="624"/>
      <c r="DU108" s="624"/>
      <c r="DV108" s="624"/>
      <c r="DW108" s="624"/>
      <c r="DX108" s="624"/>
      <c r="DY108" s="624"/>
      <c r="DZ108" s="624"/>
      <c r="EA108" s="624"/>
      <c r="EB108" s="624"/>
      <c r="EC108" s="624"/>
      <c r="ED108" s="624"/>
      <c r="EE108" s="624"/>
      <c r="EF108" s="624"/>
      <c r="EG108" s="624"/>
      <c r="EH108" s="624"/>
      <c r="EI108" s="624"/>
      <c r="EJ108" s="624"/>
      <c r="EK108" s="624"/>
      <c r="EL108" s="624"/>
      <c r="EM108" s="624"/>
      <c r="EN108" s="624"/>
      <c r="EO108" s="624"/>
      <c r="EP108" s="624"/>
      <c r="EQ108" s="624"/>
      <c r="ER108" s="624"/>
      <c r="ES108" s="624"/>
      <c r="ET108" s="624"/>
      <c r="EU108" s="624"/>
      <c r="EV108" s="624"/>
      <c r="EW108" s="624"/>
      <c r="EX108" s="624"/>
      <c r="EY108" s="624"/>
      <c r="EZ108" s="624"/>
      <c r="FA108" s="624"/>
      <c r="FB108" s="624"/>
      <c r="FC108" s="624"/>
      <c r="FD108" s="624"/>
      <c r="FE108" s="624"/>
      <c r="FF108" s="624"/>
      <c r="FG108" s="624"/>
      <c r="FH108" s="624"/>
      <c r="FI108" s="624"/>
      <c r="FJ108" s="624"/>
      <c r="FK108" s="624"/>
      <c r="FL108" s="624"/>
      <c r="FM108" s="624"/>
      <c r="FN108" s="624"/>
      <c r="FO108" s="624"/>
      <c r="FP108" s="624"/>
      <c r="FQ108" s="624"/>
      <c r="FR108" s="624"/>
      <c r="FS108" s="624"/>
      <c r="FT108" s="624"/>
      <c r="FU108" s="624"/>
      <c r="FV108" s="624"/>
      <c r="FW108" s="624"/>
      <c r="FX108" s="624"/>
      <c r="FY108" s="624"/>
      <c r="FZ108" s="624"/>
      <c r="GA108" s="624"/>
      <c r="GB108" s="624"/>
      <c r="GC108" s="624"/>
      <c r="GD108" s="624"/>
      <c r="GE108" s="624"/>
      <c r="GF108" s="624"/>
      <c r="GG108" s="624"/>
      <c r="GH108" s="624"/>
      <c r="GI108" s="624"/>
      <c r="GJ108" s="624"/>
      <c r="GK108" s="624"/>
      <c r="GL108" s="624"/>
      <c r="GM108" s="624"/>
      <c r="GN108" s="624"/>
      <c r="GO108" s="624"/>
      <c r="GP108" s="624"/>
      <c r="GQ108" s="624"/>
      <c r="GR108" s="624"/>
      <c r="GS108" s="624"/>
      <c r="GT108" s="624"/>
      <c r="GU108" s="624"/>
      <c r="GV108" s="624"/>
      <c r="GW108" s="624"/>
      <c r="GX108" s="624"/>
      <c r="GY108" s="624"/>
      <c r="GZ108" s="624"/>
      <c r="HA108" s="624"/>
      <c r="HB108" s="624"/>
      <c r="HC108" s="624"/>
      <c r="HD108" s="624"/>
      <c r="HE108" s="624"/>
      <c r="HF108" s="624"/>
      <c r="HG108" s="624"/>
      <c r="HH108" s="624"/>
      <c r="HI108" s="624"/>
      <c r="HJ108" s="624"/>
      <c r="HK108" s="624"/>
      <c r="HL108" s="624"/>
      <c r="HM108" s="624"/>
      <c r="HN108" s="624"/>
      <c r="HO108" s="624"/>
      <c r="HP108" s="624"/>
      <c r="HQ108" s="624"/>
      <c r="HR108" s="624"/>
      <c r="HS108" s="624"/>
      <c r="HT108" s="624"/>
      <c r="HU108" s="624"/>
      <c r="HV108" s="624"/>
      <c r="HW108" s="624"/>
      <c r="HX108" s="624"/>
      <c r="HY108" s="624"/>
      <c r="HZ108" s="624"/>
      <c r="IA108" s="624"/>
      <c r="IB108" s="624"/>
      <c r="IC108" s="624"/>
      <c r="ID108" s="624"/>
      <c r="IE108" s="624"/>
      <c r="IF108" s="624"/>
      <c r="IG108" s="624"/>
      <c r="IH108" s="624"/>
      <c r="II108" s="624"/>
      <c r="IJ108" s="624"/>
      <c r="IK108" s="624"/>
      <c r="IL108" s="624"/>
      <c r="IM108" s="624"/>
      <c r="IN108" s="624"/>
      <c r="IO108" s="624"/>
      <c r="IP108" s="624"/>
      <c r="IQ108" s="624"/>
      <c r="IR108" s="624"/>
      <c r="IS108" s="624"/>
      <c r="IT108" s="624"/>
      <c r="IU108" s="624"/>
      <c r="IV108" s="624"/>
    </row>
    <row r="109" spans="1:256" hidden="1">
      <c r="A109" s="1205"/>
      <c r="B109" s="1205"/>
      <c r="C109" s="1208" t="s">
        <v>1386</v>
      </c>
      <c r="D109" s="644" t="s">
        <v>0</v>
      </c>
      <c r="E109" s="645">
        <f>F109+G109</f>
        <v>287000</v>
      </c>
      <c r="F109" s="645">
        <v>287000</v>
      </c>
      <c r="G109" s="646">
        <v>0</v>
      </c>
      <c r="H109" s="617"/>
      <c r="I109" s="1211" t="s">
        <v>514</v>
      </c>
      <c r="J109" s="648" t="s">
        <v>0</v>
      </c>
      <c r="K109" s="645">
        <f>L109+M109+N109</f>
        <v>287000</v>
      </c>
      <c r="L109" s="645">
        <v>287000</v>
      </c>
      <c r="M109" s="645">
        <v>0</v>
      </c>
      <c r="N109" s="645">
        <v>0</v>
      </c>
      <c r="O109" s="219"/>
      <c r="P109" s="219"/>
      <c r="Q109" s="219"/>
      <c r="R109" s="219"/>
      <c r="S109" s="219"/>
      <c r="T109" s="219"/>
      <c r="U109" s="219"/>
      <c r="V109" s="219"/>
      <c r="W109" s="219"/>
      <c r="X109" s="219"/>
      <c r="Y109" s="219"/>
      <c r="Z109" s="219"/>
      <c r="AA109" s="219"/>
      <c r="AB109" s="219"/>
      <c r="AC109" s="219"/>
      <c r="AD109" s="219"/>
      <c r="AE109" s="219"/>
      <c r="AF109" s="219"/>
      <c r="AG109" s="219"/>
      <c r="AH109" s="219"/>
      <c r="AI109" s="219"/>
      <c r="AJ109" s="219"/>
      <c r="AK109" s="219"/>
      <c r="AL109" s="219"/>
      <c r="AM109" s="219"/>
      <c r="AN109" s="219"/>
      <c r="AO109" s="219"/>
      <c r="AP109" s="219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19"/>
      <c r="BA109" s="219"/>
      <c r="BB109" s="219"/>
      <c r="BC109" s="219"/>
      <c r="BD109" s="219"/>
      <c r="BE109" s="219"/>
      <c r="BF109" s="219"/>
      <c r="BG109" s="219"/>
      <c r="BH109" s="219"/>
      <c r="BI109" s="219"/>
      <c r="BJ109" s="219"/>
      <c r="BK109" s="219"/>
      <c r="BL109" s="219"/>
      <c r="BM109" s="219"/>
      <c r="BN109" s="219"/>
      <c r="BO109" s="219"/>
      <c r="BP109" s="219"/>
      <c r="BQ109" s="219"/>
      <c r="BR109" s="219"/>
      <c r="BS109" s="219"/>
      <c r="BT109" s="219"/>
      <c r="BU109" s="219"/>
      <c r="BV109" s="219"/>
      <c r="BW109" s="219"/>
      <c r="BX109" s="219"/>
      <c r="BY109" s="219"/>
      <c r="BZ109" s="219"/>
      <c r="CA109" s="219"/>
      <c r="CB109" s="219"/>
      <c r="CC109" s="219"/>
      <c r="CD109" s="219"/>
      <c r="CE109" s="219"/>
      <c r="CF109" s="219"/>
      <c r="CG109" s="219"/>
      <c r="CH109" s="219"/>
      <c r="CI109" s="219"/>
      <c r="CJ109" s="219"/>
      <c r="CK109" s="219"/>
      <c r="CL109" s="219"/>
      <c r="CM109" s="219"/>
      <c r="CN109" s="219"/>
      <c r="CO109" s="219"/>
      <c r="CP109" s="219"/>
      <c r="CQ109" s="219"/>
      <c r="CR109" s="219"/>
      <c r="CS109" s="219"/>
      <c r="CT109" s="219"/>
      <c r="CU109" s="219"/>
      <c r="CV109" s="219"/>
      <c r="CW109" s="219"/>
      <c r="CX109" s="219"/>
      <c r="CY109" s="219"/>
      <c r="CZ109" s="219"/>
      <c r="DA109" s="219"/>
      <c r="DB109" s="219"/>
      <c r="DC109" s="219"/>
      <c r="DD109" s="219"/>
      <c r="DE109" s="219"/>
      <c r="DF109" s="219"/>
      <c r="DG109" s="219"/>
      <c r="DH109" s="219"/>
      <c r="DI109" s="219"/>
      <c r="DJ109" s="219"/>
      <c r="DK109" s="219"/>
      <c r="DL109" s="219"/>
      <c r="DM109" s="219"/>
      <c r="DN109" s="219"/>
      <c r="DO109" s="219"/>
      <c r="DP109" s="219"/>
      <c r="DQ109" s="219"/>
      <c r="DR109" s="219"/>
      <c r="DS109" s="219"/>
      <c r="DT109" s="219"/>
      <c r="DU109" s="219"/>
      <c r="DV109" s="219"/>
      <c r="DW109" s="219"/>
      <c r="DX109" s="219"/>
      <c r="DY109" s="219"/>
      <c r="DZ109" s="219"/>
      <c r="EA109" s="219"/>
      <c r="EB109" s="219"/>
      <c r="EC109" s="219"/>
      <c r="ED109" s="219"/>
      <c r="EE109" s="219"/>
      <c r="EF109" s="219"/>
      <c r="EG109" s="219"/>
      <c r="EH109" s="219"/>
      <c r="EI109" s="219"/>
      <c r="EJ109" s="219"/>
      <c r="EK109" s="219"/>
      <c r="EL109" s="219"/>
      <c r="EM109" s="219"/>
      <c r="EN109" s="219"/>
      <c r="EO109" s="219"/>
      <c r="EP109" s="219"/>
      <c r="EQ109" s="219"/>
      <c r="ER109" s="219"/>
      <c r="ES109" s="219"/>
      <c r="ET109" s="219"/>
      <c r="EU109" s="219"/>
      <c r="EV109" s="219"/>
      <c r="EW109" s="219"/>
      <c r="EX109" s="219"/>
      <c r="EY109" s="219"/>
      <c r="EZ109" s="219"/>
      <c r="FA109" s="219"/>
      <c r="FB109" s="219"/>
      <c r="FC109" s="219"/>
      <c r="FD109" s="219"/>
      <c r="FE109" s="219"/>
      <c r="FF109" s="219"/>
      <c r="FG109" s="219"/>
      <c r="FH109" s="219"/>
      <c r="FI109" s="219"/>
      <c r="FJ109" s="219"/>
      <c r="FK109" s="219"/>
      <c r="FL109" s="219"/>
      <c r="FM109" s="219"/>
      <c r="FN109" s="219"/>
      <c r="FO109" s="219"/>
      <c r="FP109" s="219"/>
      <c r="FQ109" s="219"/>
      <c r="FR109" s="219"/>
      <c r="FS109" s="219"/>
      <c r="FT109" s="219"/>
      <c r="FU109" s="219"/>
      <c r="FV109" s="219"/>
      <c r="FW109" s="219"/>
      <c r="FX109" s="219"/>
      <c r="FY109" s="219"/>
      <c r="FZ109" s="219"/>
      <c r="GA109" s="219"/>
      <c r="GB109" s="219"/>
      <c r="GC109" s="219"/>
      <c r="GD109" s="219"/>
      <c r="GE109" s="219"/>
      <c r="GF109" s="219"/>
      <c r="GG109" s="219"/>
      <c r="GH109" s="219"/>
      <c r="GI109" s="219"/>
      <c r="GJ109" s="219"/>
      <c r="GK109" s="219"/>
      <c r="GL109" s="219"/>
      <c r="GM109" s="219"/>
      <c r="GN109" s="219"/>
      <c r="GO109" s="219"/>
      <c r="GP109" s="219"/>
      <c r="GQ109" s="219"/>
      <c r="GR109" s="219"/>
      <c r="GS109" s="219"/>
      <c r="GT109" s="219"/>
      <c r="GU109" s="219"/>
      <c r="GV109" s="219"/>
      <c r="GW109" s="219"/>
      <c r="GX109" s="219"/>
      <c r="GY109" s="219"/>
      <c r="GZ109" s="219"/>
      <c r="HA109" s="219"/>
      <c r="HB109" s="219"/>
      <c r="HC109" s="219"/>
      <c r="HD109" s="219"/>
      <c r="HE109" s="219"/>
      <c r="HF109" s="219"/>
      <c r="HG109" s="219"/>
      <c r="HH109" s="219"/>
      <c r="HI109" s="219"/>
      <c r="HJ109" s="219"/>
      <c r="HK109" s="219"/>
      <c r="HL109" s="219"/>
      <c r="HM109" s="219"/>
      <c r="HN109" s="219"/>
      <c r="HO109" s="219"/>
      <c r="HP109" s="219"/>
      <c r="HQ109" s="219"/>
      <c r="HR109" s="219"/>
      <c r="HS109" s="219"/>
      <c r="HT109" s="219"/>
      <c r="HU109" s="219"/>
      <c r="HV109" s="219"/>
      <c r="HW109" s="219"/>
      <c r="HX109" s="219"/>
      <c r="HY109" s="219"/>
      <c r="HZ109" s="219"/>
      <c r="IA109" s="219"/>
      <c r="IB109" s="219"/>
      <c r="IC109" s="219"/>
      <c r="ID109" s="219"/>
      <c r="IE109" s="219"/>
      <c r="IF109" s="219"/>
      <c r="IG109" s="219"/>
      <c r="IH109" s="219"/>
      <c r="II109" s="219"/>
      <c r="IJ109" s="219"/>
      <c r="IK109" s="219"/>
      <c r="IL109" s="219"/>
      <c r="IM109" s="219"/>
      <c r="IN109" s="219"/>
      <c r="IO109" s="219"/>
      <c r="IP109" s="219"/>
      <c r="IQ109" s="219"/>
      <c r="IR109" s="219"/>
      <c r="IS109" s="219"/>
      <c r="IT109" s="219"/>
      <c r="IU109" s="219"/>
      <c r="IV109" s="219"/>
    </row>
    <row r="110" spans="1:256" hidden="1">
      <c r="A110" s="1206"/>
      <c r="B110" s="1206"/>
      <c r="C110" s="1209"/>
      <c r="D110" s="644" t="s">
        <v>1</v>
      </c>
      <c r="E110" s="645">
        <f>F110+G110</f>
        <v>0</v>
      </c>
      <c r="F110" s="645"/>
      <c r="G110" s="646"/>
      <c r="H110" s="617"/>
      <c r="I110" s="1212"/>
      <c r="J110" s="648" t="s">
        <v>1</v>
      </c>
      <c r="K110" s="645">
        <f>L110+M110+N110</f>
        <v>0</v>
      </c>
      <c r="L110" s="645"/>
      <c r="M110" s="645"/>
      <c r="N110" s="645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19"/>
      <c r="AM110" s="219"/>
      <c r="AN110" s="219"/>
      <c r="AO110" s="219"/>
      <c r="AP110" s="219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19"/>
      <c r="BA110" s="219"/>
      <c r="BB110" s="219"/>
      <c r="BC110" s="219"/>
      <c r="BD110" s="219"/>
      <c r="BE110" s="219"/>
      <c r="BF110" s="219"/>
      <c r="BG110" s="219"/>
      <c r="BH110" s="219"/>
      <c r="BI110" s="219"/>
      <c r="BJ110" s="219"/>
      <c r="BK110" s="219"/>
      <c r="BL110" s="219"/>
      <c r="BM110" s="219"/>
      <c r="BN110" s="219"/>
      <c r="BO110" s="219"/>
      <c r="BP110" s="219"/>
      <c r="BQ110" s="219"/>
      <c r="BR110" s="219"/>
      <c r="BS110" s="219"/>
      <c r="BT110" s="219"/>
      <c r="BU110" s="219"/>
      <c r="BV110" s="219"/>
      <c r="BW110" s="219"/>
      <c r="BX110" s="219"/>
      <c r="BY110" s="219"/>
      <c r="BZ110" s="219"/>
      <c r="CA110" s="219"/>
      <c r="CB110" s="219"/>
      <c r="CC110" s="219"/>
      <c r="CD110" s="219"/>
      <c r="CE110" s="219"/>
      <c r="CF110" s="219"/>
      <c r="CG110" s="219"/>
      <c r="CH110" s="219"/>
      <c r="CI110" s="219"/>
      <c r="CJ110" s="219"/>
      <c r="CK110" s="219"/>
      <c r="CL110" s="219"/>
      <c r="CM110" s="219"/>
      <c r="CN110" s="219"/>
      <c r="CO110" s="219"/>
      <c r="CP110" s="219"/>
      <c r="CQ110" s="219"/>
      <c r="CR110" s="219"/>
      <c r="CS110" s="219"/>
      <c r="CT110" s="219"/>
      <c r="CU110" s="219"/>
      <c r="CV110" s="219"/>
      <c r="CW110" s="219"/>
      <c r="CX110" s="219"/>
      <c r="CY110" s="219"/>
      <c r="CZ110" s="219"/>
      <c r="DA110" s="219"/>
      <c r="DB110" s="219"/>
      <c r="DC110" s="219"/>
      <c r="DD110" s="219"/>
      <c r="DE110" s="219"/>
      <c r="DF110" s="219"/>
      <c r="DG110" s="219"/>
      <c r="DH110" s="219"/>
      <c r="DI110" s="219"/>
      <c r="DJ110" s="219"/>
      <c r="DK110" s="219"/>
      <c r="DL110" s="219"/>
      <c r="DM110" s="219"/>
      <c r="DN110" s="219"/>
      <c r="DO110" s="219"/>
      <c r="DP110" s="219"/>
      <c r="DQ110" s="219"/>
      <c r="DR110" s="219"/>
      <c r="DS110" s="219"/>
      <c r="DT110" s="219"/>
      <c r="DU110" s="219"/>
      <c r="DV110" s="219"/>
      <c r="DW110" s="219"/>
      <c r="DX110" s="219"/>
      <c r="DY110" s="219"/>
      <c r="DZ110" s="219"/>
      <c r="EA110" s="219"/>
      <c r="EB110" s="219"/>
      <c r="EC110" s="219"/>
      <c r="ED110" s="219"/>
      <c r="EE110" s="219"/>
      <c r="EF110" s="219"/>
      <c r="EG110" s="219"/>
      <c r="EH110" s="219"/>
      <c r="EI110" s="219"/>
      <c r="EJ110" s="219"/>
      <c r="EK110" s="219"/>
      <c r="EL110" s="219"/>
      <c r="EM110" s="219"/>
      <c r="EN110" s="219"/>
      <c r="EO110" s="219"/>
      <c r="EP110" s="219"/>
      <c r="EQ110" s="219"/>
      <c r="ER110" s="219"/>
      <c r="ES110" s="219"/>
      <c r="ET110" s="219"/>
      <c r="EU110" s="219"/>
      <c r="EV110" s="219"/>
      <c r="EW110" s="219"/>
      <c r="EX110" s="219"/>
      <c r="EY110" s="219"/>
      <c r="EZ110" s="219"/>
      <c r="FA110" s="219"/>
      <c r="FB110" s="219"/>
      <c r="FC110" s="219"/>
      <c r="FD110" s="219"/>
      <c r="FE110" s="219"/>
      <c r="FF110" s="219"/>
      <c r="FG110" s="219"/>
      <c r="FH110" s="219"/>
      <c r="FI110" s="219"/>
      <c r="FJ110" s="219"/>
      <c r="FK110" s="219"/>
      <c r="FL110" s="219"/>
      <c r="FM110" s="219"/>
      <c r="FN110" s="219"/>
      <c r="FO110" s="219"/>
      <c r="FP110" s="219"/>
      <c r="FQ110" s="219"/>
      <c r="FR110" s="219"/>
      <c r="FS110" s="219"/>
      <c r="FT110" s="219"/>
      <c r="FU110" s="219"/>
      <c r="FV110" s="219"/>
      <c r="FW110" s="219"/>
      <c r="FX110" s="219"/>
      <c r="FY110" s="219"/>
      <c r="FZ110" s="219"/>
      <c r="GA110" s="219"/>
      <c r="GB110" s="219"/>
      <c r="GC110" s="219"/>
      <c r="GD110" s="219"/>
      <c r="GE110" s="219"/>
      <c r="GF110" s="219"/>
      <c r="GG110" s="219"/>
      <c r="GH110" s="219"/>
      <c r="GI110" s="219"/>
      <c r="GJ110" s="219"/>
      <c r="GK110" s="219"/>
      <c r="GL110" s="219"/>
      <c r="GM110" s="219"/>
      <c r="GN110" s="219"/>
      <c r="GO110" s="219"/>
      <c r="GP110" s="219"/>
      <c r="GQ110" s="219"/>
      <c r="GR110" s="219"/>
      <c r="GS110" s="219"/>
      <c r="GT110" s="219"/>
      <c r="GU110" s="219"/>
      <c r="GV110" s="219"/>
      <c r="GW110" s="219"/>
      <c r="GX110" s="219"/>
      <c r="GY110" s="219"/>
      <c r="GZ110" s="219"/>
      <c r="HA110" s="219"/>
      <c r="HB110" s="219"/>
      <c r="HC110" s="219"/>
      <c r="HD110" s="219"/>
      <c r="HE110" s="219"/>
      <c r="HF110" s="219"/>
      <c r="HG110" s="219"/>
      <c r="HH110" s="219"/>
      <c r="HI110" s="219"/>
      <c r="HJ110" s="219"/>
      <c r="HK110" s="219"/>
      <c r="HL110" s="219"/>
      <c r="HM110" s="219"/>
      <c r="HN110" s="219"/>
      <c r="HO110" s="219"/>
      <c r="HP110" s="219"/>
      <c r="HQ110" s="219"/>
      <c r="HR110" s="219"/>
      <c r="HS110" s="219"/>
      <c r="HT110" s="219"/>
      <c r="HU110" s="219"/>
      <c r="HV110" s="219"/>
      <c r="HW110" s="219"/>
      <c r="HX110" s="219"/>
      <c r="HY110" s="219"/>
      <c r="HZ110" s="219"/>
      <c r="IA110" s="219"/>
      <c r="IB110" s="219"/>
      <c r="IC110" s="219"/>
      <c r="ID110" s="219"/>
      <c r="IE110" s="219"/>
      <c r="IF110" s="219"/>
      <c r="IG110" s="219"/>
      <c r="IH110" s="219"/>
      <c r="II110" s="219"/>
      <c r="IJ110" s="219"/>
      <c r="IK110" s="219"/>
      <c r="IL110" s="219"/>
      <c r="IM110" s="219"/>
      <c r="IN110" s="219"/>
      <c r="IO110" s="219"/>
      <c r="IP110" s="219"/>
      <c r="IQ110" s="219"/>
      <c r="IR110" s="219"/>
      <c r="IS110" s="219"/>
      <c r="IT110" s="219"/>
      <c r="IU110" s="219"/>
      <c r="IV110" s="219"/>
    </row>
    <row r="111" spans="1:256" hidden="1">
      <c r="A111" s="1207"/>
      <c r="B111" s="1207"/>
      <c r="C111" s="1210"/>
      <c r="D111" s="644" t="s">
        <v>2</v>
      </c>
      <c r="E111" s="645">
        <f>E109+E110</f>
        <v>287000</v>
      </c>
      <c r="F111" s="645">
        <f>F109+F110</f>
        <v>287000</v>
      </c>
      <c r="G111" s="645">
        <f>G109+G110</f>
        <v>0</v>
      </c>
      <c r="H111" s="617"/>
      <c r="I111" s="1213"/>
      <c r="J111" s="648" t="s">
        <v>2</v>
      </c>
      <c r="K111" s="645">
        <f>K109+K110</f>
        <v>287000</v>
      </c>
      <c r="L111" s="645">
        <f>L109+L110</f>
        <v>287000</v>
      </c>
      <c r="M111" s="645">
        <f>M109+M110</f>
        <v>0</v>
      </c>
      <c r="N111" s="645">
        <f>N109+N110</f>
        <v>0</v>
      </c>
      <c r="O111" s="219"/>
      <c r="P111" s="219"/>
      <c r="Q111" s="219"/>
      <c r="R111" s="219"/>
      <c r="S111" s="219"/>
      <c r="T111" s="219"/>
      <c r="U111" s="219"/>
      <c r="V111" s="219"/>
      <c r="W111" s="219"/>
      <c r="X111" s="219"/>
      <c r="Y111" s="219"/>
      <c r="Z111" s="219"/>
      <c r="AA111" s="219"/>
      <c r="AB111" s="219"/>
      <c r="AC111" s="219"/>
      <c r="AD111" s="219"/>
      <c r="AE111" s="219"/>
      <c r="AF111" s="219"/>
      <c r="AG111" s="219"/>
      <c r="AH111" s="219"/>
      <c r="AI111" s="219"/>
      <c r="AJ111" s="219"/>
      <c r="AK111" s="219"/>
      <c r="AL111" s="219"/>
      <c r="AM111" s="219"/>
      <c r="AN111" s="219"/>
      <c r="AO111" s="219"/>
      <c r="AP111" s="219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19"/>
      <c r="BA111" s="219"/>
      <c r="BB111" s="219"/>
      <c r="BC111" s="219"/>
      <c r="BD111" s="219"/>
      <c r="BE111" s="219"/>
      <c r="BF111" s="219"/>
      <c r="BG111" s="219"/>
      <c r="BH111" s="219"/>
      <c r="BI111" s="219"/>
      <c r="BJ111" s="219"/>
      <c r="BK111" s="219"/>
      <c r="BL111" s="219"/>
      <c r="BM111" s="219"/>
      <c r="BN111" s="219"/>
      <c r="BO111" s="219"/>
      <c r="BP111" s="219"/>
      <c r="BQ111" s="219"/>
      <c r="BR111" s="219"/>
      <c r="BS111" s="219"/>
      <c r="BT111" s="219"/>
      <c r="BU111" s="219"/>
      <c r="BV111" s="219"/>
      <c r="BW111" s="219"/>
      <c r="BX111" s="219"/>
      <c r="BY111" s="219"/>
      <c r="BZ111" s="219"/>
      <c r="CA111" s="219"/>
      <c r="CB111" s="219"/>
      <c r="CC111" s="219"/>
      <c r="CD111" s="219"/>
      <c r="CE111" s="219"/>
      <c r="CF111" s="219"/>
      <c r="CG111" s="219"/>
      <c r="CH111" s="219"/>
      <c r="CI111" s="219"/>
      <c r="CJ111" s="219"/>
      <c r="CK111" s="219"/>
      <c r="CL111" s="219"/>
      <c r="CM111" s="219"/>
      <c r="CN111" s="219"/>
      <c r="CO111" s="219"/>
      <c r="CP111" s="219"/>
      <c r="CQ111" s="219"/>
      <c r="CR111" s="219"/>
      <c r="CS111" s="219"/>
      <c r="CT111" s="219"/>
      <c r="CU111" s="219"/>
      <c r="CV111" s="219"/>
      <c r="CW111" s="219"/>
      <c r="CX111" s="219"/>
      <c r="CY111" s="219"/>
      <c r="CZ111" s="219"/>
      <c r="DA111" s="219"/>
      <c r="DB111" s="219"/>
      <c r="DC111" s="219"/>
      <c r="DD111" s="219"/>
      <c r="DE111" s="219"/>
      <c r="DF111" s="219"/>
      <c r="DG111" s="219"/>
      <c r="DH111" s="219"/>
      <c r="DI111" s="219"/>
      <c r="DJ111" s="219"/>
      <c r="DK111" s="219"/>
      <c r="DL111" s="219"/>
      <c r="DM111" s="219"/>
      <c r="DN111" s="219"/>
      <c r="DO111" s="219"/>
      <c r="DP111" s="219"/>
      <c r="DQ111" s="219"/>
      <c r="DR111" s="219"/>
      <c r="DS111" s="219"/>
      <c r="DT111" s="219"/>
      <c r="DU111" s="219"/>
      <c r="DV111" s="219"/>
      <c r="DW111" s="219"/>
      <c r="DX111" s="219"/>
      <c r="DY111" s="219"/>
      <c r="DZ111" s="219"/>
      <c r="EA111" s="219"/>
      <c r="EB111" s="219"/>
      <c r="EC111" s="219"/>
      <c r="ED111" s="219"/>
      <c r="EE111" s="219"/>
      <c r="EF111" s="219"/>
      <c r="EG111" s="219"/>
      <c r="EH111" s="219"/>
      <c r="EI111" s="219"/>
      <c r="EJ111" s="219"/>
      <c r="EK111" s="219"/>
      <c r="EL111" s="219"/>
      <c r="EM111" s="219"/>
      <c r="EN111" s="219"/>
      <c r="EO111" s="219"/>
      <c r="EP111" s="219"/>
      <c r="EQ111" s="219"/>
      <c r="ER111" s="219"/>
      <c r="ES111" s="219"/>
      <c r="ET111" s="219"/>
      <c r="EU111" s="219"/>
      <c r="EV111" s="219"/>
      <c r="EW111" s="219"/>
      <c r="EX111" s="219"/>
      <c r="EY111" s="219"/>
      <c r="EZ111" s="219"/>
      <c r="FA111" s="219"/>
      <c r="FB111" s="219"/>
      <c r="FC111" s="219"/>
      <c r="FD111" s="219"/>
      <c r="FE111" s="219"/>
      <c r="FF111" s="219"/>
      <c r="FG111" s="219"/>
      <c r="FH111" s="219"/>
      <c r="FI111" s="219"/>
      <c r="FJ111" s="219"/>
      <c r="FK111" s="219"/>
      <c r="FL111" s="219"/>
      <c r="FM111" s="219"/>
      <c r="FN111" s="219"/>
      <c r="FO111" s="219"/>
      <c r="FP111" s="219"/>
      <c r="FQ111" s="219"/>
      <c r="FR111" s="219"/>
      <c r="FS111" s="219"/>
      <c r="FT111" s="219"/>
      <c r="FU111" s="219"/>
      <c r="FV111" s="219"/>
      <c r="FW111" s="219"/>
      <c r="FX111" s="219"/>
      <c r="FY111" s="219"/>
      <c r="FZ111" s="219"/>
      <c r="GA111" s="219"/>
      <c r="GB111" s="219"/>
      <c r="GC111" s="219"/>
      <c r="GD111" s="219"/>
      <c r="GE111" s="219"/>
      <c r="GF111" s="219"/>
      <c r="GG111" s="219"/>
      <c r="GH111" s="219"/>
      <c r="GI111" s="219"/>
      <c r="GJ111" s="219"/>
      <c r="GK111" s="219"/>
      <c r="GL111" s="219"/>
      <c r="GM111" s="219"/>
      <c r="GN111" s="219"/>
      <c r="GO111" s="219"/>
      <c r="GP111" s="219"/>
      <c r="GQ111" s="219"/>
      <c r="GR111" s="219"/>
      <c r="GS111" s="219"/>
      <c r="GT111" s="219"/>
      <c r="GU111" s="219"/>
      <c r="GV111" s="219"/>
      <c r="GW111" s="219"/>
      <c r="GX111" s="219"/>
      <c r="GY111" s="219"/>
      <c r="GZ111" s="219"/>
      <c r="HA111" s="219"/>
      <c r="HB111" s="219"/>
      <c r="HC111" s="219"/>
      <c r="HD111" s="219"/>
      <c r="HE111" s="219"/>
      <c r="HF111" s="219"/>
      <c r="HG111" s="219"/>
      <c r="HH111" s="219"/>
      <c r="HI111" s="219"/>
      <c r="HJ111" s="219"/>
      <c r="HK111" s="219"/>
      <c r="HL111" s="219"/>
      <c r="HM111" s="219"/>
      <c r="HN111" s="219"/>
      <c r="HO111" s="219"/>
      <c r="HP111" s="219"/>
      <c r="HQ111" s="219"/>
      <c r="HR111" s="219"/>
      <c r="HS111" s="219"/>
      <c r="HT111" s="219"/>
      <c r="HU111" s="219"/>
      <c r="HV111" s="219"/>
      <c r="HW111" s="219"/>
      <c r="HX111" s="219"/>
      <c r="HY111" s="219"/>
      <c r="HZ111" s="219"/>
      <c r="IA111" s="219"/>
      <c r="IB111" s="219"/>
      <c r="IC111" s="219"/>
      <c r="ID111" s="219"/>
      <c r="IE111" s="219"/>
      <c r="IF111" s="219"/>
      <c r="IG111" s="219"/>
      <c r="IH111" s="219"/>
      <c r="II111" s="219"/>
      <c r="IJ111" s="219"/>
      <c r="IK111" s="219"/>
      <c r="IL111" s="219"/>
      <c r="IM111" s="219"/>
      <c r="IN111" s="219"/>
      <c r="IO111" s="219"/>
      <c r="IP111" s="219"/>
      <c r="IQ111" s="219"/>
      <c r="IR111" s="219"/>
      <c r="IS111" s="219"/>
      <c r="IT111" s="219"/>
      <c r="IU111" s="219"/>
      <c r="IV111" s="219"/>
    </row>
    <row r="112" spans="1:256" hidden="1">
      <c r="A112" s="641"/>
      <c r="B112" s="641"/>
      <c r="C112" s="690"/>
      <c r="D112" s="644"/>
      <c r="E112" s="645"/>
      <c r="F112" s="645"/>
      <c r="G112" s="646"/>
      <c r="H112" s="617"/>
      <c r="I112" s="684"/>
      <c r="J112" s="648"/>
      <c r="K112" s="645"/>
      <c r="L112" s="645"/>
      <c r="M112" s="645"/>
      <c r="N112" s="645"/>
      <c r="O112" s="219"/>
      <c r="P112" s="219"/>
      <c r="Q112" s="219"/>
      <c r="R112" s="219"/>
      <c r="S112" s="219"/>
      <c r="T112" s="219"/>
      <c r="U112" s="219"/>
      <c r="V112" s="219"/>
      <c r="W112" s="219"/>
      <c r="X112" s="219"/>
      <c r="Y112" s="219"/>
      <c r="Z112" s="219"/>
      <c r="AA112" s="219"/>
      <c r="AB112" s="219"/>
      <c r="AC112" s="219"/>
      <c r="AD112" s="219"/>
      <c r="AE112" s="219"/>
      <c r="AF112" s="219"/>
      <c r="AG112" s="219"/>
      <c r="AH112" s="219"/>
      <c r="AI112" s="219"/>
      <c r="AJ112" s="219"/>
      <c r="AK112" s="219"/>
      <c r="AL112" s="219"/>
      <c r="AM112" s="219"/>
      <c r="AN112" s="219"/>
      <c r="AO112" s="219"/>
      <c r="AP112" s="219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19"/>
      <c r="BB112" s="219"/>
      <c r="BC112" s="219"/>
      <c r="BD112" s="219"/>
      <c r="BE112" s="219"/>
      <c r="BF112" s="219"/>
      <c r="BG112" s="219"/>
      <c r="BH112" s="219"/>
      <c r="BI112" s="219"/>
      <c r="BJ112" s="219"/>
      <c r="BK112" s="219"/>
      <c r="BL112" s="219"/>
      <c r="BM112" s="219"/>
      <c r="BN112" s="219"/>
      <c r="BO112" s="219"/>
      <c r="BP112" s="219"/>
      <c r="BQ112" s="219"/>
      <c r="BR112" s="219"/>
      <c r="BS112" s="219"/>
      <c r="BT112" s="219"/>
      <c r="BU112" s="219"/>
      <c r="BV112" s="219"/>
      <c r="BW112" s="219"/>
      <c r="BX112" s="219"/>
      <c r="BY112" s="219"/>
      <c r="BZ112" s="219"/>
      <c r="CA112" s="219"/>
      <c r="CB112" s="219"/>
      <c r="CC112" s="219"/>
      <c r="CD112" s="219"/>
      <c r="CE112" s="219"/>
      <c r="CF112" s="219"/>
      <c r="CG112" s="219"/>
      <c r="CH112" s="219"/>
      <c r="CI112" s="219"/>
      <c r="CJ112" s="219"/>
      <c r="CK112" s="219"/>
      <c r="CL112" s="219"/>
      <c r="CM112" s="219"/>
      <c r="CN112" s="219"/>
      <c r="CO112" s="219"/>
      <c r="CP112" s="219"/>
      <c r="CQ112" s="219"/>
      <c r="CR112" s="219"/>
      <c r="CS112" s="219"/>
      <c r="CT112" s="219"/>
      <c r="CU112" s="219"/>
      <c r="CV112" s="219"/>
      <c r="CW112" s="219"/>
      <c r="CX112" s="219"/>
      <c r="CY112" s="219"/>
      <c r="CZ112" s="219"/>
      <c r="DA112" s="219"/>
      <c r="DB112" s="219"/>
      <c r="DC112" s="219"/>
      <c r="DD112" s="219"/>
      <c r="DE112" s="219"/>
      <c r="DF112" s="219"/>
      <c r="DG112" s="219"/>
      <c r="DH112" s="219"/>
      <c r="DI112" s="219"/>
      <c r="DJ112" s="219"/>
      <c r="DK112" s="219"/>
      <c r="DL112" s="219"/>
      <c r="DM112" s="219"/>
      <c r="DN112" s="219"/>
      <c r="DO112" s="219"/>
      <c r="DP112" s="219"/>
      <c r="DQ112" s="219"/>
      <c r="DR112" s="219"/>
      <c r="DS112" s="219"/>
      <c r="DT112" s="219"/>
      <c r="DU112" s="219"/>
      <c r="DV112" s="219"/>
      <c r="DW112" s="219"/>
      <c r="DX112" s="219"/>
      <c r="DY112" s="219"/>
      <c r="DZ112" s="219"/>
      <c r="EA112" s="219"/>
      <c r="EB112" s="219"/>
      <c r="EC112" s="219"/>
      <c r="ED112" s="219"/>
      <c r="EE112" s="219"/>
      <c r="EF112" s="219"/>
      <c r="EG112" s="219"/>
      <c r="EH112" s="219"/>
      <c r="EI112" s="219"/>
      <c r="EJ112" s="219"/>
      <c r="EK112" s="219"/>
      <c r="EL112" s="219"/>
      <c r="EM112" s="219"/>
      <c r="EN112" s="219"/>
      <c r="EO112" s="219"/>
      <c r="EP112" s="219"/>
      <c r="EQ112" s="219"/>
      <c r="ER112" s="219"/>
      <c r="ES112" s="219"/>
      <c r="ET112" s="219"/>
      <c r="EU112" s="219"/>
      <c r="EV112" s="219"/>
      <c r="EW112" s="219"/>
      <c r="EX112" s="219"/>
      <c r="EY112" s="219"/>
      <c r="EZ112" s="219"/>
      <c r="FA112" s="219"/>
      <c r="FB112" s="219"/>
      <c r="FC112" s="219"/>
      <c r="FD112" s="219"/>
      <c r="FE112" s="219"/>
      <c r="FF112" s="219"/>
      <c r="FG112" s="219"/>
      <c r="FH112" s="219"/>
      <c r="FI112" s="219"/>
      <c r="FJ112" s="219"/>
      <c r="FK112" s="219"/>
      <c r="FL112" s="219"/>
      <c r="FM112" s="219"/>
      <c r="FN112" s="219"/>
      <c r="FO112" s="219"/>
      <c r="FP112" s="219"/>
      <c r="FQ112" s="219"/>
      <c r="FR112" s="219"/>
      <c r="FS112" s="219"/>
      <c r="FT112" s="219"/>
      <c r="FU112" s="219"/>
      <c r="FV112" s="219"/>
      <c r="FW112" s="219"/>
      <c r="FX112" s="219"/>
      <c r="FY112" s="219"/>
      <c r="FZ112" s="219"/>
      <c r="GA112" s="219"/>
      <c r="GB112" s="219"/>
      <c r="GC112" s="219"/>
      <c r="GD112" s="219"/>
      <c r="GE112" s="219"/>
      <c r="GF112" s="219"/>
      <c r="GG112" s="219"/>
      <c r="GH112" s="219"/>
      <c r="GI112" s="219"/>
      <c r="GJ112" s="219"/>
      <c r="GK112" s="219"/>
      <c r="GL112" s="219"/>
      <c r="GM112" s="219"/>
      <c r="GN112" s="219"/>
      <c r="GO112" s="219"/>
      <c r="GP112" s="219"/>
      <c r="GQ112" s="219"/>
      <c r="GR112" s="219"/>
      <c r="GS112" s="219"/>
      <c r="GT112" s="219"/>
      <c r="GU112" s="219"/>
      <c r="GV112" s="219"/>
      <c r="GW112" s="219"/>
      <c r="GX112" s="219"/>
      <c r="GY112" s="219"/>
      <c r="GZ112" s="219"/>
      <c r="HA112" s="219"/>
      <c r="HB112" s="219"/>
      <c r="HC112" s="219"/>
      <c r="HD112" s="219"/>
      <c r="HE112" s="219"/>
      <c r="HF112" s="219"/>
      <c r="HG112" s="219"/>
      <c r="HH112" s="219"/>
      <c r="HI112" s="219"/>
      <c r="HJ112" s="219"/>
      <c r="HK112" s="219"/>
      <c r="HL112" s="219"/>
      <c r="HM112" s="219"/>
      <c r="HN112" s="219"/>
      <c r="HO112" s="219"/>
      <c r="HP112" s="219"/>
      <c r="HQ112" s="219"/>
      <c r="HR112" s="219"/>
      <c r="HS112" s="219"/>
      <c r="HT112" s="219"/>
      <c r="HU112" s="219"/>
      <c r="HV112" s="219"/>
      <c r="HW112" s="219"/>
      <c r="HX112" s="219"/>
      <c r="HY112" s="219"/>
      <c r="HZ112" s="219"/>
      <c r="IA112" s="219"/>
      <c r="IB112" s="219"/>
      <c r="IC112" s="219"/>
      <c r="ID112" s="219"/>
      <c r="IE112" s="219"/>
      <c r="IF112" s="219"/>
      <c r="IG112" s="219"/>
      <c r="IH112" s="219"/>
      <c r="II112" s="219"/>
      <c r="IJ112" s="219"/>
      <c r="IK112" s="219"/>
      <c r="IL112" s="219"/>
      <c r="IM112" s="219"/>
      <c r="IN112" s="219"/>
      <c r="IO112" s="219"/>
      <c r="IP112" s="219"/>
      <c r="IQ112" s="219"/>
      <c r="IR112" s="219"/>
      <c r="IS112" s="219"/>
      <c r="IT112" s="219"/>
      <c r="IU112" s="219"/>
      <c r="IV112" s="219"/>
    </row>
    <row r="113" spans="1:256" hidden="1">
      <c r="A113" s="1180"/>
      <c r="B113" s="1183" t="s">
        <v>545</v>
      </c>
      <c r="C113" s="1186" t="s">
        <v>546</v>
      </c>
      <c r="D113" s="667" t="s">
        <v>0</v>
      </c>
      <c r="E113" s="638">
        <f t="shared" ref="E113:G114" si="36">E117</f>
        <v>152700</v>
      </c>
      <c r="F113" s="638">
        <f>F117</f>
        <v>152700</v>
      </c>
      <c r="G113" s="639">
        <f t="shared" si="36"/>
        <v>0</v>
      </c>
      <c r="H113" s="617"/>
      <c r="I113" s="1214" t="s">
        <v>546</v>
      </c>
      <c r="J113" s="675" t="s">
        <v>0</v>
      </c>
      <c r="K113" s="638">
        <f t="shared" ref="K113:M114" si="37">K117</f>
        <v>152700</v>
      </c>
      <c r="L113" s="638">
        <f t="shared" si="37"/>
        <v>152700</v>
      </c>
      <c r="M113" s="638">
        <f t="shared" si="37"/>
        <v>0</v>
      </c>
      <c r="N113" s="638">
        <f>N117</f>
        <v>0</v>
      </c>
      <c r="O113" s="624"/>
      <c r="P113" s="624"/>
      <c r="Q113" s="624"/>
      <c r="R113" s="624"/>
      <c r="S113" s="624"/>
      <c r="T113" s="624"/>
      <c r="U113" s="624"/>
      <c r="V113" s="624"/>
      <c r="W113" s="624"/>
      <c r="X113" s="624"/>
      <c r="Y113" s="624"/>
      <c r="Z113" s="624"/>
      <c r="AA113" s="624"/>
      <c r="AB113" s="624"/>
      <c r="AC113" s="624"/>
      <c r="AD113" s="624"/>
      <c r="AE113" s="624"/>
      <c r="AF113" s="624"/>
      <c r="AG113" s="624"/>
      <c r="AH113" s="624"/>
      <c r="AI113" s="624"/>
      <c r="AJ113" s="624"/>
      <c r="AK113" s="624"/>
      <c r="AL113" s="624"/>
      <c r="AM113" s="624"/>
      <c r="AN113" s="624"/>
      <c r="AO113" s="624"/>
      <c r="AP113" s="624"/>
      <c r="AQ113" s="624"/>
      <c r="AR113" s="624"/>
      <c r="AS113" s="624"/>
      <c r="AT113" s="624"/>
      <c r="AU113" s="624"/>
      <c r="AV113" s="624"/>
      <c r="AW113" s="624"/>
      <c r="AX113" s="624"/>
      <c r="AY113" s="624"/>
      <c r="AZ113" s="624"/>
      <c r="BA113" s="624"/>
      <c r="BB113" s="624"/>
      <c r="BC113" s="624"/>
      <c r="BD113" s="624"/>
      <c r="BE113" s="624"/>
      <c r="BF113" s="624"/>
      <c r="BG113" s="624"/>
      <c r="BH113" s="624"/>
      <c r="BI113" s="624"/>
      <c r="BJ113" s="624"/>
      <c r="BK113" s="624"/>
      <c r="BL113" s="624"/>
      <c r="BM113" s="624"/>
      <c r="BN113" s="624"/>
      <c r="BO113" s="624"/>
      <c r="BP113" s="624"/>
      <c r="BQ113" s="624"/>
      <c r="BR113" s="624"/>
      <c r="BS113" s="624"/>
      <c r="BT113" s="624"/>
      <c r="BU113" s="624"/>
      <c r="BV113" s="624"/>
      <c r="BW113" s="624"/>
      <c r="BX113" s="624"/>
      <c r="BY113" s="624"/>
      <c r="BZ113" s="624"/>
      <c r="CA113" s="624"/>
      <c r="CB113" s="624"/>
      <c r="CC113" s="624"/>
      <c r="CD113" s="624"/>
      <c r="CE113" s="624"/>
      <c r="CF113" s="624"/>
      <c r="CG113" s="624"/>
      <c r="CH113" s="624"/>
      <c r="CI113" s="624"/>
      <c r="CJ113" s="624"/>
      <c r="CK113" s="624"/>
      <c r="CL113" s="624"/>
      <c r="CM113" s="624"/>
      <c r="CN113" s="624"/>
      <c r="CO113" s="624"/>
      <c r="CP113" s="624"/>
      <c r="CQ113" s="624"/>
      <c r="CR113" s="624"/>
      <c r="CS113" s="624"/>
      <c r="CT113" s="624"/>
      <c r="CU113" s="624"/>
      <c r="CV113" s="624"/>
      <c r="CW113" s="624"/>
      <c r="CX113" s="624"/>
      <c r="CY113" s="624"/>
      <c r="CZ113" s="624"/>
      <c r="DA113" s="624"/>
      <c r="DB113" s="624"/>
      <c r="DC113" s="624"/>
      <c r="DD113" s="624"/>
      <c r="DE113" s="624"/>
      <c r="DF113" s="624"/>
      <c r="DG113" s="624"/>
      <c r="DH113" s="624"/>
      <c r="DI113" s="624"/>
      <c r="DJ113" s="624"/>
      <c r="DK113" s="624"/>
      <c r="DL113" s="624"/>
      <c r="DM113" s="624"/>
      <c r="DN113" s="624"/>
      <c r="DO113" s="624"/>
      <c r="DP113" s="624"/>
      <c r="DQ113" s="624"/>
      <c r="DR113" s="624"/>
      <c r="DS113" s="624"/>
      <c r="DT113" s="624"/>
      <c r="DU113" s="624"/>
      <c r="DV113" s="624"/>
      <c r="DW113" s="624"/>
      <c r="DX113" s="624"/>
      <c r="DY113" s="624"/>
      <c r="DZ113" s="624"/>
      <c r="EA113" s="624"/>
      <c r="EB113" s="624"/>
      <c r="EC113" s="624"/>
      <c r="ED113" s="624"/>
      <c r="EE113" s="624"/>
      <c r="EF113" s="624"/>
      <c r="EG113" s="624"/>
      <c r="EH113" s="624"/>
      <c r="EI113" s="624"/>
      <c r="EJ113" s="624"/>
      <c r="EK113" s="624"/>
      <c r="EL113" s="624"/>
      <c r="EM113" s="624"/>
      <c r="EN113" s="624"/>
      <c r="EO113" s="624"/>
      <c r="EP113" s="624"/>
      <c r="EQ113" s="624"/>
      <c r="ER113" s="624"/>
      <c r="ES113" s="624"/>
      <c r="ET113" s="624"/>
      <c r="EU113" s="624"/>
      <c r="EV113" s="624"/>
      <c r="EW113" s="624"/>
      <c r="EX113" s="624"/>
      <c r="EY113" s="624"/>
      <c r="EZ113" s="624"/>
      <c r="FA113" s="624"/>
      <c r="FB113" s="624"/>
      <c r="FC113" s="624"/>
      <c r="FD113" s="624"/>
      <c r="FE113" s="624"/>
      <c r="FF113" s="624"/>
      <c r="FG113" s="624"/>
      <c r="FH113" s="624"/>
      <c r="FI113" s="624"/>
      <c r="FJ113" s="624"/>
      <c r="FK113" s="624"/>
      <c r="FL113" s="624"/>
      <c r="FM113" s="624"/>
      <c r="FN113" s="624"/>
      <c r="FO113" s="624"/>
      <c r="FP113" s="624"/>
      <c r="FQ113" s="624"/>
      <c r="FR113" s="624"/>
      <c r="FS113" s="624"/>
      <c r="FT113" s="624"/>
      <c r="FU113" s="624"/>
      <c r="FV113" s="624"/>
      <c r="FW113" s="624"/>
      <c r="FX113" s="624"/>
      <c r="FY113" s="624"/>
      <c r="FZ113" s="624"/>
      <c r="GA113" s="624"/>
      <c r="GB113" s="624"/>
      <c r="GC113" s="624"/>
      <c r="GD113" s="624"/>
      <c r="GE113" s="624"/>
      <c r="GF113" s="624"/>
      <c r="GG113" s="624"/>
      <c r="GH113" s="624"/>
      <c r="GI113" s="624"/>
      <c r="GJ113" s="624"/>
      <c r="GK113" s="624"/>
      <c r="GL113" s="624"/>
      <c r="GM113" s="624"/>
      <c r="GN113" s="624"/>
      <c r="GO113" s="624"/>
      <c r="GP113" s="624"/>
      <c r="GQ113" s="624"/>
      <c r="GR113" s="624"/>
      <c r="GS113" s="624"/>
      <c r="GT113" s="624"/>
      <c r="GU113" s="624"/>
      <c r="GV113" s="624"/>
      <c r="GW113" s="624"/>
      <c r="GX113" s="624"/>
      <c r="GY113" s="624"/>
      <c r="GZ113" s="624"/>
      <c r="HA113" s="624"/>
      <c r="HB113" s="624"/>
      <c r="HC113" s="624"/>
      <c r="HD113" s="624"/>
      <c r="HE113" s="624"/>
      <c r="HF113" s="624"/>
      <c r="HG113" s="624"/>
      <c r="HH113" s="624"/>
      <c r="HI113" s="624"/>
      <c r="HJ113" s="624"/>
      <c r="HK113" s="624"/>
      <c r="HL113" s="624"/>
      <c r="HM113" s="624"/>
      <c r="HN113" s="624"/>
      <c r="HO113" s="624"/>
      <c r="HP113" s="624"/>
      <c r="HQ113" s="624"/>
      <c r="HR113" s="624"/>
      <c r="HS113" s="624"/>
      <c r="HT113" s="624"/>
      <c r="HU113" s="624"/>
      <c r="HV113" s="624"/>
      <c r="HW113" s="624"/>
      <c r="HX113" s="624"/>
      <c r="HY113" s="624"/>
      <c r="HZ113" s="624"/>
      <c r="IA113" s="624"/>
      <c r="IB113" s="624"/>
      <c r="IC113" s="624"/>
      <c r="ID113" s="624"/>
      <c r="IE113" s="624"/>
      <c r="IF113" s="624"/>
      <c r="IG113" s="624"/>
      <c r="IH113" s="624"/>
      <c r="II113" s="624"/>
      <c r="IJ113" s="624"/>
      <c r="IK113" s="624"/>
      <c r="IL113" s="624"/>
      <c r="IM113" s="624"/>
      <c r="IN113" s="624"/>
      <c r="IO113" s="624"/>
      <c r="IP113" s="624"/>
      <c r="IQ113" s="624"/>
      <c r="IR113" s="624"/>
      <c r="IS113" s="624"/>
      <c r="IT113" s="624"/>
      <c r="IU113" s="624"/>
      <c r="IV113" s="219"/>
    </row>
    <row r="114" spans="1:256" hidden="1">
      <c r="A114" s="1181"/>
      <c r="B114" s="1184"/>
      <c r="C114" s="1187"/>
      <c r="D114" s="667" t="s">
        <v>1</v>
      </c>
      <c r="E114" s="638">
        <f t="shared" si="36"/>
        <v>0</v>
      </c>
      <c r="F114" s="638">
        <f t="shared" si="36"/>
        <v>0</v>
      </c>
      <c r="G114" s="639">
        <f t="shared" si="36"/>
        <v>0</v>
      </c>
      <c r="H114" s="617"/>
      <c r="I114" s="1215"/>
      <c r="J114" s="675" t="s">
        <v>1</v>
      </c>
      <c r="K114" s="638">
        <f t="shared" si="37"/>
        <v>0</v>
      </c>
      <c r="L114" s="638">
        <f t="shared" si="37"/>
        <v>0</v>
      </c>
      <c r="M114" s="638">
        <f t="shared" si="37"/>
        <v>0</v>
      </c>
      <c r="N114" s="638">
        <f>N118</f>
        <v>0</v>
      </c>
      <c r="O114" s="624"/>
      <c r="P114" s="624"/>
      <c r="Q114" s="624"/>
      <c r="R114" s="624"/>
      <c r="S114" s="624"/>
      <c r="T114" s="624"/>
      <c r="U114" s="624"/>
      <c r="V114" s="624"/>
      <c r="W114" s="624"/>
      <c r="X114" s="624"/>
      <c r="Y114" s="624"/>
      <c r="Z114" s="624"/>
      <c r="AA114" s="624"/>
      <c r="AB114" s="624"/>
      <c r="AC114" s="624"/>
      <c r="AD114" s="624"/>
      <c r="AE114" s="624"/>
      <c r="AF114" s="624"/>
      <c r="AG114" s="624"/>
      <c r="AH114" s="624"/>
      <c r="AI114" s="624"/>
      <c r="AJ114" s="624"/>
      <c r="AK114" s="624"/>
      <c r="AL114" s="624"/>
      <c r="AM114" s="624"/>
      <c r="AN114" s="624"/>
      <c r="AO114" s="624"/>
      <c r="AP114" s="624"/>
      <c r="AQ114" s="624"/>
      <c r="AR114" s="624"/>
      <c r="AS114" s="624"/>
      <c r="AT114" s="624"/>
      <c r="AU114" s="624"/>
      <c r="AV114" s="624"/>
      <c r="AW114" s="624"/>
      <c r="AX114" s="624"/>
      <c r="AY114" s="624"/>
      <c r="AZ114" s="624"/>
      <c r="BA114" s="624"/>
      <c r="BB114" s="624"/>
      <c r="BC114" s="624"/>
      <c r="BD114" s="624"/>
      <c r="BE114" s="624"/>
      <c r="BF114" s="624"/>
      <c r="BG114" s="624"/>
      <c r="BH114" s="624"/>
      <c r="BI114" s="624"/>
      <c r="BJ114" s="624"/>
      <c r="BK114" s="624"/>
      <c r="BL114" s="624"/>
      <c r="BM114" s="624"/>
      <c r="BN114" s="624"/>
      <c r="BO114" s="624"/>
      <c r="BP114" s="624"/>
      <c r="BQ114" s="624"/>
      <c r="BR114" s="624"/>
      <c r="BS114" s="624"/>
      <c r="BT114" s="624"/>
      <c r="BU114" s="624"/>
      <c r="BV114" s="624"/>
      <c r="BW114" s="624"/>
      <c r="BX114" s="624"/>
      <c r="BY114" s="624"/>
      <c r="BZ114" s="624"/>
      <c r="CA114" s="624"/>
      <c r="CB114" s="624"/>
      <c r="CC114" s="624"/>
      <c r="CD114" s="624"/>
      <c r="CE114" s="624"/>
      <c r="CF114" s="624"/>
      <c r="CG114" s="624"/>
      <c r="CH114" s="624"/>
      <c r="CI114" s="624"/>
      <c r="CJ114" s="624"/>
      <c r="CK114" s="624"/>
      <c r="CL114" s="624"/>
      <c r="CM114" s="624"/>
      <c r="CN114" s="624"/>
      <c r="CO114" s="624"/>
      <c r="CP114" s="624"/>
      <c r="CQ114" s="624"/>
      <c r="CR114" s="624"/>
      <c r="CS114" s="624"/>
      <c r="CT114" s="624"/>
      <c r="CU114" s="624"/>
      <c r="CV114" s="624"/>
      <c r="CW114" s="624"/>
      <c r="CX114" s="624"/>
      <c r="CY114" s="624"/>
      <c r="CZ114" s="624"/>
      <c r="DA114" s="624"/>
      <c r="DB114" s="624"/>
      <c r="DC114" s="624"/>
      <c r="DD114" s="624"/>
      <c r="DE114" s="624"/>
      <c r="DF114" s="624"/>
      <c r="DG114" s="624"/>
      <c r="DH114" s="624"/>
      <c r="DI114" s="624"/>
      <c r="DJ114" s="624"/>
      <c r="DK114" s="624"/>
      <c r="DL114" s="624"/>
      <c r="DM114" s="624"/>
      <c r="DN114" s="624"/>
      <c r="DO114" s="624"/>
      <c r="DP114" s="624"/>
      <c r="DQ114" s="624"/>
      <c r="DR114" s="624"/>
      <c r="DS114" s="624"/>
      <c r="DT114" s="624"/>
      <c r="DU114" s="624"/>
      <c r="DV114" s="624"/>
      <c r="DW114" s="624"/>
      <c r="DX114" s="624"/>
      <c r="DY114" s="624"/>
      <c r="DZ114" s="624"/>
      <c r="EA114" s="624"/>
      <c r="EB114" s="624"/>
      <c r="EC114" s="624"/>
      <c r="ED114" s="624"/>
      <c r="EE114" s="624"/>
      <c r="EF114" s="624"/>
      <c r="EG114" s="624"/>
      <c r="EH114" s="624"/>
      <c r="EI114" s="624"/>
      <c r="EJ114" s="624"/>
      <c r="EK114" s="624"/>
      <c r="EL114" s="624"/>
      <c r="EM114" s="624"/>
      <c r="EN114" s="624"/>
      <c r="EO114" s="624"/>
      <c r="EP114" s="624"/>
      <c r="EQ114" s="624"/>
      <c r="ER114" s="624"/>
      <c r="ES114" s="624"/>
      <c r="ET114" s="624"/>
      <c r="EU114" s="624"/>
      <c r="EV114" s="624"/>
      <c r="EW114" s="624"/>
      <c r="EX114" s="624"/>
      <c r="EY114" s="624"/>
      <c r="EZ114" s="624"/>
      <c r="FA114" s="624"/>
      <c r="FB114" s="624"/>
      <c r="FC114" s="624"/>
      <c r="FD114" s="624"/>
      <c r="FE114" s="624"/>
      <c r="FF114" s="624"/>
      <c r="FG114" s="624"/>
      <c r="FH114" s="624"/>
      <c r="FI114" s="624"/>
      <c r="FJ114" s="624"/>
      <c r="FK114" s="624"/>
      <c r="FL114" s="624"/>
      <c r="FM114" s="624"/>
      <c r="FN114" s="624"/>
      <c r="FO114" s="624"/>
      <c r="FP114" s="624"/>
      <c r="FQ114" s="624"/>
      <c r="FR114" s="624"/>
      <c r="FS114" s="624"/>
      <c r="FT114" s="624"/>
      <c r="FU114" s="624"/>
      <c r="FV114" s="624"/>
      <c r="FW114" s="624"/>
      <c r="FX114" s="624"/>
      <c r="FY114" s="624"/>
      <c r="FZ114" s="624"/>
      <c r="GA114" s="624"/>
      <c r="GB114" s="624"/>
      <c r="GC114" s="624"/>
      <c r="GD114" s="624"/>
      <c r="GE114" s="624"/>
      <c r="GF114" s="624"/>
      <c r="GG114" s="624"/>
      <c r="GH114" s="624"/>
      <c r="GI114" s="624"/>
      <c r="GJ114" s="624"/>
      <c r="GK114" s="624"/>
      <c r="GL114" s="624"/>
      <c r="GM114" s="624"/>
      <c r="GN114" s="624"/>
      <c r="GO114" s="624"/>
      <c r="GP114" s="624"/>
      <c r="GQ114" s="624"/>
      <c r="GR114" s="624"/>
      <c r="GS114" s="624"/>
      <c r="GT114" s="624"/>
      <c r="GU114" s="624"/>
      <c r="GV114" s="624"/>
      <c r="GW114" s="624"/>
      <c r="GX114" s="624"/>
      <c r="GY114" s="624"/>
      <c r="GZ114" s="624"/>
      <c r="HA114" s="624"/>
      <c r="HB114" s="624"/>
      <c r="HC114" s="624"/>
      <c r="HD114" s="624"/>
      <c r="HE114" s="624"/>
      <c r="HF114" s="624"/>
      <c r="HG114" s="624"/>
      <c r="HH114" s="624"/>
      <c r="HI114" s="624"/>
      <c r="HJ114" s="624"/>
      <c r="HK114" s="624"/>
      <c r="HL114" s="624"/>
      <c r="HM114" s="624"/>
      <c r="HN114" s="624"/>
      <c r="HO114" s="624"/>
      <c r="HP114" s="624"/>
      <c r="HQ114" s="624"/>
      <c r="HR114" s="624"/>
      <c r="HS114" s="624"/>
      <c r="HT114" s="624"/>
      <c r="HU114" s="624"/>
      <c r="HV114" s="624"/>
      <c r="HW114" s="624"/>
      <c r="HX114" s="624"/>
      <c r="HY114" s="624"/>
      <c r="HZ114" s="624"/>
      <c r="IA114" s="624"/>
      <c r="IB114" s="624"/>
      <c r="IC114" s="624"/>
      <c r="ID114" s="624"/>
      <c r="IE114" s="624"/>
      <c r="IF114" s="624"/>
      <c r="IG114" s="624"/>
      <c r="IH114" s="624"/>
      <c r="II114" s="624"/>
      <c r="IJ114" s="624"/>
      <c r="IK114" s="624"/>
      <c r="IL114" s="624"/>
      <c r="IM114" s="624"/>
      <c r="IN114" s="624"/>
      <c r="IO114" s="624"/>
      <c r="IP114" s="624"/>
      <c r="IQ114" s="624"/>
      <c r="IR114" s="624"/>
      <c r="IS114" s="624"/>
      <c r="IT114" s="624"/>
      <c r="IU114" s="624"/>
      <c r="IV114" s="219"/>
    </row>
    <row r="115" spans="1:256" hidden="1">
      <c r="A115" s="1182"/>
      <c r="B115" s="1185"/>
      <c r="C115" s="1188"/>
      <c r="D115" s="667" t="s">
        <v>2</v>
      </c>
      <c r="E115" s="638">
        <f>E113+E114</f>
        <v>152700</v>
      </c>
      <c r="F115" s="638">
        <f>F113+F114</f>
        <v>152700</v>
      </c>
      <c r="G115" s="638">
        <f>G113+G114</f>
        <v>0</v>
      </c>
      <c r="H115" s="617"/>
      <c r="I115" s="1216"/>
      <c r="J115" s="675" t="s">
        <v>2</v>
      </c>
      <c r="K115" s="638">
        <f>K113+K114</f>
        <v>152700</v>
      </c>
      <c r="L115" s="638">
        <f>L113+L114</f>
        <v>152700</v>
      </c>
      <c r="M115" s="638">
        <f>M113+M114</f>
        <v>0</v>
      </c>
      <c r="N115" s="638">
        <f>N113+N114</f>
        <v>0</v>
      </c>
      <c r="O115" s="624"/>
      <c r="P115" s="624"/>
      <c r="Q115" s="624"/>
      <c r="R115" s="624"/>
      <c r="S115" s="624"/>
      <c r="T115" s="624"/>
      <c r="U115" s="624"/>
      <c r="V115" s="624"/>
      <c r="W115" s="624"/>
      <c r="X115" s="624"/>
      <c r="Y115" s="624"/>
      <c r="Z115" s="624"/>
      <c r="AA115" s="624"/>
      <c r="AB115" s="624"/>
      <c r="AC115" s="624"/>
      <c r="AD115" s="624"/>
      <c r="AE115" s="624"/>
      <c r="AF115" s="624"/>
      <c r="AG115" s="624"/>
      <c r="AH115" s="624"/>
      <c r="AI115" s="624"/>
      <c r="AJ115" s="624"/>
      <c r="AK115" s="624"/>
      <c r="AL115" s="624"/>
      <c r="AM115" s="624"/>
      <c r="AN115" s="624"/>
      <c r="AO115" s="624"/>
      <c r="AP115" s="624"/>
      <c r="AQ115" s="624"/>
      <c r="AR115" s="624"/>
      <c r="AS115" s="624"/>
      <c r="AT115" s="624"/>
      <c r="AU115" s="624"/>
      <c r="AV115" s="624"/>
      <c r="AW115" s="624"/>
      <c r="AX115" s="624"/>
      <c r="AY115" s="624"/>
      <c r="AZ115" s="624"/>
      <c r="BA115" s="624"/>
      <c r="BB115" s="624"/>
      <c r="BC115" s="624"/>
      <c r="BD115" s="624"/>
      <c r="BE115" s="624"/>
      <c r="BF115" s="624"/>
      <c r="BG115" s="624"/>
      <c r="BH115" s="624"/>
      <c r="BI115" s="624"/>
      <c r="BJ115" s="624"/>
      <c r="BK115" s="624"/>
      <c r="BL115" s="624"/>
      <c r="BM115" s="624"/>
      <c r="BN115" s="624"/>
      <c r="BO115" s="624"/>
      <c r="BP115" s="624"/>
      <c r="BQ115" s="624"/>
      <c r="BR115" s="624"/>
      <c r="BS115" s="624"/>
      <c r="BT115" s="624"/>
      <c r="BU115" s="624"/>
      <c r="BV115" s="624"/>
      <c r="BW115" s="624"/>
      <c r="BX115" s="624"/>
      <c r="BY115" s="624"/>
      <c r="BZ115" s="624"/>
      <c r="CA115" s="624"/>
      <c r="CB115" s="624"/>
      <c r="CC115" s="624"/>
      <c r="CD115" s="624"/>
      <c r="CE115" s="624"/>
      <c r="CF115" s="624"/>
      <c r="CG115" s="624"/>
      <c r="CH115" s="624"/>
      <c r="CI115" s="624"/>
      <c r="CJ115" s="624"/>
      <c r="CK115" s="624"/>
      <c r="CL115" s="624"/>
      <c r="CM115" s="624"/>
      <c r="CN115" s="624"/>
      <c r="CO115" s="624"/>
      <c r="CP115" s="624"/>
      <c r="CQ115" s="624"/>
      <c r="CR115" s="624"/>
      <c r="CS115" s="624"/>
      <c r="CT115" s="624"/>
      <c r="CU115" s="624"/>
      <c r="CV115" s="624"/>
      <c r="CW115" s="624"/>
      <c r="CX115" s="624"/>
      <c r="CY115" s="624"/>
      <c r="CZ115" s="624"/>
      <c r="DA115" s="624"/>
      <c r="DB115" s="624"/>
      <c r="DC115" s="624"/>
      <c r="DD115" s="624"/>
      <c r="DE115" s="624"/>
      <c r="DF115" s="624"/>
      <c r="DG115" s="624"/>
      <c r="DH115" s="624"/>
      <c r="DI115" s="624"/>
      <c r="DJ115" s="624"/>
      <c r="DK115" s="624"/>
      <c r="DL115" s="624"/>
      <c r="DM115" s="624"/>
      <c r="DN115" s="624"/>
      <c r="DO115" s="624"/>
      <c r="DP115" s="624"/>
      <c r="DQ115" s="624"/>
      <c r="DR115" s="624"/>
      <c r="DS115" s="624"/>
      <c r="DT115" s="624"/>
      <c r="DU115" s="624"/>
      <c r="DV115" s="624"/>
      <c r="DW115" s="624"/>
      <c r="DX115" s="624"/>
      <c r="DY115" s="624"/>
      <c r="DZ115" s="624"/>
      <c r="EA115" s="624"/>
      <c r="EB115" s="624"/>
      <c r="EC115" s="624"/>
      <c r="ED115" s="624"/>
      <c r="EE115" s="624"/>
      <c r="EF115" s="624"/>
      <c r="EG115" s="624"/>
      <c r="EH115" s="624"/>
      <c r="EI115" s="624"/>
      <c r="EJ115" s="624"/>
      <c r="EK115" s="624"/>
      <c r="EL115" s="624"/>
      <c r="EM115" s="624"/>
      <c r="EN115" s="624"/>
      <c r="EO115" s="624"/>
      <c r="EP115" s="624"/>
      <c r="EQ115" s="624"/>
      <c r="ER115" s="624"/>
      <c r="ES115" s="624"/>
      <c r="ET115" s="624"/>
      <c r="EU115" s="624"/>
      <c r="EV115" s="624"/>
      <c r="EW115" s="624"/>
      <c r="EX115" s="624"/>
      <c r="EY115" s="624"/>
      <c r="EZ115" s="624"/>
      <c r="FA115" s="624"/>
      <c r="FB115" s="624"/>
      <c r="FC115" s="624"/>
      <c r="FD115" s="624"/>
      <c r="FE115" s="624"/>
      <c r="FF115" s="624"/>
      <c r="FG115" s="624"/>
      <c r="FH115" s="624"/>
      <c r="FI115" s="624"/>
      <c r="FJ115" s="624"/>
      <c r="FK115" s="624"/>
      <c r="FL115" s="624"/>
      <c r="FM115" s="624"/>
      <c r="FN115" s="624"/>
      <c r="FO115" s="624"/>
      <c r="FP115" s="624"/>
      <c r="FQ115" s="624"/>
      <c r="FR115" s="624"/>
      <c r="FS115" s="624"/>
      <c r="FT115" s="624"/>
      <c r="FU115" s="624"/>
      <c r="FV115" s="624"/>
      <c r="FW115" s="624"/>
      <c r="FX115" s="624"/>
      <c r="FY115" s="624"/>
      <c r="FZ115" s="624"/>
      <c r="GA115" s="624"/>
      <c r="GB115" s="624"/>
      <c r="GC115" s="624"/>
      <c r="GD115" s="624"/>
      <c r="GE115" s="624"/>
      <c r="GF115" s="624"/>
      <c r="GG115" s="624"/>
      <c r="GH115" s="624"/>
      <c r="GI115" s="624"/>
      <c r="GJ115" s="624"/>
      <c r="GK115" s="624"/>
      <c r="GL115" s="624"/>
      <c r="GM115" s="624"/>
      <c r="GN115" s="624"/>
      <c r="GO115" s="624"/>
      <c r="GP115" s="624"/>
      <c r="GQ115" s="624"/>
      <c r="GR115" s="624"/>
      <c r="GS115" s="624"/>
      <c r="GT115" s="624"/>
      <c r="GU115" s="624"/>
      <c r="GV115" s="624"/>
      <c r="GW115" s="624"/>
      <c r="GX115" s="624"/>
      <c r="GY115" s="624"/>
      <c r="GZ115" s="624"/>
      <c r="HA115" s="624"/>
      <c r="HB115" s="624"/>
      <c r="HC115" s="624"/>
      <c r="HD115" s="624"/>
      <c r="HE115" s="624"/>
      <c r="HF115" s="624"/>
      <c r="HG115" s="624"/>
      <c r="HH115" s="624"/>
      <c r="HI115" s="624"/>
      <c r="HJ115" s="624"/>
      <c r="HK115" s="624"/>
      <c r="HL115" s="624"/>
      <c r="HM115" s="624"/>
      <c r="HN115" s="624"/>
      <c r="HO115" s="624"/>
      <c r="HP115" s="624"/>
      <c r="HQ115" s="624"/>
      <c r="HR115" s="624"/>
      <c r="HS115" s="624"/>
      <c r="HT115" s="624"/>
      <c r="HU115" s="624"/>
      <c r="HV115" s="624"/>
      <c r="HW115" s="624"/>
      <c r="HX115" s="624"/>
      <c r="HY115" s="624"/>
      <c r="HZ115" s="624"/>
      <c r="IA115" s="624"/>
      <c r="IB115" s="624"/>
      <c r="IC115" s="624"/>
      <c r="ID115" s="624"/>
      <c r="IE115" s="624"/>
      <c r="IF115" s="624"/>
      <c r="IG115" s="624"/>
      <c r="IH115" s="624"/>
      <c r="II115" s="624"/>
      <c r="IJ115" s="624"/>
      <c r="IK115" s="624"/>
      <c r="IL115" s="624"/>
      <c r="IM115" s="624"/>
      <c r="IN115" s="624"/>
      <c r="IO115" s="624"/>
      <c r="IP115" s="624"/>
      <c r="IQ115" s="624"/>
      <c r="IR115" s="624"/>
      <c r="IS115" s="624"/>
      <c r="IT115" s="624"/>
      <c r="IU115" s="624"/>
      <c r="IV115" s="219"/>
    </row>
    <row r="116" spans="1:256" ht="15" hidden="1">
      <c r="A116" s="641"/>
      <c r="B116" s="683"/>
      <c r="C116" s="683"/>
      <c r="D116" s="657"/>
      <c r="E116" s="676"/>
      <c r="F116" s="676"/>
      <c r="G116" s="677"/>
      <c r="H116" s="617"/>
      <c r="I116" s="647"/>
      <c r="J116" s="648"/>
      <c r="K116" s="645"/>
      <c r="L116" s="645"/>
      <c r="M116" s="645"/>
      <c r="N116" s="645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19"/>
      <c r="AM116" s="219"/>
      <c r="AN116" s="219"/>
      <c r="AO116" s="219"/>
      <c r="AP116" s="219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19"/>
      <c r="BB116" s="219"/>
      <c r="BC116" s="219"/>
      <c r="BD116" s="219"/>
      <c r="BE116" s="219"/>
      <c r="BF116" s="219"/>
      <c r="BG116" s="219"/>
      <c r="BH116" s="219"/>
      <c r="BI116" s="219"/>
      <c r="BJ116" s="219"/>
      <c r="BK116" s="219"/>
      <c r="BL116" s="219"/>
      <c r="BM116" s="219"/>
      <c r="BN116" s="219"/>
      <c r="BO116" s="219"/>
      <c r="BP116" s="219"/>
      <c r="BQ116" s="219"/>
      <c r="BR116" s="219"/>
      <c r="BS116" s="219"/>
      <c r="BT116" s="219"/>
      <c r="BU116" s="219"/>
      <c r="BV116" s="219"/>
      <c r="BW116" s="219"/>
      <c r="BX116" s="219"/>
      <c r="BY116" s="219"/>
      <c r="BZ116" s="219"/>
      <c r="CA116" s="219"/>
      <c r="CB116" s="219"/>
      <c r="CC116" s="219"/>
      <c r="CD116" s="219"/>
      <c r="CE116" s="219"/>
      <c r="CF116" s="219"/>
      <c r="CG116" s="219"/>
      <c r="CH116" s="219"/>
      <c r="CI116" s="219"/>
      <c r="CJ116" s="219"/>
      <c r="CK116" s="219"/>
      <c r="CL116" s="219"/>
      <c r="CM116" s="219"/>
      <c r="CN116" s="219"/>
      <c r="CO116" s="219"/>
      <c r="CP116" s="219"/>
      <c r="CQ116" s="219"/>
      <c r="CR116" s="219"/>
      <c r="CS116" s="219"/>
      <c r="CT116" s="219"/>
      <c r="CU116" s="219"/>
      <c r="CV116" s="219"/>
      <c r="CW116" s="219"/>
      <c r="CX116" s="219"/>
      <c r="CY116" s="219"/>
      <c r="CZ116" s="219"/>
      <c r="DA116" s="219"/>
      <c r="DB116" s="219"/>
      <c r="DC116" s="219"/>
      <c r="DD116" s="219"/>
      <c r="DE116" s="219"/>
      <c r="DF116" s="219"/>
      <c r="DG116" s="219"/>
      <c r="DH116" s="219"/>
      <c r="DI116" s="219"/>
      <c r="DJ116" s="219"/>
      <c r="DK116" s="219"/>
      <c r="DL116" s="219"/>
      <c r="DM116" s="219"/>
      <c r="DN116" s="219"/>
      <c r="DO116" s="219"/>
      <c r="DP116" s="219"/>
      <c r="DQ116" s="219"/>
      <c r="DR116" s="219"/>
      <c r="DS116" s="219"/>
      <c r="DT116" s="219"/>
      <c r="DU116" s="219"/>
      <c r="DV116" s="219"/>
      <c r="DW116" s="219"/>
      <c r="DX116" s="219"/>
      <c r="DY116" s="219"/>
      <c r="DZ116" s="219"/>
      <c r="EA116" s="219"/>
      <c r="EB116" s="219"/>
      <c r="EC116" s="219"/>
      <c r="ED116" s="219"/>
      <c r="EE116" s="219"/>
      <c r="EF116" s="219"/>
      <c r="EG116" s="219"/>
      <c r="EH116" s="219"/>
      <c r="EI116" s="219"/>
      <c r="EJ116" s="219"/>
      <c r="EK116" s="219"/>
      <c r="EL116" s="219"/>
      <c r="EM116" s="219"/>
      <c r="EN116" s="219"/>
      <c r="EO116" s="219"/>
      <c r="EP116" s="219"/>
      <c r="EQ116" s="219"/>
      <c r="ER116" s="219"/>
      <c r="ES116" s="219"/>
      <c r="ET116" s="219"/>
      <c r="EU116" s="219"/>
      <c r="EV116" s="219"/>
      <c r="EW116" s="219"/>
      <c r="EX116" s="219"/>
      <c r="EY116" s="219"/>
      <c r="EZ116" s="219"/>
      <c r="FA116" s="219"/>
      <c r="FB116" s="219"/>
      <c r="FC116" s="219"/>
      <c r="FD116" s="219"/>
      <c r="FE116" s="219"/>
      <c r="FF116" s="219"/>
      <c r="FG116" s="219"/>
      <c r="FH116" s="219"/>
      <c r="FI116" s="219"/>
      <c r="FJ116" s="219"/>
      <c r="FK116" s="219"/>
      <c r="FL116" s="219"/>
      <c r="FM116" s="219"/>
      <c r="FN116" s="219"/>
      <c r="FO116" s="219"/>
      <c r="FP116" s="219"/>
      <c r="FQ116" s="219"/>
      <c r="FR116" s="219"/>
      <c r="FS116" s="219"/>
      <c r="FT116" s="219"/>
      <c r="FU116" s="219"/>
      <c r="FV116" s="219"/>
      <c r="FW116" s="219"/>
      <c r="FX116" s="219"/>
      <c r="FY116" s="219"/>
      <c r="FZ116" s="219"/>
      <c r="GA116" s="219"/>
      <c r="GB116" s="219"/>
      <c r="GC116" s="219"/>
      <c r="GD116" s="219"/>
      <c r="GE116" s="219"/>
      <c r="GF116" s="219"/>
      <c r="GG116" s="219"/>
      <c r="GH116" s="219"/>
      <c r="GI116" s="219"/>
      <c r="GJ116" s="219"/>
      <c r="GK116" s="219"/>
      <c r="GL116" s="219"/>
      <c r="GM116" s="219"/>
      <c r="GN116" s="219"/>
      <c r="GO116" s="219"/>
      <c r="GP116" s="219"/>
      <c r="GQ116" s="219"/>
      <c r="GR116" s="219"/>
      <c r="GS116" s="219"/>
      <c r="GT116" s="219"/>
      <c r="GU116" s="219"/>
      <c r="GV116" s="219"/>
      <c r="GW116" s="219"/>
      <c r="GX116" s="219"/>
      <c r="GY116" s="219"/>
      <c r="GZ116" s="219"/>
      <c r="HA116" s="219"/>
      <c r="HB116" s="219"/>
      <c r="HC116" s="219"/>
      <c r="HD116" s="219"/>
      <c r="HE116" s="219"/>
      <c r="HF116" s="219"/>
      <c r="HG116" s="219"/>
      <c r="HH116" s="219"/>
      <c r="HI116" s="219"/>
      <c r="HJ116" s="219"/>
      <c r="HK116" s="219"/>
      <c r="HL116" s="219"/>
      <c r="HM116" s="219"/>
      <c r="HN116" s="219"/>
      <c r="HO116" s="219"/>
      <c r="HP116" s="219"/>
      <c r="HQ116" s="219"/>
      <c r="HR116" s="219"/>
      <c r="HS116" s="219"/>
      <c r="HT116" s="219"/>
      <c r="HU116" s="219"/>
      <c r="HV116" s="219"/>
      <c r="HW116" s="219"/>
      <c r="HX116" s="219"/>
      <c r="HY116" s="219"/>
      <c r="HZ116" s="219"/>
      <c r="IA116" s="219"/>
      <c r="IB116" s="219"/>
      <c r="IC116" s="219"/>
      <c r="ID116" s="219"/>
      <c r="IE116" s="219"/>
      <c r="IF116" s="219"/>
      <c r="IG116" s="219"/>
      <c r="IH116" s="219"/>
      <c r="II116" s="219"/>
      <c r="IJ116" s="219"/>
      <c r="IK116" s="219"/>
      <c r="IL116" s="219"/>
      <c r="IM116" s="219"/>
      <c r="IN116" s="219"/>
      <c r="IO116" s="219"/>
      <c r="IP116" s="219"/>
      <c r="IQ116" s="219"/>
      <c r="IR116" s="219"/>
      <c r="IS116" s="219"/>
      <c r="IT116" s="219"/>
      <c r="IU116" s="219"/>
      <c r="IV116" s="246"/>
    </row>
    <row r="117" spans="1:256" hidden="1">
      <c r="A117" s="1193">
        <v>1</v>
      </c>
      <c r="B117" s="1196" t="s">
        <v>1394</v>
      </c>
      <c r="C117" s="1197"/>
      <c r="D117" s="668" t="s">
        <v>0</v>
      </c>
      <c r="E117" s="651">
        <f t="shared" ref="E117:G118" si="38">E121</f>
        <v>152700</v>
      </c>
      <c r="F117" s="651">
        <f>F121</f>
        <v>152700</v>
      </c>
      <c r="G117" s="652">
        <f t="shared" si="38"/>
        <v>0</v>
      </c>
      <c r="H117" s="617"/>
      <c r="I117" s="1202" t="s">
        <v>1394</v>
      </c>
      <c r="J117" s="653" t="s">
        <v>0</v>
      </c>
      <c r="K117" s="651">
        <f t="shared" ref="K117:M118" si="39">K121</f>
        <v>152700</v>
      </c>
      <c r="L117" s="651">
        <f t="shared" si="39"/>
        <v>152700</v>
      </c>
      <c r="M117" s="651">
        <f t="shared" si="39"/>
        <v>0</v>
      </c>
      <c r="N117" s="651">
        <f>N121</f>
        <v>0</v>
      </c>
      <c r="O117" s="649"/>
      <c r="P117" s="649"/>
      <c r="Q117" s="649"/>
      <c r="R117" s="649"/>
      <c r="S117" s="649"/>
      <c r="T117" s="649"/>
      <c r="U117" s="649"/>
      <c r="V117" s="649"/>
      <c r="W117" s="649"/>
      <c r="X117" s="649"/>
      <c r="Y117" s="649"/>
      <c r="Z117" s="649"/>
      <c r="AA117" s="649"/>
      <c r="AB117" s="649"/>
      <c r="AC117" s="649"/>
      <c r="AD117" s="649"/>
      <c r="AE117" s="649"/>
      <c r="AF117" s="649"/>
      <c r="AG117" s="649"/>
      <c r="AH117" s="649"/>
      <c r="AI117" s="649"/>
      <c r="AJ117" s="649"/>
      <c r="AK117" s="649"/>
      <c r="AL117" s="649"/>
      <c r="AM117" s="649"/>
      <c r="AN117" s="649"/>
      <c r="AO117" s="649"/>
      <c r="AP117" s="649"/>
      <c r="AQ117" s="649"/>
      <c r="AR117" s="649"/>
      <c r="AS117" s="649"/>
      <c r="AT117" s="649"/>
      <c r="AU117" s="649"/>
      <c r="AV117" s="649"/>
      <c r="AW117" s="649"/>
      <c r="AX117" s="649"/>
      <c r="AY117" s="649"/>
      <c r="AZ117" s="649"/>
      <c r="BA117" s="649"/>
      <c r="BB117" s="649"/>
      <c r="BC117" s="649"/>
      <c r="BD117" s="649"/>
      <c r="BE117" s="649"/>
      <c r="BF117" s="649"/>
      <c r="BG117" s="649"/>
      <c r="BH117" s="649"/>
      <c r="BI117" s="649"/>
      <c r="BJ117" s="649"/>
      <c r="BK117" s="649"/>
      <c r="BL117" s="649"/>
      <c r="BM117" s="649"/>
      <c r="BN117" s="649"/>
      <c r="BO117" s="649"/>
      <c r="BP117" s="649"/>
      <c r="BQ117" s="649"/>
      <c r="BR117" s="649"/>
      <c r="BS117" s="649"/>
      <c r="BT117" s="649"/>
      <c r="BU117" s="649"/>
      <c r="BV117" s="649"/>
      <c r="BW117" s="649"/>
      <c r="BX117" s="649"/>
      <c r="BY117" s="649"/>
      <c r="BZ117" s="649"/>
      <c r="CA117" s="649"/>
      <c r="CB117" s="649"/>
      <c r="CC117" s="649"/>
      <c r="CD117" s="649"/>
      <c r="CE117" s="649"/>
      <c r="CF117" s="649"/>
      <c r="CG117" s="649"/>
      <c r="CH117" s="649"/>
      <c r="CI117" s="649"/>
      <c r="CJ117" s="649"/>
      <c r="CK117" s="649"/>
      <c r="CL117" s="649"/>
      <c r="CM117" s="649"/>
      <c r="CN117" s="649"/>
      <c r="CO117" s="649"/>
      <c r="CP117" s="649"/>
      <c r="CQ117" s="649"/>
      <c r="CR117" s="649"/>
      <c r="CS117" s="649"/>
      <c r="CT117" s="649"/>
      <c r="CU117" s="649"/>
      <c r="CV117" s="649"/>
      <c r="CW117" s="649"/>
      <c r="CX117" s="649"/>
      <c r="CY117" s="649"/>
      <c r="CZ117" s="649"/>
      <c r="DA117" s="649"/>
      <c r="DB117" s="649"/>
      <c r="DC117" s="649"/>
      <c r="DD117" s="649"/>
      <c r="DE117" s="649"/>
      <c r="DF117" s="649"/>
      <c r="DG117" s="649"/>
      <c r="DH117" s="649"/>
      <c r="DI117" s="649"/>
      <c r="DJ117" s="649"/>
      <c r="DK117" s="649"/>
      <c r="DL117" s="649"/>
      <c r="DM117" s="649"/>
      <c r="DN117" s="649"/>
      <c r="DO117" s="649"/>
      <c r="DP117" s="649"/>
      <c r="DQ117" s="649"/>
      <c r="DR117" s="649"/>
      <c r="DS117" s="649"/>
      <c r="DT117" s="649"/>
      <c r="DU117" s="649"/>
      <c r="DV117" s="649"/>
      <c r="DW117" s="649"/>
      <c r="DX117" s="649"/>
      <c r="DY117" s="649"/>
      <c r="DZ117" s="649"/>
      <c r="EA117" s="649"/>
      <c r="EB117" s="649"/>
      <c r="EC117" s="649"/>
      <c r="ED117" s="649"/>
      <c r="EE117" s="649"/>
      <c r="EF117" s="649"/>
      <c r="EG117" s="649"/>
      <c r="EH117" s="649"/>
      <c r="EI117" s="649"/>
      <c r="EJ117" s="649"/>
      <c r="EK117" s="649"/>
      <c r="EL117" s="649"/>
      <c r="EM117" s="649"/>
      <c r="EN117" s="649"/>
      <c r="EO117" s="649"/>
      <c r="EP117" s="649"/>
      <c r="EQ117" s="649"/>
      <c r="ER117" s="649"/>
      <c r="ES117" s="649"/>
      <c r="ET117" s="649"/>
      <c r="EU117" s="649"/>
      <c r="EV117" s="649"/>
      <c r="EW117" s="649"/>
      <c r="EX117" s="649"/>
      <c r="EY117" s="649"/>
      <c r="EZ117" s="649"/>
      <c r="FA117" s="649"/>
      <c r="FB117" s="649"/>
      <c r="FC117" s="649"/>
      <c r="FD117" s="649"/>
      <c r="FE117" s="649"/>
      <c r="FF117" s="649"/>
      <c r="FG117" s="649"/>
      <c r="FH117" s="649"/>
      <c r="FI117" s="649"/>
      <c r="FJ117" s="649"/>
      <c r="FK117" s="649"/>
      <c r="FL117" s="649"/>
      <c r="FM117" s="649"/>
      <c r="FN117" s="649"/>
      <c r="FO117" s="649"/>
      <c r="FP117" s="649"/>
      <c r="FQ117" s="649"/>
      <c r="FR117" s="649"/>
      <c r="FS117" s="649"/>
      <c r="FT117" s="649"/>
      <c r="FU117" s="649"/>
      <c r="FV117" s="649"/>
      <c r="FW117" s="649"/>
      <c r="FX117" s="649"/>
      <c r="FY117" s="649"/>
      <c r="FZ117" s="649"/>
      <c r="GA117" s="649"/>
      <c r="GB117" s="649"/>
      <c r="GC117" s="649"/>
      <c r="GD117" s="649"/>
      <c r="GE117" s="649"/>
      <c r="GF117" s="649"/>
      <c r="GG117" s="649"/>
      <c r="GH117" s="649"/>
      <c r="GI117" s="649"/>
      <c r="GJ117" s="649"/>
      <c r="GK117" s="649"/>
      <c r="GL117" s="649"/>
      <c r="GM117" s="649"/>
      <c r="GN117" s="649"/>
      <c r="GO117" s="649"/>
      <c r="GP117" s="649"/>
      <c r="GQ117" s="649"/>
      <c r="GR117" s="649"/>
      <c r="GS117" s="649"/>
      <c r="GT117" s="649"/>
      <c r="GU117" s="649"/>
      <c r="GV117" s="649"/>
      <c r="GW117" s="649"/>
      <c r="GX117" s="649"/>
      <c r="GY117" s="649"/>
      <c r="GZ117" s="649"/>
      <c r="HA117" s="649"/>
      <c r="HB117" s="649"/>
      <c r="HC117" s="649"/>
      <c r="HD117" s="649"/>
      <c r="HE117" s="649"/>
      <c r="HF117" s="649"/>
      <c r="HG117" s="649"/>
      <c r="HH117" s="649"/>
      <c r="HI117" s="649"/>
      <c r="HJ117" s="649"/>
      <c r="HK117" s="649"/>
      <c r="HL117" s="649"/>
      <c r="HM117" s="649"/>
      <c r="HN117" s="649"/>
      <c r="HO117" s="649"/>
      <c r="HP117" s="649"/>
      <c r="HQ117" s="649"/>
      <c r="HR117" s="649"/>
      <c r="HS117" s="649"/>
      <c r="HT117" s="649"/>
      <c r="HU117" s="649"/>
      <c r="HV117" s="649"/>
      <c r="HW117" s="649"/>
      <c r="HX117" s="649"/>
      <c r="HY117" s="649"/>
      <c r="HZ117" s="649"/>
      <c r="IA117" s="649"/>
      <c r="IB117" s="649"/>
      <c r="IC117" s="649"/>
      <c r="ID117" s="649"/>
      <c r="IE117" s="649"/>
      <c r="IF117" s="649"/>
      <c r="IG117" s="649"/>
      <c r="IH117" s="649"/>
      <c r="II117" s="649"/>
      <c r="IJ117" s="649"/>
      <c r="IK117" s="649"/>
      <c r="IL117" s="649"/>
      <c r="IM117" s="649"/>
      <c r="IN117" s="649"/>
      <c r="IO117" s="649"/>
      <c r="IP117" s="649"/>
      <c r="IQ117" s="649"/>
      <c r="IR117" s="649"/>
      <c r="IS117" s="649"/>
      <c r="IT117" s="649"/>
      <c r="IU117" s="649"/>
      <c r="IV117" s="219"/>
    </row>
    <row r="118" spans="1:256" hidden="1">
      <c r="A118" s="1194"/>
      <c r="B118" s="1198"/>
      <c r="C118" s="1199"/>
      <c r="D118" s="668" t="s">
        <v>1</v>
      </c>
      <c r="E118" s="651">
        <f t="shared" si="38"/>
        <v>0</v>
      </c>
      <c r="F118" s="651">
        <f t="shared" si="38"/>
        <v>0</v>
      </c>
      <c r="G118" s="652">
        <f t="shared" si="38"/>
        <v>0</v>
      </c>
      <c r="H118" s="617"/>
      <c r="I118" s="1203"/>
      <c r="J118" s="653" t="s">
        <v>1</v>
      </c>
      <c r="K118" s="651">
        <f t="shared" si="39"/>
        <v>0</v>
      </c>
      <c r="L118" s="651">
        <f t="shared" si="39"/>
        <v>0</v>
      </c>
      <c r="M118" s="651">
        <f t="shared" si="39"/>
        <v>0</v>
      </c>
      <c r="N118" s="651">
        <f>N122</f>
        <v>0</v>
      </c>
      <c r="O118" s="649"/>
      <c r="P118" s="649"/>
      <c r="Q118" s="649"/>
      <c r="R118" s="649"/>
      <c r="S118" s="649"/>
      <c r="T118" s="649"/>
      <c r="U118" s="649"/>
      <c r="V118" s="649"/>
      <c r="W118" s="649"/>
      <c r="X118" s="649"/>
      <c r="Y118" s="649"/>
      <c r="Z118" s="649"/>
      <c r="AA118" s="649"/>
      <c r="AB118" s="649"/>
      <c r="AC118" s="649"/>
      <c r="AD118" s="649"/>
      <c r="AE118" s="649"/>
      <c r="AF118" s="649"/>
      <c r="AG118" s="649"/>
      <c r="AH118" s="649"/>
      <c r="AI118" s="649"/>
      <c r="AJ118" s="649"/>
      <c r="AK118" s="649"/>
      <c r="AL118" s="649"/>
      <c r="AM118" s="649"/>
      <c r="AN118" s="649"/>
      <c r="AO118" s="649"/>
      <c r="AP118" s="649"/>
      <c r="AQ118" s="649"/>
      <c r="AR118" s="649"/>
      <c r="AS118" s="649"/>
      <c r="AT118" s="649"/>
      <c r="AU118" s="649"/>
      <c r="AV118" s="649"/>
      <c r="AW118" s="649"/>
      <c r="AX118" s="649"/>
      <c r="AY118" s="649"/>
      <c r="AZ118" s="649"/>
      <c r="BA118" s="649"/>
      <c r="BB118" s="649"/>
      <c r="BC118" s="649"/>
      <c r="BD118" s="649"/>
      <c r="BE118" s="649"/>
      <c r="BF118" s="649"/>
      <c r="BG118" s="649"/>
      <c r="BH118" s="649"/>
      <c r="BI118" s="649"/>
      <c r="BJ118" s="649"/>
      <c r="BK118" s="649"/>
      <c r="BL118" s="649"/>
      <c r="BM118" s="649"/>
      <c r="BN118" s="649"/>
      <c r="BO118" s="649"/>
      <c r="BP118" s="649"/>
      <c r="BQ118" s="649"/>
      <c r="BR118" s="649"/>
      <c r="BS118" s="649"/>
      <c r="BT118" s="649"/>
      <c r="BU118" s="649"/>
      <c r="BV118" s="649"/>
      <c r="BW118" s="649"/>
      <c r="BX118" s="649"/>
      <c r="BY118" s="649"/>
      <c r="BZ118" s="649"/>
      <c r="CA118" s="649"/>
      <c r="CB118" s="649"/>
      <c r="CC118" s="649"/>
      <c r="CD118" s="649"/>
      <c r="CE118" s="649"/>
      <c r="CF118" s="649"/>
      <c r="CG118" s="649"/>
      <c r="CH118" s="649"/>
      <c r="CI118" s="649"/>
      <c r="CJ118" s="649"/>
      <c r="CK118" s="649"/>
      <c r="CL118" s="649"/>
      <c r="CM118" s="649"/>
      <c r="CN118" s="649"/>
      <c r="CO118" s="649"/>
      <c r="CP118" s="649"/>
      <c r="CQ118" s="649"/>
      <c r="CR118" s="649"/>
      <c r="CS118" s="649"/>
      <c r="CT118" s="649"/>
      <c r="CU118" s="649"/>
      <c r="CV118" s="649"/>
      <c r="CW118" s="649"/>
      <c r="CX118" s="649"/>
      <c r="CY118" s="649"/>
      <c r="CZ118" s="649"/>
      <c r="DA118" s="649"/>
      <c r="DB118" s="649"/>
      <c r="DC118" s="649"/>
      <c r="DD118" s="649"/>
      <c r="DE118" s="649"/>
      <c r="DF118" s="649"/>
      <c r="DG118" s="649"/>
      <c r="DH118" s="649"/>
      <c r="DI118" s="649"/>
      <c r="DJ118" s="649"/>
      <c r="DK118" s="649"/>
      <c r="DL118" s="649"/>
      <c r="DM118" s="649"/>
      <c r="DN118" s="649"/>
      <c r="DO118" s="649"/>
      <c r="DP118" s="649"/>
      <c r="DQ118" s="649"/>
      <c r="DR118" s="649"/>
      <c r="DS118" s="649"/>
      <c r="DT118" s="649"/>
      <c r="DU118" s="649"/>
      <c r="DV118" s="649"/>
      <c r="DW118" s="649"/>
      <c r="DX118" s="649"/>
      <c r="DY118" s="649"/>
      <c r="DZ118" s="649"/>
      <c r="EA118" s="649"/>
      <c r="EB118" s="649"/>
      <c r="EC118" s="649"/>
      <c r="ED118" s="649"/>
      <c r="EE118" s="649"/>
      <c r="EF118" s="649"/>
      <c r="EG118" s="649"/>
      <c r="EH118" s="649"/>
      <c r="EI118" s="649"/>
      <c r="EJ118" s="649"/>
      <c r="EK118" s="649"/>
      <c r="EL118" s="649"/>
      <c r="EM118" s="649"/>
      <c r="EN118" s="649"/>
      <c r="EO118" s="649"/>
      <c r="EP118" s="649"/>
      <c r="EQ118" s="649"/>
      <c r="ER118" s="649"/>
      <c r="ES118" s="649"/>
      <c r="ET118" s="649"/>
      <c r="EU118" s="649"/>
      <c r="EV118" s="649"/>
      <c r="EW118" s="649"/>
      <c r="EX118" s="649"/>
      <c r="EY118" s="649"/>
      <c r="EZ118" s="649"/>
      <c r="FA118" s="649"/>
      <c r="FB118" s="649"/>
      <c r="FC118" s="649"/>
      <c r="FD118" s="649"/>
      <c r="FE118" s="649"/>
      <c r="FF118" s="649"/>
      <c r="FG118" s="649"/>
      <c r="FH118" s="649"/>
      <c r="FI118" s="649"/>
      <c r="FJ118" s="649"/>
      <c r="FK118" s="649"/>
      <c r="FL118" s="649"/>
      <c r="FM118" s="649"/>
      <c r="FN118" s="649"/>
      <c r="FO118" s="649"/>
      <c r="FP118" s="649"/>
      <c r="FQ118" s="649"/>
      <c r="FR118" s="649"/>
      <c r="FS118" s="649"/>
      <c r="FT118" s="649"/>
      <c r="FU118" s="649"/>
      <c r="FV118" s="649"/>
      <c r="FW118" s="649"/>
      <c r="FX118" s="649"/>
      <c r="FY118" s="649"/>
      <c r="FZ118" s="649"/>
      <c r="GA118" s="649"/>
      <c r="GB118" s="649"/>
      <c r="GC118" s="649"/>
      <c r="GD118" s="649"/>
      <c r="GE118" s="649"/>
      <c r="GF118" s="649"/>
      <c r="GG118" s="649"/>
      <c r="GH118" s="649"/>
      <c r="GI118" s="649"/>
      <c r="GJ118" s="649"/>
      <c r="GK118" s="649"/>
      <c r="GL118" s="649"/>
      <c r="GM118" s="649"/>
      <c r="GN118" s="649"/>
      <c r="GO118" s="649"/>
      <c r="GP118" s="649"/>
      <c r="GQ118" s="649"/>
      <c r="GR118" s="649"/>
      <c r="GS118" s="649"/>
      <c r="GT118" s="649"/>
      <c r="GU118" s="649"/>
      <c r="GV118" s="649"/>
      <c r="GW118" s="649"/>
      <c r="GX118" s="649"/>
      <c r="GY118" s="649"/>
      <c r="GZ118" s="649"/>
      <c r="HA118" s="649"/>
      <c r="HB118" s="649"/>
      <c r="HC118" s="649"/>
      <c r="HD118" s="649"/>
      <c r="HE118" s="649"/>
      <c r="HF118" s="649"/>
      <c r="HG118" s="649"/>
      <c r="HH118" s="649"/>
      <c r="HI118" s="649"/>
      <c r="HJ118" s="649"/>
      <c r="HK118" s="649"/>
      <c r="HL118" s="649"/>
      <c r="HM118" s="649"/>
      <c r="HN118" s="649"/>
      <c r="HO118" s="649"/>
      <c r="HP118" s="649"/>
      <c r="HQ118" s="649"/>
      <c r="HR118" s="649"/>
      <c r="HS118" s="649"/>
      <c r="HT118" s="649"/>
      <c r="HU118" s="649"/>
      <c r="HV118" s="649"/>
      <c r="HW118" s="649"/>
      <c r="HX118" s="649"/>
      <c r="HY118" s="649"/>
      <c r="HZ118" s="649"/>
      <c r="IA118" s="649"/>
      <c r="IB118" s="649"/>
      <c r="IC118" s="649"/>
      <c r="ID118" s="649"/>
      <c r="IE118" s="649"/>
      <c r="IF118" s="649"/>
      <c r="IG118" s="649"/>
      <c r="IH118" s="649"/>
      <c r="II118" s="649"/>
      <c r="IJ118" s="649"/>
      <c r="IK118" s="649"/>
      <c r="IL118" s="649"/>
      <c r="IM118" s="649"/>
      <c r="IN118" s="649"/>
      <c r="IO118" s="649"/>
      <c r="IP118" s="649"/>
      <c r="IQ118" s="649"/>
      <c r="IR118" s="649"/>
      <c r="IS118" s="649"/>
      <c r="IT118" s="649"/>
      <c r="IU118" s="649"/>
      <c r="IV118" s="219"/>
    </row>
    <row r="119" spans="1:256" hidden="1">
      <c r="A119" s="1195"/>
      <c r="B119" s="1200"/>
      <c r="C119" s="1201"/>
      <c r="D119" s="668" t="s">
        <v>2</v>
      </c>
      <c r="E119" s="651">
        <f>E117+E118</f>
        <v>152700</v>
      </c>
      <c r="F119" s="651">
        <f>F117+F118</f>
        <v>152700</v>
      </c>
      <c r="G119" s="651">
        <f>G117+G118</f>
        <v>0</v>
      </c>
      <c r="H119" s="617"/>
      <c r="I119" s="1204"/>
      <c r="J119" s="653" t="s">
        <v>2</v>
      </c>
      <c r="K119" s="651">
        <f>K117+K118</f>
        <v>152700</v>
      </c>
      <c r="L119" s="651">
        <f>L117+L118</f>
        <v>152700</v>
      </c>
      <c r="M119" s="651">
        <f>M117+M118</f>
        <v>0</v>
      </c>
      <c r="N119" s="651">
        <f>N117+N118</f>
        <v>0</v>
      </c>
      <c r="O119" s="649"/>
      <c r="P119" s="649"/>
      <c r="Q119" s="649"/>
      <c r="R119" s="649"/>
      <c r="S119" s="649"/>
      <c r="T119" s="649"/>
      <c r="U119" s="649"/>
      <c r="V119" s="649"/>
      <c r="W119" s="649"/>
      <c r="X119" s="649"/>
      <c r="Y119" s="649"/>
      <c r="Z119" s="649"/>
      <c r="AA119" s="649"/>
      <c r="AB119" s="649"/>
      <c r="AC119" s="649"/>
      <c r="AD119" s="649"/>
      <c r="AE119" s="649"/>
      <c r="AF119" s="649"/>
      <c r="AG119" s="649"/>
      <c r="AH119" s="649"/>
      <c r="AI119" s="649"/>
      <c r="AJ119" s="649"/>
      <c r="AK119" s="649"/>
      <c r="AL119" s="649"/>
      <c r="AM119" s="649"/>
      <c r="AN119" s="649"/>
      <c r="AO119" s="649"/>
      <c r="AP119" s="649"/>
      <c r="AQ119" s="649"/>
      <c r="AR119" s="649"/>
      <c r="AS119" s="649"/>
      <c r="AT119" s="649"/>
      <c r="AU119" s="649"/>
      <c r="AV119" s="649"/>
      <c r="AW119" s="649"/>
      <c r="AX119" s="649"/>
      <c r="AY119" s="649"/>
      <c r="AZ119" s="649"/>
      <c r="BA119" s="649"/>
      <c r="BB119" s="649"/>
      <c r="BC119" s="649"/>
      <c r="BD119" s="649"/>
      <c r="BE119" s="649"/>
      <c r="BF119" s="649"/>
      <c r="BG119" s="649"/>
      <c r="BH119" s="649"/>
      <c r="BI119" s="649"/>
      <c r="BJ119" s="649"/>
      <c r="BK119" s="649"/>
      <c r="BL119" s="649"/>
      <c r="BM119" s="649"/>
      <c r="BN119" s="649"/>
      <c r="BO119" s="649"/>
      <c r="BP119" s="649"/>
      <c r="BQ119" s="649"/>
      <c r="BR119" s="649"/>
      <c r="BS119" s="649"/>
      <c r="BT119" s="649"/>
      <c r="BU119" s="649"/>
      <c r="BV119" s="649"/>
      <c r="BW119" s="649"/>
      <c r="BX119" s="649"/>
      <c r="BY119" s="649"/>
      <c r="BZ119" s="649"/>
      <c r="CA119" s="649"/>
      <c r="CB119" s="649"/>
      <c r="CC119" s="649"/>
      <c r="CD119" s="649"/>
      <c r="CE119" s="649"/>
      <c r="CF119" s="649"/>
      <c r="CG119" s="649"/>
      <c r="CH119" s="649"/>
      <c r="CI119" s="649"/>
      <c r="CJ119" s="649"/>
      <c r="CK119" s="649"/>
      <c r="CL119" s="649"/>
      <c r="CM119" s="649"/>
      <c r="CN119" s="649"/>
      <c r="CO119" s="649"/>
      <c r="CP119" s="649"/>
      <c r="CQ119" s="649"/>
      <c r="CR119" s="649"/>
      <c r="CS119" s="649"/>
      <c r="CT119" s="649"/>
      <c r="CU119" s="649"/>
      <c r="CV119" s="649"/>
      <c r="CW119" s="649"/>
      <c r="CX119" s="649"/>
      <c r="CY119" s="649"/>
      <c r="CZ119" s="649"/>
      <c r="DA119" s="649"/>
      <c r="DB119" s="649"/>
      <c r="DC119" s="649"/>
      <c r="DD119" s="649"/>
      <c r="DE119" s="649"/>
      <c r="DF119" s="649"/>
      <c r="DG119" s="649"/>
      <c r="DH119" s="649"/>
      <c r="DI119" s="649"/>
      <c r="DJ119" s="649"/>
      <c r="DK119" s="649"/>
      <c r="DL119" s="649"/>
      <c r="DM119" s="649"/>
      <c r="DN119" s="649"/>
      <c r="DO119" s="649"/>
      <c r="DP119" s="649"/>
      <c r="DQ119" s="649"/>
      <c r="DR119" s="649"/>
      <c r="DS119" s="649"/>
      <c r="DT119" s="649"/>
      <c r="DU119" s="649"/>
      <c r="DV119" s="649"/>
      <c r="DW119" s="649"/>
      <c r="DX119" s="649"/>
      <c r="DY119" s="649"/>
      <c r="DZ119" s="649"/>
      <c r="EA119" s="649"/>
      <c r="EB119" s="649"/>
      <c r="EC119" s="649"/>
      <c r="ED119" s="649"/>
      <c r="EE119" s="649"/>
      <c r="EF119" s="649"/>
      <c r="EG119" s="649"/>
      <c r="EH119" s="649"/>
      <c r="EI119" s="649"/>
      <c r="EJ119" s="649"/>
      <c r="EK119" s="649"/>
      <c r="EL119" s="649"/>
      <c r="EM119" s="649"/>
      <c r="EN119" s="649"/>
      <c r="EO119" s="649"/>
      <c r="EP119" s="649"/>
      <c r="EQ119" s="649"/>
      <c r="ER119" s="649"/>
      <c r="ES119" s="649"/>
      <c r="ET119" s="649"/>
      <c r="EU119" s="649"/>
      <c r="EV119" s="649"/>
      <c r="EW119" s="649"/>
      <c r="EX119" s="649"/>
      <c r="EY119" s="649"/>
      <c r="EZ119" s="649"/>
      <c r="FA119" s="649"/>
      <c r="FB119" s="649"/>
      <c r="FC119" s="649"/>
      <c r="FD119" s="649"/>
      <c r="FE119" s="649"/>
      <c r="FF119" s="649"/>
      <c r="FG119" s="649"/>
      <c r="FH119" s="649"/>
      <c r="FI119" s="649"/>
      <c r="FJ119" s="649"/>
      <c r="FK119" s="649"/>
      <c r="FL119" s="649"/>
      <c r="FM119" s="649"/>
      <c r="FN119" s="649"/>
      <c r="FO119" s="649"/>
      <c r="FP119" s="649"/>
      <c r="FQ119" s="649"/>
      <c r="FR119" s="649"/>
      <c r="FS119" s="649"/>
      <c r="FT119" s="649"/>
      <c r="FU119" s="649"/>
      <c r="FV119" s="649"/>
      <c r="FW119" s="649"/>
      <c r="FX119" s="649"/>
      <c r="FY119" s="649"/>
      <c r="FZ119" s="649"/>
      <c r="GA119" s="649"/>
      <c r="GB119" s="649"/>
      <c r="GC119" s="649"/>
      <c r="GD119" s="649"/>
      <c r="GE119" s="649"/>
      <c r="GF119" s="649"/>
      <c r="GG119" s="649"/>
      <c r="GH119" s="649"/>
      <c r="GI119" s="649"/>
      <c r="GJ119" s="649"/>
      <c r="GK119" s="649"/>
      <c r="GL119" s="649"/>
      <c r="GM119" s="649"/>
      <c r="GN119" s="649"/>
      <c r="GO119" s="649"/>
      <c r="GP119" s="649"/>
      <c r="GQ119" s="649"/>
      <c r="GR119" s="649"/>
      <c r="GS119" s="649"/>
      <c r="GT119" s="649"/>
      <c r="GU119" s="649"/>
      <c r="GV119" s="649"/>
      <c r="GW119" s="649"/>
      <c r="GX119" s="649"/>
      <c r="GY119" s="649"/>
      <c r="GZ119" s="649"/>
      <c r="HA119" s="649"/>
      <c r="HB119" s="649"/>
      <c r="HC119" s="649"/>
      <c r="HD119" s="649"/>
      <c r="HE119" s="649"/>
      <c r="HF119" s="649"/>
      <c r="HG119" s="649"/>
      <c r="HH119" s="649"/>
      <c r="HI119" s="649"/>
      <c r="HJ119" s="649"/>
      <c r="HK119" s="649"/>
      <c r="HL119" s="649"/>
      <c r="HM119" s="649"/>
      <c r="HN119" s="649"/>
      <c r="HO119" s="649"/>
      <c r="HP119" s="649"/>
      <c r="HQ119" s="649"/>
      <c r="HR119" s="649"/>
      <c r="HS119" s="649"/>
      <c r="HT119" s="649"/>
      <c r="HU119" s="649"/>
      <c r="HV119" s="649"/>
      <c r="HW119" s="649"/>
      <c r="HX119" s="649"/>
      <c r="HY119" s="649"/>
      <c r="HZ119" s="649"/>
      <c r="IA119" s="649"/>
      <c r="IB119" s="649"/>
      <c r="IC119" s="649"/>
      <c r="ID119" s="649"/>
      <c r="IE119" s="649"/>
      <c r="IF119" s="649"/>
      <c r="IG119" s="649"/>
      <c r="IH119" s="649"/>
      <c r="II119" s="649"/>
      <c r="IJ119" s="649"/>
      <c r="IK119" s="649"/>
      <c r="IL119" s="649"/>
      <c r="IM119" s="649"/>
      <c r="IN119" s="649"/>
      <c r="IO119" s="649"/>
      <c r="IP119" s="649"/>
      <c r="IQ119" s="649"/>
      <c r="IR119" s="649"/>
      <c r="IS119" s="649"/>
      <c r="IT119" s="649"/>
      <c r="IU119" s="649"/>
      <c r="IV119" s="219"/>
    </row>
    <row r="120" spans="1:256" hidden="1">
      <c r="A120" s="678"/>
      <c r="B120" s="679"/>
      <c r="C120" s="680"/>
      <c r="D120" s="667"/>
      <c r="E120" s="638"/>
      <c r="F120" s="638"/>
      <c r="G120" s="639"/>
      <c r="H120" s="617"/>
      <c r="I120" s="681"/>
      <c r="J120" s="675"/>
      <c r="K120" s="682"/>
      <c r="L120" s="682"/>
      <c r="M120" s="682"/>
      <c r="N120" s="682"/>
      <c r="O120" s="624"/>
      <c r="P120" s="624"/>
      <c r="Q120" s="624"/>
      <c r="R120" s="624"/>
      <c r="S120" s="624"/>
      <c r="T120" s="624"/>
      <c r="U120" s="624"/>
      <c r="V120" s="624"/>
      <c r="W120" s="624"/>
      <c r="X120" s="624"/>
      <c r="Y120" s="624"/>
      <c r="Z120" s="624"/>
      <c r="AA120" s="624"/>
      <c r="AB120" s="624"/>
      <c r="AC120" s="624"/>
      <c r="AD120" s="624"/>
      <c r="AE120" s="624"/>
      <c r="AF120" s="624"/>
      <c r="AG120" s="624"/>
      <c r="AH120" s="624"/>
      <c r="AI120" s="624"/>
      <c r="AJ120" s="624"/>
      <c r="AK120" s="624"/>
      <c r="AL120" s="624"/>
      <c r="AM120" s="624"/>
      <c r="AN120" s="624"/>
      <c r="AO120" s="624"/>
      <c r="AP120" s="624"/>
      <c r="AQ120" s="624"/>
      <c r="AR120" s="624"/>
      <c r="AS120" s="624"/>
      <c r="AT120" s="624"/>
      <c r="AU120" s="624"/>
      <c r="AV120" s="624"/>
      <c r="AW120" s="624"/>
      <c r="AX120" s="624"/>
      <c r="AY120" s="624"/>
      <c r="AZ120" s="624"/>
      <c r="BA120" s="624"/>
      <c r="BB120" s="624"/>
      <c r="BC120" s="624"/>
      <c r="BD120" s="624"/>
      <c r="BE120" s="624"/>
      <c r="BF120" s="624"/>
      <c r="BG120" s="624"/>
      <c r="BH120" s="624"/>
      <c r="BI120" s="624"/>
      <c r="BJ120" s="624"/>
      <c r="BK120" s="624"/>
      <c r="BL120" s="624"/>
      <c r="BM120" s="624"/>
      <c r="BN120" s="624"/>
      <c r="BO120" s="624"/>
      <c r="BP120" s="624"/>
      <c r="BQ120" s="624"/>
      <c r="BR120" s="624"/>
      <c r="BS120" s="624"/>
      <c r="BT120" s="624"/>
      <c r="BU120" s="624"/>
      <c r="BV120" s="624"/>
      <c r="BW120" s="624"/>
      <c r="BX120" s="624"/>
      <c r="BY120" s="624"/>
      <c r="BZ120" s="624"/>
      <c r="CA120" s="624"/>
      <c r="CB120" s="624"/>
      <c r="CC120" s="624"/>
      <c r="CD120" s="624"/>
      <c r="CE120" s="624"/>
      <c r="CF120" s="624"/>
      <c r="CG120" s="624"/>
      <c r="CH120" s="624"/>
      <c r="CI120" s="624"/>
      <c r="CJ120" s="624"/>
      <c r="CK120" s="624"/>
      <c r="CL120" s="624"/>
      <c r="CM120" s="624"/>
      <c r="CN120" s="624"/>
      <c r="CO120" s="624"/>
      <c r="CP120" s="624"/>
      <c r="CQ120" s="624"/>
      <c r="CR120" s="624"/>
      <c r="CS120" s="624"/>
      <c r="CT120" s="624"/>
      <c r="CU120" s="624"/>
      <c r="CV120" s="624"/>
      <c r="CW120" s="624"/>
      <c r="CX120" s="624"/>
      <c r="CY120" s="624"/>
      <c r="CZ120" s="624"/>
      <c r="DA120" s="624"/>
      <c r="DB120" s="624"/>
      <c r="DC120" s="624"/>
      <c r="DD120" s="624"/>
      <c r="DE120" s="624"/>
      <c r="DF120" s="624"/>
      <c r="DG120" s="624"/>
      <c r="DH120" s="624"/>
      <c r="DI120" s="624"/>
      <c r="DJ120" s="624"/>
      <c r="DK120" s="624"/>
      <c r="DL120" s="624"/>
      <c r="DM120" s="624"/>
      <c r="DN120" s="624"/>
      <c r="DO120" s="624"/>
      <c r="DP120" s="624"/>
      <c r="DQ120" s="624"/>
      <c r="DR120" s="624"/>
      <c r="DS120" s="624"/>
      <c r="DT120" s="624"/>
      <c r="DU120" s="624"/>
      <c r="DV120" s="624"/>
      <c r="DW120" s="624"/>
      <c r="DX120" s="624"/>
      <c r="DY120" s="624"/>
      <c r="DZ120" s="624"/>
      <c r="EA120" s="624"/>
      <c r="EB120" s="624"/>
      <c r="EC120" s="624"/>
      <c r="ED120" s="624"/>
      <c r="EE120" s="624"/>
      <c r="EF120" s="624"/>
      <c r="EG120" s="624"/>
      <c r="EH120" s="624"/>
      <c r="EI120" s="624"/>
      <c r="EJ120" s="624"/>
      <c r="EK120" s="624"/>
      <c r="EL120" s="624"/>
      <c r="EM120" s="624"/>
      <c r="EN120" s="624"/>
      <c r="EO120" s="624"/>
      <c r="EP120" s="624"/>
      <c r="EQ120" s="624"/>
      <c r="ER120" s="624"/>
      <c r="ES120" s="624"/>
      <c r="ET120" s="624"/>
      <c r="EU120" s="624"/>
      <c r="EV120" s="624"/>
      <c r="EW120" s="624"/>
      <c r="EX120" s="624"/>
      <c r="EY120" s="624"/>
      <c r="EZ120" s="624"/>
      <c r="FA120" s="624"/>
      <c r="FB120" s="624"/>
      <c r="FC120" s="624"/>
      <c r="FD120" s="624"/>
      <c r="FE120" s="624"/>
      <c r="FF120" s="624"/>
      <c r="FG120" s="624"/>
      <c r="FH120" s="624"/>
      <c r="FI120" s="624"/>
      <c r="FJ120" s="624"/>
      <c r="FK120" s="624"/>
      <c r="FL120" s="624"/>
      <c r="FM120" s="624"/>
      <c r="FN120" s="624"/>
      <c r="FO120" s="624"/>
      <c r="FP120" s="624"/>
      <c r="FQ120" s="624"/>
      <c r="FR120" s="624"/>
      <c r="FS120" s="624"/>
      <c r="FT120" s="624"/>
      <c r="FU120" s="624"/>
      <c r="FV120" s="624"/>
      <c r="FW120" s="624"/>
      <c r="FX120" s="624"/>
      <c r="FY120" s="624"/>
      <c r="FZ120" s="624"/>
      <c r="GA120" s="624"/>
      <c r="GB120" s="624"/>
      <c r="GC120" s="624"/>
      <c r="GD120" s="624"/>
      <c r="GE120" s="624"/>
      <c r="GF120" s="624"/>
      <c r="GG120" s="624"/>
      <c r="GH120" s="624"/>
      <c r="GI120" s="624"/>
      <c r="GJ120" s="624"/>
      <c r="GK120" s="624"/>
      <c r="GL120" s="624"/>
      <c r="GM120" s="624"/>
      <c r="GN120" s="624"/>
      <c r="GO120" s="624"/>
      <c r="GP120" s="624"/>
      <c r="GQ120" s="624"/>
      <c r="GR120" s="624"/>
      <c r="GS120" s="624"/>
      <c r="GT120" s="624"/>
      <c r="GU120" s="624"/>
      <c r="GV120" s="624"/>
      <c r="GW120" s="624"/>
      <c r="GX120" s="624"/>
      <c r="GY120" s="624"/>
      <c r="GZ120" s="624"/>
      <c r="HA120" s="624"/>
      <c r="HB120" s="624"/>
      <c r="HC120" s="624"/>
      <c r="HD120" s="624"/>
      <c r="HE120" s="624"/>
      <c r="HF120" s="624"/>
      <c r="HG120" s="624"/>
      <c r="HH120" s="624"/>
      <c r="HI120" s="624"/>
      <c r="HJ120" s="624"/>
      <c r="HK120" s="624"/>
      <c r="HL120" s="624"/>
      <c r="HM120" s="624"/>
      <c r="HN120" s="624"/>
      <c r="HO120" s="624"/>
      <c r="HP120" s="624"/>
      <c r="HQ120" s="624"/>
      <c r="HR120" s="624"/>
      <c r="HS120" s="624"/>
      <c r="HT120" s="624"/>
      <c r="HU120" s="624"/>
      <c r="HV120" s="624"/>
      <c r="HW120" s="624"/>
      <c r="HX120" s="624"/>
      <c r="HY120" s="624"/>
      <c r="HZ120" s="624"/>
      <c r="IA120" s="624"/>
      <c r="IB120" s="624"/>
      <c r="IC120" s="624"/>
      <c r="ID120" s="624"/>
      <c r="IE120" s="624"/>
      <c r="IF120" s="624"/>
      <c r="IG120" s="624"/>
      <c r="IH120" s="624"/>
      <c r="II120" s="624"/>
      <c r="IJ120" s="624"/>
      <c r="IK120" s="624"/>
      <c r="IL120" s="624"/>
      <c r="IM120" s="624"/>
      <c r="IN120" s="624"/>
      <c r="IO120" s="624"/>
      <c r="IP120" s="624"/>
      <c r="IQ120" s="624"/>
      <c r="IR120" s="624"/>
      <c r="IS120" s="624"/>
      <c r="IT120" s="624"/>
      <c r="IU120" s="624"/>
      <c r="IV120" s="649"/>
    </row>
    <row r="121" spans="1:256" hidden="1">
      <c r="A121" s="1205"/>
      <c r="B121" s="1205"/>
      <c r="C121" s="1208" t="s">
        <v>1386</v>
      </c>
      <c r="D121" s="644" t="s">
        <v>0</v>
      </c>
      <c r="E121" s="645">
        <f>F121+G121</f>
        <v>152700</v>
      </c>
      <c r="F121" s="645">
        <v>152700</v>
      </c>
      <c r="G121" s="646">
        <v>0</v>
      </c>
      <c r="H121" s="617"/>
      <c r="I121" s="1211" t="s">
        <v>1387</v>
      </c>
      <c r="J121" s="648" t="s">
        <v>0</v>
      </c>
      <c r="K121" s="645">
        <f>L121+M121+N121</f>
        <v>152700</v>
      </c>
      <c r="L121" s="645">
        <v>152700</v>
      </c>
      <c r="M121" s="645">
        <v>0</v>
      </c>
      <c r="N121" s="645">
        <v>0</v>
      </c>
      <c r="O121" s="219"/>
      <c r="P121" s="219"/>
      <c r="Q121" s="219"/>
      <c r="R121" s="219"/>
      <c r="S121" s="219"/>
      <c r="T121" s="219"/>
      <c r="U121" s="219"/>
      <c r="V121" s="219"/>
      <c r="W121" s="219"/>
      <c r="X121" s="219"/>
      <c r="Y121" s="219"/>
      <c r="Z121" s="219"/>
      <c r="AA121" s="219"/>
      <c r="AB121" s="219"/>
      <c r="AC121" s="219"/>
      <c r="AD121" s="219"/>
      <c r="AE121" s="219"/>
      <c r="AF121" s="219"/>
      <c r="AG121" s="219"/>
      <c r="AH121" s="219"/>
      <c r="AI121" s="219"/>
      <c r="AJ121" s="219"/>
      <c r="AK121" s="219"/>
      <c r="AL121" s="219"/>
      <c r="AM121" s="219"/>
      <c r="AN121" s="219"/>
      <c r="AO121" s="219"/>
      <c r="AP121" s="219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19"/>
      <c r="BG121" s="219"/>
      <c r="BH121" s="219"/>
      <c r="BI121" s="219"/>
      <c r="BJ121" s="219"/>
      <c r="BK121" s="219"/>
      <c r="BL121" s="219"/>
      <c r="BM121" s="219"/>
      <c r="BN121" s="219"/>
      <c r="BO121" s="219"/>
      <c r="BP121" s="219"/>
      <c r="BQ121" s="219"/>
      <c r="BR121" s="219"/>
      <c r="BS121" s="219"/>
      <c r="BT121" s="219"/>
      <c r="BU121" s="219"/>
      <c r="BV121" s="219"/>
      <c r="BW121" s="219"/>
      <c r="BX121" s="219"/>
      <c r="BY121" s="219"/>
      <c r="BZ121" s="219"/>
      <c r="CA121" s="219"/>
      <c r="CB121" s="219"/>
      <c r="CC121" s="219"/>
      <c r="CD121" s="219"/>
      <c r="CE121" s="219"/>
      <c r="CF121" s="219"/>
      <c r="CG121" s="219"/>
      <c r="CH121" s="219"/>
      <c r="CI121" s="219"/>
      <c r="CJ121" s="219"/>
      <c r="CK121" s="219"/>
      <c r="CL121" s="219"/>
      <c r="CM121" s="219"/>
      <c r="CN121" s="219"/>
      <c r="CO121" s="219"/>
      <c r="CP121" s="219"/>
      <c r="CQ121" s="219"/>
      <c r="CR121" s="219"/>
      <c r="CS121" s="219"/>
      <c r="CT121" s="219"/>
      <c r="CU121" s="219"/>
      <c r="CV121" s="219"/>
      <c r="CW121" s="219"/>
      <c r="CX121" s="219"/>
      <c r="CY121" s="219"/>
      <c r="CZ121" s="219"/>
      <c r="DA121" s="219"/>
      <c r="DB121" s="219"/>
      <c r="DC121" s="219"/>
      <c r="DD121" s="219"/>
      <c r="DE121" s="219"/>
      <c r="DF121" s="219"/>
      <c r="DG121" s="219"/>
      <c r="DH121" s="219"/>
      <c r="DI121" s="219"/>
      <c r="DJ121" s="219"/>
      <c r="DK121" s="219"/>
      <c r="DL121" s="219"/>
      <c r="DM121" s="219"/>
      <c r="DN121" s="219"/>
      <c r="DO121" s="219"/>
      <c r="DP121" s="219"/>
      <c r="DQ121" s="219"/>
      <c r="DR121" s="219"/>
      <c r="DS121" s="219"/>
      <c r="DT121" s="219"/>
      <c r="DU121" s="219"/>
      <c r="DV121" s="219"/>
      <c r="DW121" s="219"/>
      <c r="DX121" s="219"/>
      <c r="DY121" s="219"/>
      <c r="DZ121" s="219"/>
      <c r="EA121" s="219"/>
      <c r="EB121" s="219"/>
      <c r="EC121" s="219"/>
      <c r="ED121" s="219"/>
      <c r="EE121" s="219"/>
      <c r="EF121" s="219"/>
      <c r="EG121" s="219"/>
      <c r="EH121" s="219"/>
      <c r="EI121" s="219"/>
      <c r="EJ121" s="219"/>
      <c r="EK121" s="219"/>
      <c r="EL121" s="219"/>
      <c r="EM121" s="219"/>
      <c r="EN121" s="219"/>
      <c r="EO121" s="219"/>
      <c r="EP121" s="219"/>
      <c r="EQ121" s="219"/>
      <c r="ER121" s="219"/>
      <c r="ES121" s="219"/>
      <c r="ET121" s="219"/>
      <c r="EU121" s="219"/>
      <c r="EV121" s="219"/>
      <c r="EW121" s="219"/>
      <c r="EX121" s="219"/>
      <c r="EY121" s="219"/>
      <c r="EZ121" s="219"/>
      <c r="FA121" s="219"/>
      <c r="FB121" s="219"/>
      <c r="FC121" s="219"/>
      <c r="FD121" s="219"/>
      <c r="FE121" s="219"/>
      <c r="FF121" s="219"/>
      <c r="FG121" s="219"/>
      <c r="FH121" s="219"/>
      <c r="FI121" s="219"/>
      <c r="FJ121" s="219"/>
      <c r="FK121" s="219"/>
      <c r="FL121" s="219"/>
      <c r="FM121" s="219"/>
      <c r="FN121" s="219"/>
      <c r="FO121" s="219"/>
      <c r="FP121" s="219"/>
      <c r="FQ121" s="219"/>
      <c r="FR121" s="219"/>
      <c r="FS121" s="219"/>
      <c r="FT121" s="219"/>
      <c r="FU121" s="219"/>
      <c r="FV121" s="219"/>
      <c r="FW121" s="219"/>
      <c r="FX121" s="219"/>
      <c r="FY121" s="219"/>
      <c r="FZ121" s="219"/>
      <c r="GA121" s="219"/>
      <c r="GB121" s="219"/>
      <c r="GC121" s="219"/>
      <c r="GD121" s="219"/>
      <c r="GE121" s="219"/>
      <c r="GF121" s="219"/>
      <c r="GG121" s="219"/>
      <c r="GH121" s="219"/>
      <c r="GI121" s="219"/>
      <c r="GJ121" s="219"/>
      <c r="GK121" s="219"/>
      <c r="GL121" s="219"/>
      <c r="GM121" s="219"/>
      <c r="GN121" s="219"/>
      <c r="GO121" s="219"/>
      <c r="GP121" s="219"/>
      <c r="GQ121" s="219"/>
      <c r="GR121" s="219"/>
      <c r="GS121" s="219"/>
      <c r="GT121" s="219"/>
      <c r="GU121" s="219"/>
      <c r="GV121" s="219"/>
      <c r="GW121" s="219"/>
      <c r="GX121" s="219"/>
      <c r="GY121" s="219"/>
      <c r="GZ121" s="219"/>
      <c r="HA121" s="219"/>
      <c r="HB121" s="219"/>
      <c r="HC121" s="219"/>
      <c r="HD121" s="219"/>
      <c r="HE121" s="219"/>
      <c r="HF121" s="219"/>
      <c r="HG121" s="219"/>
      <c r="HH121" s="219"/>
      <c r="HI121" s="219"/>
      <c r="HJ121" s="219"/>
      <c r="HK121" s="219"/>
      <c r="HL121" s="219"/>
      <c r="HM121" s="219"/>
      <c r="HN121" s="219"/>
      <c r="HO121" s="219"/>
      <c r="HP121" s="219"/>
      <c r="HQ121" s="219"/>
      <c r="HR121" s="219"/>
      <c r="HS121" s="219"/>
      <c r="HT121" s="219"/>
      <c r="HU121" s="219"/>
      <c r="HV121" s="219"/>
      <c r="HW121" s="219"/>
      <c r="HX121" s="219"/>
      <c r="HY121" s="219"/>
      <c r="HZ121" s="219"/>
      <c r="IA121" s="219"/>
      <c r="IB121" s="219"/>
      <c r="IC121" s="219"/>
      <c r="ID121" s="219"/>
      <c r="IE121" s="219"/>
      <c r="IF121" s="219"/>
      <c r="IG121" s="219"/>
      <c r="IH121" s="219"/>
      <c r="II121" s="219"/>
      <c r="IJ121" s="219"/>
      <c r="IK121" s="219"/>
      <c r="IL121" s="219"/>
      <c r="IM121" s="219"/>
      <c r="IN121" s="219"/>
      <c r="IO121" s="219"/>
      <c r="IP121" s="219"/>
      <c r="IQ121" s="219"/>
      <c r="IR121" s="219"/>
      <c r="IS121" s="219"/>
      <c r="IT121" s="219"/>
      <c r="IU121" s="219"/>
      <c r="IV121" s="624"/>
    </row>
    <row r="122" spans="1:256" hidden="1">
      <c r="A122" s="1206"/>
      <c r="B122" s="1206"/>
      <c r="C122" s="1209"/>
      <c r="D122" s="644" t="s">
        <v>1</v>
      </c>
      <c r="E122" s="645">
        <f>F122+G122</f>
        <v>0</v>
      </c>
      <c r="F122" s="645">
        <v>0</v>
      </c>
      <c r="G122" s="646"/>
      <c r="H122" s="617"/>
      <c r="I122" s="1212"/>
      <c r="J122" s="648" t="s">
        <v>1</v>
      </c>
      <c r="K122" s="645">
        <f>L122+M122+N122</f>
        <v>0</v>
      </c>
      <c r="L122" s="645">
        <v>0</v>
      </c>
      <c r="M122" s="645"/>
      <c r="N122" s="645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219"/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219"/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219"/>
      <c r="DC122" s="219"/>
      <c r="DD122" s="219"/>
      <c r="DE122" s="219"/>
      <c r="DF122" s="219"/>
      <c r="DG122" s="219"/>
      <c r="DH122" s="219"/>
      <c r="DI122" s="219"/>
      <c r="DJ122" s="219"/>
      <c r="DK122" s="219"/>
      <c r="DL122" s="219"/>
      <c r="DM122" s="219"/>
      <c r="DN122" s="219"/>
      <c r="DO122" s="219"/>
      <c r="DP122" s="219"/>
      <c r="DQ122" s="219"/>
      <c r="DR122" s="219"/>
      <c r="DS122" s="219"/>
      <c r="DT122" s="219"/>
      <c r="DU122" s="219"/>
      <c r="DV122" s="219"/>
      <c r="DW122" s="219"/>
      <c r="DX122" s="219"/>
      <c r="DY122" s="219"/>
      <c r="DZ122" s="219"/>
      <c r="EA122" s="219"/>
      <c r="EB122" s="219"/>
      <c r="EC122" s="219"/>
      <c r="ED122" s="219"/>
      <c r="EE122" s="219"/>
      <c r="EF122" s="219"/>
      <c r="EG122" s="219"/>
      <c r="EH122" s="219"/>
      <c r="EI122" s="219"/>
      <c r="EJ122" s="219"/>
      <c r="EK122" s="219"/>
      <c r="EL122" s="219"/>
      <c r="EM122" s="219"/>
      <c r="EN122" s="219"/>
      <c r="EO122" s="219"/>
      <c r="EP122" s="219"/>
      <c r="EQ122" s="219"/>
      <c r="ER122" s="219"/>
      <c r="ES122" s="219"/>
      <c r="ET122" s="219"/>
      <c r="EU122" s="219"/>
      <c r="EV122" s="219"/>
      <c r="EW122" s="219"/>
      <c r="EX122" s="219"/>
      <c r="EY122" s="219"/>
      <c r="EZ122" s="219"/>
      <c r="FA122" s="219"/>
      <c r="FB122" s="219"/>
      <c r="FC122" s="219"/>
      <c r="FD122" s="219"/>
      <c r="FE122" s="219"/>
      <c r="FF122" s="219"/>
      <c r="FG122" s="219"/>
      <c r="FH122" s="219"/>
      <c r="FI122" s="219"/>
      <c r="FJ122" s="219"/>
      <c r="FK122" s="219"/>
      <c r="FL122" s="219"/>
      <c r="FM122" s="219"/>
      <c r="FN122" s="219"/>
      <c r="FO122" s="219"/>
      <c r="FP122" s="219"/>
      <c r="FQ122" s="219"/>
      <c r="FR122" s="219"/>
      <c r="FS122" s="219"/>
      <c r="FT122" s="219"/>
      <c r="FU122" s="219"/>
      <c r="FV122" s="219"/>
      <c r="FW122" s="219"/>
      <c r="FX122" s="219"/>
      <c r="FY122" s="219"/>
      <c r="FZ122" s="219"/>
      <c r="GA122" s="219"/>
      <c r="GB122" s="219"/>
      <c r="GC122" s="219"/>
      <c r="GD122" s="219"/>
      <c r="GE122" s="219"/>
      <c r="GF122" s="219"/>
      <c r="GG122" s="219"/>
      <c r="GH122" s="219"/>
      <c r="GI122" s="219"/>
      <c r="GJ122" s="219"/>
      <c r="GK122" s="219"/>
      <c r="GL122" s="219"/>
      <c r="GM122" s="219"/>
      <c r="GN122" s="219"/>
      <c r="GO122" s="219"/>
      <c r="GP122" s="219"/>
      <c r="GQ122" s="219"/>
      <c r="GR122" s="219"/>
      <c r="GS122" s="219"/>
      <c r="GT122" s="219"/>
      <c r="GU122" s="219"/>
      <c r="GV122" s="219"/>
      <c r="GW122" s="219"/>
      <c r="GX122" s="219"/>
      <c r="GY122" s="219"/>
      <c r="GZ122" s="219"/>
      <c r="HA122" s="219"/>
      <c r="HB122" s="219"/>
      <c r="HC122" s="219"/>
      <c r="HD122" s="219"/>
      <c r="HE122" s="219"/>
      <c r="HF122" s="219"/>
      <c r="HG122" s="219"/>
      <c r="HH122" s="219"/>
      <c r="HI122" s="219"/>
      <c r="HJ122" s="219"/>
      <c r="HK122" s="219"/>
      <c r="HL122" s="219"/>
      <c r="HM122" s="219"/>
      <c r="HN122" s="219"/>
      <c r="HO122" s="219"/>
      <c r="HP122" s="219"/>
      <c r="HQ122" s="219"/>
      <c r="HR122" s="219"/>
      <c r="HS122" s="219"/>
      <c r="HT122" s="219"/>
      <c r="HU122" s="219"/>
      <c r="HV122" s="219"/>
      <c r="HW122" s="219"/>
      <c r="HX122" s="219"/>
      <c r="HY122" s="219"/>
      <c r="HZ122" s="219"/>
      <c r="IA122" s="219"/>
      <c r="IB122" s="219"/>
      <c r="IC122" s="219"/>
      <c r="ID122" s="219"/>
      <c r="IE122" s="219"/>
      <c r="IF122" s="219"/>
      <c r="IG122" s="219"/>
      <c r="IH122" s="219"/>
      <c r="II122" s="219"/>
      <c r="IJ122" s="219"/>
      <c r="IK122" s="219"/>
      <c r="IL122" s="219"/>
      <c r="IM122" s="219"/>
      <c r="IN122" s="219"/>
      <c r="IO122" s="219"/>
      <c r="IP122" s="219"/>
      <c r="IQ122" s="219"/>
      <c r="IR122" s="219"/>
      <c r="IS122" s="219"/>
      <c r="IT122" s="219"/>
      <c r="IU122" s="219"/>
      <c r="IV122" s="624"/>
    </row>
    <row r="123" spans="1:256" hidden="1">
      <c r="A123" s="1207"/>
      <c r="B123" s="1207"/>
      <c r="C123" s="1210"/>
      <c r="D123" s="644" t="s">
        <v>2</v>
      </c>
      <c r="E123" s="645">
        <f>E121+E122</f>
        <v>152700</v>
      </c>
      <c r="F123" s="645">
        <f>F121+F122</f>
        <v>152700</v>
      </c>
      <c r="G123" s="645">
        <f>G121+G122</f>
        <v>0</v>
      </c>
      <c r="H123" s="617"/>
      <c r="I123" s="1213"/>
      <c r="J123" s="648" t="s">
        <v>2</v>
      </c>
      <c r="K123" s="645">
        <f>K121+K122</f>
        <v>152700</v>
      </c>
      <c r="L123" s="645">
        <f>L121+L122</f>
        <v>152700</v>
      </c>
      <c r="M123" s="645">
        <f>M121+M122</f>
        <v>0</v>
      </c>
      <c r="N123" s="645">
        <f>N121+N122</f>
        <v>0</v>
      </c>
      <c r="O123" s="219"/>
      <c r="P123" s="219"/>
      <c r="Q123" s="219"/>
      <c r="R123" s="219"/>
      <c r="S123" s="219"/>
      <c r="T123" s="219"/>
      <c r="U123" s="219"/>
      <c r="V123" s="219"/>
      <c r="W123" s="219"/>
      <c r="X123" s="219"/>
      <c r="Y123" s="219"/>
      <c r="Z123" s="219"/>
      <c r="AA123" s="219"/>
      <c r="AB123" s="219"/>
      <c r="AC123" s="219"/>
      <c r="AD123" s="219"/>
      <c r="AE123" s="219"/>
      <c r="AF123" s="219"/>
      <c r="AG123" s="219"/>
      <c r="AH123" s="219"/>
      <c r="AI123" s="219"/>
      <c r="AJ123" s="219"/>
      <c r="AK123" s="219"/>
      <c r="AL123" s="219"/>
      <c r="AM123" s="219"/>
      <c r="AN123" s="219"/>
      <c r="AO123" s="219"/>
      <c r="AP123" s="219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19"/>
      <c r="BH123" s="219"/>
      <c r="BI123" s="219"/>
      <c r="BJ123" s="219"/>
      <c r="BK123" s="219"/>
      <c r="BL123" s="219"/>
      <c r="BM123" s="219"/>
      <c r="BN123" s="219"/>
      <c r="BO123" s="219"/>
      <c r="BP123" s="219"/>
      <c r="BQ123" s="219"/>
      <c r="BR123" s="219"/>
      <c r="BS123" s="219"/>
      <c r="BT123" s="219"/>
      <c r="BU123" s="219"/>
      <c r="BV123" s="219"/>
      <c r="BW123" s="219"/>
      <c r="BX123" s="219"/>
      <c r="BY123" s="219"/>
      <c r="BZ123" s="219"/>
      <c r="CA123" s="219"/>
      <c r="CB123" s="219"/>
      <c r="CC123" s="219"/>
      <c r="CD123" s="219"/>
      <c r="CE123" s="219"/>
      <c r="CF123" s="219"/>
      <c r="CG123" s="219"/>
      <c r="CH123" s="219"/>
      <c r="CI123" s="219"/>
      <c r="CJ123" s="219"/>
      <c r="CK123" s="219"/>
      <c r="CL123" s="219"/>
      <c r="CM123" s="219"/>
      <c r="CN123" s="219"/>
      <c r="CO123" s="219"/>
      <c r="CP123" s="219"/>
      <c r="CQ123" s="219"/>
      <c r="CR123" s="219"/>
      <c r="CS123" s="219"/>
      <c r="CT123" s="219"/>
      <c r="CU123" s="219"/>
      <c r="CV123" s="219"/>
      <c r="CW123" s="219"/>
      <c r="CX123" s="219"/>
      <c r="CY123" s="219"/>
      <c r="CZ123" s="219"/>
      <c r="DA123" s="219"/>
      <c r="DB123" s="219"/>
      <c r="DC123" s="219"/>
      <c r="DD123" s="219"/>
      <c r="DE123" s="219"/>
      <c r="DF123" s="219"/>
      <c r="DG123" s="219"/>
      <c r="DH123" s="219"/>
      <c r="DI123" s="219"/>
      <c r="DJ123" s="219"/>
      <c r="DK123" s="219"/>
      <c r="DL123" s="219"/>
      <c r="DM123" s="219"/>
      <c r="DN123" s="219"/>
      <c r="DO123" s="219"/>
      <c r="DP123" s="219"/>
      <c r="DQ123" s="219"/>
      <c r="DR123" s="219"/>
      <c r="DS123" s="219"/>
      <c r="DT123" s="219"/>
      <c r="DU123" s="219"/>
      <c r="DV123" s="219"/>
      <c r="DW123" s="219"/>
      <c r="DX123" s="219"/>
      <c r="DY123" s="219"/>
      <c r="DZ123" s="219"/>
      <c r="EA123" s="219"/>
      <c r="EB123" s="219"/>
      <c r="EC123" s="219"/>
      <c r="ED123" s="219"/>
      <c r="EE123" s="219"/>
      <c r="EF123" s="219"/>
      <c r="EG123" s="219"/>
      <c r="EH123" s="219"/>
      <c r="EI123" s="219"/>
      <c r="EJ123" s="219"/>
      <c r="EK123" s="219"/>
      <c r="EL123" s="219"/>
      <c r="EM123" s="219"/>
      <c r="EN123" s="219"/>
      <c r="EO123" s="219"/>
      <c r="EP123" s="219"/>
      <c r="EQ123" s="219"/>
      <c r="ER123" s="219"/>
      <c r="ES123" s="219"/>
      <c r="ET123" s="219"/>
      <c r="EU123" s="219"/>
      <c r="EV123" s="219"/>
      <c r="EW123" s="219"/>
      <c r="EX123" s="219"/>
      <c r="EY123" s="219"/>
      <c r="EZ123" s="219"/>
      <c r="FA123" s="219"/>
      <c r="FB123" s="219"/>
      <c r="FC123" s="219"/>
      <c r="FD123" s="219"/>
      <c r="FE123" s="219"/>
      <c r="FF123" s="219"/>
      <c r="FG123" s="219"/>
      <c r="FH123" s="219"/>
      <c r="FI123" s="219"/>
      <c r="FJ123" s="219"/>
      <c r="FK123" s="219"/>
      <c r="FL123" s="219"/>
      <c r="FM123" s="219"/>
      <c r="FN123" s="219"/>
      <c r="FO123" s="219"/>
      <c r="FP123" s="219"/>
      <c r="FQ123" s="219"/>
      <c r="FR123" s="219"/>
      <c r="FS123" s="219"/>
      <c r="FT123" s="219"/>
      <c r="FU123" s="219"/>
      <c r="FV123" s="219"/>
      <c r="FW123" s="219"/>
      <c r="FX123" s="219"/>
      <c r="FY123" s="219"/>
      <c r="FZ123" s="219"/>
      <c r="GA123" s="219"/>
      <c r="GB123" s="219"/>
      <c r="GC123" s="219"/>
      <c r="GD123" s="219"/>
      <c r="GE123" s="219"/>
      <c r="GF123" s="219"/>
      <c r="GG123" s="219"/>
      <c r="GH123" s="219"/>
      <c r="GI123" s="219"/>
      <c r="GJ123" s="219"/>
      <c r="GK123" s="219"/>
      <c r="GL123" s="219"/>
      <c r="GM123" s="219"/>
      <c r="GN123" s="219"/>
      <c r="GO123" s="219"/>
      <c r="GP123" s="219"/>
      <c r="GQ123" s="219"/>
      <c r="GR123" s="219"/>
      <c r="GS123" s="219"/>
      <c r="GT123" s="219"/>
      <c r="GU123" s="219"/>
      <c r="GV123" s="219"/>
      <c r="GW123" s="219"/>
      <c r="GX123" s="219"/>
      <c r="GY123" s="219"/>
      <c r="GZ123" s="219"/>
      <c r="HA123" s="219"/>
      <c r="HB123" s="219"/>
      <c r="HC123" s="219"/>
      <c r="HD123" s="219"/>
      <c r="HE123" s="219"/>
      <c r="HF123" s="219"/>
      <c r="HG123" s="219"/>
      <c r="HH123" s="219"/>
      <c r="HI123" s="219"/>
      <c r="HJ123" s="219"/>
      <c r="HK123" s="219"/>
      <c r="HL123" s="219"/>
      <c r="HM123" s="219"/>
      <c r="HN123" s="219"/>
      <c r="HO123" s="219"/>
      <c r="HP123" s="219"/>
      <c r="HQ123" s="219"/>
      <c r="HR123" s="219"/>
      <c r="HS123" s="219"/>
      <c r="HT123" s="219"/>
      <c r="HU123" s="219"/>
      <c r="HV123" s="219"/>
      <c r="HW123" s="219"/>
      <c r="HX123" s="219"/>
      <c r="HY123" s="219"/>
      <c r="HZ123" s="219"/>
      <c r="IA123" s="219"/>
      <c r="IB123" s="219"/>
      <c r="IC123" s="219"/>
      <c r="ID123" s="219"/>
      <c r="IE123" s="219"/>
      <c r="IF123" s="219"/>
      <c r="IG123" s="219"/>
      <c r="IH123" s="219"/>
      <c r="II123" s="219"/>
      <c r="IJ123" s="219"/>
      <c r="IK123" s="219"/>
      <c r="IL123" s="219"/>
      <c r="IM123" s="219"/>
      <c r="IN123" s="219"/>
      <c r="IO123" s="219"/>
      <c r="IP123" s="219"/>
      <c r="IQ123" s="219"/>
      <c r="IR123" s="219"/>
      <c r="IS123" s="219"/>
      <c r="IT123" s="219"/>
      <c r="IU123" s="219"/>
      <c r="IV123" s="624"/>
    </row>
    <row r="124" spans="1:256" hidden="1">
      <c r="A124" s="641"/>
      <c r="B124" s="642"/>
      <c r="C124" s="643"/>
      <c r="D124" s="644"/>
      <c r="E124" s="676"/>
      <c r="F124" s="676"/>
      <c r="G124" s="677"/>
      <c r="H124" s="617"/>
      <c r="I124" s="647"/>
      <c r="J124" s="648"/>
      <c r="K124" s="645"/>
      <c r="L124" s="645"/>
      <c r="M124" s="645"/>
      <c r="N124" s="645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  <c r="EM124" s="219"/>
      <c r="EN124" s="219"/>
      <c r="EO124" s="219"/>
      <c r="EP124" s="219"/>
      <c r="EQ124" s="219"/>
      <c r="ER124" s="219"/>
      <c r="ES124" s="219"/>
      <c r="ET124" s="219"/>
      <c r="EU124" s="219"/>
      <c r="EV124" s="219"/>
      <c r="EW124" s="219"/>
      <c r="EX124" s="219"/>
      <c r="EY124" s="219"/>
      <c r="EZ124" s="219"/>
      <c r="FA124" s="219"/>
      <c r="FB124" s="219"/>
      <c r="FC124" s="219"/>
      <c r="FD124" s="219"/>
      <c r="FE124" s="219"/>
      <c r="FF124" s="219"/>
      <c r="FG124" s="219"/>
      <c r="FH124" s="219"/>
      <c r="FI124" s="219"/>
      <c r="FJ124" s="219"/>
      <c r="FK124" s="219"/>
      <c r="FL124" s="219"/>
      <c r="FM124" s="219"/>
      <c r="FN124" s="219"/>
      <c r="FO124" s="219"/>
      <c r="FP124" s="219"/>
      <c r="FQ124" s="219"/>
      <c r="FR124" s="219"/>
      <c r="FS124" s="219"/>
      <c r="FT124" s="219"/>
      <c r="FU124" s="219"/>
      <c r="FV124" s="219"/>
      <c r="FW124" s="219"/>
      <c r="FX124" s="219"/>
      <c r="FY124" s="219"/>
      <c r="FZ124" s="219"/>
      <c r="GA124" s="219"/>
      <c r="GB124" s="219"/>
      <c r="GC124" s="219"/>
      <c r="GD124" s="219"/>
      <c r="GE124" s="219"/>
      <c r="GF124" s="219"/>
      <c r="GG124" s="219"/>
      <c r="GH124" s="219"/>
      <c r="GI124" s="219"/>
      <c r="GJ124" s="219"/>
      <c r="GK124" s="219"/>
      <c r="GL124" s="219"/>
      <c r="GM124" s="219"/>
      <c r="GN124" s="219"/>
      <c r="GO124" s="219"/>
      <c r="GP124" s="219"/>
      <c r="GQ124" s="219"/>
      <c r="GR124" s="219"/>
      <c r="GS124" s="219"/>
      <c r="GT124" s="219"/>
      <c r="GU124" s="219"/>
      <c r="GV124" s="219"/>
      <c r="GW124" s="219"/>
      <c r="GX124" s="219"/>
      <c r="GY124" s="219"/>
      <c r="GZ124" s="219"/>
      <c r="HA124" s="219"/>
      <c r="HB124" s="219"/>
      <c r="HC124" s="219"/>
      <c r="HD124" s="219"/>
      <c r="HE124" s="219"/>
      <c r="HF124" s="219"/>
      <c r="HG124" s="219"/>
      <c r="HH124" s="219"/>
      <c r="HI124" s="219"/>
      <c r="HJ124" s="219"/>
      <c r="HK124" s="219"/>
      <c r="HL124" s="219"/>
      <c r="HM124" s="219"/>
      <c r="HN124" s="219"/>
      <c r="HO124" s="219"/>
      <c r="HP124" s="219"/>
      <c r="HQ124" s="219"/>
      <c r="HR124" s="219"/>
      <c r="HS124" s="219"/>
      <c r="HT124" s="219"/>
      <c r="HU124" s="219"/>
      <c r="HV124" s="219"/>
      <c r="HW124" s="219"/>
      <c r="HX124" s="219"/>
      <c r="HY124" s="219"/>
      <c r="HZ124" s="219"/>
      <c r="IA124" s="219"/>
      <c r="IB124" s="219"/>
      <c r="IC124" s="219"/>
      <c r="ID124" s="219"/>
      <c r="IE124" s="219"/>
      <c r="IF124" s="219"/>
      <c r="IG124" s="219"/>
      <c r="IH124" s="219"/>
      <c r="II124" s="219"/>
      <c r="IJ124" s="219"/>
      <c r="IK124" s="219"/>
      <c r="IL124" s="219"/>
      <c r="IM124" s="219"/>
      <c r="IN124" s="219"/>
      <c r="IO124" s="219"/>
      <c r="IP124" s="219"/>
      <c r="IQ124" s="219"/>
      <c r="IR124" s="219"/>
      <c r="IS124" s="219"/>
      <c r="IT124" s="219"/>
      <c r="IU124" s="219"/>
      <c r="IV124" s="649"/>
    </row>
    <row r="125" spans="1:256" ht="15" hidden="1">
      <c r="A125" s="1171"/>
      <c r="B125" s="1174" t="s">
        <v>53</v>
      </c>
      <c r="C125" s="1177" t="s">
        <v>54</v>
      </c>
      <c r="D125" s="625" t="s">
        <v>0</v>
      </c>
      <c r="E125" s="244">
        <f t="shared" ref="E125:G126" si="40">E129</f>
        <v>202000</v>
      </c>
      <c r="F125" s="244">
        <f t="shared" si="40"/>
        <v>202000</v>
      </c>
      <c r="G125" s="626">
        <f t="shared" si="40"/>
        <v>0</v>
      </c>
      <c r="H125" s="617"/>
      <c r="I125" s="808" t="s">
        <v>54</v>
      </c>
      <c r="J125" s="627" t="s">
        <v>0</v>
      </c>
      <c r="K125" s="244">
        <f t="shared" ref="K125:M126" si="41">K129</f>
        <v>202000</v>
      </c>
      <c r="L125" s="244">
        <f t="shared" si="41"/>
        <v>202000</v>
      </c>
      <c r="M125" s="244">
        <f t="shared" si="41"/>
        <v>0</v>
      </c>
      <c r="N125" s="244">
        <f>N129</f>
        <v>0</v>
      </c>
      <c r="O125" s="246"/>
      <c r="P125" s="246"/>
      <c r="Q125" s="246"/>
      <c r="R125" s="246"/>
      <c r="S125" s="246"/>
      <c r="T125" s="246"/>
      <c r="U125" s="246"/>
      <c r="V125" s="246"/>
      <c r="W125" s="246"/>
      <c r="X125" s="246"/>
      <c r="Y125" s="246"/>
      <c r="Z125" s="246"/>
      <c r="AA125" s="246"/>
      <c r="AB125" s="246"/>
      <c r="AC125" s="246"/>
      <c r="AD125" s="246"/>
      <c r="AE125" s="246"/>
      <c r="AF125" s="246"/>
      <c r="AG125" s="246"/>
      <c r="AH125" s="246"/>
      <c r="AI125" s="246"/>
      <c r="AJ125" s="246"/>
      <c r="AK125" s="246"/>
      <c r="AL125" s="246"/>
      <c r="AM125" s="246"/>
      <c r="AN125" s="246"/>
      <c r="AO125" s="246"/>
      <c r="AP125" s="246"/>
      <c r="AQ125" s="246"/>
      <c r="AR125" s="246"/>
      <c r="AS125" s="246"/>
      <c r="AT125" s="246"/>
      <c r="AU125" s="246"/>
      <c r="AV125" s="246"/>
      <c r="AW125" s="246"/>
      <c r="AX125" s="246"/>
      <c r="AY125" s="246"/>
      <c r="AZ125" s="246"/>
      <c r="BA125" s="246"/>
      <c r="BB125" s="246"/>
      <c r="BC125" s="246"/>
      <c r="BD125" s="246"/>
      <c r="BE125" s="246"/>
      <c r="BF125" s="246"/>
      <c r="BG125" s="246"/>
      <c r="BH125" s="246"/>
      <c r="BI125" s="246"/>
      <c r="BJ125" s="246"/>
      <c r="BK125" s="246"/>
      <c r="BL125" s="246"/>
      <c r="BM125" s="246"/>
      <c r="BN125" s="246"/>
      <c r="BO125" s="246"/>
      <c r="BP125" s="246"/>
      <c r="BQ125" s="246"/>
      <c r="BR125" s="246"/>
      <c r="BS125" s="246"/>
      <c r="BT125" s="246"/>
      <c r="BU125" s="246"/>
      <c r="BV125" s="246"/>
      <c r="BW125" s="246"/>
      <c r="BX125" s="246"/>
      <c r="BY125" s="246"/>
      <c r="BZ125" s="246"/>
      <c r="CA125" s="246"/>
      <c r="CB125" s="246"/>
      <c r="CC125" s="246"/>
      <c r="CD125" s="246"/>
      <c r="CE125" s="246"/>
      <c r="CF125" s="246"/>
      <c r="CG125" s="246"/>
      <c r="CH125" s="246"/>
      <c r="CI125" s="246"/>
      <c r="CJ125" s="246"/>
      <c r="CK125" s="246"/>
      <c r="CL125" s="246"/>
      <c r="CM125" s="246"/>
      <c r="CN125" s="246"/>
      <c r="CO125" s="246"/>
      <c r="CP125" s="246"/>
      <c r="CQ125" s="246"/>
      <c r="CR125" s="246"/>
      <c r="CS125" s="246"/>
      <c r="CT125" s="246"/>
      <c r="CU125" s="246"/>
      <c r="CV125" s="246"/>
      <c r="CW125" s="246"/>
      <c r="CX125" s="246"/>
      <c r="CY125" s="246"/>
      <c r="CZ125" s="246"/>
      <c r="DA125" s="246"/>
      <c r="DB125" s="246"/>
      <c r="DC125" s="246"/>
      <c r="DD125" s="246"/>
      <c r="DE125" s="246"/>
      <c r="DF125" s="246"/>
      <c r="DG125" s="246"/>
      <c r="DH125" s="246"/>
      <c r="DI125" s="246"/>
      <c r="DJ125" s="246"/>
      <c r="DK125" s="246"/>
      <c r="DL125" s="246"/>
      <c r="DM125" s="246"/>
      <c r="DN125" s="246"/>
      <c r="DO125" s="246"/>
      <c r="DP125" s="246"/>
      <c r="DQ125" s="246"/>
      <c r="DR125" s="246"/>
      <c r="DS125" s="246"/>
      <c r="DT125" s="246"/>
      <c r="DU125" s="246"/>
      <c r="DV125" s="246"/>
      <c r="DW125" s="246"/>
      <c r="DX125" s="246"/>
      <c r="DY125" s="246"/>
      <c r="DZ125" s="246"/>
      <c r="EA125" s="246"/>
      <c r="EB125" s="246"/>
      <c r="EC125" s="246"/>
      <c r="ED125" s="246"/>
      <c r="EE125" s="246"/>
      <c r="EF125" s="246"/>
      <c r="EG125" s="246"/>
      <c r="EH125" s="246"/>
      <c r="EI125" s="246"/>
      <c r="EJ125" s="246"/>
      <c r="EK125" s="246"/>
      <c r="EL125" s="246"/>
      <c r="EM125" s="246"/>
      <c r="EN125" s="246"/>
      <c r="EO125" s="246"/>
      <c r="EP125" s="246"/>
      <c r="EQ125" s="246"/>
      <c r="ER125" s="246"/>
      <c r="ES125" s="246"/>
      <c r="ET125" s="246"/>
      <c r="EU125" s="246"/>
      <c r="EV125" s="246"/>
      <c r="EW125" s="246"/>
      <c r="EX125" s="246"/>
      <c r="EY125" s="246"/>
      <c r="EZ125" s="246"/>
      <c r="FA125" s="246"/>
      <c r="FB125" s="246"/>
      <c r="FC125" s="246"/>
      <c r="FD125" s="246"/>
      <c r="FE125" s="246"/>
      <c r="FF125" s="246"/>
      <c r="FG125" s="246"/>
      <c r="FH125" s="246"/>
      <c r="FI125" s="246"/>
      <c r="FJ125" s="246"/>
      <c r="FK125" s="246"/>
      <c r="FL125" s="246"/>
      <c r="FM125" s="246"/>
      <c r="FN125" s="246"/>
      <c r="FO125" s="246"/>
      <c r="FP125" s="246"/>
      <c r="FQ125" s="246"/>
      <c r="FR125" s="246"/>
      <c r="FS125" s="246"/>
      <c r="FT125" s="246"/>
      <c r="FU125" s="246"/>
      <c r="FV125" s="246"/>
      <c r="FW125" s="246"/>
      <c r="FX125" s="246"/>
      <c r="FY125" s="246"/>
      <c r="FZ125" s="246"/>
      <c r="GA125" s="246"/>
      <c r="GB125" s="246"/>
      <c r="GC125" s="246"/>
      <c r="GD125" s="246"/>
      <c r="GE125" s="246"/>
      <c r="GF125" s="246"/>
      <c r="GG125" s="246"/>
      <c r="GH125" s="246"/>
      <c r="GI125" s="246"/>
      <c r="GJ125" s="246"/>
      <c r="GK125" s="246"/>
      <c r="GL125" s="246"/>
      <c r="GM125" s="246"/>
      <c r="GN125" s="246"/>
      <c r="GO125" s="246"/>
      <c r="GP125" s="246"/>
      <c r="GQ125" s="246"/>
      <c r="GR125" s="246"/>
      <c r="GS125" s="246"/>
      <c r="GT125" s="246"/>
      <c r="GU125" s="246"/>
      <c r="GV125" s="246"/>
      <c r="GW125" s="246"/>
      <c r="GX125" s="246"/>
      <c r="GY125" s="246"/>
      <c r="GZ125" s="246"/>
      <c r="HA125" s="246"/>
      <c r="HB125" s="246"/>
      <c r="HC125" s="246"/>
      <c r="HD125" s="246"/>
      <c r="HE125" s="246"/>
      <c r="HF125" s="246"/>
      <c r="HG125" s="246"/>
      <c r="HH125" s="246"/>
      <c r="HI125" s="246"/>
      <c r="HJ125" s="246"/>
      <c r="HK125" s="246"/>
      <c r="HL125" s="246"/>
      <c r="HM125" s="246"/>
      <c r="HN125" s="246"/>
      <c r="HO125" s="246"/>
      <c r="HP125" s="246"/>
      <c r="HQ125" s="246"/>
      <c r="HR125" s="246"/>
      <c r="HS125" s="246"/>
      <c r="HT125" s="246"/>
      <c r="HU125" s="246"/>
      <c r="HV125" s="246"/>
      <c r="HW125" s="246"/>
      <c r="HX125" s="246"/>
      <c r="HY125" s="246"/>
      <c r="HZ125" s="246"/>
      <c r="IA125" s="246"/>
      <c r="IB125" s="246"/>
      <c r="IC125" s="246"/>
      <c r="ID125" s="246"/>
      <c r="IE125" s="246"/>
      <c r="IF125" s="246"/>
      <c r="IG125" s="246"/>
      <c r="IH125" s="246"/>
      <c r="II125" s="246"/>
      <c r="IJ125" s="246"/>
      <c r="IK125" s="246"/>
      <c r="IL125" s="246"/>
      <c r="IM125" s="246"/>
      <c r="IN125" s="246"/>
      <c r="IO125" s="246"/>
      <c r="IP125" s="246"/>
      <c r="IQ125" s="246"/>
      <c r="IR125" s="246"/>
      <c r="IS125" s="246"/>
      <c r="IT125" s="246"/>
      <c r="IU125" s="246"/>
      <c r="IV125" s="624"/>
    </row>
    <row r="126" spans="1:256" ht="15" hidden="1">
      <c r="A126" s="1172"/>
      <c r="B126" s="1175"/>
      <c r="C126" s="1178"/>
      <c r="D126" s="628" t="s">
        <v>1</v>
      </c>
      <c r="E126" s="244">
        <f t="shared" si="40"/>
        <v>0</v>
      </c>
      <c r="F126" s="244">
        <f t="shared" si="40"/>
        <v>0</v>
      </c>
      <c r="G126" s="626">
        <f t="shared" si="40"/>
        <v>0</v>
      </c>
      <c r="H126" s="617"/>
      <c r="I126" s="809"/>
      <c r="J126" s="629" t="s">
        <v>1</v>
      </c>
      <c r="K126" s="244">
        <f t="shared" si="41"/>
        <v>0</v>
      </c>
      <c r="L126" s="244">
        <f t="shared" si="41"/>
        <v>0</v>
      </c>
      <c r="M126" s="244">
        <f t="shared" si="41"/>
        <v>0</v>
      </c>
      <c r="N126" s="244">
        <f>N130</f>
        <v>0</v>
      </c>
      <c r="O126" s="246"/>
      <c r="P126" s="246"/>
      <c r="Q126" s="246"/>
      <c r="R126" s="246"/>
      <c r="S126" s="246"/>
      <c r="T126" s="246"/>
      <c r="U126" s="246"/>
      <c r="V126" s="246"/>
      <c r="W126" s="246"/>
      <c r="X126" s="246"/>
      <c r="Y126" s="246"/>
      <c r="Z126" s="246"/>
      <c r="AA126" s="246"/>
      <c r="AB126" s="246"/>
      <c r="AC126" s="246"/>
      <c r="AD126" s="246"/>
      <c r="AE126" s="246"/>
      <c r="AF126" s="246"/>
      <c r="AG126" s="246"/>
      <c r="AH126" s="246"/>
      <c r="AI126" s="246"/>
      <c r="AJ126" s="246"/>
      <c r="AK126" s="246"/>
      <c r="AL126" s="246"/>
      <c r="AM126" s="246"/>
      <c r="AN126" s="246"/>
      <c r="AO126" s="246"/>
      <c r="AP126" s="246"/>
      <c r="AQ126" s="246"/>
      <c r="AR126" s="246"/>
      <c r="AS126" s="246"/>
      <c r="AT126" s="246"/>
      <c r="AU126" s="246"/>
      <c r="AV126" s="246"/>
      <c r="AW126" s="246"/>
      <c r="AX126" s="246"/>
      <c r="AY126" s="246"/>
      <c r="AZ126" s="246"/>
      <c r="BA126" s="246"/>
      <c r="BB126" s="246"/>
      <c r="BC126" s="246"/>
      <c r="BD126" s="246"/>
      <c r="BE126" s="246"/>
      <c r="BF126" s="246"/>
      <c r="BG126" s="246"/>
      <c r="BH126" s="246"/>
      <c r="BI126" s="246"/>
      <c r="BJ126" s="246"/>
      <c r="BK126" s="246"/>
      <c r="BL126" s="246"/>
      <c r="BM126" s="246"/>
      <c r="BN126" s="246"/>
      <c r="BO126" s="246"/>
      <c r="BP126" s="246"/>
      <c r="BQ126" s="246"/>
      <c r="BR126" s="246"/>
      <c r="BS126" s="246"/>
      <c r="BT126" s="246"/>
      <c r="BU126" s="246"/>
      <c r="BV126" s="246"/>
      <c r="BW126" s="246"/>
      <c r="BX126" s="246"/>
      <c r="BY126" s="246"/>
      <c r="BZ126" s="246"/>
      <c r="CA126" s="246"/>
      <c r="CB126" s="246"/>
      <c r="CC126" s="246"/>
      <c r="CD126" s="246"/>
      <c r="CE126" s="246"/>
      <c r="CF126" s="246"/>
      <c r="CG126" s="246"/>
      <c r="CH126" s="246"/>
      <c r="CI126" s="246"/>
      <c r="CJ126" s="246"/>
      <c r="CK126" s="246"/>
      <c r="CL126" s="246"/>
      <c r="CM126" s="246"/>
      <c r="CN126" s="246"/>
      <c r="CO126" s="246"/>
      <c r="CP126" s="246"/>
      <c r="CQ126" s="246"/>
      <c r="CR126" s="246"/>
      <c r="CS126" s="246"/>
      <c r="CT126" s="246"/>
      <c r="CU126" s="246"/>
      <c r="CV126" s="246"/>
      <c r="CW126" s="246"/>
      <c r="CX126" s="246"/>
      <c r="CY126" s="246"/>
      <c r="CZ126" s="246"/>
      <c r="DA126" s="246"/>
      <c r="DB126" s="246"/>
      <c r="DC126" s="246"/>
      <c r="DD126" s="246"/>
      <c r="DE126" s="246"/>
      <c r="DF126" s="246"/>
      <c r="DG126" s="246"/>
      <c r="DH126" s="246"/>
      <c r="DI126" s="246"/>
      <c r="DJ126" s="246"/>
      <c r="DK126" s="246"/>
      <c r="DL126" s="246"/>
      <c r="DM126" s="246"/>
      <c r="DN126" s="246"/>
      <c r="DO126" s="246"/>
      <c r="DP126" s="246"/>
      <c r="DQ126" s="246"/>
      <c r="DR126" s="246"/>
      <c r="DS126" s="246"/>
      <c r="DT126" s="246"/>
      <c r="DU126" s="246"/>
      <c r="DV126" s="246"/>
      <c r="DW126" s="246"/>
      <c r="DX126" s="246"/>
      <c r="DY126" s="246"/>
      <c r="DZ126" s="246"/>
      <c r="EA126" s="246"/>
      <c r="EB126" s="246"/>
      <c r="EC126" s="246"/>
      <c r="ED126" s="246"/>
      <c r="EE126" s="246"/>
      <c r="EF126" s="246"/>
      <c r="EG126" s="246"/>
      <c r="EH126" s="246"/>
      <c r="EI126" s="246"/>
      <c r="EJ126" s="246"/>
      <c r="EK126" s="246"/>
      <c r="EL126" s="246"/>
      <c r="EM126" s="246"/>
      <c r="EN126" s="246"/>
      <c r="EO126" s="246"/>
      <c r="EP126" s="246"/>
      <c r="EQ126" s="246"/>
      <c r="ER126" s="246"/>
      <c r="ES126" s="246"/>
      <c r="ET126" s="246"/>
      <c r="EU126" s="246"/>
      <c r="EV126" s="246"/>
      <c r="EW126" s="246"/>
      <c r="EX126" s="246"/>
      <c r="EY126" s="246"/>
      <c r="EZ126" s="246"/>
      <c r="FA126" s="246"/>
      <c r="FB126" s="246"/>
      <c r="FC126" s="246"/>
      <c r="FD126" s="246"/>
      <c r="FE126" s="246"/>
      <c r="FF126" s="246"/>
      <c r="FG126" s="246"/>
      <c r="FH126" s="246"/>
      <c r="FI126" s="246"/>
      <c r="FJ126" s="246"/>
      <c r="FK126" s="246"/>
      <c r="FL126" s="246"/>
      <c r="FM126" s="246"/>
      <c r="FN126" s="246"/>
      <c r="FO126" s="246"/>
      <c r="FP126" s="246"/>
      <c r="FQ126" s="246"/>
      <c r="FR126" s="246"/>
      <c r="FS126" s="246"/>
      <c r="FT126" s="246"/>
      <c r="FU126" s="246"/>
      <c r="FV126" s="246"/>
      <c r="FW126" s="246"/>
      <c r="FX126" s="246"/>
      <c r="FY126" s="246"/>
      <c r="FZ126" s="246"/>
      <c r="GA126" s="246"/>
      <c r="GB126" s="246"/>
      <c r="GC126" s="246"/>
      <c r="GD126" s="246"/>
      <c r="GE126" s="246"/>
      <c r="GF126" s="246"/>
      <c r="GG126" s="246"/>
      <c r="GH126" s="246"/>
      <c r="GI126" s="246"/>
      <c r="GJ126" s="246"/>
      <c r="GK126" s="246"/>
      <c r="GL126" s="246"/>
      <c r="GM126" s="246"/>
      <c r="GN126" s="246"/>
      <c r="GO126" s="246"/>
      <c r="GP126" s="246"/>
      <c r="GQ126" s="246"/>
      <c r="GR126" s="246"/>
      <c r="GS126" s="246"/>
      <c r="GT126" s="246"/>
      <c r="GU126" s="246"/>
      <c r="GV126" s="246"/>
      <c r="GW126" s="246"/>
      <c r="GX126" s="246"/>
      <c r="GY126" s="246"/>
      <c r="GZ126" s="246"/>
      <c r="HA126" s="246"/>
      <c r="HB126" s="246"/>
      <c r="HC126" s="246"/>
      <c r="HD126" s="246"/>
      <c r="HE126" s="246"/>
      <c r="HF126" s="246"/>
      <c r="HG126" s="246"/>
      <c r="HH126" s="246"/>
      <c r="HI126" s="246"/>
      <c r="HJ126" s="246"/>
      <c r="HK126" s="246"/>
      <c r="HL126" s="246"/>
      <c r="HM126" s="246"/>
      <c r="HN126" s="246"/>
      <c r="HO126" s="246"/>
      <c r="HP126" s="246"/>
      <c r="HQ126" s="246"/>
      <c r="HR126" s="246"/>
      <c r="HS126" s="246"/>
      <c r="HT126" s="246"/>
      <c r="HU126" s="246"/>
      <c r="HV126" s="246"/>
      <c r="HW126" s="246"/>
      <c r="HX126" s="246"/>
      <c r="HY126" s="246"/>
      <c r="HZ126" s="246"/>
      <c r="IA126" s="246"/>
      <c r="IB126" s="246"/>
      <c r="IC126" s="246"/>
      <c r="ID126" s="246"/>
      <c r="IE126" s="246"/>
      <c r="IF126" s="246"/>
      <c r="IG126" s="246"/>
      <c r="IH126" s="246"/>
      <c r="II126" s="246"/>
      <c r="IJ126" s="246"/>
      <c r="IK126" s="246"/>
      <c r="IL126" s="246"/>
      <c r="IM126" s="246"/>
      <c r="IN126" s="246"/>
      <c r="IO126" s="246"/>
      <c r="IP126" s="246"/>
      <c r="IQ126" s="246"/>
      <c r="IR126" s="246"/>
      <c r="IS126" s="246"/>
      <c r="IT126" s="246"/>
      <c r="IU126" s="246"/>
      <c r="IV126" s="624"/>
    </row>
    <row r="127" spans="1:256" ht="15" hidden="1">
      <c r="A127" s="1173"/>
      <c r="B127" s="1176"/>
      <c r="C127" s="1179"/>
      <c r="D127" s="628" t="s">
        <v>2</v>
      </c>
      <c r="E127" s="630">
        <f>E125+E126</f>
        <v>202000</v>
      </c>
      <c r="F127" s="630">
        <f>F125+F126</f>
        <v>202000</v>
      </c>
      <c r="G127" s="630">
        <f>G125+G126</f>
        <v>0</v>
      </c>
      <c r="H127" s="617"/>
      <c r="I127" s="810"/>
      <c r="J127" s="629" t="s">
        <v>2</v>
      </c>
      <c r="K127" s="630">
        <f>K125+K126</f>
        <v>202000</v>
      </c>
      <c r="L127" s="630">
        <f>L125+L126</f>
        <v>202000</v>
      </c>
      <c r="M127" s="630">
        <f>M125+M126</f>
        <v>0</v>
      </c>
      <c r="N127" s="630">
        <f>N125+N126</f>
        <v>0</v>
      </c>
      <c r="O127" s="246"/>
      <c r="P127" s="246"/>
      <c r="Q127" s="246"/>
      <c r="R127" s="246"/>
      <c r="S127" s="246"/>
      <c r="T127" s="246"/>
      <c r="U127" s="246"/>
      <c r="V127" s="246"/>
      <c r="W127" s="246"/>
      <c r="X127" s="246"/>
      <c r="Y127" s="246"/>
      <c r="Z127" s="246"/>
      <c r="AA127" s="246"/>
      <c r="AB127" s="246"/>
      <c r="AC127" s="246"/>
      <c r="AD127" s="246"/>
      <c r="AE127" s="246"/>
      <c r="AF127" s="246"/>
      <c r="AG127" s="246"/>
      <c r="AH127" s="246"/>
      <c r="AI127" s="246"/>
      <c r="AJ127" s="246"/>
      <c r="AK127" s="246"/>
      <c r="AL127" s="246"/>
      <c r="AM127" s="246"/>
      <c r="AN127" s="246"/>
      <c r="AO127" s="246"/>
      <c r="AP127" s="246"/>
      <c r="AQ127" s="246"/>
      <c r="AR127" s="246"/>
      <c r="AS127" s="246"/>
      <c r="AT127" s="246"/>
      <c r="AU127" s="246"/>
      <c r="AV127" s="246"/>
      <c r="AW127" s="246"/>
      <c r="AX127" s="246"/>
      <c r="AY127" s="246"/>
      <c r="AZ127" s="246"/>
      <c r="BA127" s="246"/>
      <c r="BB127" s="246"/>
      <c r="BC127" s="246"/>
      <c r="BD127" s="246"/>
      <c r="BE127" s="246"/>
      <c r="BF127" s="246"/>
      <c r="BG127" s="246"/>
      <c r="BH127" s="246"/>
      <c r="BI127" s="246"/>
      <c r="BJ127" s="246"/>
      <c r="BK127" s="246"/>
      <c r="BL127" s="246"/>
      <c r="BM127" s="246"/>
      <c r="BN127" s="246"/>
      <c r="BO127" s="246"/>
      <c r="BP127" s="246"/>
      <c r="BQ127" s="246"/>
      <c r="BR127" s="246"/>
      <c r="BS127" s="246"/>
      <c r="BT127" s="246"/>
      <c r="BU127" s="246"/>
      <c r="BV127" s="246"/>
      <c r="BW127" s="246"/>
      <c r="BX127" s="246"/>
      <c r="BY127" s="246"/>
      <c r="BZ127" s="246"/>
      <c r="CA127" s="246"/>
      <c r="CB127" s="246"/>
      <c r="CC127" s="246"/>
      <c r="CD127" s="246"/>
      <c r="CE127" s="246"/>
      <c r="CF127" s="246"/>
      <c r="CG127" s="246"/>
      <c r="CH127" s="246"/>
      <c r="CI127" s="246"/>
      <c r="CJ127" s="246"/>
      <c r="CK127" s="246"/>
      <c r="CL127" s="246"/>
      <c r="CM127" s="246"/>
      <c r="CN127" s="246"/>
      <c r="CO127" s="246"/>
      <c r="CP127" s="246"/>
      <c r="CQ127" s="246"/>
      <c r="CR127" s="246"/>
      <c r="CS127" s="246"/>
      <c r="CT127" s="246"/>
      <c r="CU127" s="246"/>
      <c r="CV127" s="246"/>
      <c r="CW127" s="246"/>
      <c r="CX127" s="246"/>
      <c r="CY127" s="246"/>
      <c r="CZ127" s="246"/>
      <c r="DA127" s="246"/>
      <c r="DB127" s="246"/>
      <c r="DC127" s="246"/>
      <c r="DD127" s="246"/>
      <c r="DE127" s="246"/>
      <c r="DF127" s="246"/>
      <c r="DG127" s="246"/>
      <c r="DH127" s="246"/>
      <c r="DI127" s="246"/>
      <c r="DJ127" s="246"/>
      <c r="DK127" s="246"/>
      <c r="DL127" s="246"/>
      <c r="DM127" s="246"/>
      <c r="DN127" s="246"/>
      <c r="DO127" s="246"/>
      <c r="DP127" s="246"/>
      <c r="DQ127" s="246"/>
      <c r="DR127" s="246"/>
      <c r="DS127" s="246"/>
      <c r="DT127" s="246"/>
      <c r="DU127" s="246"/>
      <c r="DV127" s="246"/>
      <c r="DW127" s="246"/>
      <c r="DX127" s="246"/>
      <c r="DY127" s="246"/>
      <c r="DZ127" s="246"/>
      <c r="EA127" s="246"/>
      <c r="EB127" s="246"/>
      <c r="EC127" s="246"/>
      <c r="ED127" s="246"/>
      <c r="EE127" s="246"/>
      <c r="EF127" s="246"/>
      <c r="EG127" s="246"/>
      <c r="EH127" s="246"/>
      <c r="EI127" s="246"/>
      <c r="EJ127" s="246"/>
      <c r="EK127" s="246"/>
      <c r="EL127" s="246"/>
      <c r="EM127" s="246"/>
      <c r="EN127" s="246"/>
      <c r="EO127" s="246"/>
      <c r="EP127" s="246"/>
      <c r="EQ127" s="246"/>
      <c r="ER127" s="246"/>
      <c r="ES127" s="246"/>
      <c r="ET127" s="246"/>
      <c r="EU127" s="246"/>
      <c r="EV127" s="246"/>
      <c r="EW127" s="246"/>
      <c r="EX127" s="246"/>
      <c r="EY127" s="246"/>
      <c r="EZ127" s="246"/>
      <c r="FA127" s="246"/>
      <c r="FB127" s="246"/>
      <c r="FC127" s="246"/>
      <c r="FD127" s="246"/>
      <c r="FE127" s="246"/>
      <c r="FF127" s="246"/>
      <c r="FG127" s="246"/>
      <c r="FH127" s="246"/>
      <c r="FI127" s="246"/>
      <c r="FJ127" s="246"/>
      <c r="FK127" s="246"/>
      <c r="FL127" s="246"/>
      <c r="FM127" s="246"/>
      <c r="FN127" s="246"/>
      <c r="FO127" s="246"/>
      <c r="FP127" s="246"/>
      <c r="FQ127" s="246"/>
      <c r="FR127" s="246"/>
      <c r="FS127" s="246"/>
      <c r="FT127" s="246"/>
      <c r="FU127" s="246"/>
      <c r="FV127" s="246"/>
      <c r="FW127" s="246"/>
      <c r="FX127" s="246"/>
      <c r="FY127" s="246"/>
      <c r="FZ127" s="246"/>
      <c r="GA127" s="246"/>
      <c r="GB127" s="246"/>
      <c r="GC127" s="246"/>
      <c r="GD127" s="246"/>
      <c r="GE127" s="246"/>
      <c r="GF127" s="246"/>
      <c r="GG127" s="246"/>
      <c r="GH127" s="246"/>
      <c r="GI127" s="246"/>
      <c r="GJ127" s="246"/>
      <c r="GK127" s="246"/>
      <c r="GL127" s="246"/>
      <c r="GM127" s="246"/>
      <c r="GN127" s="246"/>
      <c r="GO127" s="246"/>
      <c r="GP127" s="246"/>
      <c r="GQ127" s="246"/>
      <c r="GR127" s="246"/>
      <c r="GS127" s="246"/>
      <c r="GT127" s="246"/>
      <c r="GU127" s="246"/>
      <c r="GV127" s="246"/>
      <c r="GW127" s="246"/>
      <c r="GX127" s="246"/>
      <c r="GY127" s="246"/>
      <c r="GZ127" s="246"/>
      <c r="HA127" s="246"/>
      <c r="HB127" s="246"/>
      <c r="HC127" s="246"/>
      <c r="HD127" s="246"/>
      <c r="HE127" s="246"/>
      <c r="HF127" s="246"/>
      <c r="HG127" s="246"/>
      <c r="HH127" s="246"/>
      <c r="HI127" s="246"/>
      <c r="HJ127" s="246"/>
      <c r="HK127" s="246"/>
      <c r="HL127" s="246"/>
      <c r="HM127" s="246"/>
      <c r="HN127" s="246"/>
      <c r="HO127" s="246"/>
      <c r="HP127" s="246"/>
      <c r="HQ127" s="246"/>
      <c r="HR127" s="246"/>
      <c r="HS127" s="246"/>
      <c r="HT127" s="246"/>
      <c r="HU127" s="246"/>
      <c r="HV127" s="246"/>
      <c r="HW127" s="246"/>
      <c r="HX127" s="246"/>
      <c r="HY127" s="246"/>
      <c r="HZ127" s="246"/>
      <c r="IA127" s="246"/>
      <c r="IB127" s="246"/>
      <c r="IC127" s="246"/>
      <c r="ID127" s="246"/>
      <c r="IE127" s="246"/>
      <c r="IF127" s="246"/>
      <c r="IG127" s="246"/>
      <c r="IH127" s="246"/>
      <c r="II127" s="246"/>
      <c r="IJ127" s="246"/>
      <c r="IK127" s="246"/>
      <c r="IL127" s="246"/>
      <c r="IM127" s="246"/>
      <c r="IN127" s="246"/>
      <c r="IO127" s="246"/>
      <c r="IP127" s="246"/>
      <c r="IQ127" s="246"/>
      <c r="IR127" s="246"/>
      <c r="IS127" s="246"/>
      <c r="IT127" s="246"/>
      <c r="IU127" s="246"/>
      <c r="IV127" s="624"/>
    </row>
    <row r="128" spans="1:256" hidden="1">
      <c r="A128" s="678"/>
      <c r="B128" s="691"/>
      <c r="C128" s="692"/>
      <c r="D128" s="692"/>
      <c r="E128" s="673"/>
      <c r="F128" s="673"/>
      <c r="G128" s="674"/>
      <c r="H128" s="617"/>
      <c r="I128" s="666"/>
      <c r="J128" s="636"/>
      <c r="K128" s="634"/>
      <c r="L128" s="634"/>
      <c r="M128" s="634"/>
      <c r="N128" s="634"/>
      <c r="O128" s="624"/>
      <c r="P128" s="624"/>
      <c r="Q128" s="624"/>
      <c r="R128" s="624"/>
      <c r="S128" s="624"/>
      <c r="T128" s="624"/>
      <c r="U128" s="624"/>
      <c r="V128" s="624"/>
      <c r="W128" s="624"/>
      <c r="X128" s="624"/>
      <c r="Y128" s="624"/>
      <c r="Z128" s="624"/>
      <c r="AA128" s="624"/>
      <c r="AB128" s="624"/>
      <c r="AC128" s="624"/>
      <c r="AD128" s="624"/>
      <c r="AE128" s="624"/>
      <c r="AF128" s="624"/>
      <c r="AG128" s="624"/>
      <c r="AH128" s="624"/>
      <c r="AI128" s="624"/>
      <c r="AJ128" s="624"/>
      <c r="AK128" s="624"/>
      <c r="AL128" s="624"/>
      <c r="AM128" s="624"/>
      <c r="AN128" s="624"/>
      <c r="AO128" s="624"/>
      <c r="AP128" s="624"/>
      <c r="AQ128" s="624"/>
      <c r="AR128" s="624"/>
      <c r="AS128" s="624"/>
      <c r="AT128" s="624"/>
      <c r="AU128" s="624"/>
      <c r="AV128" s="624"/>
      <c r="AW128" s="624"/>
      <c r="AX128" s="624"/>
      <c r="AY128" s="624"/>
      <c r="AZ128" s="624"/>
      <c r="BA128" s="624"/>
      <c r="BB128" s="624"/>
      <c r="BC128" s="624"/>
      <c r="BD128" s="624"/>
      <c r="BE128" s="624"/>
      <c r="BF128" s="624"/>
      <c r="BG128" s="624"/>
      <c r="BH128" s="624"/>
      <c r="BI128" s="624"/>
      <c r="BJ128" s="624"/>
      <c r="BK128" s="624"/>
      <c r="BL128" s="624"/>
      <c r="BM128" s="624"/>
      <c r="BN128" s="624"/>
      <c r="BO128" s="624"/>
      <c r="BP128" s="624"/>
      <c r="BQ128" s="624"/>
      <c r="BR128" s="624"/>
      <c r="BS128" s="624"/>
      <c r="BT128" s="624"/>
      <c r="BU128" s="624"/>
      <c r="BV128" s="624"/>
      <c r="BW128" s="624"/>
      <c r="BX128" s="624"/>
      <c r="BY128" s="624"/>
      <c r="BZ128" s="624"/>
      <c r="CA128" s="624"/>
      <c r="CB128" s="624"/>
      <c r="CC128" s="624"/>
      <c r="CD128" s="624"/>
      <c r="CE128" s="624"/>
      <c r="CF128" s="624"/>
      <c r="CG128" s="624"/>
      <c r="CH128" s="624"/>
      <c r="CI128" s="624"/>
      <c r="CJ128" s="624"/>
      <c r="CK128" s="624"/>
      <c r="CL128" s="624"/>
      <c r="CM128" s="624"/>
      <c r="CN128" s="624"/>
      <c r="CO128" s="624"/>
      <c r="CP128" s="624"/>
      <c r="CQ128" s="624"/>
      <c r="CR128" s="624"/>
      <c r="CS128" s="624"/>
      <c r="CT128" s="624"/>
      <c r="CU128" s="624"/>
      <c r="CV128" s="624"/>
      <c r="CW128" s="624"/>
      <c r="CX128" s="624"/>
      <c r="CY128" s="624"/>
      <c r="CZ128" s="624"/>
      <c r="DA128" s="624"/>
      <c r="DB128" s="624"/>
      <c r="DC128" s="624"/>
      <c r="DD128" s="624"/>
      <c r="DE128" s="624"/>
      <c r="DF128" s="624"/>
      <c r="DG128" s="624"/>
      <c r="DH128" s="624"/>
      <c r="DI128" s="624"/>
      <c r="DJ128" s="624"/>
      <c r="DK128" s="624"/>
      <c r="DL128" s="624"/>
      <c r="DM128" s="624"/>
      <c r="DN128" s="624"/>
      <c r="DO128" s="624"/>
      <c r="DP128" s="624"/>
      <c r="DQ128" s="624"/>
      <c r="DR128" s="624"/>
      <c r="DS128" s="624"/>
      <c r="DT128" s="624"/>
      <c r="DU128" s="624"/>
      <c r="DV128" s="624"/>
      <c r="DW128" s="624"/>
      <c r="DX128" s="624"/>
      <c r="DY128" s="624"/>
      <c r="DZ128" s="624"/>
      <c r="EA128" s="624"/>
      <c r="EB128" s="624"/>
      <c r="EC128" s="624"/>
      <c r="ED128" s="624"/>
      <c r="EE128" s="624"/>
      <c r="EF128" s="624"/>
      <c r="EG128" s="624"/>
      <c r="EH128" s="624"/>
      <c r="EI128" s="624"/>
      <c r="EJ128" s="624"/>
      <c r="EK128" s="624"/>
      <c r="EL128" s="624"/>
      <c r="EM128" s="624"/>
      <c r="EN128" s="624"/>
      <c r="EO128" s="624"/>
      <c r="EP128" s="624"/>
      <c r="EQ128" s="624"/>
      <c r="ER128" s="624"/>
      <c r="ES128" s="624"/>
      <c r="ET128" s="624"/>
      <c r="EU128" s="624"/>
      <c r="EV128" s="624"/>
      <c r="EW128" s="624"/>
      <c r="EX128" s="624"/>
      <c r="EY128" s="624"/>
      <c r="EZ128" s="624"/>
      <c r="FA128" s="624"/>
      <c r="FB128" s="624"/>
      <c r="FC128" s="624"/>
      <c r="FD128" s="624"/>
      <c r="FE128" s="624"/>
      <c r="FF128" s="624"/>
      <c r="FG128" s="624"/>
      <c r="FH128" s="624"/>
      <c r="FI128" s="624"/>
      <c r="FJ128" s="624"/>
      <c r="FK128" s="624"/>
      <c r="FL128" s="624"/>
      <c r="FM128" s="624"/>
      <c r="FN128" s="624"/>
      <c r="FO128" s="624"/>
      <c r="FP128" s="624"/>
      <c r="FQ128" s="624"/>
      <c r="FR128" s="624"/>
      <c r="FS128" s="624"/>
      <c r="FT128" s="624"/>
      <c r="FU128" s="624"/>
      <c r="FV128" s="624"/>
      <c r="FW128" s="624"/>
      <c r="FX128" s="624"/>
      <c r="FY128" s="624"/>
      <c r="FZ128" s="624"/>
      <c r="GA128" s="624"/>
      <c r="GB128" s="624"/>
      <c r="GC128" s="624"/>
      <c r="GD128" s="624"/>
      <c r="GE128" s="624"/>
      <c r="GF128" s="624"/>
      <c r="GG128" s="624"/>
      <c r="GH128" s="624"/>
      <c r="GI128" s="624"/>
      <c r="GJ128" s="624"/>
      <c r="GK128" s="624"/>
      <c r="GL128" s="624"/>
      <c r="GM128" s="624"/>
      <c r="GN128" s="624"/>
      <c r="GO128" s="624"/>
      <c r="GP128" s="624"/>
      <c r="GQ128" s="624"/>
      <c r="GR128" s="624"/>
      <c r="GS128" s="624"/>
      <c r="GT128" s="624"/>
      <c r="GU128" s="624"/>
      <c r="GV128" s="624"/>
      <c r="GW128" s="624"/>
      <c r="GX128" s="624"/>
      <c r="GY128" s="624"/>
      <c r="GZ128" s="624"/>
      <c r="HA128" s="624"/>
      <c r="HB128" s="624"/>
      <c r="HC128" s="624"/>
      <c r="HD128" s="624"/>
      <c r="HE128" s="624"/>
      <c r="HF128" s="624"/>
      <c r="HG128" s="624"/>
      <c r="HH128" s="624"/>
      <c r="HI128" s="624"/>
      <c r="HJ128" s="624"/>
      <c r="HK128" s="624"/>
      <c r="HL128" s="624"/>
      <c r="HM128" s="624"/>
      <c r="HN128" s="624"/>
      <c r="HO128" s="624"/>
      <c r="HP128" s="624"/>
      <c r="HQ128" s="624"/>
      <c r="HR128" s="624"/>
      <c r="HS128" s="624"/>
      <c r="HT128" s="624"/>
      <c r="HU128" s="624"/>
      <c r="HV128" s="624"/>
      <c r="HW128" s="624"/>
      <c r="HX128" s="624"/>
      <c r="HY128" s="624"/>
      <c r="HZ128" s="624"/>
      <c r="IA128" s="624"/>
      <c r="IB128" s="624"/>
      <c r="IC128" s="624"/>
      <c r="ID128" s="624"/>
      <c r="IE128" s="624"/>
      <c r="IF128" s="624"/>
      <c r="IG128" s="624"/>
      <c r="IH128" s="624"/>
      <c r="II128" s="624"/>
      <c r="IJ128" s="624"/>
      <c r="IK128" s="624"/>
      <c r="IL128" s="624"/>
      <c r="IM128" s="624"/>
      <c r="IN128" s="624"/>
      <c r="IO128" s="624"/>
      <c r="IP128" s="624"/>
      <c r="IQ128" s="624"/>
      <c r="IR128" s="624"/>
      <c r="IS128" s="624"/>
      <c r="IT128" s="624"/>
      <c r="IU128" s="624"/>
      <c r="IV128" s="624"/>
    </row>
    <row r="129" spans="1:256" hidden="1">
      <c r="A129" s="1180"/>
      <c r="B129" s="1183" t="s">
        <v>553</v>
      </c>
      <c r="C129" s="1186" t="s">
        <v>554</v>
      </c>
      <c r="D129" s="667" t="s">
        <v>0</v>
      </c>
      <c r="E129" s="638">
        <f t="shared" ref="E129:G130" si="42">E133</f>
        <v>202000</v>
      </c>
      <c r="F129" s="638">
        <f t="shared" si="42"/>
        <v>202000</v>
      </c>
      <c r="G129" s="639">
        <f t="shared" si="42"/>
        <v>0</v>
      </c>
      <c r="H129" s="617"/>
      <c r="I129" s="1214" t="s">
        <v>554</v>
      </c>
      <c r="J129" s="675" t="s">
        <v>0</v>
      </c>
      <c r="K129" s="638">
        <f t="shared" ref="K129:M130" si="43">K133</f>
        <v>202000</v>
      </c>
      <c r="L129" s="638">
        <f t="shared" si="43"/>
        <v>202000</v>
      </c>
      <c r="M129" s="638">
        <f t="shared" si="43"/>
        <v>0</v>
      </c>
      <c r="N129" s="638">
        <f>N133</f>
        <v>0</v>
      </c>
      <c r="O129" s="624"/>
      <c r="P129" s="624"/>
      <c r="Q129" s="624"/>
      <c r="R129" s="624"/>
      <c r="S129" s="624"/>
      <c r="T129" s="624"/>
      <c r="U129" s="624"/>
      <c r="V129" s="624"/>
      <c r="W129" s="624"/>
      <c r="X129" s="624"/>
      <c r="Y129" s="624"/>
      <c r="Z129" s="624"/>
      <c r="AA129" s="624"/>
      <c r="AB129" s="624"/>
      <c r="AC129" s="624"/>
      <c r="AD129" s="624"/>
      <c r="AE129" s="624"/>
      <c r="AF129" s="624"/>
      <c r="AG129" s="624"/>
      <c r="AH129" s="624"/>
      <c r="AI129" s="624"/>
      <c r="AJ129" s="624"/>
      <c r="AK129" s="624"/>
      <c r="AL129" s="624"/>
      <c r="AM129" s="624"/>
      <c r="AN129" s="624"/>
      <c r="AO129" s="624"/>
      <c r="AP129" s="624"/>
      <c r="AQ129" s="624"/>
      <c r="AR129" s="624"/>
      <c r="AS129" s="624"/>
      <c r="AT129" s="624"/>
      <c r="AU129" s="624"/>
      <c r="AV129" s="624"/>
      <c r="AW129" s="624"/>
      <c r="AX129" s="624"/>
      <c r="AY129" s="624"/>
      <c r="AZ129" s="624"/>
      <c r="BA129" s="624"/>
      <c r="BB129" s="624"/>
      <c r="BC129" s="624"/>
      <c r="BD129" s="624"/>
      <c r="BE129" s="624"/>
      <c r="BF129" s="624"/>
      <c r="BG129" s="624"/>
      <c r="BH129" s="624"/>
      <c r="BI129" s="624"/>
      <c r="BJ129" s="624"/>
      <c r="BK129" s="624"/>
      <c r="BL129" s="624"/>
      <c r="BM129" s="624"/>
      <c r="BN129" s="624"/>
      <c r="BO129" s="624"/>
      <c r="BP129" s="624"/>
      <c r="BQ129" s="624"/>
      <c r="BR129" s="624"/>
      <c r="BS129" s="624"/>
      <c r="BT129" s="624"/>
      <c r="BU129" s="624"/>
      <c r="BV129" s="624"/>
      <c r="BW129" s="624"/>
      <c r="BX129" s="624"/>
      <c r="BY129" s="624"/>
      <c r="BZ129" s="624"/>
      <c r="CA129" s="624"/>
      <c r="CB129" s="624"/>
      <c r="CC129" s="624"/>
      <c r="CD129" s="624"/>
      <c r="CE129" s="624"/>
      <c r="CF129" s="624"/>
      <c r="CG129" s="624"/>
      <c r="CH129" s="624"/>
      <c r="CI129" s="624"/>
      <c r="CJ129" s="624"/>
      <c r="CK129" s="624"/>
      <c r="CL129" s="624"/>
      <c r="CM129" s="624"/>
      <c r="CN129" s="624"/>
      <c r="CO129" s="624"/>
      <c r="CP129" s="624"/>
      <c r="CQ129" s="624"/>
      <c r="CR129" s="624"/>
      <c r="CS129" s="624"/>
      <c r="CT129" s="624"/>
      <c r="CU129" s="624"/>
      <c r="CV129" s="624"/>
      <c r="CW129" s="624"/>
      <c r="CX129" s="624"/>
      <c r="CY129" s="624"/>
      <c r="CZ129" s="624"/>
      <c r="DA129" s="624"/>
      <c r="DB129" s="624"/>
      <c r="DC129" s="624"/>
      <c r="DD129" s="624"/>
      <c r="DE129" s="624"/>
      <c r="DF129" s="624"/>
      <c r="DG129" s="624"/>
      <c r="DH129" s="624"/>
      <c r="DI129" s="624"/>
      <c r="DJ129" s="624"/>
      <c r="DK129" s="624"/>
      <c r="DL129" s="624"/>
      <c r="DM129" s="624"/>
      <c r="DN129" s="624"/>
      <c r="DO129" s="624"/>
      <c r="DP129" s="624"/>
      <c r="DQ129" s="624"/>
      <c r="DR129" s="624"/>
      <c r="DS129" s="624"/>
      <c r="DT129" s="624"/>
      <c r="DU129" s="624"/>
      <c r="DV129" s="624"/>
      <c r="DW129" s="624"/>
      <c r="DX129" s="624"/>
      <c r="DY129" s="624"/>
      <c r="DZ129" s="624"/>
      <c r="EA129" s="624"/>
      <c r="EB129" s="624"/>
      <c r="EC129" s="624"/>
      <c r="ED129" s="624"/>
      <c r="EE129" s="624"/>
      <c r="EF129" s="624"/>
      <c r="EG129" s="624"/>
      <c r="EH129" s="624"/>
      <c r="EI129" s="624"/>
      <c r="EJ129" s="624"/>
      <c r="EK129" s="624"/>
      <c r="EL129" s="624"/>
      <c r="EM129" s="624"/>
      <c r="EN129" s="624"/>
      <c r="EO129" s="624"/>
      <c r="EP129" s="624"/>
      <c r="EQ129" s="624"/>
      <c r="ER129" s="624"/>
      <c r="ES129" s="624"/>
      <c r="ET129" s="624"/>
      <c r="EU129" s="624"/>
      <c r="EV129" s="624"/>
      <c r="EW129" s="624"/>
      <c r="EX129" s="624"/>
      <c r="EY129" s="624"/>
      <c r="EZ129" s="624"/>
      <c r="FA129" s="624"/>
      <c r="FB129" s="624"/>
      <c r="FC129" s="624"/>
      <c r="FD129" s="624"/>
      <c r="FE129" s="624"/>
      <c r="FF129" s="624"/>
      <c r="FG129" s="624"/>
      <c r="FH129" s="624"/>
      <c r="FI129" s="624"/>
      <c r="FJ129" s="624"/>
      <c r="FK129" s="624"/>
      <c r="FL129" s="624"/>
      <c r="FM129" s="624"/>
      <c r="FN129" s="624"/>
      <c r="FO129" s="624"/>
      <c r="FP129" s="624"/>
      <c r="FQ129" s="624"/>
      <c r="FR129" s="624"/>
      <c r="FS129" s="624"/>
      <c r="FT129" s="624"/>
      <c r="FU129" s="624"/>
      <c r="FV129" s="624"/>
      <c r="FW129" s="624"/>
      <c r="FX129" s="624"/>
      <c r="FY129" s="624"/>
      <c r="FZ129" s="624"/>
      <c r="GA129" s="624"/>
      <c r="GB129" s="624"/>
      <c r="GC129" s="624"/>
      <c r="GD129" s="624"/>
      <c r="GE129" s="624"/>
      <c r="GF129" s="624"/>
      <c r="GG129" s="624"/>
      <c r="GH129" s="624"/>
      <c r="GI129" s="624"/>
      <c r="GJ129" s="624"/>
      <c r="GK129" s="624"/>
      <c r="GL129" s="624"/>
      <c r="GM129" s="624"/>
      <c r="GN129" s="624"/>
      <c r="GO129" s="624"/>
      <c r="GP129" s="624"/>
      <c r="GQ129" s="624"/>
      <c r="GR129" s="624"/>
      <c r="GS129" s="624"/>
      <c r="GT129" s="624"/>
      <c r="GU129" s="624"/>
      <c r="GV129" s="624"/>
      <c r="GW129" s="624"/>
      <c r="GX129" s="624"/>
      <c r="GY129" s="624"/>
      <c r="GZ129" s="624"/>
      <c r="HA129" s="624"/>
      <c r="HB129" s="624"/>
      <c r="HC129" s="624"/>
      <c r="HD129" s="624"/>
      <c r="HE129" s="624"/>
      <c r="HF129" s="624"/>
      <c r="HG129" s="624"/>
      <c r="HH129" s="624"/>
      <c r="HI129" s="624"/>
      <c r="HJ129" s="624"/>
      <c r="HK129" s="624"/>
      <c r="HL129" s="624"/>
      <c r="HM129" s="624"/>
      <c r="HN129" s="624"/>
      <c r="HO129" s="624"/>
      <c r="HP129" s="624"/>
      <c r="HQ129" s="624"/>
      <c r="HR129" s="624"/>
      <c r="HS129" s="624"/>
      <c r="HT129" s="624"/>
      <c r="HU129" s="624"/>
      <c r="HV129" s="624"/>
      <c r="HW129" s="624"/>
      <c r="HX129" s="624"/>
      <c r="HY129" s="624"/>
      <c r="HZ129" s="624"/>
      <c r="IA129" s="624"/>
      <c r="IB129" s="624"/>
      <c r="IC129" s="624"/>
      <c r="ID129" s="624"/>
      <c r="IE129" s="624"/>
      <c r="IF129" s="624"/>
      <c r="IG129" s="624"/>
      <c r="IH129" s="624"/>
      <c r="II129" s="624"/>
      <c r="IJ129" s="624"/>
      <c r="IK129" s="624"/>
      <c r="IL129" s="624"/>
      <c r="IM129" s="624"/>
      <c r="IN129" s="624"/>
      <c r="IO129" s="624"/>
      <c r="IP129" s="624"/>
      <c r="IQ129" s="624"/>
      <c r="IR129" s="624"/>
      <c r="IS129" s="624"/>
      <c r="IT129" s="624"/>
      <c r="IU129" s="624"/>
      <c r="IV129" s="624"/>
    </row>
    <row r="130" spans="1:256" hidden="1">
      <c r="A130" s="1181"/>
      <c r="B130" s="1184"/>
      <c r="C130" s="1187"/>
      <c r="D130" s="667" t="s">
        <v>1</v>
      </c>
      <c r="E130" s="638">
        <f t="shared" si="42"/>
        <v>0</v>
      </c>
      <c r="F130" s="638">
        <f t="shared" si="42"/>
        <v>0</v>
      </c>
      <c r="G130" s="639">
        <f t="shared" si="42"/>
        <v>0</v>
      </c>
      <c r="H130" s="617"/>
      <c r="I130" s="1215"/>
      <c r="J130" s="675" t="s">
        <v>1</v>
      </c>
      <c r="K130" s="638">
        <f t="shared" si="43"/>
        <v>0</v>
      </c>
      <c r="L130" s="638">
        <f t="shared" si="43"/>
        <v>0</v>
      </c>
      <c r="M130" s="638">
        <f t="shared" si="43"/>
        <v>0</v>
      </c>
      <c r="N130" s="638">
        <f>N134</f>
        <v>0</v>
      </c>
      <c r="O130" s="624"/>
      <c r="P130" s="624"/>
      <c r="Q130" s="624"/>
      <c r="R130" s="624"/>
      <c r="S130" s="624"/>
      <c r="T130" s="624"/>
      <c r="U130" s="624"/>
      <c r="V130" s="624"/>
      <c r="W130" s="624"/>
      <c r="X130" s="624"/>
      <c r="Y130" s="624"/>
      <c r="Z130" s="624"/>
      <c r="AA130" s="624"/>
      <c r="AB130" s="624"/>
      <c r="AC130" s="624"/>
      <c r="AD130" s="624"/>
      <c r="AE130" s="624"/>
      <c r="AF130" s="624"/>
      <c r="AG130" s="624"/>
      <c r="AH130" s="624"/>
      <c r="AI130" s="624"/>
      <c r="AJ130" s="624"/>
      <c r="AK130" s="624"/>
      <c r="AL130" s="624"/>
      <c r="AM130" s="624"/>
      <c r="AN130" s="624"/>
      <c r="AO130" s="624"/>
      <c r="AP130" s="624"/>
      <c r="AQ130" s="624"/>
      <c r="AR130" s="624"/>
      <c r="AS130" s="624"/>
      <c r="AT130" s="624"/>
      <c r="AU130" s="624"/>
      <c r="AV130" s="624"/>
      <c r="AW130" s="624"/>
      <c r="AX130" s="624"/>
      <c r="AY130" s="624"/>
      <c r="AZ130" s="624"/>
      <c r="BA130" s="624"/>
      <c r="BB130" s="624"/>
      <c r="BC130" s="624"/>
      <c r="BD130" s="624"/>
      <c r="BE130" s="624"/>
      <c r="BF130" s="624"/>
      <c r="BG130" s="624"/>
      <c r="BH130" s="624"/>
      <c r="BI130" s="624"/>
      <c r="BJ130" s="624"/>
      <c r="BK130" s="624"/>
      <c r="BL130" s="624"/>
      <c r="BM130" s="624"/>
      <c r="BN130" s="624"/>
      <c r="BO130" s="624"/>
      <c r="BP130" s="624"/>
      <c r="BQ130" s="624"/>
      <c r="BR130" s="624"/>
      <c r="BS130" s="624"/>
      <c r="BT130" s="624"/>
      <c r="BU130" s="624"/>
      <c r="BV130" s="624"/>
      <c r="BW130" s="624"/>
      <c r="BX130" s="624"/>
      <c r="BY130" s="624"/>
      <c r="BZ130" s="624"/>
      <c r="CA130" s="624"/>
      <c r="CB130" s="624"/>
      <c r="CC130" s="624"/>
      <c r="CD130" s="624"/>
      <c r="CE130" s="624"/>
      <c r="CF130" s="624"/>
      <c r="CG130" s="624"/>
      <c r="CH130" s="624"/>
      <c r="CI130" s="624"/>
      <c r="CJ130" s="624"/>
      <c r="CK130" s="624"/>
      <c r="CL130" s="624"/>
      <c r="CM130" s="624"/>
      <c r="CN130" s="624"/>
      <c r="CO130" s="624"/>
      <c r="CP130" s="624"/>
      <c r="CQ130" s="624"/>
      <c r="CR130" s="624"/>
      <c r="CS130" s="624"/>
      <c r="CT130" s="624"/>
      <c r="CU130" s="624"/>
      <c r="CV130" s="624"/>
      <c r="CW130" s="624"/>
      <c r="CX130" s="624"/>
      <c r="CY130" s="624"/>
      <c r="CZ130" s="624"/>
      <c r="DA130" s="624"/>
      <c r="DB130" s="624"/>
      <c r="DC130" s="624"/>
      <c r="DD130" s="624"/>
      <c r="DE130" s="624"/>
      <c r="DF130" s="624"/>
      <c r="DG130" s="624"/>
      <c r="DH130" s="624"/>
      <c r="DI130" s="624"/>
      <c r="DJ130" s="624"/>
      <c r="DK130" s="624"/>
      <c r="DL130" s="624"/>
      <c r="DM130" s="624"/>
      <c r="DN130" s="624"/>
      <c r="DO130" s="624"/>
      <c r="DP130" s="624"/>
      <c r="DQ130" s="624"/>
      <c r="DR130" s="624"/>
      <c r="DS130" s="624"/>
      <c r="DT130" s="624"/>
      <c r="DU130" s="624"/>
      <c r="DV130" s="624"/>
      <c r="DW130" s="624"/>
      <c r="DX130" s="624"/>
      <c r="DY130" s="624"/>
      <c r="DZ130" s="624"/>
      <c r="EA130" s="624"/>
      <c r="EB130" s="624"/>
      <c r="EC130" s="624"/>
      <c r="ED130" s="624"/>
      <c r="EE130" s="624"/>
      <c r="EF130" s="624"/>
      <c r="EG130" s="624"/>
      <c r="EH130" s="624"/>
      <c r="EI130" s="624"/>
      <c r="EJ130" s="624"/>
      <c r="EK130" s="624"/>
      <c r="EL130" s="624"/>
      <c r="EM130" s="624"/>
      <c r="EN130" s="624"/>
      <c r="EO130" s="624"/>
      <c r="EP130" s="624"/>
      <c r="EQ130" s="624"/>
      <c r="ER130" s="624"/>
      <c r="ES130" s="624"/>
      <c r="ET130" s="624"/>
      <c r="EU130" s="624"/>
      <c r="EV130" s="624"/>
      <c r="EW130" s="624"/>
      <c r="EX130" s="624"/>
      <c r="EY130" s="624"/>
      <c r="EZ130" s="624"/>
      <c r="FA130" s="624"/>
      <c r="FB130" s="624"/>
      <c r="FC130" s="624"/>
      <c r="FD130" s="624"/>
      <c r="FE130" s="624"/>
      <c r="FF130" s="624"/>
      <c r="FG130" s="624"/>
      <c r="FH130" s="624"/>
      <c r="FI130" s="624"/>
      <c r="FJ130" s="624"/>
      <c r="FK130" s="624"/>
      <c r="FL130" s="624"/>
      <c r="FM130" s="624"/>
      <c r="FN130" s="624"/>
      <c r="FO130" s="624"/>
      <c r="FP130" s="624"/>
      <c r="FQ130" s="624"/>
      <c r="FR130" s="624"/>
      <c r="FS130" s="624"/>
      <c r="FT130" s="624"/>
      <c r="FU130" s="624"/>
      <c r="FV130" s="624"/>
      <c r="FW130" s="624"/>
      <c r="FX130" s="624"/>
      <c r="FY130" s="624"/>
      <c r="FZ130" s="624"/>
      <c r="GA130" s="624"/>
      <c r="GB130" s="624"/>
      <c r="GC130" s="624"/>
      <c r="GD130" s="624"/>
      <c r="GE130" s="624"/>
      <c r="GF130" s="624"/>
      <c r="GG130" s="624"/>
      <c r="GH130" s="624"/>
      <c r="GI130" s="624"/>
      <c r="GJ130" s="624"/>
      <c r="GK130" s="624"/>
      <c r="GL130" s="624"/>
      <c r="GM130" s="624"/>
      <c r="GN130" s="624"/>
      <c r="GO130" s="624"/>
      <c r="GP130" s="624"/>
      <c r="GQ130" s="624"/>
      <c r="GR130" s="624"/>
      <c r="GS130" s="624"/>
      <c r="GT130" s="624"/>
      <c r="GU130" s="624"/>
      <c r="GV130" s="624"/>
      <c r="GW130" s="624"/>
      <c r="GX130" s="624"/>
      <c r="GY130" s="624"/>
      <c r="GZ130" s="624"/>
      <c r="HA130" s="624"/>
      <c r="HB130" s="624"/>
      <c r="HC130" s="624"/>
      <c r="HD130" s="624"/>
      <c r="HE130" s="624"/>
      <c r="HF130" s="624"/>
      <c r="HG130" s="624"/>
      <c r="HH130" s="624"/>
      <c r="HI130" s="624"/>
      <c r="HJ130" s="624"/>
      <c r="HK130" s="624"/>
      <c r="HL130" s="624"/>
      <c r="HM130" s="624"/>
      <c r="HN130" s="624"/>
      <c r="HO130" s="624"/>
      <c r="HP130" s="624"/>
      <c r="HQ130" s="624"/>
      <c r="HR130" s="624"/>
      <c r="HS130" s="624"/>
      <c r="HT130" s="624"/>
      <c r="HU130" s="624"/>
      <c r="HV130" s="624"/>
      <c r="HW130" s="624"/>
      <c r="HX130" s="624"/>
      <c r="HY130" s="624"/>
      <c r="HZ130" s="624"/>
      <c r="IA130" s="624"/>
      <c r="IB130" s="624"/>
      <c r="IC130" s="624"/>
      <c r="ID130" s="624"/>
      <c r="IE130" s="624"/>
      <c r="IF130" s="624"/>
      <c r="IG130" s="624"/>
      <c r="IH130" s="624"/>
      <c r="II130" s="624"/>
      <c r="IJ130" s="624"/>
      <c r="IK130" s="624"/>
      <c r="IL130" s="624"/>
      <c r="IM130" s="624"/>
      <c r="IN130" s="624"/>
      <c r="IO130" s="624"/>
      <c r="IP130" s="624"/>
      <c r="IQ130" s="624"/>
      <c r="IR130" s="624"/>
      <c r="IS130" s="624"/>
      <c r="IT130" s="624"/>
      <c r="IU130" s="624"/>
      <c r="IV130" s="624"/>
    </row>
    <row r="131" spans="1:256" hidden="1">
      <c r="A131" s="1182"/>
      <c r="B131" s="1185"/>
      <c r="C131" s="1188"/>
      <c r="D131" s="667" t="s">
        <v>2</v>
      </c>
      <c r="E131" s="638">
        <f>E129+E130</f>
        <v>202000</v>
      </c>
      <c r="F131" s="638">
        <f>F129+F130</f>
        <v>202000</v>
      </c>
      <c r="G131" s="638">
        <f>G129+G130</f>
        <v>0</v>
      </c>
      <c r="H131" s="617"/>
      <c r="I131" s="1216"/>
      <c r="J131" s="675" t="s">
        <v>2</v>
      </c>
      <c r="K131" s="638">
        <f>K129+K130</f>
        <v>202000</v>
      </c>
      <c r="L131" s="638">
        <f>L129+L130</f>
        <v>202000</v>
      </c>
      <c r="M131" s="638">
        <f>M129+M130</f>
        <v>0</v>
      </c>
      <c r="N131" s="638">
        <f>N129+N130</f>
        <v>0</v>
      </c>
      <c r="O131" s="624"/>
      <c r="P131" s="624"/>
      <c r="Q131" s="624"/>
      <c r="R131" s="624"/>
      <c r="S131" s="624"/>
      <c r="T131" s="624"/>
      <c r="U131" s="624"/>
      <c r="V131" s="624"/>
      <c r="W131" s="624"/>
      <c r="X131" s="624"/>
      <c r="Y131" s="624"/>
      <c r="Z131" s="624"/>
      <c r="AA131" s="624"/>
      <c r="AB131" s="624"/>
      <c r="AC131" s="624"/>
      <c r="AD131" s="624"/>
      <c r="AE131" s="624"/>
      <c r="AF131" s="624"/>
      <c r="AG131" s="624"/>
      <c r="AH131" s="624"/>
      <c r="AI131" s="624"/>
      <c r="AJ131" s="624"/>
      <c r="AK131" s="624"/>
      <c r="AL131" s="624"/>
      <c r="AM131" s="624"/>
      <c r="AN131" s="624"/>
      <c r="AO131" s="624"/>
      <c r="AP131" s="624"/>
      <c r="AQ131" s="624"/>
      <c r="AR131" s="624"/>
      <c r="AS131" s="624"/>
      <c r="AT131" s="624"/>
      <c r="AU131" s="624"/>
      <c r="AV131" s="624"/>
      <c r="AW131" s="624"/>
      <c r="AX131" s="624"/>
      <c r="AY131" s="624"/>
      <c r="AZ131" s="624"/>
      <c r="BA131" s="624"/>
      <c r="BB131" s="624"/>
      <c r="BC131" s="624"/>
      <c r="BD131" s="624"/>
      <c r="BE131" s="624"/>
      <c r="BF131" s="624"/>
      <c r="BG131" s="624"/>
      <c r="BH131" s="624"/>
      <c r="BI131" s="624"/>
      <c r="BJ131" s="624"/>
      <c r="BK131" s="624"/>
      <c r="BL131" s="624"/>
      <c r="BM131" s="624"/>
      <c r="BN131" s="624"/>
      <c r="BO131" s="624"/>
      <c r="BP131" s="624"/>
      <c r="BQ131" s="624"/>
      <c r="BR131" s="624"/>
      <c r="BS131" s="624"/>
      <c r="BT131" s="624"/>
      <c r="BU131" s="624"/>
      <c r="BV131" s="624"/>
      <c r="BW131" s="624"/>
      <c r="BX131" s="624"/>
      <c r="BY131" s="624"/>
      <c r="BZ131" s="624"/>
      <c r="CA131" s="624"/>
      <c r="CB131" s="624"/>
      <c r="CC131" s="624"/>
      <c r="CD131" s="624"/>
      <c r="CE131" s="624"/>
      <c r="CF131" s="624"/>
      <c r="CG131" s="624"/>
      <c r="CH131" s="624"/>
      <c r="CI131" s="624"/>
      <c r="CJ131" s="624"/>
      <c r="CK131" s="624"/>
      <c r="CL131" s="624"/>
      <c r="CM131" s="624"/>
      <c r="CN131" s="624"/>
      <c r="CO131" s="624"/>
      <c r="CP131" s="624"/>
      <c r="CQ131" s="624"/>
      <c r="CR131" s="624"/>
      <c r="CS131" s="624"/>
      <c r="CT131" s="624"/>
      <c r="CU131" s="624"/>
      <c r="CV131" s="624"/>
      <c r="CW131" s="624"/>
      <c r="CX131" s="624"/>
      <c r="CY131" s="624"/>
      <c r="CZ131" s="624"/>
      <c r="DA131" s="624"/>
      <c r="DB131" s="624"/>
      <c r="DC131" s="624"/>
      <c r="DD131" s="624"/>
      <c r="DE131" s="624"/>
      <c r="DF131" s="624"/>
      <c r="DG131" s="624"/>
      <c r="DH131" s="624"/>
      <c r="DI131" s="624"/>
      <c r="DJ131" s="624"/>
      <c r="DK131" s="624"/>
      <c r="DL131" s="624"/>
      <c r="DM131" s="624"/>
      <c r="DN131" s="624"/>
      <c r="DO131" s="624"/>
      <c r="DP131" s="624"/>
      <c r="DQ131" s="624"/>
      <c r="DR131" s="624"/>
      <c r="DS131" s="624"/>
      <c r="DT131" s="624"/>
      <c r="DU131" s="624"/>
      <c r="DV131" s="624"/>
      <c r="DW131" s="624"/>
      <c r="DX131" s="624"/>
      <c r="DY131" s="624"/>
      <c r="DZ131" s="624"/>
      <c r="EA131" s="624"/>
      <c r="EB131" s="624"/>
      <c r="EC131" s="624"/>
      <c r="ED131" s="624"/>
      <c r="EE131" s="624"/>
      <c r="EF131" s="624"/>
      <c r="EG131" s="624"/>
      <c r="EH131" s="624"/>
      <c r="EI131" s="624"/>
      <c r="EJ131" s="624"/>
      <c r="EK131" s="624"/>
      <c r="EL131" s="624"/>
      <c r="EM131" s="624"/>
      <c r="EN131" s="624"/>
      <c r="EO131" s="624"/>
      <c r="EP131" s="624"/>
      <c r="EQ131" s="624"/>
      <c r="ER131" s="624"/>
      <c r="ES131" s="624"/>
      <c r="ET131" s="624"/>
      <c r="EU131" s="624"/>
      <c r="EV131" s="624"/>
      <c r="EW131" s="624"/>
      <c r="EX131" s="624"/>
      <c r="EY131" s="624"/>
      <c r="EZ131" s="624"/>
      <c r="FA131" s="624"/>
      <c r="FB131" s="624"/>
      <c r="FC131" s="624"/>
      <c r="FD131" s="624"/>
      <c r="FE131" s="624"/>
      <c r="FF131" s="624"/>
      <c r="FG131" s="624"/>
      <c r="FH131" s="624"/>
      <c r="FI131" s="624"/>
      <c r="FJ131" s="624"/>
      <c r="FK131" s="624"/>
      <c r="FL131" s="624"/>
      <c r="FM131" s="624"/>
      <c r="FN131" s="624"/>
      <c r="FO131" s="624"/>
      <c r="FP131" s="624"/>
      <c r="FQ131" s="624"/>
      <c r="FR131" s="624"/>
      <c r="FS131" s="624"/>
      <c r="FT131" s="624"/>
      <c r="FU131" s="624"/>
      <c r="FV131" s="624"/>
      <c r="FW131" s="624"/>
      <c r="FX131" s="624"/>
      <c r="FY131" s="624"/>
      <c r="FZ131" s="624"/>
      <c r="GA131" s="624"/>
      <c r="GB131" s="624"/>
      <c r="GC131" s="624"/>
      <c r="GD131" s="624"/>
      <c r="GE131" s="624"/>
      <c r="GF131" s="624"/>
      <c r="GG131" s="624"/>
      <c r="GH131" s="624"/>
      <c r="GI131" s="624"/>
      <c r="GJ131" s="624"/>
      <c r="GK131" s="624"/>
      <c r="GL131" s="624"/>
      <c r="GM131" s="624"/>
      <c r="GN131" s="624"/>
      <c r="GO131" s="624"/>
      <c r="GP131" s="624"/>
      <c r="GQ131" s="624"/>
      <c r="GR131" s="624"/>
      <c r="GS131" s="624"/>
      <c r="GT131" s="624"/>
      <c r="GU131" s="624"/>
      <c r="GV131" s="624"/>
      <c r="GW131" s="624"/>
      <c r="GX131" s="624"/>
      <c r="GY131" s="624"/>
      <c r="GZ131" s="624"/>
      <c r="HA131" s="624"/>
      <c r="HB131" s="624"/>
      <c r="HC131" s="624"/>
      <c r="HD131" s="624"/>
      <c r="HE131" s="624"/>
      <c r="HF131" s="624"/>
      <c r="HG131" s="624"/>
      <c r="HH131" s="624"/>
      <c r="HI131" s="624"/>
      <c r="HJ131" s="624"/>
      <c r="HK131" s="624"/>
      <c r="HL131" s="624"/>
      <c r="HM131" s="624"/>
      <c r="HN131" s="624"/>
      <c r="HO131" s="624"/>
      <c r="HP131" s="624"/>
      <c r="HQ131" s="624"/>
      <c r="HR131" s="624"/>
      <c r="HS131" s="624"/>
      <c r="HT131" s="624"/>
      <c r="HU131" s="624"/>
      <c r="HV131" s="624"/>
      <c r="HW131" s="624"/>
      <c r="HX131" s="624"/>
      <c r="HY131" s="624"/>
      <c r="HZ131" s="624"/>
      <c r="IA131" s="624"/>
      <c r="IB131" s="624"/>
      <c r="IC131" s="624"/>
      <c r="ID131" s="624"/>
      <c r="IE131" s="624"/>
      <c r="IF131" s="624"/>
      <c r="IG131" s="624"/>
      <c r="IH131" s="624"/>
      <c r="II131" s="624"/>
      <c r="IJ131" s="624"/>
      <c r="IK131" s="624"/>
      <c r="IL131" s="624"/>
      <c r="IM131" s="624"/>
      <c r="IN131" s="624"/>
      <c r="IO131" s="624"/>
      <c r="IP131" s="624"/>
      <c r="IQ131" s="624"/>
      <c r="IR131" s="624"/>
      <c r="IS131" s="624"/>
      <c r="IT131" s="624"/>
      <c r="IU131" s="624"/>
      <c r="IV131" s="624"/>
    </row>
    <row r="132" spans="1:256" hidden="1">
      <c r="A132" s="641"/>
      <c r="B132" s="683"/>
      <c r="C132" s="683"/>
      <c r="D132" s="657"/>
      <c r="E132" s="676"/>
      <c r="F132" s="676"/>
      <c r="G132" s="677"/>
      <c r="H132" s="617"/>
      <c r="I132" s="647"/>
      <c r="J132" s="648"/>
      <c r="K132" s="645"/>
      <c r="L132" s="645"/>
      <c r="M132" s="645"/>
      <c r="N132" s="645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  <c r="EM132" s="219"/>
      <c r="EN132" s="219"/>
      <c r="EO132" s="219"/>
      <c r="EP132" s="219"/>
      <c r="EQ132" s="219"/>
      <c r="ER132" s="219"/>
      <c r="ES132" s="219"/>
      <c r="ET132" s="219"/>
      <c r="EU132" s="219"/>
      <c r="EV132" s="219"/>
      <c r="EW132" s="219"/>
      <c r="EX132" s="219"/>
      <c r="EY132" s="219"/>
      <c r="EZ132" s="219"/>
      <c r="FA132" s="219"/>
      <c r="FB132" s="219"/>
      <c r="FC132" s="219"/>
      <c r="FD132" s="219"/>
      <c r="FE132" s="219"/>
      <c r="FF132" s="219"/>
      <c r="FG132" s="219"/>
      <c r="FH132" s="219"/>
      <c r="FI132" s="219"/>
      <c r="FJ132" s="219"/>
      <c r="FK132" s="219"/>
      <c r="FL132" s="219"/>
      <c r="FM132" s="219"/>
      <c r="FN132" s="219"/>
      <c r="FO132" s="219"/>
      <c r="FP132" s="219"/>
      <c r="FQ132" s="219"/>
      <c r="FR132" s="219"/>
      <c r="FS132" s="219"/>
      <c r="FT132" s="219"/>
      <c r="FU132" s="219"/>
      <c r="FV132" s="219"/>
      <c r="FW132" s="219"/>
      <c r="FX132" s="219"/>
      <c r="FY132" s="219"/>
      <c r="FZ132" s="219"/>
      <c r="GA132" s="219"/>
      <c r="GB132" s="219"/>
      <c r="GC132" s="219"/>
      <c r="GD132" s="219"/>
      <c r="GE132" s="219"/>
      <c r="GF132" s="219"/>
      <c r="GG132" s="219"/>
      <c r="GH132" s="219"/>
      <c r="GI132" s="219"/>
      <c r="GJ132" s="219"/>
      <c r="GK132" s="219"/>
      <c r="GL132" s="219"/>
      <c r="GM132" s="219"/>
      <c r="GN132" s="219"/>
      <c r="GO132" s="219"/>
      <c r="GP132" s="219"/>
      <c r="GQ132" s="219"/>
      <c r="GR132" s="219"/>
      <c r="GS132" s="219"/>
      <c r="GT132" s="219"/>
      <c r="GU132" s="219"/>
      <c r="GV132" s="219"/>
      <c r="GW132" s="219"/>
      <c r="GX132" s="219"/>
      <c r="GY132" s="219"/>
      <c r="GZ132" s="219"/>
      <c r="HA132" s="219"/>
      <c r="HB132" s="219"/>
      <c r="HC132" s="219"/>
      <c r="HD132" s="219"/>
      <c r="HE132" s="219"/>
      <c r="HF132" s="219"/>
      <c r="HG132" s="219"/>
      <c r="HH132" s="219"/>
      <c r="HI132" s="219"/>
      <c r="HJ132" s="219"/>
      <c r="HK132" s="219"/>
      <c r="HL132" s="219"/>
      <c r="HM132" s="219"/>
      <c r="HN132" s="219"/>
      <c r="HO132" s="219"/>
      <c r="HP132" s="219"/>
      <c r="HQ132" s="219"/>
      <c r="HR132" s="219"/>
      <c r="HS132" s="219"/>
      <c r="HT132" s="219"/>
      <c r="HU132" s="219"/>
      <c r="HV132" s="219"/>
      <c r="HW132" s="219"/>
      <c r="HX132" s="219"/>
      <c r="HY132" s="219"/>
      <c r="HZ132" s="219"/>
      <c r="IA132" s="219"/>
      <c r="IB132" s="219"/>
      <c r="IC132" s="219"/>
      <c r="ID132" s="219"/>
      <c r="IE132" s="219"/>
      <c r="IF132" s="219"/>
      <c r="IG132" s="219"/>
      <c r="IH132" s="219"/>
      <c r="II132" s="219"/>
      <c r="IJ132" s="219"/>
      <c r="IK132" s="219"/>
      <c r="IL132" s="219"/>
      <c r="IM132" s="219"/>
      <c r="IN132" s="219"/>
      <c r="IO132" s="219"/>
      <c r="IP132" s="219"/>
      <c r="IQ132" s="219"/>
      <c r="IR132" s="219"/>
      <c r="IS132" s="219"/>
      <c r="IT132" s="219"/>
      <c r="IU132" s="219"/>
      <c r="IV132" s="624"/>
    </row>
    <row r="133" spans="1:256" hidden="1">
      <c r="A133" s="1193">
        <v>7</v>
      </c>
      <c r="B133" s="1196" t="s">
        <v>1395</v>
      </c>
      <c r="C133" s="1197"/>
      <c r="D133" s="668" t="s">
        <v>0</v>
      </c>
      <c r="E133" s="651">
        <f t="shared" ref="E133:G134" si="44">E137</f>
        <v>202000</v>
      </c>
      <c r="F133" s="651">
        <f t="shared" si="44"/>
        <v>202000</v>
      </c>
      <c r="G133" s="652">
        <f t="shared" si="44"/>
        <v>0</v>
      </c>
      <c r="H133" s="617"/>
      <c r="I133" s="1202" t="s">
        <v>1395</v>
      </c>
      <c r="J133" s="653" t="s">
        <v>0</v>
      </c>
      <c r="K133" s="651">
        <f t="shared" ref="K133:M134" si="45">K137+K141</f>
        <v>202000</v>
      </c>
      <c r="L133" s="651">
        <f t="shared" si="45"/>
        <v>202000</v>
      </c>
      <c r="M133" s="651">
        <f t="shared" si="45"/>
        <v>0</v>
      </c>
      <c r="N133" s="651">
        <f>N137+N141</f>
        <v>0</v>
      </c>
      <c r="O133" s="649"/>
      <c r="P133" s="649"/>
      <c r="Q133" s="649"/>
      <c r="R133" s="649"/>
      <c r="S133" s="649"/>
      <c r="T133" s="649"/>
      <c r="U133" s="649"/>
      <c r="V133" s="649"/>
      <c r="W133" s="649"/>
      <c r="X133" s="649"/>
      <c r="Y133" s="649"/>
      <c r="Z133" s="649"/>
      <c r="AA133" s="649"/>
      <c r="AB133" s="649"/>
      <c r="AC133" s="649"/>
      <c r="AD133" s="649"/>
      <c r="AE133" s="649"/>
      <c r="AF133" s="649"/>
      <c r="AG133" s="649"/>
      <c r="AH133" s="649"/>
      <c r="AI133" s="649"/>
      <c r="AJ133" s="649"/>
      <c r="AK133" s="649"/>
      <c r="AL133" s="649"/>
      <c r="AM133" s="649"/>
      <c r="AN133" s="649"/>
      <c r="AO133" s="649"/>
      <c r="AP133" s="649"/>
      <c r="AQ133" s="649"/>
      <c r="AR133" s="649"/>
      <c r="AS133" s="649"/>
      <c r="AT133" s="649"/>
      <c r="AU133" s="649"/>
      <c r="AV133" s="649"/>
      <c r="AW133" s="649"/>
      <c r="AX133" s="649"/>
      <c r="AY133" s="649"/>
      <c r="AZ133" s="649"/>
      <c r="BA133" s="649"/>
      <c r="BB133" s="649"/>
      <c r="BC133" s="649"/>
      <c r="BD133" s="649"/>
      <c r="BE133" s="649"/>
      <c r="BF133" s="649"/>
      <c r="BG133" s="649"/>
      <c r="BH133" s="649"/>
      <c r="BI133" s="649"/>
      <c r="BJ133" s="649"/>
      <c r="BK133" s="649"/>
      <c r="BL133" s="649"/>
      <c r="BM133" s="649"/>
      <c r="BN133" s="649"/>
      <c r="BO133" s="649"/>
      <c r="BP133" s="649"/>
      <c r="BQ133" s="649"/>
      <c r="BR133" s="649"/>
      <c r="BS133" s="649"/>
      <c r="BT133" s="649"/>
      <c r="BU133" s="649"/>
      <c r="BV133" s="649"/>
      <c r="BW133" s="649"/>
      <c r="BX133" s="649"/>
      <c r="BY133" s="649"/>
      <c r="BZ133" s="649"/>
      <c r="CA133" s="649"/>
      <c r="CB133" s="649"/>
      <c r="CC133" s="649"/>
      <c r="CD133" s="649"/>
      <c r="CE133" s="649"/>
      <c r="CF133" s="649"/>
      <c r="CG133" s="649"/>
      <c r="CH133" s="649"/>
      <c r="CI133" s="649"/>
      <c r="CJ133" s="649"/>
      <c r="CK133" s="649"/>
      <c r="CL133" s="649"/>
      <c r="CM133" s="649"/>
      <c r="CN133" s="649"/>
      <c r="CO133" s="649"/>
      <c r="CP133" s="649"/>
      <c r="CQ133" s="649"/>
      <c r="CR133" s="649"/>
      <c r="CS133" s="649"/>
      <c r="CT133" s="649"/>
      <c r="CU133" s="649"/>
      <c r="CV133" s="649"/>
      <c r="CW133" s="649"/>
      <c r="CX133" s="649"/>
      <c r="CY133" s="649"/>
      <c r="CZ133" s="649"/>
      <c r="DA133" s="649"/>
      <c r="DB133" s="649"/>
      <c r="DC133" s="649"/>
      <c r="DD133" s="649"/>
      <c r="DE133" s="649"/>
      <c r="DF133" s="649"/>
      <c r="DG133" s="649"/>
      <c r="DH133" s="649"/>
      <c r="DI133" s="649"/>
      <c r="DJ133" s="649"/>
      <c r="DK133" s="649"/>
      <c r="DL133" s="649"/>
      <c r="DM133" s="649"/>
      <c r="DN133" s="649"/>
      <c r="DO133" s="649"/>
      <c r="DP133" s="649"/>
      <c r="DQ133" s="649"/>
      <c r="DR133" s="649"/>
      <c r="DS133" s="649"/>
      <c r="DT133" s="649"/>
      <c r="DU133" s="649"/>
      <c r="DV133" s="649"/>
      <c r="DW133" s="649"/>
      <c r="DX133" s="649"/>
      <c r="DY133" s="649"/>
      <c r="DZ133" s="649"/>
      <c r="EA133" s="649"/>
      <c r="EB133" s="649"/>
      <c r="EC133" s="649"/>
      <c r="ED133" s="649"/>
      <c r="EE133" s="649"/>
      <c r="EF133" s="649"/>
      <c r="EG133" s="649"/>
      <c r="EH133" s="649"/>
      <c r="EI133" s="649"/>
      <c r="EJ133" s="649"/>
      <c r="EK133" s="649"/>
      <c r="EL133" s="649"/>
      <c r="EM133" s="649"/>
      <c r="EN133" s="649"/>
      <c r="EO133" s="649"/>
      <c r="EP133" s="649"/>
      <c r="EQ133" s="649"/>
      <c r="ER133" s="649"/>
      <c r="ES133" s="649"/>
      <c r="ET133" s="649"/>
      <c r="EU133" s="649"/>
      <c r="EV133" s="649"/>
      <c r="EW133" s="649"/>
      <c r="EX133" s="649"/>
      <c r="EY133" s="649"/>
      <c r="EZ133" s="649"/>
      <c r="FA133" s="649"/>
      <c r="FB133" s="649"/>
      <c r="FC133" s="649"/>
      <c r="FD133" s="649"/>
      <c r="FE133" s="649"/>
      <c r="FF133" s="649"/>
      <c r="FG133" s="649"/>
      <c r="FH133" s="649"/>
      <c r="FI133" s="649"/>
      <c r="FJ133" s="649"/>
      <c r="FK133" s="649"/>
      <c r="FL133" s="649"/>
      <c r="FM133" s="649"/>
      <c r="FN133" s="649"/>
      <c r="FO133" s="649"/>
      <c r="FP133" s="649"/>
      <c r="FQ133" s="649"/>
      <c r="FR133" s="649"/>
      <c r="FS133" s="649"/>
      <c r="FT133" s="649"/>
      <c r="FU133" s="649"/>
      <c r="FV133" s="649"/>
      <c r="FW133" s="649"/>
      <c r="FX133" s="649"/>
      <c r="FY133" s="649"/>
      <c r="FZ133" s="649"/>
      <c r="GA133" s="649"/>
      <c r="GB133" s="649"/>
      <c r="GC133" s="649"/>
      <c r="GD133" s="649"/>
      <c r="GE133" s="649"/>
      <c r="GF133" s="649"/>
      <c r="GG133" s="649"/>
      <c r="GH133" s="649"/>
      <c r="GI133" s="649"/>
      <c r="GJ133" s="649"/>
      <c r="GK133" s="649"/>
      <c r="GL133" s="649"/>
      <c r="GM133" s="649"/>
      <c r="GN133" s="649"/>
      <c r="GO133" s="649"/>
      <c r="GP133" s="649"/>
      <c r="GQ133" s="649"/>
      <c r="GR133" s="649"/>
      <c r="GS133" s="649"/>
      <c r="GT133" s="649"/>
      <c r="GU133" s="649"/>
      <c r="GV133" s="649"/>
      <c r="GW133" s="649"/>
      <c r="GX133" s="649"/>
      <c r="GY133" s="649"/>
      <c r="GZ133" s="649"/>
      <c r="HA133" s="649"/>
      <c r="HB133" s="649"/>
      <c r="HC133" s="649"/>
      <c r="HD133" s="649"/>
      <c r="HE133" s="649"/>
      <c r="HF133" s="649"/>
      <c r="HG133" s="649"/>
      <c r="HH133" s="649"/>
      <c r="HI133" s="649"/>
      <c r="HJ133" s="649"/>
      <c r="HK133" s="649"/>
      <c r="HL133" s="649"/>
      <c r="HM133" s="649"/>
      <c r="HN133" s="649"/>
      <c r="HO133" s="649"/>
      <c r="HP133" s="649"/>
      <c r="HQ133" s="649"/>
      <c r="HR133" s="649"/>
      <c r="HS133" s="649"/>
      <c r="HT133" s="649"/>
      <c r="HU133" s="649"/>
      <c r="HV133" s="649"/>
      <c r="HW133" s="649"/>
      <c r="HX133" s="649"/>
      <c r="HY133" s="649"/>
      <c r="HZ133" s="649"/>
      <c r="IA133" s="649"/>
      <c r="IB133" s="649"/>
      <c r="IC133" s="649"/>
      <c r="ID133" s="649"/>
      <c r="IE133" s="649"/>
      <c r="IF133" s="649"/>
      <c r="IG133" s="649"/>
      <c r="IH133" s="649"/>
      <c r="II133" s="649"/>
      <c r="IJ133" s="649"/>
      <c r="IK133" s="649"/>
      <c r="IL133" s="649"/>
      <c r="IM133" s="649"/>
      <c r="IN133" s="649"/>
      <c r="IO133" s="649"/>
      <c r="IP133" s="649"/>
      <c r="IQ133" s="649"/>
      <c r="IR133" s="649"/>
      <c r="IS133" s="649"/>
      <c r="IT133" s="649"/>
      <c r="IU133" s="649"/>
      <c r="IV133" s="219"/>
    </row>
    <row r="134" spans="1:256" hidden="1">
      <c r="A134" s="1194"/>
      <c r="B134" s="1198"/>
      <c r="C134" s="1199"/>
      <c r="D134" s="668" t="s">
        <v>1</v>
      </c>
      <c r="E134" s="651">
        <f t="shared" si="44"/>
        <v>0</v>
      </c>
      <c r="F134" s="651">
        <f t="shared" si="44"/>
        <v>0</v>
      </c>
      <c r="G134" s="652">
        <f t="shared" si="44"/>
        <v>0</v>
      </c>
      <c r="H134" s="617"/>
      <c r="I134" s="1203"/>
      <c r="J134" s="653" t="s">
        <v>1</v>
      </c>
      <c r="K134" s="651">
        <f t="shared" si="45"/>
        <v>0</v>
      </c>
      <c r="L134" s="651">
        <f t="shared" si="45"/>
        <v>0</v>
      </c>
      <c r="M134" s="651">
        <f t="shared" si="45"/>
        <v>0</v>
      </c>
      <c r="N134" s="651">
        <f>N138+N142</f>
        <v>0</v>
      </c>
      <c r="O134" s="649"/>
      <c r="P134" s="649"/>
      <c r="Q134" s="649"/>
      <c r="R134" s="649"/>
      <c r="S134" s="649"/>
      <c r="T134" s="649"/>
      <c r="U134" s="649"/>
      <c r="V134" s="649"/>
      <c r="W134" s="649"/>
      <c r="X134" s="649"/>
      <c r="Y134" s="649"/>
      <c r="Z134" s="649"/>
      <c r="AA134" s="649"/>
      <c r="AB134" s="649"/>
      <c r="AC134" s="649"/>
      <c r="AD134" s="649"/>
      <c r="AE134" s="649"/>
      <c r="AF134" s="649"/>
      <c r="AG134" s="649"/>
      <c r="AH134" s="649"/>
      <c r="AI134" s="649"/>
      <c r="AJ134" s="649"/>
      <c r="AK134" s="649"/>
      <c r="AL134" s="649"/>
      <c r="AM134" s="649"/>
      <c r="AN134" s="649"/>
      <c r="AO134" s="649"/>
      <c r="AP134" s="649"/>
      <c r="AQ134" s="649"/>
      <c r="AR134" s="649"/>
      <c r="AS134" s="649"/>
      <c r="AT134" s="649"/>
      <c r="AU134" s="649"/>
      <c r="AV134" s="649"/>
      <c r="AW134" s="649"/>
      <c r="AX134" s="649"/>
      <c r="AY134" s="649"/>
      <c r="AZ134" s="649"/>
      <c r="BA134" s="649"/>
      <c r="BB134" s="649"/>
      <c r="BC134" s="649"/>
      <c r="BD134" s="649"/>
      <c r="BE134" s="649"/>
      <c r="BF134" s="649"/>
      <c r="BG134" s="649"/>
      <c r="BH134" s="649"/>
      <c r="BI134" s="649"/>
      <c r="BJ134" s="649"/>
      <c r="BK134" s="649"/>
      <c r="BL134" s="649"/>
      <c r="BM134" s="649"/>
      <c r="BN134" s="649"/>
      <c r="BO134" s="649"/>
      <c r="BP134" s="649"/>
      <c r="BQ134" s="649"/>
      <c r="BR134" s="649"/>
      <c r="BS134" s="649"/>
      <c r="BT134" s="649"/>
      <c r="BU134" s="649"/>
      <c r="BV134" s="649"/>
      <c r="BW134" s="649"/>
      <c r="BX134" s="649"/>
      <c r="BY134" s="649"/>
      <c r="BZ134" s="649"/>
      <c r="CA134" s="649"/>
      <c r="CB134" s="649"/>
      <c r="CC134" s="649"/>
      <c r="CD134" s="649"/>
      <c r="CE134" s="649"/>
      <c r="CF134" s="649"/>
      <c r="CG134" s="649"/>
      <c r="CH134" s="649"/>
      <c r="CI134" s="649"/>
      <c r="CJ134" s="649"/>
      <c r="CK134" s="649"/>
      <c r="CL134" s="649"/>
      <c r="CM134" s="649"/>
      <c r="CN134" s="649"/>
      <c r="CO134" s="649"/>
      <c r="CP134" s="649"/>
      <c r="CQ134" s="649"/>
      <c r="CR134" s="649"/>
      <c r="CS134" s="649"/>
      <c r="CT134" s="649"/>
      <c r="CU134" s="649"/>
      <c r="CV134" s="649"/>
      <c r="CW134" s="649"/>
      <c r="CX134" s="649"/>
      <c r="CY134" s="649"/>
      <c r="CZ134" s="649"/>
      <c r="DA134" s="649"/>
      <c r="DB134" s="649"/>
      <c r="DC134" s="649"/>
      <c r="DD134" s="649"/>
      <c r="DE134" s="649"/>
      <c r="DF134" s="649"/>
      <c r="DG134" s="649"/>
      <c r="DH134" s="649"/>
      <c r="DI134" s="649"/>
      <c r="DJ134" s="649"/>
      <c r="DK134" s="649"/>
      <c r="DL134" s="649"/>
      <c r="DM134" s="649"/>
      <c r="DN134" s="649"/>
      <c r="DO134" s="649"/>
      <c r="DP134" s="649"/>
      <c r="DQ134" s="649"/>
      <c r="DR134" s="649"/>
      <c r="DS134" s="649"/>
      <c r="DT134" s="649"/>
      <c r="DU134" s="649"/>
      <c r="DV134" s="649"/>
      <c r="DW134" s="649"/>
      <c r="DX134" s="649"/>
      <c r="DY134" s="649"/>
      <c r="DZ134" s="649"/>
      <c r="EA134" s="649"/>
      <c r="EB134" s="649"/>
      <c r="EC134" s="649"/>
      <c r="ED134" s="649"/>
      <c r="EE134" s="649"/>
      <c r="EF134" s="649"/>
      <c r="EG134" s="649"/>
      <c r="EH134" s="649"/>
      <c r="EI134" s="649"/>
      <c r="EJ134" s="649"/>
      <c r="EK134" s="649"/>
      <c r="EL134" s="649"/>
      <c r="EM134" s="649"/>
      <c r="EN134" s="649"/>
      <c r="EO134" s="649"/>
      <c r="EP134" s="649"/>
      <c r="EQ134" s="649"/>
      <c r="ER134" s="649"/>
      <c r="ES134" s="649"/>
      <c r="ET134" s="649"/>
      <c r="EU134" s="649"/>
      <c r="EV134" s="649"/>
      <c r="EW134" s="649"/>
      <c r="EX134" s="649"/>
      <c r="EY134" s="649"/>
      <c r="EZ134" s="649"/>
      <c r="FA134" s="649"/>
      <c r="FB134" s="649"/>
      <c r="FC134" s="649"/>
      <c r="FD134" s="649"/>
      <c r="FE134" s="649"/>
      <c r="FF134" s="649"/>
      <c r="FG134" s="649"/>
      <c r="FH134" s="649"/>
      <c r="FI134" s="649"/>
      <c r="FJ134" s="649"/>
      <c r="FK134" s="649"/>
      <c r="FL134" s="649"/>
      <c r="FM134" s="649"/>
      <c r="FN134" s="649"/>
      <c r="FO134" s="649"/>
      <c r="FP134" s="649"/>
      <c r="FQ134" s="649"/>
      <c r="FR134" s="649"/>
      <c r="FS134" s="649"/>
      <c r="FT134" s="649"/>
      <c r="FU134" s="649"/>
      <c r="FV134" s="649"/>
      <c r="FW134" s="649"/>
      <c r="FX134" s="649"/>
      <c r="FY134" s="649"/>
      <c r="FZ134" s="649"/>
      <c r="GA134" s="649"/>
      <c r="GB134" s="649"/>
      <c r="GC134" s="649"/>
      <c r="GD134" s="649"/>
      <c r="GE134" s="649"/>
      <c r="GF134" s="649"/>
      <c r="GG134" s="649"/>
      <c r="GH134" s="649"/>
      <c r="GI134" s="649"/>
      <c r="GJ134" s="649"/>
      <c r="GK134" s="649"/>
      <c r="GL134" s="649"/>
      <c r="GM134" s="649"/>
      <c r="GN134" s="649"/>
      <c r="GO134" s="649"/>
      <c r="GP134" s="649"/>
      <c r="GQ134" s="649"/>
      <c r="GR134" s="649"/>
      <c r="GS134" s="649"/>
      <c r="GT134" s="649"/>
      <c r="GU134" s="649"/>
      <c r="GV134" s="649"/>
      <c r="GW134" s="649"/>
      <c r="GX134" s="649"/>
      <c r="GY134" s="649"/>
      <c r="GZ134" s="649"/>
      <c r="HA134" s="649"/>
      <c r="HB134" s="649"/>
      <c r="HC134" s="649"/>
      <c r="HD134" s="649"/>
      <c r="HE134" s="649"/>
      <c r="HF134" s="649"/>
      <c r="HG134" s="649"/>
      <c r="HH134" s="649"/>
      <c r="HI134" s="649"/>
      <c r="HJ134" s="649"/>
      <c r="HK134" s="649"/>
      <c r="HL134" s="649"/>
      <c r="HM134" s="649"/>
      <c r="HN134" s="649"/>
      <c r="HO134" s="649"/>
      <c r="HP134" s="649"/>
      <c r="HQ134" s="649"/>
      <c r="HR134" s="649"/>
      <c r="HS134" s="649"/>
      <c r="HT134" s="649"/>
      <c r="HU134" s="649"/>
      <c r="HV134" s="649"/>
      <c r="HW134" s="649"/>
      <c r="HX134" s="649"/>
      <c r="HY134" s="649"/>
      <c r="HZ134" s="649"/>
      <c r="IA134" s="649"/>
      <c r="IB134" s="649"/>
      <c r="IC134" s="649"/>
      <c r="ID134" s="649"/>
      <c r="IE134" s="649"/>
      <c r="IF134" s="649"/>
      <c r="IG134" s="649"/>
      <c r="IH134" s="649"/>
      <c r="II134" s="649"/>
      <c r="IJ134" s="649"/>
      <c r="IK134" s="649"/>
      <c r="IL134" s="649"/>
      <c r="IM134" s="649"/>
      <c r="IN134" s="649"/>
      <c r="IO134" s="649"/>
      <c r="IP134" s="649"/>
      <c r="IQ134" s="649"/>
      <c r="IR134" s="649"/>
      <c r="IS134" s="649"/>
      <c r="IT134" s="649"/>
      <c r="IU134" s="649"/>
      <c r="IV134" s="219"/>
    </row>
    <row r="135" spans="1:256" hidden="1">
      <c r="A135" s="1195"/>
      <c r="B135" s="1200"/>
      <c r="C135" s="1201"/>
      <c r="D135" s="668" t="s">
        <v>2</v>
      </c>
      <c r="E135" s="651">
        <f>E133+E134</f>
        <v>202000</v>
      </c>
      <c r="F135" s="651">
        <f>F133+F134</f>
        <v>202000</v>
      </c>
      <c r="G135" s="651">
        <f>G133+G134</f>
        <v>0</v>
      </c>
      <c r="H135" s="617"/>
      <c r="I135" s="1204"/>
      <c r="J135" s="653" t="s">
        <v>2</v>
      </c>
      <c r="K135" s="651">
        <f>K133+K134</f>
        <v>202000</v>
      </c>
      <c r="L135" s="651">
        <f>L133+L134</f>
        <v>202000</v>
      </c>
      <c r="M135" s="651">
        <f>M133+M134</f>
        <v>0</v>
      </c>
      <c r="N135" s="651">
        <f>N133+N134</f>
        <v>0</v>
      </c>
      <c r="O135" s="649"/>
      <c r="P135" s="649"/>
      <c r="Q135" s="649"/>
      <c r="R135" s="649"/>
      <c r="S135" s="649"/>
      <c r="T135" s="649"/>
      <c r="U135" s="649"/>
      <c r="V135" s="649"/>
      <c r="W135" s="649"/>
      <c r="X135" s="649"/>
      <c r="Y135" s="649"/>
      <c r="Z135" s="649"/>
      <c r="AA135" s="649"/>
      <c r="AB135" s="649"/>
      <c r="AC135" s="649"/>
      <c r="AD135" s="649"/>
      <c r="AE135" s="649"/>
      <c r="AF135" s="649"/>
      <c r="AG135" s="649"/>
      <c r="AH135" s="649"/>
      <c r="AI135" s="649"/>
      <c r="AJ135" s="649"/>
      <c r="AK135" s="649"/>
      <c r="AL135" s="649"/>
      <c r="AM135" s="649"/>
      <c r="AN135" s="649"/>
      <c r="AO135" s="649"/>
      <c r="AP135" s="649"/>
      <c r="AQ135" s="649"/>
      <c r="AR135" s="649"/>
      <c r="AS135" s="649"/>
      <c r="AT135" s="649"/>
      <c r="AU135" s="649"/>
      <c r="AV135" s="649"/>
      <c r="AW135" s="649"/>
      <c r="AX135" s="649"/>
      <c r="AY135" s="649"/>
      <c r="AZ135" s="649"/>
      <c r="BA135" s="649"/>
      <c r="BB135" s="649"/>
      <c r="BC135" s="649"/>
      <c r="BD135" s="649"/>
      <c r="BE135" s="649"/>
      <c r="BF135" s="649"/>
      <c r="BG135" s="649"/>
      <c r="BH135" s="649"/>
      <c r="BI135" s="649"/>
      <c r="BJ135" s="649"/>
      <c r="BK135" s="649"/>
      <c r="BL135" s="649"/>
      <c r="BM135" s="649"/>
      <c r="BN135" s="649"/>
      <c r="BO135" s="649"/>
      <c r="BP135" s="649"/>
      <c r="BQ135" s="649"/>
      <c r="BR135" s="649"/>
      <c r="BS135" s="649"/>
      <c r="BT135" s="649"/>
      <c r="BU135" s="649"/>
      <c r="BV135" s="649"/>
      <c r="BW135" s="649"/>
      <c r="BX135" s="649"/>
      <c r="BY135" s="649"/>
      <c r="BZ135" s="649"/>
      <c r="CA135" s="649"/>
      <c r="CB135" s="649"/>
      <c r="CC135" s="649"/>
      <c r="CD135" s="649"/>
      <c r="CE135" s="649"/>
      <c r="CF135" s="649"/>
      <c r="CG135" s="649"/>
      <c r="CH135" s="649"/>
      <c r="CI135" s="649"/>
      <c r="CJ135" s="649"/>
      <c r="CK135" s="649"/>
      <c r="CL135" s="649"/>
      <c r="CM135" s="649"/>
      <c r="CN135" s="649"/>
      <c r="CO135" s="649"/>
      <c r="CP135" s="649"/>
      <c r="CQ135" s="649"/>
      <c r="CR135" s="649"/>
      <c r="CS135" s="649"/>
      <c r="CT135" s="649"/>
      <c r="CU135" s="649"/>
      <c r="CV135" s="649"/>
      <c r="CW135" s="649"/>
      <c r="CX135" s="649"/>
      <c r="CY135" s="649"/>
      <c r="CZ135" s="649"/>
      <c r="DA135" s="649"/>
      <c r="DB135" s="649"/>
      <c r="DC135" s="649"/>
      <c r="DD135" s="649"/>
      <c r="DE135" s="649"/>
      <c r="DF135" s="649"/>
      <c r="DG135" s="649"/>
      <c r="DH135" s="649"/>
      <c r="DI135" s="649"/>
      <c r="DJ135" s="649"/>
      <c r="DK135" s="649"/>
      <c r="DL135" s="649"/>
      <c r="DM135" s="649"/>
      <c r="DN135" s="649"/>
      <c r="DO135" s="649"/>
      <c r="DP135" s="649"/>
      <c r="DQ135" s="649"/>
      <c r="DR135" s="649"/>
      <c r="DS135" s="649"/>
      <c r="DT135" s="649"/>
      <c r="DU135" s="649"/>
      <c r="DV135" s="649"/>
      <c r="DW135" s="649"/>
      <c r="DX135" s="649"/>
      <c r="DY135" s="649"/>
      <c r="DZ135" s="649"/>
      <c r="EA135" s="649"/>
      <c r="EB135" s="649"/>
      <c r="EC135" s="649"/>
      <c r="ED135" s="649"/>
      <c r="EE135" s="649"/>
      <c r="EF135" s="649"/>
      <c r="EG135" s="649"/>
      <c r="EH135" s="649"/>
      <c r="EI135" s="649"/>
      <c r="EJ135" s="649"/>
      <c r="EK135" s="649"/>
      <c r="EL135" s="649"/>
      <c r="EM135" s="649"/>
      <c r="EN135" s="649"/>
      <c r="EO135" s="649"/>
      <c r="EP135" s="649"/>
      <c r="EQ135" s="649"/>
      <c r="ER135" s="649"/>
      <c r="ES135" s="649"/>
      <c r="ET135" s="649"/>
      <c r="EU135" s="649"/>
      <c r="EV135" s="649"/>
      <c r="EW135" s="649"/>
      <c r="EX135" s="649"/>
      <c r="EY135" s="649"/>
      <c r="EZ135" s="649"/>
      <c r="FA135" s="649"/>
      <c r="FB135" s="649"/>
      <c r="FC135" s="649"/>
      <c r="FD135" s="649"/>
      <c r="FE135" s="649"/>
      <c r="FF135" s="649"/>
      <c r="FG135" s="649"/>
      <c r="FH135" s="649"/>
      <c r="FI135" s="649"/>
      <c r="FJ135" s="649"/>
      <c r="FK135" s="649"/>
      <c r="FL135" s="649"/>
      <c r="FM135" s="649"/>
      <c r="FN135" s="649"/>
      <c r="FO135" s="649"/>
      <c r="FP135" s="649"/>
      <c r="FQ135" s="649"/>
      <c r="FR135" s="649"/>
      <c r="FS135" s="649"/>
      <c r="FT135" s="649"/>
      <c r="FU135" s="649"/>
      <c r="FV135" s="649"/>
      <c r="FW135" s="649"/>
      <c r="FX135" s="649"/>
      <c r="FY135" s="649"/>
      <c r="FZ135" s="649"/>
      <c r="GA135" s="649"/>
      <c r="GB135" s="649"/>
      <c r="GC135" s="649"/>
      <c r="GD135" s="649"/>
      <c r="GE135" s="649"/>
      <c r="GF135" s="649"/>
      <c r="GG135" s="649"/>
      <c r="GH135" s="649"/>
      <c r="GI135" s="649"/>
      <c r="GJ135" s="649"/>
      <c r="GK135" s="649"/>
      <c r="GL135" s="649"/>
      <c r="GM135" s="649"/>
      <c r="GN135" s="649"/>
      <c r="GO135" s="649"/>
      <c r="GP135" s="649"/>
      <c r="GQ135" s="649"/>
      <c r="GR135" s="649"/>
      <c r="GS135" s="649"/>
      <c r="GT135" s="649"/>
      <c r="GU135" s="649"/>
      <c r="GV135" s="649"/>
      <c r="GW135" s="649"/>
      <c r="GX135" s="649"/>
      <c r="GY135" s="649"/>
      <c r="GZ135" s="649"/>
      <c r="HA135" s="649"/>
      <c r="HB135" s="649"/>
      <c r="HC135" s="649"/>
      <c r="HD135" s="649"/>
      <c r="HE135" s="649"/>
      <c r="HF135" s="649"/>
      <c r="HG135" s="649"/>
      <c r="HH135" s="649"/>
      <c r="HI135" s="649"/>
      <c r="HJ135" s="649"/>
      <c r="HK135" s="649"/>
      <c r="HL135" s="649"/>
      <c r="HM135" s="649"/>
      <c r="HN135" s="649"/>
      <c r="HO135" s="649"/>
      <c r="HP135" s="649"/>
      <c r="HQ135" s="649"/>
      <c r="HR135" s="649"/>
      <c r="HS135" s="649"/>
      <c r="HT135" s="649"/>
      <c r="HU135" s="649"/>
      <c r="HV135" s="649"/>
      <c r="HW135" s="649"/>
      <c r="HX135" s="649"/>
      <c r="HY135" s="649"/>
      <c r="HZ135" s="649"/>
      <c r="IA135" s="649"/>
      <c r="IB135" s="649"/>
      <c r="IC135" s="649"/>
      <c r="ID135" s="649"/>
      <c r="IE135" s="649"/>
      <c r="IF135" s="649"/>
      <c r="IG135" s="649"/>
      <c r="IH135" s="649"/>
      <c r="II135" s="649"/>
      <c r="IJ135" s="649"/>
      <c r="IK135" s="649"/>
      <c r="IL135" s="649"/>
      <c r="IM135" s="649"/>
      <c r="IN135" s="649"/>
      <c r="IO135" s="649"/>
      <c r="IP135" s="649"/>
      <c r="IQ135" s="649"/>
      <c r="IR135" s="649"/>
      <c r="IS135" s="649"/>
      <c r="IT135" s="649"/>
      <c r="IU135" s="649"/>
      <c r="IV135" s="219"/>
    </row>
    <row r="136" spans="1:256" hidden="1">
      <c r="A136" s="678"/>
      <c r="B136" s="679"/>
      <c r="C136" s="680"/>
      <c r="D136" s="667"/>
      <c r="E136" s="638"/>
      <c r="F136" s="638"/>
      <c r="G136" s="639"/>
      <c r="H136" s="617"/>
      <c r="I136" s="681"/>
      <c r="J136" s="675"/>
      <c r="K136" s="682"/>
      <c r="L136" s="682"/>
      <c r="M136" s="682"/>
      <c r="N136" s="682"/>
      <c r="O136" s="624"/>
      <c r="P136" s="624"/>
      <c r="Q136" s="624"/>
      <c r="R136" s="624"/>
      <c r="S136" s="624"/>
      <c r="T136" s="624"/>
      <c r="U136" s="624"/>
      <c r="V136" s="624"/>
      <c r="W136" s="624"/>
      <c r="X136" s="624"/>
      <c r="Y136" s="624"/>
      <c r="Z136" s="624"/>
      <c r="AA136" s="624"/>
      <c r="AB136" s="624"/>
      <c r="AC136" s="624"/>
      <c r="AD136" s="624"/>
      <c r="AE136" s="624"/>
      <c r="AF136" s="624"/>
      <c r="AG136" s="624"/>
      <c r="AH136" s="624"/>
      <c r="AI136" s="624"/>
      <c r="AJ136" s="624"/>
      <c r="AK136" s="624"/>
      <c r="AL136" s="624"/>
      <c r="AM136" s="624"/>
      <c r="AN136" s="624"/>
      <c r="AO136" s="624"/>
      <c r="AP136" s="624"/>
      <c r="AQ136" s="624"/>
      <c r="AR136" s="624"/>
      <c r="AS136" s="624"/>
      <c r="AT136" s="624"/>
      <c r="AU136" s="624"/>
      <c r="AV136" s="624"/>
      <c r="AW136" s="624"/>
      <c r="AX136" s="624"/>
      <c r="AY136" s="624"/>
      <c r="AZ136" s="624"/>
      <c r="BA136" s="624"/>
      <c r="BB136" s="624"/>
      <c r="BC136" s="624"/>
      <c r="BD136" s="624"/>
      <c r="BE136" s="624"/>
      <c r="BF136" s="624"/>
      <c r="BG136" s="624"/>
      <c r="BH136" s="624"/>
      <c r="BI136" s="624"/>
      <c r="BJ136" s="624"/>
      <c r="BK136" s="624"/>
      <c r="BL136" s="624"/>
      <c r="BM136" s="624"/>
      <c r="BN136" s="624"/>
      <c r="BO136" s="624"/>
      <c r="BP136" s="624"/>
      <c r="BQ136" s="624"/>
      <c r="BR136" s="624"/>
      <c r="BS136" s="624"/>
      <c r="BT136" s="624"/>
      <c r="BU136" s="624"/>
      <c r="BV136" s="624"/>
      <c r="BW136" s="624"/>
      <c r="BX136" s="624"/>
      <c r="BY136" s="624"/>
      <c r="BZ136" s="624"/>
      <c r="CA136" s="624"/>
      <c r="CB136" s="624"/>
      <c r="CC136" s="624"/>
      <c r="CD136" s="624"/>
      <c r="CE136" s="624"/>
      <c r="CF136" s="624"/>
      <c r="CG136" s="624"/>
      <c r="CH136" s="624"/>
      <c r="CI136" s="624"/>
      <c r="CJ136" s="624"/>
      <c r="CK136" s="624"/>
      <c r="CL136" s="624"/>
      <c r="CM136" s="624"/>
      <c r="CN136" s="624"/>
      <c r="CO136" s="624"/>
      <c r="CP136" s="624"/>
      <c r="CQ136" s="624"/>
      <c r="CR136" s="624"/>
      <c r="CS136" s="624"/>
      <c r="CT136" s="624"/>
      <c r="CU136" s="624"/>
      <c r="CV136" s="624"/>
      <c r="CW136" s="624"/>
      <c r="CX136" s="624"/>
      <c r="CY136" s="624"/>
      <c r="CZ136" s="624"/>
      <c r="DA136" s="624"/>
      <c r="DB136" s="624"/>
      <c r="DC136" s="624"/>
      <c r="DD136" s="624"/>
      <c r="DE136" s="624"/>
      <c r="DF136" s="624"/>
      <c r="DG136" s="624"/>
      <c r="DH136" s="624"/>
      <c r="DI136" s="624"/>
      <c r="DJ136" s="624"/>
      <c r="DK136" s="624"/>
      <c r="DL136" s="624"/>
      <c r="DM136" s="624"/>
      <c r="DN136" s="624"/>
      <c r="DO136" s="624"/>
      <c r="DP136" s="624"/>
      <c r="DQ136" s="624"/>
      <c r="DR136" s="624"/>
      <c r="DS136" s="624"/>
      <c r="DT136" s="624"/>
      <c r="DU136" s="624"/>
      <c r="DV136" s="624"/>
      <c r="DW136" s="624"/>
      <c r="DX136" s="624"/>
      <c r="DY136" s="624"/>
      <c r="DZ136" s="624"/>
      <c r="EA136" s="624"/>
      <c r="EB136" s="624"/>
      <c r="EC136" s="624"/>
      <c r="ED136" s="624"/>
      <c r="EE136" s="624"/>
      <c r="EF136" s="624"/>
      <c r="EG136" s="624"/>
      <c r="EH136" s="624"/>
      <c r="EI136" s="624"/>
      <c r="EJ136" s="624"/>
      <c r="EK136" s="624"/>
      <c r="EL136" s="624"/>
      <c r="EM136" s="624"/>
      <c r="EN136" s="624"/>
      <c r="EO136" s="624"/>
      <c r="EP136" s="624"/>
      <c r="EQ136" s="624"/>
      <c r="ER136" s="624"/>
      <c r="ES136" s="624"/>
      <c r="ET136" s="624"/>
      <c r="EU136" s="624"/>
      <c r="EV136" s="624"/>
      <c r="EW136" s="624"/>
      <c r="EX136" s="624"/>
      <c r="EY136" s="624"/>
      <c r="EZ136" s="624"/>
      <c r="FA136" s="624"/>
      <c r="FB136" s="624"/>
      <c r="FC136" s="624"/>
      <c r="FD136" s="624"/>
      <c r="FE136" s="624"/>
      <c r="FF136" s="624"/>
      <c r="FG136" s="624"/>
      <c r="FH136" s="624"/>
      <c r="FI136" s="624"/>
      <c r="FJ136" s="624"/>
      <c r="FK136" s="624"/>
      <c r="FL136" s="624"/>
      <c r="FM136" s="624"/>
      <c r="FN136" s="624"/>
      <c r="FO136" s="624"/>
      <c r="FP136" s="624"/>
      <c r="FQ136" s="624"/>
      <c r="FR136" s="624"/>
      <c r="FS136" s="624"/>
      <c r="FT136" s="624"/>
      <c r="FU136" s="624"/>
      <c r="FV136" s="624"/>
      <c r="FW136" s="624"/>
      <c r="FX136" s="624"/>
      <c r="FY136" s="624"/>
      <c r="FZ136" s="624"/>
      <c r="GA136" s="624"/>
      <c r="GB136" s="624"/>
      <c r="GC136" s="624"/>
      <c r="GD136" s="624"/>
      <c r="GE136" s="624"/>
      <c r="GF136" s="624"/>
      <c r="GG136" s="624"/>
      <c r="GH136" s="624"/>
      <c r="GI136" s="624"/>
      <c r="GJ136" s="624"/>
      <c r="GK136" s="624"/>
      <c r="GL136" s="624"/>
      <c r="GM136" s="624"/>
      <c r="GN136" s="624"/>
      <c r="GO136" s="624"/>
      <c r="GP136" s="624"/>
      <c r="GQ136" s="624"/>
      <c r="GR136" s="624"/>
      <c r="GS136" s="624"/>
      <c r="GT136" s="624"/>
      <c r="GU136" s="624"/>
      <c r="GV136" s="624"/>
      <c r="GW136" s="624"/>
      <c r="GX136" s="624"/>
      <c r="GY136" s="624"/>
      <c r="GZ136" s="624"/>
      <c r="HA136" s="624"/>
      <c r="HB136" s="624"/>
      <c r="HC136" s="624"/>
      <c r="HD136" s="624"/>
      <c r="HE136" s="624"/>
      <c r="HF136" s="624"/>
      <c r="HG136" s="624"/>
      <c r="HH136" s="624"/>
      <c r="HI136" s="624"/>
      <c r="HJ136" s="624"/>
      <c r="HK136" s="624"/>
      <c r="HL136" s="624"/>
      <c r="HM136" s="624"/>
      <c r="HN136" s="624"/>
      <c r="HO136" s="624"/>
      <c r="HP136" s="624"/>
      <c r="HQ136" s="624"/>
      <c r="HR136" s="624"/>
      <c r="HS136" s="624"/>
      <c r="HT136" s="624"/>
      <c r="HU136" s="624"/>
      <c r="HV136" s="624"/>
      <c r="HW136" s="624"/>
      <c r="HX136" s="624"/>
      <c r="HY136" s="624"/>
      <c r="HZ136" s="624"/>
      <c r="IA136" s="624"/>
      <c r="IB136" s="624"/>
      <c r="IC136" s="624"/>
      <c r="ID136" s="624"/>
      <c r="IE136" s="624"/>
      <c r="IF136" s="624"/>
      <c r="IG136" s="624"/>
      <c r="IH136" s="624"/>
      <c r="II136" s="624"/>
      <c r="IJ136" s="624"/>
      <c r="IK136" s="624"/>
      <c r="IL136" s="624"/>
      <c r="IM136" s="624"/>
      <c r="IN136" s="624"/>
      <c r="IO136" s="624"/>
      <c r="IP136" s="624"/>
      <c r="IQ136" s="624"/>
      <c r="IR136" s="624"/>
      <c r="IS136" s="624"/>
      <c r="IT136" s="624"/>
      <c r="IU136" s="624"/>
      <c r="IV136" s="219"/>
    </row>
    <row r="137" spans="1:256" ht="15" hidden="1">
      <c r="A137" s="1205"/>
      <c r="B137" s="1205"/>
      <c r="C137" s="1208" t="s">
        <v>1386</v>
      </c>
      <c r="D137" s="644" t="s">
        <v>0</v>
      </c>
      <c r="E137" s="645">
        <f>F137+G137</f>
        <v>202000</v>
      </c>
      <c r="F137" s="645">
        <v>202000</v>
      </c>
      <c r="G137" s="646">
        <v>0</v>
      </c>
      <c r="H137" s="617"/>
      <c r="I137" s="1211" t="s">
        <v>514</v>
      </c>
      <c r="J137" s="648" t="s">
        <v>0</v>
      </c>
      <c r="K137" s="645">
        <f>L137+M137+N137</f>
        <v>126858</v>
      </c>
      <c r="L137" s="645">
        <f>99000+6750+17018+2425+1665</f>
        <v>126858</v>
      </c>
      <c r="M137" s="645">
        <v>0</v>
      </c>
      <c r="N137" s="645">
        <v>0</v>
      </c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  <c r="EM137" s="219"/>
      <c r="EN137" s="219"/>
      <c r="EO137" s="219"/>
      <c r="EP137" s="219"/>
      <c r="EQ137" s="219"/>
      <c r="ER137" s="219"/>
      <c r="ES137" s="219"/>
      <c r="ET137" s="219"/>
      <c r="EU137" s="219"/>
      <c r="EV137" s="219"/>
      <c r="EW137" s="219"/>
      <c r="EX137" s="219"/>
      <c r="EY137" s="219"/>
      <c r="EZ137" s="219"/>
      <c r="FA137" s="219"/>
      <c r="FB137" s="219"/>
      <c r="FC137" s="219"/>
      <c r="FD137" s="219"/>
      <c r="FE137" s="219"/>
      <c r="FF137" s="219"/>
      <c r="FG137" s="219"/>
      <c r="FH137" s="219"/>
      <c r="FI137" s="219"/>
      <c r="FJ137" s="219"/>
      <c r="FK137" s="219"/>
      <c r="FL137" s="219"/>
      <c r="FM137" s="219"/>
      <c r="FN137" s="219"/>
      <c r="FO137" s="219"/>
      <c r="FP137" s="219"/>
      <c r="FQ137" s="219"/>
      <c r="FR137" s="219"/>
      <c r="FS137" s="219"/>
      <c r="FT137" s="219"/>
      <c r="FU137" s="219"/>
      <c r="FV137" s="219"/>
      <c r="FW137" s="219"/>
      <c r="FX137" s="219"/>
      <c r="FY137" s="219"/>
      <c r="FZ137" s="219"/>
      <c r="GA137" s="219"/>
      <c r="GB137" s="219"/>
      <c r="GC137" s="219"/>
      <c r="GD137" s="219"/>
      <c r="GE137" s="219"/>
      <c r="GF137" s="219"/>
      <c r="GG137" s="219"/>
      <c r="GH137" s="219"/>
      <c r="GI137" s="219"/>
      <c r="GJ137" s="219"/>
      <c r="GK137" s="219"/>
      <c r="GL137" s="219"/>
      <c r="GM137" s="219"/>
      <c r="GN137" s="219"/>
      <c r="GO137" s="219"/>
      <c r="GP137" s="219"/>
      <c r="GQ137" s="219"/>
      <c r="GR137" s="219"/>
      <c r="GS137" s="219"/>
      <c r="GT137" s="219"/>
      <c r="GU137" s="219"/>
      <c r="GV137" s="219"/>
      <c r="GW137" s="219"/>
      <c r="GX137" s="219"/>
      <c r="GY137" s="219"/>
      <c r="GZ137" s="219"/>
      <c r="HA137" s="219"/>
      <c r="HB137" s="219"/>
      <c r="HC137" s="219"/>
      <c r="HD137" s="219"/>
      <c r="HE137" s="219"/>
      <c r="HF137" s="219"/>
      <c r="HG137" s="219"/>
      <c r="HH137" s="219"/>
      <c r="HI137" s="219"/>
      <c r="HJ137" s="219"/>
      <c r="HK137" s="219"/>
      <c r="HL137" s="219"/>
      <c r="HM137" s="219"/>
      <c r="HN137" s="219"/>
      <c r="HO137" s="219"/>
      <c r="HP137" s="219"/>
      <c r="HQ137" s="219"/>
      <c r="HR137" s="219"/>
      <c r="HS137" s="219"/>
      <c r="HT137" s="219"/>
      <c r="HU137" s="219"/>
      <c r="HV137" s="219"/>
      <c r="HW137" s="219"/>
      <c r="HX137" s="219"/>
      <c r="HY137" s="219"/>
      <c r="HZ137" s="219"/>
      <c r="IA137" s="219"/>
      <c r="IB137" s="219"/>
      <c r="IC137" s="219"/>
      <c r="ID137" s="219"/>
      <c r="IE137" s="219"/>
      <c r="IF137" s="219"/>
      <c r="IG137" s="219"/>
      <c r="IH137" s="219"/>
      <c r="II137" s="219"/>
      <c r="IJ137" s="219"/>
      <c r="IK137" s="219"/>
      <c r="IL137" s="219"/>
      <c r="IM137" s="219"/>
      <c r="IN137" s="219"/>
      <c r="IO137" s="219"/>
      <c r="IP137" s="219"/>
      <c r="IQ137" s="219"/>
      <c r="IR137" s="219"/>
      <c r="IS137" s="219"/>
      <c r="IT137" s="219"/>
      <c r="IU137" s="219"/>
      <c r="IV137" s="246"/>
    </row>
    <row r="138" spans="1:256" ht="15" hidden="1">
      <c r="A138" s="1206"/>
      <c r="B138" s="1206"/>
      <c r="C138" s="1209"/>
      <c r="D138" s="644" t="s">
        <v>1</v>
      </c>
      <c r="E138" s="645">
        <f>F138+G138</f>
        <v>0</v>
      </c>
      <c r="F138" s="645"/>
      <c r="G138" s="646"/>
      <c r="H138" s="617"/>
      <c r="I138" s="1212"/>
      <c r="J138" s="648" t="s">
        <v>1</v>
      </c>
      <c r="K138" s="645">
        <f>L138+M138+N138</f>
        <v>0</v>
      </c>
      <c r="L138" s="645"/>
      <c r="M138" s="645"/>
      <c r="N138" s="645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  <c r="EM138" s="219"/>
      <c r="EN138" s="219"/>
      <c r="EO138" s="219"/>
      <c r="EP138" s="219"/>
      <c r="EQ138" s="219"/>
      <c r="ER138" s="219"/>
      <c r="ES138" s="219"/>
      <c r="ET138" s="219"/>
      <c r="EU138" s="219"/>
      <c r="EV138" s="219"/>
      <c r="EW138" s="219"/>
      <c r="EX138" s="219"/>
      <c r="EY138" s="219"/>
      <c r="EZ138" s="219"/>
      <c r="FA138" s="219"/>
      <c r="FB138" s="219"/>
      <c r="FC138" s="219"/>
      <c r="FD138" s="219"/>
      <c r="FE138" s="219"/>
      <c r="FF138" s="219"/>
      <c r="FG138" s="219"/>
      <c r="FH138" s="219"/>
      <c r="FI138" s="219"/>
      <c r="FJ138" s="219"/>
      <c r="FK138" s="219"/>
      <c r="FL138" s="219"/>
      <c r="FM138" s="219"/>
      <c r="FN138" s="219"/>
      <c r="FO138" s="219"/>
      <c r="FP138" s="219"/>
      <c r="FQ138" s="219"/>
      <c r="FR138" s="219"/>
      <c r="FS138" s="219"/>
      <c r="FT138" s="219"/>
      <c r="FU138" s="219"/>
      <c r="FV138" s="219"/>
      <c r="FW138" s="219"/>
      <c r="FX138" s="219"/>
      <c r="FY138" s="219"/>
      <c r="FZ138" s="219"/>
      <c r="GA138" s="219"/>
      <c r="GB138" s="219"/>
      <c r="GC138" s="219"/>
      <c r="GD138" s="219"/>
      <c r="GE138" s="219"/>
      <c r="GF138" s="219"/>
      <c r="GG138" s="219"/>
      <c r="GH138" s="219"/>
      <c r="GI138" s="219"/>
      <c r="GJ138" s="219"/>
      <c r="GK138" s="219"/>
      <c r="GL138" s="219"/>
      <c r="GM138" s="219"/>
      <c r="GN138" s="219"/>
      <c r="GO138" s="219"/>
      <c r="GP138" s="219"/>
      <c r="GQ138" s="219"/>
      <c r="GR138" s="219"/>
      <c r="GS138" s="219"/>
      <c r="GT138" s="219"/>
      <c r="GU138" s="219"/>
      <c r="GV138" s="219"/>
      <c r="GW138" s="219"/>
      <c r="GX138" s="219"/>
      <c r="GY138" s="219"/>
      <c r="GZ138" s="219"/>
      <c r="HA138" s="219"/>
      <c r="HB138" s="219"/>
      <c r="HC138" s="219"/>
      <c r="HD138" s="219"/>
      <c r="HE138" s="219"/>
      <c r="HF138" s="219"/>
      <c r="HG138" s="219"/>
      <c r="HH138" s="219"/>
      <c r="HI138" s="219"/>
      <c r="HJ138" s="219"/>
      <c r="HK138" s="219"/>
      <c r="HL138" s="219"/>
      <c r="HM138" s="219"/>
      <c r="HN138" s="219"/>
      <c r="HO138" s="219"/>
      <c r="HP138" s="219"/>
      <c r="HQ138" s="219"/>
      <c r="HR138" s="219"/>
      <c r="HS138" s="219"/>
      <c r="HT138" s="219"/>
      <c r="HU138" s="219"/>
      <c r="HV138" s="219"/>
      <c r="HW138" s="219"/>
      <c r="HX138" s="219"/>
      <c r="HY138" s="219"/>
      <c r="HZ138" s="219"/>
      <c r="IA138" s="219"/>
      <c r="IB138" s="219"/>
      <c r="IC138" s="219"/>
      <c r="ID138" s="219"/>
      <c r="IE138" s="219"/>
      <c r="IF138" s="219"/>
      <c r="IG138" s="219"/>
      <c r="IH138" s="219"/>
      <c r="II138" s="219"/>
      <c r="IJ138" s="219"/>
      <c r="IK138" s="219"/>
      <c r="IL138" s="219"/>
      <c r="IM138" s="219"/>
      <c r="IN138" s="219"/>
      <c r="IO138" s="219"/>
      <c r="IP138" s="219"/>
      <c r="IQ138" s="219"/>
      <c r="IR138" s="219"/>
      <c r="IS138" s="219"/>
      <c r="IT138" s="219"/>
      <c r="IU138" s="219"/>
      <c r="IV138" s="246"/>
    </row>
    <row r="139" spans="1:256" ht="15" hidden="1">
      <c r="A139" s="1207"/>
      <c r="B139" s="1207"/>
      <c r="C139" s="1210"/>
      <c r="D139" s="644" t="s">
        <v>2</v>
      </c>
      <c r="E139" s="645">
        <f>E137+E138</f>
        <v>202000</v>
      </c>
      <c r="F139" s="645">
        <f>F137+F138</f>
        <v>202000</v>
      </c>
      <c r="G139" s="645">
        <f>G137+G138</f>
        <v>0</v>
      </c>
      <c r="H139" s="617"/>
      <c r="I139" s="1213"/>
      <c r="J139" s="648" t="s">
        <v>2</v>
      </c>
      <c r="K139" s="645">
        <f>K137+K138</f>
        <v>126858</v>
      </c>
      <c r="L139" s="645">
        <f>L137+L138</f>
        <v>126858</v>
      </c>
      <c r="M139" s="645">
        <f>M137+M138</f>
        <v>0</v>
      </c>
      <c r="N139" s="645">
        <f>N137+N138</f>
        <v>0</v>
      </c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  <c r="EM139" s="219"/>
      <c r="EN139" s="219"/>
      <c r="EO139" s="219"/>
      <c r="EP139" s="219"/>
      <c r="EQ139" s="219"/>
      <c r="ER139" s="219"/>
      <c r="ES139" s="219"/>
      <c r="ET139" s="219"/>
      <c r="EU139" s="219"/>
      <c r="EV139" s="219"/>
      <c r="EW139" s="219"/>
      <c r="EX139" s="219"/>
      <c r="EY139" s="219"/>
      <c r="EZ139" s="219"/>
      <c r="FA139" s="219"/>
      <c r="FB139" s="219"/>
      <c r="FC139" s="219"/>
      <c r="FD139" s="219"/>
      <c r="FE139" s="219"/>
      <c r="FF139" s="219"/>
      <c r="FG139" s="219"/>
      <c r="FH139" s="219"/>
      <c r="FI139" s="219"/>
      <c r="FJ139" s="219"/>
      <c r="FK139" s="219"/>
      <c r="FL139" s="219"/>
      <c r="FM139" s="219"/>
      <c r="FN139" s="219"/>
      <c r="FO139" s="219"/>
      <c r="FP139" s="219"/>
      <c r="FQ139" s="219"/>
      <c r="FR139" s="219"/>
      <c r="FS139" s="219"/>
      <c r="FT139" s="219"/>
      <c r="FU139" s="219"/>
      <c r="FV139" s="219"/>
      <c r="FW139" s="219"/>
      <c r="FX139" s="219"/>
      <c r="FY139" s="219"/>
      <c r="FZ139" s="219"/>
      <c r="GA139" s="219"/>
      <c r="GB139" s="219"/>
      <c r="GC139" s="219"/>
      <c r="GD139" s="219"/>
      <c r="GE139" s="219"/>
      <c r="GF139" s="219"/>
      <c r="GG139" s="219"/>
      <c r="GH139" s="219"/>
      <c r="GI139" s="219"/>
      <c r="GJ139" s="219"/>
      <c r="GK139" s="219"/>
      <c r="GL139" s="219"/>
      <c r="GM139" s="219"/>
      <c r="GN139" s="219"/>
      <c r="GO139" s="219"/>
      <c r="GP139" s="219"/>
      <c r="GQ139" s="219"/>
      <c r="GR139" s="219"/>
      <c r="GS139" s="219"/>
      <c r="GT139" s="219"/>
      <c r="GU139" s="219"/>
      <c r="GV139" s="219"/>
      <c r="GW139" s="219"/>
      <c r="GX139" s="219"/>
      <c r="GY139" s="219"/>
      <c r="GZ139" s="219"/>
      <c r="HA139" s="219"/>
      <c r="HB139" s="219"/>
      <c r="HC139" s="219"/>
      <c r="HD139" s="219"/>
      <c r="HE139" s="219"/>
      <c r="HF139" s="219"/>
      <c r="HG139" s="219"/>
      <c r="HH139" s="219"/>
      <c r="HI139" s="219"/>
      <c r="HJ139" s="219"/>
      <c r="HK139" s="219"/>
      <c r="HL139" s="219"/>
      <c r="HM139" s="219"/>
      <c r="HN139" s="219"/>
      <c r="HO139" s="219"/>
      <c r="HP139" s="219"/>
      <c r="HQ139" s="219"/>
      <c r="HR139" s="219"/>
      <c r="HS139" s="219"/>
      <c r="HT139" s="219"/>
      <c r="HU139" s="219"/>
      <c r="HV139" s="219"/>
      <c r="HW139" s="219"/>
      <c r="HX139" s="219"/>
      <c r="HY139" s="219"/>
      <c r="HZ139" s="219"/>
      <c r="IA139" s="219"/>
      <c r="IB139" s="219"/>
      <c r="IC139" s="219"/>
      <c r="ID139" s="219"/>
      <c r="IE139" s="219"/>
      <c r="IF139" s="219"/>
      <c r="IG139" s="219"/>
      <c r="IH139" s="219"/>
      <c r="II139" s="219"/>
      <c r="IJ139" s="219"/>
      <c r="IK139" s="219"/>
      <c r="IL139" s="219"/>
      <c r="IM139" s="219"/>
      <c r="IN139" s="219"/>
      <c r="IO139" s="219"/>
      <c r="IP139" s="219"/>
      <c r="IQ139" s="219"/>
      <c r="IR139" s="219"/>
      <c r="IS139" s="219"/>
      <c r="IT139" s="219"/>
      <c r="IU139" s="219"/>
      <c r="IV139" s="246"/>
    </row>
    <row r="140" spans="1:256" hidden="1">
      <c r="A140" s="641"/>
      <c r="B140" s="641"/>
      <c r="C140" s="690"/>
      <c r="D140" s="644"/>
      <c r="E140" s="645"/>
      <c r="F140" s="645"/>
      <c r="G140" s="646"/>
      <c r="H140" s="617"/>
      <c r="I140" s="647"/>
      <c r="J140" s="648"/>
      <c r="K140" s="645"/>
      <c r="L140" s="645"/>
      <c r="M140" s="645"/>
      <c r="N140" s="645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  <c r="EM140" s="219"/>
      <c r="EN140" s="219"/>
      <c r="EO140" s="219"/>
      <c r="EP140" s="219"/>
      <c r="EQ140" s="219"/>
      <c r="ER140" s="219"/>
      <c r="ES140" s="219"/>
      <c r="ET140" s="219"/>
      <c r="EU140" s="219"/>
      <c r="EV140" s="219"/>
      <c r="EW140" s="219"/>
      <c r="EX140" s="219"/>
      <c r="EY140" s="219"/>
      <c r="EZ140" s="219"/>
      <c r="FA140" s="219"/>
      <c r="FB140" s="219"/>
      <c r="FC140" s="219"/>
      <c r="FD140" s="219"/>
      <c r="FE140" s="219"/>
      <c r="FF140" s="219"/>
      <c r="FG140" s="219"/>
      <c r="FH140" s="219"/>
      <c r="FI140" s="219"/>
      <c r="FJ140" s="219"/>
      <c r="FK140" s="219"/>
      <c r="FL140" s="219"/>
      <c r="FM140" s="219"/>
      <c r="FN140" s="219"/>
      <c r="FO140" s="219"/>
      <c r="FP140" s="219"/>
      <c r="FQ140" s="219"/>
      <c r="FR140" s="219"/>
      <c r="FS140" s="219"/>
      <c r="FT140" s="219"/>
      <c r="FU140" s="219"/>
      <c r="FV140" s="219"/>
      <c r="FW140" s="219"/>
      <c r="FX140" s="219"/>
      <c r="FY140" s="219"/>
      <c r="FZ140" s="219"/>
      <c r="GA140" s="219"/>
      <c r="GB140" s="219"/>
      <c r="GC140" s="219"/>
      <c r="GD140" s="219"/>
      <c r="GE140" s="219"/>
      <c r="GF140" s="219"/>
      <c r="GG140" s="219"/>
      <c r="GH140" s="219"/>
      <c r="GI140" s="219"/>
      <c r="GJ140" s="219"/>
      <c r="GK140" s="219"/>
      <c r="GL140" s="219"/>
      <c r="GM140" s="219"/>
      <c r="GN140" s="219"/>
      <c r="GO140" s="219"/>
      <c r="GP140" s="219"/>
      <c r="GQ140" s="219"/>
      <c r="GR140" s="219"/>
      <c r="GS140" s="219"/>
      <c r="GT140" s="219"/>
      <c r="GU140" s="219"/>
      <c r="GV140" s="219"/>
      <c r="GW140" s="219"/>
      <c r="GX140" s="219"/>
      <c r="GY140" s="219"/>
      <c r="GZ140" s="219"/>
      <c r="HA140" s="219"/>
      <c r="HB140" s="219"/>
      <c r="HC140" s="219"/>
      <c r="HD140" s="219"/>
      <c r="HE140" s="219"/>
      <c r="HF140" s="219"/>
      <c r="HG140" s="219"/>
      <c r="HH140" s="219"/>
      <c r="HI140" s="219"/>
      <c r="HJ140" s="219"/>
      <c r="HK140" s="219"/>
      <c r="HL140" s="219"/>
      <c r="HM140" s="219"/>
      <c r="HN140" s="219"/>
      <c r="HO140" s="219"/>
      <c r="HP140" s="219"/>
      <c r="HQ140" s="219"/>
      <c r="HR140" s="219"/>
      <c r="HS140" s="219"/>
      <c r="HT140" s="219"/>
      <c r="HU140" s="219"/>
      <c r="HV140" s="219"/>
      <c r="HW140" s="219"/>
      <c r="HX140" s="219"/>
      <c r="HY140" s="219"/>
      <c r="HZ140" s="219"/>
      <c r="IA140" s="219"/>
      <c r="IB140" s="219"/>
      <c r="IC140" s="219"/>
      <c r="ID140" s="219"/>
      <c r="IE140" s="219"/>
      <c r="IF140" s="219"/>
      <c r="IG140" s="219"/>
      <c r="IH140" s="219"/>
      <c r="II140" s="219"/>
      <c r="IJ140" s="219"/>
      <c r="IK140" s="219"/>
      <c r="IL140" s="219"/>
      <c r="IM140" s="219"/>
      <c r="IN140" s="219"/>
      <c r="IO140" s="219"/>
      <c r="IP140" s="219"/>
      <c r="IQ140" s="219"/>
      <c r="IR140" s="219"/>
      <c r="IS140" s="219"/>
      <c r="IT140" s="219"/>
      <c r="IU140" s="219"/>
      <c r="IV140" s="649"/>
    </row>
    <row r="141" spans="1:256" hidden="1">
      <c r="A141" s="1205"/>
      <c r="B141" s="1205"/>
      <c r="C141" s="1226" t="s">
        <v>244</v>
      </c>
      <c r="D141" s="1226"/>
      <c r="E141" s="1220" t="s">
        <v>244</v>
      </c>
      <c r="F141" s="1220" t="s">
        <v>244</v>
      </c>
      <c r="G141" s="1220" t="s">
        <v>244</v>
      </c>
      <c r="H141" s="617"/>
      <c r="I141" s="1211" t="s">
        <v>1387</v>
      </c>
      <c r="J141" s="648" t="s">
        <v>0</v>
      </c>
      <c r="K141" s="645">
        <f>L141+M141+N141</f>
        <v>75142</v>
      </c>
      <c r="L141" s="645">
        <v>75142</v>
      </c>
      <c r="M141" s="645">
        <v>0</v>
      </c>
      <c r="N141" s="645">
        <v>0</v>
      </c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  <c r="EM141" s="219"/>
      <c r="EN141" s="219"/>
      <c r="EO141" s="219"/>
      <c r="EP141" s="219"/>
      <c r="EQ141" s="219"/>
      <c r="ER141" s="219"/>
      <c r="ES141" s="219"/>
      <c r="ET141" s="219"/>
      <c r="EU141" s="219"/>
      <c r="EV141" s="219"/>
      <c r="EW141" s="219"/>
      <c r="EX141" s="219"/>
      <c r="EY141" s="219"/>
      <c r="EZ141" s="219"/>
      <c r="FA141" s="219"/>
      <c r="FB141" s="219"/>
      <c r="FC141" s="219"/>
      <c r="FD141" s="219"/>
      <c r="FE141" s="219"/>
      <c r="FF141" s="219"/>
      <c r="FG141" s="219"/>
      <c r="FH141" s="219"/>
      <c r="FI141" s="219"/>
      <c r="FJ141" s="219"/>
      <c r="FK141" s="219"/>
      <c r="FL141" s="219"/>
      <c r="FM141" s="219"/>
      <c r="FN141" s="219"/>
      <c r="FO141" s="219"/>
      <c r="FP141" s="219"/>
      <c r="FQ141" s="219"/>
      <c r="FR141" s="219"/>
      <c r="FS141" s="219"/>
      <c r="FT141" s="219"/>
      <c r="FU141" s="219"/>
      <c r="FV141" s="219"/>
      <c r="FW141" s="219"/>
      <c r="FX141" s="219"/>
      <c r="FY141" s="219"/>
      <c r="FZ141" s="219"/>
      <c r="GA141" s="219"/>
      <c r="GB141" s="219"/>
      <c r="GC141" s="219"/>
      <c r="GD141" s="219"/>
      <c r="GE141" s="219"/>
      <c r="GF141" s="219"/>
      <c r="GG141" s="219"/>
      <c r="GH141" s="219"/>
      <c r="GI141" s="219"/>
      <c r="GJ141" s="219"/>
      <c r="GK141" s="219"/>
      <c r="GL141" s="219"/>
      <c r="GM141" s="219"/>
      <c r="GN141" s="219"/>
      <c r="GO141" s="219"/>
      <c r="GP141" s="219"/>
      <c r="GQ141" s="219"/>
      <c r="GR141" s="219"/>
      <c r="GS141" s="219"/>
      <c r="GT141" s="219"/>
      <c r="GU141" s="219"/>
      <c r="GV141" s="219"/>
      <c r="GW141" s="219"/>
      <c r="GX141" s="219"/>
      <c r="GY141" s="219"/>
      <c r="GZ141" s="219"/>
      <c r="HA141" s="219"/>
      <c r="HB141" s="219"/>
      <c r="HC141" s="219"/>
      <c r="HD141" s="219"/>
      <c r="HE141" s="219"/>
      <c r="HF141" s="219"/>
      <c r="HG141" s="219"/>
      <c r="HH141" s="219"/>
      <c r="HI141" s="219"/>
      <c r="HJ141" s="219"/>
      <c r="HK141" s="219"/>
      <c r="HL141" s="219"/>
      <c r="HM141" s="219"/>
      <c r="HN141" s="219"/>
      <c r="HO141" s="219"/>
      <c r="HP141" s="219"/>
      <c r="HQ141" s="219"/>
      <c r="HR141" s="219"/>
      <c r="HS141" s="219"/>
      <c r="HT141" s="219"/>
      <c r="HU141" s="219"/>
      <c r="HV141" s="219"/>
      <c r="HW141" s="219"/>
      <c r="HX141" s="219"/>
      <c r="HY141" s="219"/>
      <c r="HZ141" s="219"/>
      <c r="IA141" s="219"/>
      <c r="IB141" s="219"/>
      <c r="IC141" s="219"/>
      <c r="ID141" s="219"/>
      <c r="IE141" s="219"/>
      <c r="IF141" s="219"/>
      <c r="IG141" s="219"/>
      <c r="IH141" s="219"/>
      <c r="II141" s="219"/>
      <c r="IJ141" s="219"/>
      <c r="IK141" s="219"/>
      <c r="IL141" s="219"/>
      <c r="IM141" s="219"/>
      <c r="IN141" s="219"/>
      <c r="IO141" s="219"/>
      <c r="IP141" s="219"/>
      <c r="IQ141" s="219"/>
      <c r="IR141" s="219"/>
      <c r="IS141" s="219"/>
      <c r="IT141" s="219"/>
      <c r="IU141" s="219"/>
      <c r="IV141" s="624"/>
    </row>
    <row r="142" spans="1:256" hidden="1">
      <c r="A142" s="1206"/>
      <c r="B142" s="1206"/>
      <c r="C142" s="1227"/>
      <c r="D142" s="1227"/>
      <c r="E142" s="1221"/>
      <c r="F142" s="1221"/>
      <c r="G142" s="1221"/>
      <c r="H142" s="617"/>
      <c r="I142" s="1212"/>
      <c r="J142" s="665" t="s">
        <v>1</v>
      </c>
      <c r="K142" s="645">
        <f>L142+M142+N142</f>
        <v>0</v>
      </c>
      <c r="L142" s="664"/>
      <c r="M142" s="664"/>
      <c r="N142" s="664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  <c r="EM142" s="219"/>
      <c r="EN142" s="219"/>
      <c r="EO142" s="219"/>
      <c r="EP142" s="219"/>
      <c r="EQ142" s="219"/>
      <c r="ER142" s="219"/>
      <c r="ES142" s="219"/>
      <c r="ET142" s="219"/>
      <c r="EU142" s="219"/>
      <c r="EV142" s="219"/>
      <c r="EW142" s="219"/>
      <c r="EX142" s="219"/>
      <c r="EY142" s="219"/>
      <c r="EZ142" s="219"/>
      <c r="FA142" s="219"/>
      <c r="FB142" s="219"/>
      <c r="FC142" s="219"/>
      <c r="FD142" s="219"/>
      <c r="FE142" s="219"/>
      <c r="FF142" s="219"/>
      <c r="FG142" s="219"/>
      <c r="FH142" s="219"/>
      <c r="FI142" s="219"/>
      <c r="FJ142" s="219"/>
      <c r="FK142" s="219"/>
      <c r="FL142" s="219"/>
      <c r="FM142" s="219"/>
      <c r="FN142" s="219"/>
      <c r="FO142" s="219"/>
      <c r="FP142" s="219"/>
      <c r="FQ142" s="219"/>
      <c r="FR142" s="219"/>
      <c r="FS142" s="219"/>
      <c r="FT142" s="219"/>
      <c r="FU142" s="219"/>
      <c r="FV142" s="219"/>
      <c r="FW142" s="219"/>
      <c r="FX142" s="219"/>
      <c r="FY142" s="219"/>
      <c r="FZ142" s="219"/>
      <c r="GA142" s="219"/>
      <c r="GB142" s="219"/>
      <c r="GC142" s="219"/>
      <c r="GD142" s="219"/>
      <c r="GE142" s="219"/>
      <c r="GF142" s="219"/>
      <c r="GG142" s="219"/>
      <c r="GH142" s="219"/>
      <c r="GI142" s="219"/>
      <c r="GJ142" s="219"/>
      <c r="GK142" s="219"/>
      <c r="GL142" s="219"/>
      <c r="GM142" s="219"/>
      <c r="GN142" s="219"/>
      <c r="GO142" s="219"/>
      <c r="GP142" s="219"/>
      <c r="GQ142" s="219"/>
      <c r="GR142" s="219"/>
      <c r="GS142" s="219"/>
      <c r="GT142" s="219"/>
      <c r="GU142" s="219"/>
      <c r="GV142" s="219"/>
      <c r="GW142" s="219"/>
      <c r="GX142" s="219"/>
      <c r="GY142" s="219"/>
      <c r="GZ142" s="219"/>
      <c r="HA142" s="219"/>
      <c r="HB142" s="219"/>
      <c r="HC142" s="219"/>
      <c r="HD142" s="219"/>
      <c r="HE142" s="219"/>
      <c r="HF142" s="219"/>
      <c r="HG142" s="219"/>
      <c r="HH142" s="219"/>
      <c r="HI142" s="219"/>
      <c r="HJ142" s="219"/>
      <c r="HK142" s="219"/>
      <c r="HL142" s="219"/>
      <c r="HM142" s="219"/>
      <c r="HN142" s="219"/>
      <c r="HO142" s="219"/>
      <c r="HP142" s="219"/>
      <c r="HQ142" s="219"/>
      <c r="HR142" s="219"/>
      <c r="HS142" s="219"/>
      <c r="HT142" s="219"/>
      <c r="HU142" s="219"/>
      <c r="HV142" s="219"/>
      <c r="HW142" s="219"/>
      <c r="HX142" s="219"/>
      <c r="HY142" s="219"/>
      <c r="HZ142" s="219"/>
      <c r="IA142" s="219"/>
      <c r="IB142" s="219"/>
      <c r="IC142" s="219"/>
      <c r="ID142" s="219"/>
      <c r="IE142" s="219"/>
      <c r="IF142" s="219"/>
      <c r="IG142" s="219"/>
      <c r="IH142" s="219"/>
      <c r="II142" s="219"/>
      <c r="IJ142" s="219"/>
      <c r="IK142" s="219"/>
      <c r="IL142" s="219"/>
      <c r="IM142" s="219"/>
      <c r="IN142" s="219"/>
      <c r="IO142" s="219"/>
      <c r="IP142" s="219"/>
      <c r="IQ142" s="219"/>
      <c r="IR142" s="219"/>
      <c r="IS142" s="219"/>
      <c r="IT142" s="219"/>
      <c r="IU142" s="219"/>
      <c r="IV142" s="624"/>
    </row>
    <row r="143" spans="1:256" hidden="1">
      <c r="A143" s="1207"/>
      <c r="B143" s="1207"/>
      <c r="C143" s="1228"/>
      <c r="D143" s="1228"/>
      <c r="E143" s="1222"/>
      <c r="F143" s="1222"/>
      <c r="G143" s="1222"/>
      <c r="H143" s="617"/>
      <c r="I143" s="1213"/>
      <c r="J143" s="665" t="s">
        <v>2</v>
      </c>
      <c r="K143" s="664">
        <f>K141+K142</f>
        <v>75142</v>
      </c>
      <c r="L143" s="664">
        <f>L141+L142</f>
        <v>75142</v>
      </c>
      <c r="M143" s="664">
        <f>M141+M142</f>
        <v>0</v>
      </c>
      <c r="N143" s="664">
        <f>N141+N142</f>
        <v>0</v>
      </c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  <c r="EM143" s="219"/>
      <c r="EN143" s="219"/>
      <c r="EO143" s="219"/>
      <c r="EP143" s="219"/>
      <c r="EQ143" s="219"/>
      <c r="ER143" s="219"/>
      <c r="ES143" s="219"/>
      <c r="ET143" s="219"/>
      <c r="EU143" s="219"/>
      <c r="EV143" s="219"/>
      <c r="EW143" s="219"/>
      <c r="EX143" s="219"/>
      <c r="EY143" s="219"/>
      <c r="EZ143" s="219"/>
      <c r="FA143" s="219"/>
      <c r="FB143" s="219"/>
      <c r="FC143" s="219"/>
      <c r="FD143" s="219"/>
      <c r="FE143" s="219"/>
      <c r="FF143" s="219"/>
      <c r="FG143" s="219"/>
      <c r="FH143" s="219"/>
      <c r="FI143" s="219"/>
      <c r="FJ143" s="219"/>
      <c r="FK143" s="219"/>
      <c r="FL143" s="219"/>
      <c r="FM143" s="219"/>
      <c r="FN143" s="219"/>
      <c r="FO143" s="219"/>
      <c r="FP143" s="219"/>
      <c r="FQ143" s="219"/>
      <c r="FR143" s="219"/>
      <c r="FS143" s="219"/>
      <c r="FT143" s="219"/>
      <c r="FU143" s="219"/>
      <c r="FV143" s="219"/>
      <c r="FW143" s="219"/>
      <c r="FX143" s="219"/>
      <c r="FY143" s="219"/>
      <c r="FZ143" s="219"/>
      <c r="GA143" s="219"/>
      <c r="GB143" s="219"/>
      <c r="GC143" s="219"/>
      <c r="GD143" s="219"/>
      <c r="GE143" s="219"/>
      <c r="GF143" s="219"/>
      <c r="GG143" s="219"/>
      <c r="GH143" s="219"/>
      <c r="GI143" s="219"/>
      <c r="GJ143" s="219"/>
      <c r="GK143" s="219"/>
      <c r="GL143" s="219"/>
      <c r="GM143" s="219"/>
      <c r="GN143" s="219"/>
      <c r="GO143" s="219"/>
      <c r="GP143" s="219"/>
      <c r="GQ143" s="219"/>
      <c r="GR143" s="219"/>
      <c r="GS143" s="219"/>
      <c r="GT143" s="219"/>
      <c r="GU143" s="219"/>
      <c r="GV143" s="219"/>
      <c r="GW143" s="219"/>
      <c r="GX143" s="219"/>
      <c r="GY143" s="219"/>
      <c r="GZ143" s="219"/>
      <c r="HA143" s="219"/>
      <c r="HB143" s="219"/>
      <c r="HC143" s="219"/>
      <c r="HD143" s="219"/>
      <c r="HE143" s="219"/>
      <c r="HF143" s="219"/>
      <c r="HG143" s="219"/>
      <c r="HH143" s="219"/>
      <c r="HI143" s="219"/>
      <c r="HJ143" s="219"/>
      <c r="HK143" s="219"/>
      <c r="HL143" s="219"/>
      <c r="HM143" s="219"/>
      <c r="HN143" s="219"/>
      <c r="HO143" s="219"/>
      <c r="HP143" s="219"/>
      <c r="HQ143" s="219"/>
      <c r="HR143" s="219"/>
      <c r="HS143" s="219"/>
      <c r="HT143" s="219"/>
      <c r="HU143" s="219"/>
      <c r="HV143" s="219"/>
      <c r="HW143" s="219"/>
      <c r="HX143" s="219"/>
      <c r="HY143" s="219"/>
      <c r="HZ143" s="219"/>
      <c r="IA143" s="219"/>
      <c r="IB143" s="219"/>
      <c r="IC143" s="219"/>
      <c r="ID143" s="219"/>
      <c r="IE143" s="219"/>
      <c r="IF143" s="219"/>
      <c r="IG143" s="219"/>
      <c r="IH143" s="219"/>
      <c r="II143" s="219"/>
      <c r="IJ143" s="219"/>
      <c r="IK143" s="219"/>
      <c r="IL143" s="219"/>
      <c r="IM143" s="219"/>
      <c r="IN143" s="219"/>
      <c r="IO143" s="219"/>
      <c r="IP143" s="219"/>
      <c r="IQ143" s="219"/>
      <c r="IR143" s="219"/>
      <c r="IS143" s="219"/>
      <c r="IT143" s="219"/>
      <c r="IU143" s="219"/>
      <c r="IV143" s="624"/>
    </row>
    <row r="144" spans="1:256" hidden="1">
      <c r="A144" s="641"/>
      <c r="B144" s="685"/>
      <c r="C144" s="686"/>
      <c r="D144" s="663"/>
      <c r="E144" s="687"/>
      <c r="F144" s="687"/>
      <c r="G144" s="688"/>
      <c r="H144" s="617"/>
      <c r="I144" s="689"/>
      <c r="J144" s="665"/>
      <c r="K144" s="664"/>
      <c r="L144" s="664"/>
      <c r="M144" s="664"/>
      <c r="N144" s="664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  <c r="EM144" s="219"/>
      <c r="EN144" s="219"/>
      <c r="EO144" s="219"/>
      <c r="EP144" s="219"/>
      <c r="EQ144" s="219"/>
      <c r="ER144" s="219"/>
      <c r="ES144" s="219"/>
      <c r="ET144" s="219"/>
      <c r="EU144" s="219"/>
      <c r="EV144" s="219"/>
      <c r="EW144" s="219"/>
      <c r="EX144" s="219"/>
      <c r="EY144" s="219"/>
      <c r="EZ144" s="219"/>
      <c r="FA144" s="219"/>
      <c r="FB144" s="219"/>
      <c r="FC144" s="219"/>
      <c r="FD144" s="219"/>
      <c r="FE144" s="219"/>
      <c r="FF144" s="219"/>
      <c r="FG144" s="219"/>
      <c r="FH144" s="219"/>
      <c r="FI144" s="219"/>
      <c r="FJ144" s="219"/>
      <c r="FK144" s="219"/>
      <c r="FL144" s="219"/>
      <c r="FM144" s="219"/>
      <c r="FN144" s="219"/>
      <c r="FO144" s="219"/>
      <c r="FP144" s="219"/>
      <c r="FQ144" s="219"/>
      <c r="FR144" s="219"/>
      <c r="FS144" s="219"/>
      <c r="FT144" s="219"/>
      <c r="FU144" s="219"/>
      <c r="FV144" s="219"/>
      <c r="FW144" s="219"/>
      <c r="FX144" s="219"/>
      <c r="FY144" s="219"/>
      <c r="FZ144" s="219"/>
      <c r="GA144" s="219"/>
      <c r="GB144" s="219"/>
      <c r="GC144" s="219"/>
      <c r="GD144" s="219"/>
      <c r="GE144" s="219"/>
      <c r="GF144" s="219"/>
      <c r="GG144" s="219"/>
      <c r="GH144" s="219"/>
      <c r="GI144" s="219"/>
      <c r="GJ144" s="219"/>
      <c r="GK144" s="219"/>
      <c r="GL144" s="219"/>
      <c r="GM144" s="219"/>
      <c r="GN144" s="219"/>
      <c r="GO144" s="219"/>
      <c r="GP144" s="219"/>
      <c r="GQ144" s="219"/>
      <c r="GR144" s="219"/>
      <c r="GS144" s="219"/>
      <c r="GT144" s="219"/>
      <c r="GU144" s="219"/>
      <c r="GV144" s="219"/>
      <c r="GW144" s="219"/>
      <c r="GX144" s="219"/>
      <c r="GY144" s="219"/>
      <c r="GZ144" s="219"/>
      <c r="HA144" s="219"/>
      <c r="HB144" s="219"/>
      <c r="HC144" s="219"/>
      <c r="HD144" s="219"/>
      <c r="HE144" s="219"/>
      <c r="HF144" s="219"/>
      <c r="HG144" s="219"/>
      <c r="HH144" s="219"/>
      <c r="HI144" s="219"/>
      <c r="HJ144" s="219"/>
      <c r="HK144" s="219"/>
      <c r="HL144" s="219"/>
      <c r="HM144" s="219"/>
      <c r="HN144" s="219"/>
      <c r="HO144" s="219"/>
      <c r="HP144" s="219"/>
      <c r="HQ144" s="219"/>
      <c r="HR144" s="219"/>
      <c r="HS144" s="219"/>
      <c r="HT144" s="219"/>
      <c r="HU144" s="219"/>
      <c r="HV144" s="219"/>
      <c r="HW144" s="219"/>
      <c r="HX144" s="219"/>
      <c r="HY144" s="219"/>
      <c r="HZ144" s="219"/>
      <c r="IA144" s="219"/>
      <c r="IB144" s="219"/>
      <c r="IC144" s="219"/>
      <c r="ID144" s="219"/>
      <c r="IE144" s="219"/>
      <c r="IF144" s="219"/>
      <c r="IG144" s="219"/>
      <c r="IH144" s="219"/>
      <c r="II144" s="219"/>
      <c r="IJ144" s="219"/>
      <c r="IK144" s="219"/>
      <c r="IL144" s="219"/>
      <c r="IM144" s="219"/>
      <c r="IN144" s="219"/>
      <c r="IO144" s="219"/>
      <c r="IP144" s="219"/>
      <c r="IQ144" s="219"/>
      <c r="IR144" s="219"/>
      <c r="IS144" s="219"/>
      <c r="IT144" s="219"/>
      <c r="IU144" s="219"/>
      <c r="IV144" s="624"/>
    </row>
    <row r="145" spans="1:256" ht="15" hidden="1">
      <c r="A145" s="1171"/>
      <c r="B145" s="1174" t="s">
        <v>55</v>
      </c>
      <c r="C145" s="1177" t="s">
        <v>56</v>
      </c>
      <c r="D145" s="625" t="s">
        <v>0</v>
      </c>
      <c r="E145" s="244">
        <f t="shared" ref="E145:G146" si="46">E149</f>
        <v>2000</v>
      </c>
      <c r="F145" s="244">
        <f t="shared" si="46"/>
        <v>2000</v>
      </c>
      <c r="G145" s="626">
        <f t="shared" si="46"/>
        <v>0</v>
      </c>
      <c r="H145" s="617"/>
      <c r="I145" s="808" t="s">
        <v>56</v>
      </c>
      <c r="J145" s="627" t="s">
        <v>0</v>
      </c>
      <c r="K145" s="244">
        <f t="shared" ref="K145:M146" si="47">K149</f>
        <v>2000</v>
      </c>
      <c r="L145" s="244">
        <f t="shared" si="47"/>
        <v>2000</v>
      </c>
      <c r="M145" s="244">
        <f t="shared" si="47"/>
        <v>0</v>
      </c>
      <c r="N145" s="244">
        <f>N149</f>
        <v>0</v>
      </c>
      <c r="O145" s="246"/>
      <c r="P145" s="246"/>
      <c r="Q145" s="246"/>
      <c r="R145" s="246"/>
      <c r="S145" s="246"/>
      <c r="T145" s="246"/>
      <c r="U145" s="246"/>
      <c r="V145" s="246"/>
      <c r="W145" s="246"/>
      <c r="X145" s="246"/>
      <c r="Y145" s="246"/>
      <c r="Z145" s="246"/>
      <c r="AA145" s="246"/>
      <c r="AB145" s="246"/>
      <c r="AC145" s="246"/>
      <c r="AD145" s="246"/>
      <c r="AE145" s="246"/>
      <c r="AF145" s="246"/>
      <c r="AG145" s="246"/>
      <c r="AH145" s="246"/>
      <c r="AI145" s="246"/>
      <c r="AJ145" s="246"/>
      <c r="AK145" s="246"/>
      <c r="AL145" s="246"/>
      <c r="AM145" s="246"/>
      <c r="AN145" s="246"/>
      <c r="AO145" s="246"/>
      <c r="AP145" s="246"/>
      <c r="AQ145" s="246"/>
      <c r="AR145" s="246"/>
      <c r="AS145" s="246"/>
      <c r="AT145" s="246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46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  <c r="FC145" s="246"/>
      <c r="FD145" s="246"/>
      <c r="FE145" s="246"/>
      <c r="FF145" s="246"/>
      <c r="FG145" s="246"/>
      <c r="FH145" s="246"/>
      <c r="FI145" s="246"/>
      <c r="FJ145" s="246"/>
      <c r="FK145" s="246"/>
      <c r="FL145" s="246"/>
      <c r="FM145" s="246"/>
      <c r="FN145" s="246"/>
      <c r="FO145" s="246"/>
      <c r="FP145" s="246"/>
      <c r="FQ145" s="246"/>
      <c r="FR145" s="246"/>
      <c r="FS145" s="246"/>
      <c r="FT145" s="246"/>
      <c r="FU145" s="246"/>
      <c r="FV145" s="246"/>
      <c r="FW145" s="246"/>
      <c r="FX145" s="246"/>
      <c r="FY145" s="246"/>
      <c r="FZ145" s="246"/>
      <c r="GA145" s="246"/>
      <c r="GB145" s="246"/>
      <c r="GC145" s="246"/>
      <c r="GD145" s="246"/>
      <c r="GE145" s="246"/>
      <c r="GF145" s="246"/>
      <c r="GG145" s="246"/>
      <c r="GH145" s="246"/>
      <c r="GI145" s="246"/>
      <c r="GJ145" s="246"/>
      <c r="GK145" s="246"/>
      <c r="GL145" s="246"/>
      <c r="GM145" s="246"/>
      <c r="GN145" s="246"/>
      <c r="GO145" s="246"/>
      <c r="GP145" s="246"/>
      <c r="GQ145" s="246"/>
      <c r="GR145" s="246"/>
      <c r="GS145" s="246"/>
      <c r="GT145" s="246"/>
      <c r="GU145" s="246"/>
      <c r="GV145" s="246"/>
      <c r="GW145" s="246"/>
      <c r="GX145" s="246"/>
      <c r="GY145" s="246"/>
      <c r="GZ145" s="246"/>
      <c r="HA145" s="246"/>
      <c r="HB145" s="246"/>
      <c r="HC145" s="246"/>
      <c r="HD145" s="246"/>
      <c r="HE145" s="246"/>
      <c r="HF145" s="246"/>
      <c r="HG145" s="246"/>
      <c r="HH145" s="246"/>
      <c r="HI145" s="246"/>
      <c r="HJ145" s="246"/>
      <c r="HK145" s="246"/>
      <c r="HL145" s="246"/>
      <c r="HM145" s="246"/>
      <c r="HN145" s="246"/>
      <c r="HO145" s="246"/>
      <c r="HP145" s="246"/>
      <c r="HQ145" s="246"/>
      <c r="HR145" s="246"/>
      <c r="HS145" s="246"/>
      <c r="HT145" s="246"/>
      <c r="HU145" s="246"/>
      <c r="HV145" s="246"/>
      <c r="HW145" s="246"/>
      <c r="HX145" s="246"/>
      <c r="HY145" s="246"/>
      <c r="HZ145" s="246"/>
      <c r="IA145" s="246"/>
      <c r="IB145" s="246"/>
      <c r="IC145" s="246"/>
      <c r="ID145" s="246"/>
      <c r="IE145" s="246"/>
      <c r="IF145" s="246"/>
      <c r="IG145" s="246"/>
      <c r="IH145" s="246"/>
      <c r="II145" s="246"/>
      <c r="IJ145" s="246"/>
      <c r="IK145" s="246"/>
      <c r="IL145" s="246"/>
      <c r="IM145" s="246"/>
      <c r="IN145" s="246"/>
      <c r="IO145" s="246"/>
      <c r="IP145" s="246"/>
      <c r="IQ145" s="246"/>
      <c r="IR145" s="246"/>
      <c r="IS145" s="246"/>
      <c r="IT145" s="246"/>
      <c r="IU145" s="246"/>
      <c r="IV145" s="219"/>
    </row>
    <row r="146" spans="1:256" ht="15" hidden="1">
      <c r="A146" s="1172"/>
      <c r="B146" s="1175"/>
      <c r="C146" s="1178"/>
      <c r="D146" s="628" t="s">
        <v>1</v>
      </c>
      <c r="E146" s="244">
        <f t="shared" si="46"/>
        <v>0</v>
      </c>
      <c r="F146" s="244">
        <f t="shared" si="46"/>
        <v>0</v>
      </c>
      <c r="G146" s="626">
        <f t="shared" si="46"/>
        <v>0</v>
      </c>
      <c r="H146" s="617"/>
      <c r="I146" s="809"/>
      <c r="J146" s="629" t="s">
        <v>1</v>
      </c>
      <c r="K146" s="244">
        <f t="shared" si="47"/>
        <v>0</v>
      </c>
      <c r="L146" s="244">
        <f t="shared" si="47"/>
        <v>0</v>
      </c>
      <c r="M146" s="244">
        <f t="shared" si="47"/>
        <v>0</v>
      </c>
      <c r="N146" s="244">
        <f>N150</f>
        <v>0</v>
      </c>
      <c r="O146" s="246"/>
      <c r="P146" s="246"/>
      <c r="Q146" s="246"/>
      <c r="R146" s="246"/>
      <c r="S146" s="246"/>
      <c r="T146" s="246"/>
      <c r="U146" s="246"/>
      <c r="V146" s="246"/>
      <c r="W146" s="246"/>
      <c r="X146" s="246"/>
      <c r="Y146" s="246"/>
      <c r="Z146" s="246"/>
      <c r="AA146" s="246"/>
      <c r="AB146" s="246"/>
      <c r="AC146" s="246"/>
      <c r="AD146" s="246"/>
      <c r="AE146" s="246"/>
      <c r="AF146" s="246"/>
      <c r="AG146" s="246"/>
      <c r="AH146" s="246"/>
      <c r="AI146" s="246"/>
      <c r="AJ146" s="246"/>
      <c r="AK146" s="246"/>
      <c r="AL146" s="246"/>
      <c r="AM146" s="246"/>
      <c r="AN146" s="246"/>
      <c r="AO146" s="246"/>
      <c r="AP146" s="246"/>
      <c r="AQ146" s="246"/>
      <c r="AR146" s="246"/>
      <c r="AS146" s="246"/>
      <c r="AT146" s="246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  <c r="EJ146" s="246"/>
      <c r="EK146" s="246"/>
      <c r="EL146" s="246"/>
      <c r="EM146" s="246"/>
      <c r="EN146" s="246"/>
      <c r="EO146" s="246"/>
      <c r="EP146" s="246"/>
      <c r="EQ146" s="246"/>
      <c r="ER146" s="246"/>
      <c r="ES146" s="246"/>
      <c r="ET146" s="246"/>
      <c r="EU146" s="246"/>
      <c r="EV146" s="246"/>
      <c r="EW146" s="246"/>
      <c r="EX146" s="246"/>
      <c r="EY146" s="246"/>
      <c r="EZ146" s="246"/>
      <c r="FA146" s="246"/>
      <c r="FB146" s="246"/>
      <c r="FC146" s="246"/>
      <c r="FD146" s="246"/>
      <c r="FE146" s="246"/>
      <c r="FF146" s="246"/>
      <c r="FG146" s="246"/>
      <c r="FH146" s="246"/>
      <c r="FI146" s="246"/>
      <c r="FJ146" s="246"/>
      <c r="FK146" s="246"/>
      <c r="FL146" s="246"/>
      <c r="FM146" s="246"/>
      <c r="FN146" s="246"/>
      <c r="FO146" s="246"/>
      <c r="FP146" s="246"/>
      <c r="FQ146" s="246"/>
      <c r="FR146" s="246"/>
      <c r="FS146" s="246"/>
      <c r="FT146" s="246"/>
      <c r="FU146" s="246"/>
      <c r="FV146" s="246"/>
      <c r="FW146" s="246"/>
      <c r="FX146" s="246"/>
      <c r="FY146" s="246"/>
      <c r="FZ146" s="246"/>
      <c r="GA146" s="246"/>
      <c r="GB146" s="246"/>
      <c r="GC146" s="246"/>
      <c r="GD146" s="246"/>
      <c r="GE146" s="246"/>
      <c r="GF146" s="246"/>
      <c r="GG146" s="246"/>
      <c r="GH146" s="246"/>
      <c r="GI146" s="246"/>
      <c r="GJ146" s="246"/>
      <c r="GK146" s="246"/>
      <c r="GL146" s="246"/>
      <c r="GM146" s="246"/>
      <c r="GN146" s="246"/>
      <c r="GO146" s="246"/>
      <c r="GP146" s="246"/>
      <c r="GQ146" s="246"/>
      <c r="GR146" s="246"/>
      <c r="GS146" s="246"/>
      <c r="GT146" s="246"/>
      <c r="GU146" s="246"/>
      <c r="GV146" s="246"/>
      <c r="GW146" s="246"/>
      <c r="GX146" s="246"/>
      <c r="GY146" s="246"/>
      <c r="GZ146" s="246"/>
      <c r="HA146" s="246"/>
      <c r="HB146" s="246"/>
      <c r="HC146" s="246"/>
      <c r="HD146" s="246"/>
      <c r="HE146" s="246"/>
      <c r="HF146" s="246"/>
      <c r="HG146" s="246"/>
      <c r="HH146" s="246"/>
      <c r="HI146" s="246"/>
      <c r="HJ146" s="246"/>
      <c r="HK146" s="246"/>
      <c r="HL146" s="246"/>
      <c r="HM146" s="246"/>
      <c r="HN146" s="246"/>
      <c r="HO146" s="246"/>
      <c r="HP146" s="246"/>
      <c r="HQ146" s="246"/>
      <c r="HR146" s="246"/>
      <c r="HS146" s="246"/>
      <c r="HT146" s="246"/>
      <c r="HU146" s="246"/>
      <c r="HV146" s="246"/>
      <c r="HW146" s="246"/>
      <c r="HX146" s="246"/>
      <c r="HY146" s="246"/>
      <c r="HZ146" s="246"/>
      <c r="IA146" s="246"/>
      <c r="IB146" s="246"/>
      <c r="IC146" s="246"/>
      <c r="ID146" s="246"/>
      <c r="IE146" s="246"/>
      <c r="IF146" s="246"/>
      <c r="IG146" s="246"/>
      <c r="IH146" s="246"/>
      <c r="II146" s="246"/>
      <c r="IJ146" s="246"/>
      <c r="IK146" s="246"/>
      <c r="IL146" s="246"/>
      <c r="IM146" s="246"/>
      <c r="IN146" s="246"/>
      <c r="IO146" s="246"/>
      <c r="IP146" s="246"/>
      <c r="IQ146" s="246"/>
      <c r="IR146" s="246"/>
      <c r="IS146" s="246"/>
      <c r="IT146" s="246"/>
      <c r="IU146" s="246"/>
      <c r="IV146" s="219"/>
    </row>
    <row r="147" spans="1:256" ht="15" hidden="1">
      <c r="A147" s="1173"/>
      <c r="B147" s="1176"/>
      <c r="C147" s="1179"/>
      <c r="D147" s="628" t="s">
        <v>2</v>
      </c>
      <c r="E147" s="630">
        <f>E145+E146</f>
        <v>2000</v>
      </c>
      <c r="F147" s="630">
        <f>F145+F146</f>
        <v>2000</v>
      </c>
      <c r="G147" s="630">
        <f>G145+G146</f>
        <v>0</v>
      </c>
      <c r="H147" s="617"/>
      <c r="I147" s="810"/>
      <c r="J147" s="629" t="s">
        <v>2</v>
      </c>
      <c r="K147" s="244">
        <f>K145+K146</f>
        <v>2000</v>
      </c>
      <c r="L147" s="244">
        <f>L145+L146</f>
        <v>2000</v>
      </c>
      <c r="M147" s="244">
        <f>M145+M146</f>
        <v>0</v>
      </c>
      <c r="N147" s="244">
        <f>N145+N146</f>
        <v>0</v>
      </c>
      <c r="O147" s="246"/>
      <c r="P147" s="246"/>
      <c r="Q147" s="246"/>
      <c r="R147" s="246"/>
      <c r="S147" s="246"/>
      <c r="T147" s="246"/>
      <c r="U147" s="246"/>
      <c r="V147" s="246"/>
      <c r="W147" s="246"/>
      <c r="X147" s="246"/>
      <c r="Y147" s="246"/>
      <c r="Z147" s="246"/>
      <c r="AA147" s="246"/>
      <c r="AB147" s="246"/>
      <c r="AC147" s="246"/>
      <c r="AD147" s="246"/>
      <c r="AE147" s="246"/>
      <c r="AF147" s="246"/>
      <c r="AG147" s="246"/>
      <c r="AH147" s="246"/>
      <c r="AI147" s="246"/>
      <c r="AJ147" s="246"/>
      <c r="AK147" s="246"/>
      <c r="AL147" s="246"/>
      <c r="AM147" s="246"/>
      <c r="AN147" s="246"/>
      <c r="AO147" s="246"/>
      <c r="AP147" s="246"/>
      <c r="AQ147" s="246"/>
      <c r="AR147" s="246"/>
      <c r="AS147" s="246"/>
      <c r="AT147" s="246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  <c r="EJ147" s="246"/>
      <c r="EK147" s="246"/>
      <c r="EL147" s="246"/>
      <c r="EM147" s="246"/>
      <c r="EN147" s="246"/>
      <c r="EO147" s="246"/>
      <c r="EP147" s="246"/>
      <c r="EQ147" s="246"/>
      <c r="ER147" s="246"/>
      <c r="ES147" s="246"/>
      <c r="ET147" s="246"/>
      <c r="EU147" s="246"/>
      <c r="EV147" s="246"/>
      <c r="EW147" s="246"/>
      <c r="EX147" s="246"/>
      <c r="EY147" s="246"/>
      <c r="EZ147" s="246"/>
      <c r="FA147" s="246"/>
      <c r="FB147" s="246"/>
      <c r="FC147" s="246"/>
      <c r="FD147" s="246"/>
      <c r="FE147" s="246"/>
      <c r="FF147" s="246"/>
      <c r="FG147" s="246"/>
      <c r="FH147" s="246"/>
      <c r="FI147" s="246"/>
      <c r="FJ147" s="246"/>
      <c r="FK147" s="246"/>
      <c r="FL147" s="246"/>
      <c r="FM147" s="246"/>
      <c r="FN147" s="246"/>
      <c r="FO147" s="246"/>
      <c r="FP147" s="246"/>
      <c r="FQ147" s="246"/>
      <c r="FR147" s="246"/>
      <c r="FS147" s="246"/>
      <c r="FT147" s="246"/>
      <c r="FU147" s="246"/>
      <c r="FV147" s="246"/>
      <c r="FW147" s="246"/>
      <c r="FX147" s="246"/>
      <c r="FY147" s="246"/>
      <c r="FZ147" s="246"/>
      <c r="GA147" s="246"/>
      <c r="GB147" s="246"/>
      <c r="GC147" s="246"/>
      <c r="GD147" s="246"/>
      <c r="GE147" s="246"/>
      <c r="GF147" s="246"/>
      <c r="GG147" s="246"/>
      <c r="GH147" s="246"/>
      <c r="GI147" s="246"/>
      <c r="GJ147" s="246"/>
      <c r="GK147" s="246"/>
      <c r="GL147" s="246"/>
      <c r="GM147" s="246"/>
      <c r="GN147" s="246"/>
      <c r="GO147" s="246"/>
      <c r="GP147" s="246"/>
      <c r="GQ147" s="246"/>
      <c r="GR147" s="246"/>
      <c r="GS147" s="246"/>
      <c r="GT147" s="246"/>
      <c r="GU147" s="246"/>
      <c r="GV147" s="246"/>
      <c r="GW147" s="246"/>
      <c r="GX147" s="246"/>
      <c r="GY147" s="246"/>
      <c r="GZ147" s="246"/>
      <c r="HA147" s="246"/>
      <c r="HB147" s="246"/>
      <c r="HC147" s="246"/>
      <c r="HD147" s="246"/>
      <c r="HE147" s="246"/>
      <c r="HF147" s="246"/>
      <c r="HG147" s="246"/>
      <c r="HH147" s="246"/>
      <c r="HI147" s="246"/>
      <c r="HJ147" s="246"/>
      <c r="HK147" s="246"/>
      <c r="HL147" s="246"/>
      <c r="HM147" s="246"/>
      <c r="HN147" s="246"/>
      <c r="HO147" s="246"/>
      <c r="HP147" s="246"/>
      <c r="HQ147" s="246"/>
      <c r="HR147" s="246"/>
      <c r="HS147" s="246"/>
      <c r="HT147" s="246"/>
      <c r="HU147" s="246"/>
      <c r="HV147" s="246"/>
      <c r="HW147" s="246"/>
      <c r="HX147" s="246"/>
      <c r="HY147" s="246"/>
      <c r="HZ147" s="246"/>
      <c r="IA147" s="246"/>
      <c r="IB147" s="246"/>
      <c r="IC147" s="246"/>
      <c r="ID147" s="246"/>
      <c r="IE147" s="246"/>
      <c r="IF147" s="246"/>
      <c r="IG147" s="246"/>
      <c r="IH147" s="246"/>
      <c r="II147" s="246"/>
      <c r="IJ147" s="246"/>
      <c r="IK147" s="246"/>
      <c r="IL147" s="246"/>
      <c r="IM147" s="246"/>
      <c r="IN147" s="246"/>
      <c r="IO147" s="246"/>
      <c r="IP147" s="246"/>
      <c r="IQ147" s="246"/>
      <c r="IR147" s="246"/>
      <c r="IS147" s="246"/>
      <c r="IT147" s="246"/>
      <c r="IU147" s="246"/>
      <c r="IV147" s="219"/>
    </row>
    <row r="148" spans="1:256" hidden="1">
      <c r="A148" s="641"/>
      <c r="B148" s="631"/>
      <c r="C148" s="632"/>
      <c r="D148" s="633"/>
      <c r="E148" s="673"/>
      <c r="F148" s="673"/>
      <c r="G148" s="674"/>
      <c r="H148" s="617"/>
      <c r="I148" s="666"/>
      <c r="J148" s="636"/>
      <c r="K148" s="634"/>
      <c r="L148" s="634"/>
      <c r="M148" s="634"/>
      <c r="N148" s="634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  <c r="EM148" s="219"/>
      <c r="EN148" s="219"/>
      <c r="EO148" s="219"/>
      <c r="EP148" s="219"/>
      <c r="EQ148" s="219"/>
      <c r="ER148" s="219"/>
      <c r="ES148" s="219"/>
      <c r="ET148" s="219"/>
      <c r="EU148" s="219"/>
      <c r="EV148" s="219"/>
      <c r="EW148" s="219"/>
      <c r="EX148" s="219"/>
      <c r="EY148" s="219"/>
      <c r="EZ148" s="219"/>
      <c r="FA148" s="219"/>
      <c r="FB148" s="219"/>
      <c r="FC148" s="219"/>
      <c r="FD148" s="219"/>
      <c r="FE148" s="219"/>
      <c r="FF148" s="219"/>
      <c r="FG148" s="219"/>
      <c r="FH148" s="219"/>
      <c r="FI148" s="219"/>
      <c r="FJ148" s="219"/>
      <c r="FK148" s="219"/>
      <c r="FL148" s="219"/>
      <c r="FM148" s="219"/>
      <c r="FN148" s="219"/>
      <c r="FO148" s="219"/>
      <c r="FP148" s="219"/>
      <c r="FQ148" s="219"/>
      <c r="FR148" s="219"/>
      <c r="FS148" s="219"/>
      <c r="FT148" s="219"/>
      <c r="FU148" s="219"/>
      <c r="FV148" s="219"/>
      <c r="FW148" s="219"/>
      <c r="FX148" s="219"/>
      <c r="FY148" s="219"/>
      <c r="FZ148" s="219"/>
      <c r="GA148" s="219"/>
      <c r="GB148" s="219"/>
      <c r="GC148" s="219"/>
      <c r="GD148" s="219"/>
      <c r="GE148" s="219"/>
      <c r="GF148" s="219"/>
      <c r="GG148" s="219"/>
      <c r="GH148" s="219"/>
      <c r="GI148" s="219"/>
      <c r="GJ148" s="219"/>
      <c r="GK148" s="219"/>
      <c r="GL148" s="219"/>
      <c r="GM148" s="219"/>
      <c r="GN148" s="219"/>
      <c r="GO148" s="219"/>
      <c r="GP148" s="219"/>
      <c r="GQ148" s="219"/>
      <c r="GR148" s="219"/>
      <c r="GS148" s="219"/>
      <c r="GT148" s="219"/>
      <c r="GU148" s="219"/>
      <c r="GV148" s="219"/>
      <c r="GW148" s="219"/>
      <c r="GX148" s="219"/>
      <c r="GY148" s="219"/>
      <c r="GZ148" s="219"/>
      <c r="HA148" s="219"/>
      <c r="HB148" s="219"/>
      <c r="HC148" s="219"/>
      <c r="HD148" s="219"/>
      <c r="HE148" s="219"/>
      <c r="HF148" s="219"/>
      <c r="HG148" s="219"/>
      <c r="HH148" s="219"/>
      <c r="HI148" s="219"/>
      <c r="HJ148" s="219"/>
      <c r="HK148" s="219"/>
      <c r="HL148" s="219"/>
      <c r="HM148" s="219"/>
      <c r="HN148" s="219"/>
      <c r="HO148" s="219"/>
      <c r="HP148" s="219"/>
      <c r="HQ148" s="219"/>
      <c r="HR148" s="219"/>
      <c r="HS148" s="219"/>
      <c r="HT148" s="219"/>
      <c r="HU148" s="219"/>
      <c r="HV148" s="219"/>
      <c r="HW148" s="219"/>
      <c r="HX148" s="219"/>
      <c r="HY148" s="219"/>
      <c r="HZ148" s="219"/>
      <c r="IA148" s="219"/>
      <c r="IB148" s="219"/>
      <c r="IC148" s="219"/>
      <c r="ID148" s="219"/>
      <c r="IE148" s="219"/>
      <c r="IF148" s="219"/>
      <c r="IG148" s="219"/>
      <c r="IH148" s="219"/>
      <c r="II148" s="219"/>
      <c r="IJ148" s="219"/>
      <c r="IK148" s="219"/>
      <c r="IL148" s="219"/>
      <c r="IM148" s="219"/>
      <c r="IN148" s="219"/>
      <c r="IO148" s="219"/>
      <c r="IP148" s="219"/>
      <c r="IQ148" s="219"/>
      <c r="IR148" s="219"/>
      <c r="IS148" s="219"/>
      <c r="IT148" s="219"/>
      <c r="IU148" s="219"/>
      <c r="IV148" s="219"/>
    </row>
    <row r="149" spans="1:256" hidden="1">
      <c r="A149" s="1180"/>
      <c r="B149" s="1183" t="s">
        <v>556</v>
      </c>
      <c r="C149" s="1186" t="s">
        <v>557</v>
      </c>
      <c r="D149" s="667" t="s">
        <v>0</v>
      </c>
      <c r="E149" s="638">
        <f t="shared" ref="E149:G150" si="48">E153</f>
        <v>2000</v>
      </c>
      <c r="F149" s="638">
        <f t="shared" si="48"/>
        <v>2000</v>
      </c>
      <c r="G149" s="639">
        <f t="shared" si="48"/>
        <v>0</v>
      </c>
      <c r="H149" s="617"/>
      <c r="I149" s="1214" t="s">
        <v>557</v>
      </c>
      <c r="J149" s="675" t="s">
        <v>0</v>
      </c>
      <c r="K149" s="638">
        <f t="shared" ref="K149:M150" si="49">K153</f>
        <v>2000</v>
      </c>
      <c r="L149" s="638">
        <f t="shared" si="49"/>
        <v>2000</v>
      </c>
      <c r="M149" s="638">
        <f t="shared" si="49"/>
        <v>0</v>
      </c>
      <c r="N149" s="638">
        <f>N153</f>
        <v>0</v>
      </c>
      <c r="O149" s="624"/>
      <c r="P149" s="624"/>
      <c r="Q149" s="624"/>
      <c r="R149" s="624"/>
      <c r="S149" s="624"/>
      <c r="T149" s="624"/>
      <c r="U149" s="624"/>
      <c r="V149" s="624"/>
      <c r="W149" s="624"/>
      <c r="X149" s="624"/>
      <c r="Y149" s="624"/>
      <c r="Z149" s="624"/>
      <c r="AA149" s="624"/>
      <c r="AB149" s="624"/>
      <c r="AC149" s="624"/>
      <c r="AD149" s="624"/>
      <c r="AE149" s="624"/>
      <c r="AF149" s="624"/>
      <c r="AG149" s="624"/>
      <c r="AH149" s="624"/>
      <c r="AI149" s="624"/>
      <c r="AJ149" s="624"/>
      <c r="AK149" s="624"/>
      <c r="AL149" s="624"/>
      <c r="AM149" s="624"/>
      <c r="AN149" s="624"/>
      <c r="AO149" s="624"/>
      <c r="AP149" s="624"/>
      <c r="AQ149" s="624"/>
      <c r="AR149" s="624"/>
      <c r="AS149" s="624"/>
      <c r="AT149" s="624"/>
      <c r="AU149" s="624"/>
      <c r="AV149" s="624"/>
      <c r="AW149" s="624"/>
      <c r="AX149" s="624"/>
      <c r="AY149" s="624"/>
      <c r="AZ149" s="624"/>
      <c r="BA149" s="624"/>
      <c r="BB149" s="624"/>
      <c r="BC149" s="624"/>
      <c r="BD149" s="624"/>
      <c r="BE149" s="624"/>
      <c r="BF149" s="624"/>
      <c r="BG149" s="624"/>
      <c r="BH149" s="624"/>
      <c r="BI149" s="624"/>
      <c r="BJ149" s="624"/>
      <c r="BK149" s="624"/>
      <c r="BL149" s="624"/>
      <c r="BM149" s="624"/>
      <c r="BN149" s="624"/>
      <c r="BO149" s="624"/>
      <c r="BP149" s="624"/>
      <c r="BQ149" s="624"/>
      <c r="BR149" s="624"/>
      <c r="BS149" s="624"/>
      <c r="BT149" s="624"/>
      <c r="BU149" s="624"/>
      <c r="BV149" s="624"/>
      <c r="BW149" s="624"/>
      <c r="BX149" s="624"/>
      <c r="BY149" s="624"/>
      <c r="BZ149" s="624"/>
      <c r="CA149" s="624"/>
      <c r="CB149" s="624"/>
      <c r="CC149" s="624"/>
      <c r="CD149" s="624"/>
      <c r="CE149" s="624"/>
      <c r="CF149" s="624"/>
      <c r="CG149" s="624"/>
      <c r="CH149" s="624"/>
      <c r="CI149" s="624"/>
      <c r="CJ149" s="624"/>
      <c r="CK149" s="624"/>
      <c r="CL149" s="624"/>
      <c r="CM149" s="624"/>
      <c r="CN149" s="624"/>
      <c r="CO149" s="624"/>
      <c r="CP149" s="624"/>
      <c r="CQ149" s="624"/>
      <c r="CR149" s="624"/>
      <c r="CS149" s="624"/>
      <c r="CT149" s="624"/>
      <c r="CU149" s="624"/>
      <c r="CV149" s="624"/>
      <c r="CW149" s="624"/>
      <c r="CX149" s="624"/>
      <c r="CY149" s="624"/>
      <c r="CZ149" s="624"/>
      <c r="DA149" s="624"/>
      <c r="DB149" s="624"/>
      <c r="DC149" s="624"/>
      <c r="DD149" s="624"/>
      <c r="DE149" s="624"/>
      <c r="DF149" s="624"/>
      <c r="DG149" s="624"/>
      <c r="DH149" s="624"/>
      <c r="DI149" s="624"/>
      <c r="DJ149" s="624"/>
      <c r="DK149" s="624"/>
      <c r="DL149" s="624"/>
      <c r="DM149" s="624"/>
      <c r="DN149" s="624"/>
      <c r="DO149" s="624"/>
      <c r="DP149" s="624"/>
      <c r="DQ149" s="624"/>
      <c r="DR149" s="624"/>
      <c r="DS149" s="624"/>
      <c r="DT149" s="624"/>
      <c r="DU149" s="624"/>
      <c r="DV149" s="624"/>
      <c r="DW149" s="624"/>
      <c r="DX149" s="624"/>
      <c r="DY149" s="624"/>
      <c r="DZ149" s="624"/>
      <c r="EA149" s="624"/>
      <c r="EB149" s="624"/>
      <c r="EC149" s="624"/>
      <c r="ED149" s="624"/>
      <c r="EE149" s="624"/>
      <c r="EF149" s="624"/>
      <c r="EG149" s="624"/>
      <c r="EH149" s="624"/>
      <c r="EI149" s="624"/>
      <c r="EJ149" s="624"/>
      <c r="EK149" s="624"/>
      <c r="EL149" s="624"/>
      <c r="EM149" s="624"/>
      <c r="EN149" s="624"/>
      <c r="EO149" s="624"/>
      <c r="EP149" s="624"/>
      <c r="EQ149" s="624"/>
      <c r="ER149" s="624"/>
      <c r="ES149" s="624"/>
      <c r="ET149" s="624"/>
      <c r="EU149" s="624"/>
      <c r="EV149" s="624"/>
      <c r="EW149" s="624"/>
      <c r="EX149" s="624"/>
      <c r="EY149" s="624"/>
      <c r="EZ149" s="624"/>
      <c r="FA149" s="624"/>
      <c r="FB149" s="624"/>
      <c r="FC149" s="624"/>
      <c r="FD149" s="624"/>
      <c r="FE149" s="624"/>
      <c r="FF149" s="624"/>
      <c r="FG149" s="624"/>
      <c r="FH149" s="624"/>
      <c r="FI149" s="624"/>
      <c r="FJ149" s="624"/>
      <c r="FK149" s="624"/>
      <c r="FL149" s="624"/>
      <c r="FM149" s="624"/>
      <c r="FN149" s="624"/>
      <c r="FO149" s="624"/>
      <c r="FP149" s="624"/>
      <c r="FQ149" s="624"/>
      <c r="FR149" s="624"/>
      <c r="FS149" s="624"/>
      <c r="FT149" s="624"/>
      <c r="FU149" s="624"/>
      <c r="FV149" s="624"/>
      <c r="FW149" s="624"/>
      <c r="FX149" s="624"/>
      <c r="FY149" s="624"/>
      <c r="FZ149" s="624"/>
      <c r="GA149" s="624"/>
      <c r="GB149" s="624"/>
      <c r="GC149" s="624"/>
      <c r="GD149" s="624"/>
      <c r="GE149" s="624"/>
      <c r="GF149" s="624"/>
      <c r="GG149" s="624"/>
      <c r="GH149" s="624"/>
      <c r="GI149" s="624"/>
      <c r="GJ149" s="624"/>
      <c r="GK149" s="624"/>
      <c r="GL149" s="624"/>
      <c r="GM149" s="624"/>
      <c r="GN149" s="624"/>
      <c r="GO149" s="624"/>
      <c r="GP149" s="624"/>
      <c r="GQ149" s="624"/>
      <c r="GR149" s="624"/>
      <c r="GS149" s="624"/>
      <c r="GT149" s="624"/>
      <c r="GU149" s="624"/>
      <c r="GV149" s="624"/>
      <c r="GW149" s="624"/>
      <c r="GX149" s="624"/>
      <c r="GY149" s="624"/>
      <c r="GZ149" s="624"/>
      <c r="HA149" s="624"/>
      <c r="HB149" s="624"/>
      <c r="HC149" s="624"/>
      <c r="HD149" s="624"/>
      <c r="HE149" s="624"/>
      <c r="HF149" s="624"/>
      <c r="HG149" s="624"/>
      <c r="HH149" s="624"/>
      <c r="HI149" s="624"/>
      <c r="HJ149" s="624"/>
      <c r="HK149" s="624"/>
      <c r="HL149" s="624"/>
      <c r="HM149" s="624"/>
      <c r="HN149" s="624"/>
      <c r="HO149" s="624"/>
      <c r="HP149" s="624"/>
      <c r="HQ149" s="624"/>
      <c r="HR149" s="624"/>
      <c r="HS149" s="624"/>
      <c r="HT149" s="624"/>
      <c r="HU149" s="624"/>
      <c r="HV149" s="624"/>
      <c r="HW149" s="624"/>
      <c r="HX149" s="624"/>
      <c r="HY149" s="624"/>
      <c r="HZ149" s="624"/>
      <c r="IA149" s="624"/>
      <c r="IB149" s="624"/>
      <c r="IC149" s="624"/>
      <c r="ID149" s="624"/>
      <c r="IE149" s="624"/>
      <c r="IF149" s="624"/>
      <c r="IG149" s="624"/>
      <c r="IH149" s="624"/>
      <c r="II149" s="624"/>
      <c r="IJ149" s="624"/>
      <c r="IK149" s="624"/>
      <c r="IL149" s="624"/>
      <c r="IM149" s="624"/>
      <c r="IN149" s="624"/>
      <c r="IO149" s="624"/>
      <c r="IP149" s="624"/>
      <c r="IQ149" s="624"/>
      <c r="IR149" s="624"/>
      <c r="IS149" s="624"/>
      <c r="IT149" s="624"/>
      <c r="IU149" s="624"/>
      <c r="IV149" s="219"/>
    </row>
    <row r="150" spans="1:256" hidden="1">
      <c r="A150" s="1181"/>
      <c r="B150" s="1184"/>
      <c r="C150" s="1187"/>
      <c r="D150" s="667" t="s">
        <v>1</v>
      </c>
      <c r="E150" s="638">
        <f t="shared" si="48"/>
        <v>0</v>
      </c>
      <c r="F150" s="638">
        <f t="shared" si="48"/>
        <v>0</v>
      </c>
      <c r="G150" s="639">
        <f t="shared" si="48"/>
        <v>0</v>
      </c>
      <c r="H150" s="617"/>
      <c r="I150" s="1215"/>
      <c r="J150" s="675" t="s">
        <v>1</v>
      </c>
      <c r="K150" s="638">
        <f t="shared" si="49"/>
        <v>0</v>
      </c>
      <c r="L150" s="638">
        <f t="shared" si="49"/>
        <v>0</v>
      </c>
      <c r="M150" s="638">
        <f t="shared" si="49"/>
        <v>0</v>
      </c>
      <c r="N150" s="638">
        <f>N154</f>
        <v>0</v>
      </c>
      <c r="O150" s="624"/>
      <c r="P150" s="624"/>
      <c r="Q150" s="624"/>
      <c r="R150" s="624"/>
      <c r="S150" s="624"/>
      <c r="T150" s="624"/>
      <c r="U150" s="624"/>
      <c r="V150" s="624"/>
      <c r="W150" s="624"/>
      <c r="X150" s="624"/>
      <c r="Y150" s="624"/>
      <c r="Z150" s="624"/>
      <c r="AA150" s="624"/>
      <c r="AB150" s="624"/>
      <c r="AC150" s="624"/>
      <c r="AD150" s="624"/>
      <c r="AE150" s="624"/>
      <c r="AF150" s="624"/>
      <c r="AG150" s="624"/>
      <c r="AH150" s="624"/>
      <c r="AI150" s="624"/>
      <c r="AJ150" s="624"/>
      <c r="AK150" s="624"/>
      <c r="AL150" s="624"/>
      <c r="AM150" s="624"/>
      <c r="AN150" s="624"/>
      <c r="AO150" s="624"/>
      <c r="AP150" s="624"/>
      <c r="AQ150" s="624"/>
      <c r="AR150" s="624"/>
      <c r="AS150" s="624"/>
      <c r="AT150" s="624"/>
      <c r="AU150" s="624"/>
      <c r="AV150" s="624"/>
      <c r="AW150" s="624"/>
      <c r="AX150" s="624"/>
      <c r="AY150" s="624"/>
      <c r="AZ150" s="624"/>
      <c r="BA150" s="624"/>
      <c r="BB150" s="624"/>
      <c r="BC150" s="624"/>
      <c r="BD150" s="624"/>
      <c r="BE150" s="624"/>
      <c r="BF150" s="624"/>
      <c r="BG150" s="624"/>
      <c r="BH150" s="624"/>
      <c r="BI150" s="624"/>
      <c r="BJ150" s="624"/>
      <c r="BK150" s="624"/>
      <c r="BL150" s="624"/>
      <c r="BM150" s="624"/>
      <c r="BN150" s="624"/>
      <c r="BO150" s="624"/>
      <c r="BP150" s="624"/>
      <c r="BQ150" s="624"/>
      <c r="BR150" s="624"/>
      <c r="BS150" s="624"/>
      <c r="BT150" s="624"/>
      <c r="BU150" s="624"/>
      <c r="BV150" s="624"/>
      <c r="BW150" s="624"/>
      <c r="BX150" s="624"/>
      <c r="BY150" s="624"/>
      <c r="BZ150" s="624"/>
      <c r="CA150" s="624"/>
      <c r="CB150" s="624"/>
      <c r="CC150" s="624"/>
      <c r="CD150" s="624"/>
      <c r="CE150" s="624"/>
      <c r="CF150" s="624"/>
      <c r="CG150" s="624"/>
      <c r="CH150" s="624"/>
      <c r="CI150" s="624"/>
      <c r="CJ150" s="624"/>
      <c r="CK150" s="624"/>
      <c r="CL150" s="624"/>
      <c r="CM150" s="624"/>
      <c r="CN150" s="624"/>
      <c r="CO150" s="624"/>
      <c r="CP150" s="624"/>
      <c r="CQ150" s="624"/>
      <c r="CR150" s="624"/>
      <c r="CS150" s="624"/>
      <c r="CT150" s="624"/>
      <c r="CU150" s="624"/>
      <c r="CV150" s="624"/>
      <c r="CW150" s="624"/>
      <c r="CX150" s="624"/>
      <c r="CY150" s="624"/>
      <c r="CZ150" s="624"/>
      <c r="DA150" s="624"/>
      <c r="DB150" s="624"/>
      <c r="DC150" s="624"/>
      <c r="DD150" s="624"/>
      <c r="DE150" s="624"/>
      <c r="DF150" s="624"/>
      <c r="DG150" s="624"/>
      <c r="DH150" s="624"/>
      <c r="DI150" s="624"/>
      <c r="DJ150" s="624"/>
      <c r="DK150" s="624"/>
      <c r="DL150" s="624"/>
      <c r="DM150" s="624"/>
      <c r="DN150" s="624"/>
      <c r="DO150" s="624"/>
      <c r="DP150" s="624"/>
      <c r="DQ150" s="624"/>
      <c r="DR150" s="624"/>
      <c r="DS150" s="624"/>
      <c r="DT150" s="624"/>
      <c r="DU150" s="624"/>
      <c r="DV150" s="624"/>
      <c r="DW150" s="624"/>
      <c r="DX150" s="624"/>
      <c r="DY150" s="624"/>
      <c r="DZ150" s="624"/>
      <c r="EA150" s="624"/>
      <c r="EB150" s="624"/>
      <c r="EC150" s="624"/>
      <c r="ED150" s="624"/>
      <c r="EE150" s="624"/>
      <c r="EF150" s="624"/>
      <c r="EG150" s="624"/>
      <c r="EH150" s="624"/>
      <c r="EI150" s="624"/>
      <c r="EJ150" s="624"/>
      <c r="EK150" s="624"/>
      <c r="EL150" s="624"/>
      <c r="EM150" s="624"/>
      <c r="EN150" s="624"/>
      <c r="EO150" s="624"/>
      <c r="EP150" s="624"/>
      <c r="EQ150" s="624"/>
      <c r="ER150" s="624"/>
      <c r="ES150" s="624"/>
      <c r="ET150" s="624"/>
      <c r="EU150" s="624"/>
      <c r="EV150" s="624"/>
      <c r="EW150" s="624"/>
      <c r="EX150" s="624"/>
      <c r="EY150" s="624"/>
      <c r="EZ150" s="624"/>
      <c r="FA150" s="624"/>
      <c r="FB150" s="624"/>
      <c r="FC150" s="624"/>
      <c r="FD150" s="624"/>
      <c r="FE150" s="624"/>
      <c r="FF150" s="624"/>
      <c r="FG150" s="624"/>
      <c r="FH150" s="624"/>
      <c r="FI150" s="624"/>
      <c r="FJ150" s="624"/>
      <c r="FK150" s="624"/>
      <c r="FL150" s="624"/>
      <c r="FM150" s="624"/>
      <c r="FN150" s="624"/>
      <c r="FO150" s="624"/>
      <c r="FP150" s="624"/>
      <c r="FQ150" s="624"/>
      <c r="FR150" s="624"/>
      <c r="FS150" s="624"/>
      <c r="FT150" s="624"/>
      <c r="FU150" s="624"/>
      <c r="FV150" s="624"/>
      <c r="FW150" s="624"/>
      <c r="FX150" s="624"/>
      <c r="FY150" s="624"/>
      <c r="FZ150" s="624"/>
      <c r="GA150" s="624"/>
      <c r="GB150" s="624"/>
      <c r="GC150" s="624"/>
      <c r="GD150" s="624"/>
      <c r="GE150" s="624"/>
      <c r="GF150" s="624"/>
      <c r="GG150" s="624"/>
      <c r="GH150" s="624"/>
      <c r="GI150" s="624"/>
      <c r="GJ150" s="624"/>
      <c r="GK150" s="624"/>
      <c r="GL150" s="624"/>
      <c r="GM150" s="624"/>
      <c r="GN150" s="624"/>
      <c r="GO150" s="624"/>
      <c r="GP150" s="624"/>
      <c r="GQ150" s="624"/>
      <c r="GR150" s="624"/>
      <c r="GS150" s="624"/>
      <c r="GT150" s="624"/>
      <c r="GU150" s="624"/>
      <c r="GV150" s="624"/>
      <c r="GW150" s="624"/>
      <c r="GX150" s="624"/>
      <c r="GY150" s="624"/>
      <c r="GZ150" s="624"/>
      <c r="HA150" s="624"/>
      <c r="HB150" s="624"/>
      <c r="HC150" s="624"/>
      <c r="HD150" s="624"/>
      <c r="HE150" s="624"/>
      <c r="HF150" s="624"/>
      <c r="HG150" s="624"/>
      <c r="HH150" s="624"/>
      <c r="HI150" s="624"/>
      <c r="HJ150" s="624"/>
      <c r="HK150" s="624"/>
      <c r="HL150" s="624"/>
      <c r="HM150" s="624"/>
      <c r="HN150" s="624"/>
      <c r="HO150" s="624"/>
      <c r="HP150" s="624"/>
      <c r="HQ150" s="624"/>
      <c r="HR150" s="624"/>
      <c r="HS150" s="624"/>
      <c r="HT150" s="624"/>
      <c r="HU150" s="624"/>
      <c r="HV150" s="624"/>
      <c r="HW150" s="624"/>
      <c r="HX150" s="624"/>
      <c r="HY150" s="624"/>
      <c r="HZ150" s="624"/>
      <c r="IA150" s="624"/>
      <c r="IB150" s="624"/>
      <c r="IC150" s="624"/>
      <c r="ID150" s="624"/>
      <c r="IE150" s="624"/>
      <c r="IF150" s="624"/>
      <c r="IG150" s="624"/>
      <c r="IH150" s="624"/>
      <c r="II150" s="624"/>
      <c r="IJ150" s="624"/>
      <c r="IK150" s="624"/>
      <c r="IL150" s="624"/>
      <c r="IM150" s="624"/>
      <c r="IN150" s="624"/>
      <c r="IO150" s="624"/>
      <c r="IP150" s="624"/>
      <c r="IQ150" s="624"/>
      <c r="IR150" s="624"/>
      <c r="IS150" s="624"/>
      <c r="IT150" s="624"/>
      <c r="IU150" s="624"/>
      <c r="IV150" s="219"/>
    </row>
    <row r="151" spans="1:256" hidden="1">
      <c r="A151" s="1182"/>
      <c r="B151" s="1185"/>
      <c r="C151" s="1188"/>
      <c r="D151" s="667" t="s">
        <v>2</v>
      </c>
      <c r="E151" s="638">
        <f>E149+E150</f>
        <v>2000</v>
      </c>
      <c r="F151" s="638">
        <f>F149+F150</f>
        <v>2000</v>
      </c>
      <c r="G151" s="638">
        <f>G149+G150</f>
        <v>0</v>
      </c>
      <c r="H151" s="617"/>
      <c r="I151" s="1216"/>
      <c r="J151" s="675" t="s">
        <v>2</v>
      </c>
      <c r="K151" s="638">
        <f>K149+K150</f>
        <v>2000</v>
      </c>
      <c r="L151" s="638">
        <f>L149+L150</f>
        <v>2000</v>
      </c>
      <c r="M151" s="638">
        <f>M149+M150</f>
        <v>0</v>
      </c>
      <c r="N151" s="638">
        <f>N149+N150</f>
        <v>0</v>
      </c>
      <c r="O151" s="624"/>
      <c r="P151" s="624"/>
      <c r="Q151" s="624"/>
      <c r="R151" s="624"/>
      <c r="S151" s="624"/>
      <c r="T151" s="624"/>
      <c r="U151" s="624"/>
      <c r="V151" s="624"/>
      <c r="W151" s="624"/>
      <c r="X151" s="624"/>
      <c r="Y151" s="624"/>
      <c r="Z151" s="624"/>
      <c r="AA151" s="624"/>
      <c r="AB151" s="624"/>
      <c r="AC151" s="624"/>
      <c r="AD151" s="624"/>
      <c r="AE151" s="624"/>
      <c r="AF151" s="624"/>
      <c r="AG151" s="624"/>
      <c r="AH151" s="624"/>
      <c r="AI151" s="624"/>
      <c r="AJ151" s="624"/>
      <c r="AK151" s="624"/>
      <c r="AL151" s="624"/>
      <c r="AM151" s="624"/>
      <c r="AN151" s="624"/>
      <c r="AO151" s="624"/>
      <c r="AP151" s="624"/>
      <c r="AQ151" s="624"/>
      <c r="AR151" s="624"/>
      <c r="AS151" s="624"/>
      <c r="AT151" s="624"/>
      <c r="AU151" s="624"/>
      <c r="AV151" s="624"/>
      <c r="AW151" s="624"/>
      <c r="AX151" s="624"/>
      <c r="AY151" s="624"/>
      <c r="AZ151" s="624"/>
      <c r="BA151" s="624"/>
      <c r="BB151" s="624"/>
      <c r="BC151" s="624"/>
      <c r="BD151" s="624"/>
      <c r="BE151" s="624"/>
      <c r="BF151" s="624"/>
      <c r="BG151" s="624"/>
      <c r="BH151" s="624"/>
      <c r="BI151" s="624"/>
      <c r="BJ151" s="624"/>
      <c r="BK151" s="624"/>
      <c r="BL151" s="624"/>
      <c r="BM151" s="624"/>
      <c r="BN151" s="624"/>
      <c r="BO151" s="624"/>
      <c r="BP151" s="624"/>
      <c r="BQ151" s="624"/>
      <c r="BR151" s="624"/>
      <c r="BS151" s="624"/>
      <c r="BT151" s="624"/>
      <c r="BU151" s="624"/>
      <c r="BV151" s="624"/>
      <c r="BW151" s="624"/>
      <c r="BX151" s="624"/>
      <c r="BY151" s="624"/>
      <c r="BZ151" s="624"/>
      <c r="CA151" s="624"/>
      <c r="CB151" s="624"/>
      <c r="CC151" s="624"/>
      <c r="CD151" s="624"/>
      <c r="CE151" s="624"/>
      <c r="CF151" s="624"/>
      <c r="CG151" s="624"/>
      <c r="CH151" s="624"/>
      <c r="CI151" s="624"/>
      <c r="CJ151" s="624"/>
      <c r="CK151" s="624"/>
      <c r="CL151" s="624"/>
      <c r="CM151" s="624"/>
      <c r="CN151" s="624"/>
      <c r="CO151" s="624"/>
      <c r="CP151" s="624"/>
      <c r="CQ151" s="624"/>
      <c r="CR151" s="624"/>
      <c r="CS151" s="624"/>
      <c r="CT151" s="624"/>
      <c r="CU151" s="624"/>
      <c r="CV151" s="624"/>
      <c r="CW151" s="624"/>
      <c r="CX151" s="624"/>
      <c r="CY151" s="624"/>
      <c r="CZ151" s="624"/>
      <c r="DA151" s="624"/>
      <c r="DB151" s="624"/>
      <c r="DC151" s="624"/>
      <c r="DD151" s="624"/>
      <c r="DE151" s="624"/>
      <c r="DF151" s="624"/>
      <c r="DG151" s="624"/>
      <c r="DH151" s="624"/>
      <c r="DI151" s="624"/>
      <c r="DJ151" s="624"/>
      <c r="DK151" s="624"/>
      <c r="DL151" s="624"/>
      <c r="DM151" s="624"/>
      <c r="DN151" s="624"/>
      <c r="DO151" s="624"/>
      <c r="DP151" s="624"/>
      <c r="DQ151" s="624"/>
      <c r="DR151" s="624"/>
      <c r="DS151" s="624"/>
      <c r="DT151" s="624"/>
      <c r="DU151" s="624"/>
      <c r="DV151" s="624"/>
      <c r="DW151" s="624"/>
      <c r="DX151" s="624"/>
      <c r="DY151" s="624"/>
      <c r="DZ151" s="624"/>
      <c r="EA151" s="624"/>
      <c r="EB151" s="624"/>
      <c r="EC151" s="624"/>
      <c r="ED151" s="624"/>
      <c r="EE151" s="624"/>
      <c r="EF151" s="624"/>
      <c r="EG151" s="624"/>
      <c r="EH151" s="624"/>
      <c r="EI151" s="624"/>
      <c r="EJ151" s="624"/>
      <c r="EK151" s="624"/>
      <c r="EL151" s="624"/>
      <c r="EM151" s="624"/>
      <c r="EN151" s="624"/>
      <c r="EO151" s="624"/>
      <c r="EP151" s="624"/>
      <c r="EQ151" s="624"/>
      <c r="ER151" s="624"/>
      <c r="ES151" s="624"/>
      <c r="ET151" s="624"/>
      <c r="EU151" s="624"/>
      <c r="EV151" s="624"/>
      <c r="EW151" s="624"/>
      <c r="EX151" s="624"/>
      <c r="EY151" s="624"/>
      <c r="EZ151" s="624"/>
      <c r="FA151" s="624"/>
      <c r="FB151" s="624"/>
      <c r="FC151" s="624"/>
      <c r="FD151" s="624"/>
      <c r="FE151" s="624"/>
      <c r="FF151" s="624"/>
      <c r="FG151" s="624"/>
      <c r="FH151" s="624"/>
      <c r="FI151" s="624"/>
      <c r="FJ151" s="624"/>
      <c r="FK151" s="624"/>
      <c r="FL151" s="624"/>
      <c r="FM151" s="624"/>
      <c r="FN151" s="624"/>
      <c r="FO151" s="624"/>
      <c r="FP151" s="624"/>
      <c r="FQ151" s="624"/>
      <c r="FR151" s="624"/>
      <c r="FS151" s="624"/>
      <c r="FT151" s="624"/>
      <c r="FU151" s="624"/>
      <c r="FV151" s="624"/>
      <c r="FW151" s="624"/>
      <c r="FX151" s="624"/>
      <c r="FY151" s="624"/>
      <c r="FZ151" s="624"/>
      <c r="GA151" s="624"/>
      <c r="GB151" s="624"/>
      <c r="GC151" s="624"/>
      <c r="GD151" s="624"/>
      <c r="GE151" s="624"/>
      <c r="GF151" s="624"/>
      <c r="GG151" s="624"/>
      <c r="GH151" s="624"/>
      <c r="GI151" s="624"/>
      <c r="GJ151" s="624"/>
      <c r="GK151" s="624"/>
      <c r="GL151" s="624"/>
      <c r="GM151" s="624"/>
      <c r="GN151" s="624"/>
      <c r="GO151" s="624"/>
      <c r="GP151" s="624"/>
      <c r="GQ151" s="624"/>
      <c r="GR151" s="624"/>
      <c r="GS151" s="624"/>
      <c r="GT151" s="624"/>
      <c r="GU151" s="624"/>
      <c r="GV151" s="624"/>
      <c r="GW151" s="624"/>
      <c r="GX151" s="624"/>
      <c r="GY151" s="624"/>
      <c r="GZ151" s="624"/>
      <c r="HA151" s="624"/>
      <c r="HB151" s="624"/>
      <c r="HC151" s="624"/>
      <c r="HD151" s="624"/>
      <c r="HE151" s="624"/>
      <c r="HF151" s="624"/>
      <c r="HG151" s="624"/>
      <c r="HH151" s="624"/>
      <c r="HI151" s="624"/>
      <c r="HJ151" s="624"/>
      <c r="HK151" s="624"/>
      <c r="HL151" s="624"/>
      <c r="HM151" s="624"/>
      <c r="HN151" s="624"/>
      <c r="HO151" s="624"/>
      <c r="HP151" s="624"/>
      <c r="HQ151" s="624"/>
      <c r="HR151" s="624"/>
      <c r="HS151" s="624"/>
      <c r="HT151" s="624"/>
      <c r="HU151" s="624"/>
      <c r="HV151" s="624"/>
      <c r="HW151" s="624"/>
      <c r="HX151" s="624"/>
      <c r="HY151" s="624"/>
      <c r="HZ151" s="624"/>
      <c r="IA151" s="624"/>
      <c r="IB151" s="624"/>
      <c r="IC151" s="624"/>
      <c r="ID151" s="624"/>
      <c r="IE151" s="624"/>
      <c r="IF151" s="624"/>
      <c r="IG151" s="624"/>
      <c r="IH151" s="624"/>
      <c r="II151" s="624"/>
      <c r="IJ151" s="624"/>
      <c r="IK151" s="624"/>
      <c r="IL151" s="624"/>
      <c r="IM151" s="624"/>
      <c r="IN151" s="624"/>
      <c r="IO151" s="624"/>
      <c r="IP151" s="624"/>
      <c r="IQ151" s="624"/>
      <c r="IR151" s="624"/>
      <c r="IS151" s="624"/>
      <c r="IT151" s="624"/>
      <c r="IU151" s="624"/>
      <c r="IV151" s="219"/>
    </row>
    <row r="152" spans="1:256" hidden="1">
      <c r="A152" s="641"/>
      <c r="B152" s="642"/>
      <c r="C152" s="643"/>
      <c r="D152" s="644"/>
      <c r="E152" s="676"/>
      <c r="F152" s="676"/>
      <c r="G152" s="677"/>
      <c r="H152" s="617"/>
      <c r="I152" s="647"/>
      <c r="J152" s="648"/>
      <c r="K152" s="645"/>
      <c r="L152" s="645"/>
      <c r="M152" s="645"/>
      <c r="N152" s="645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  <c r="EM152" s="219"/>
      <c r="EN152" s="219"/>
      <c r="EO152" s="219"/>
      <c r="EP152" s="219"/>
      <c r="EQ152" s="219"/>
      <c r="ER152" s="219"/>
      <c r="ES152" s="219"/>
      <c r="ET152" s="219"/>
      <c r="EU152" s="219"/>
      <c r="EV152" s="219"/>
      <c r="EW152" s="219"/>
      <c r="EX152" s="219"/>
      <c r="EY152" s="219"/>
      <c r="EZ152" s="219"/>
      <c r="FA152" s="219"/>
      <c r="FB152" s="219"/>
      <c r="FC152" s="219"/>
      <c r="FD152" s="219"/>
      <c r="FE152" s="219"/>
      <c r="FF152" s="219"/>
      <c r="FG152" s="219"/>
      <c r="FH152" s="219"/>
      <c r="FI152" s="219"/>
      <c r="FJ152" s="219"/>
      <c r="FK152" s="219"/>
      <c r="FL152" s="219"/>
      <c r="FM152" s="219"/>
      <c r="FN152" s="219"/>
      <c r="FO152" s="219"/>
      <c r="FP152" s="219"/>
      <c r="FQ152" s="219"/>
      <c r="FR152" s="219"/>
      <c r="FS152" s="219"/>
      <c r="FT152" s="219"/>
      <c r="FU152" s="219"/>
      <c r="FV152" s="219"/>
      <c r="FW152" s="219"/>
      <c r="FX152" s="219"/>
      <c r="FY152" s="219"/>
      <c r="FZ152" s="219"/>
      <c r="GA152" s="219"/>
      <c r="GB152" s="219"/>
      <c r="GC152" s="219"/>
      <c r="GD152" s="219"/>
      <c r="GE152" s="219"/>
      <c r="GF152" s="219"/>
      <c r="GG152" s="219"/>
      <c r="GH152" s="219"/>
      <c r="GI152" s="219"/>
      <c r="GJ152" s="219"/>
      <c r="GK152" s="219"/>
      <c r="GL152" s="219"/>
      <c r="GM152" s="219"/>
      <c r="GN152" s="219"/>
      <c r="GO152" s="219"/>
      <c r="GP152" s="219"/>
      <c r="GQ152" s="219"/>
      <c r="GR152" s="219"/>
      <c r="GS152" s="219"/>
      <c r="GT152" s="219"/>
      <c r="GU152" s="219"/>
      <c r="GV152" s="219"/>
      <c r="GW152" s="219"/>
      <c r="GX152" s="219"/>
      <c r="GY152" s="219"/>
      <c r="GZ152" s="219"/>
      <c r="HA152" s="219"/>
      <c r="HB152" s="219"/>
      <c r="HC152" s="219"/>
      <c r="HD152" s="219"/>
      <c r="HE152" s="219"/>
      <c r="HF152" s="219"/>
      <c r="HG152" s="219"/>
      <c r="HH152" s="219"/>
      <c r="HI152" s="219"/>
      <c r="HJ152" s="219"/>
      <c r="HK152" s="219"/>
      <c r="HL152" s="219"/>
      <c r="HM152" s="219"/>
      <c r="HN152" s="219"/>
      <c r="HO152" s="219"/>
      <c r="HP152" s="219"/>
      <c r="HQ152" s="219"/>
      <c r="HR152" s="219"/>
      <c r="HS152" s="219"/>
      <c r="HT152" s="219"/>
      <c r="HU152" s="219"/>
      <c r="HV152" s="219"/>
      <c r="HW152" s="219"/>
      <c r="HX152" s="219"/>
      <c r="HY152" s="219"/>
      <c r="HZ152" s="219"/>
      <c r="IA152" s="219"/>
      <c r="IB152" s="219"/>
      <c r="IC152" s="219"/>
      <c r="ID152" s="219"/>
      <c r="IE152" s="219"/>
      <c r="IF152" s="219"/>
      <c r="IG152" s="219"/>
      <c r="IH152" s="219"/>
      <c r="II152" s="219"/>
      <c r="IJ152" s="219"/>
      <c r="IK152" s="219"/>
      <c r="IL152" s="219"/>
      <c r="IM152" s="219"/>
      <c r="IN152" s="219"/>
      <c r="IO152" s="219"/>
      <c r="IP152" s="219"/>
      <c r="IQ152" s="219"/>
      <c r="IR152" s="219"/>
      <c r="IS152" s="219"/>
      <c r="IT152" s="219"/>
      <c r="IU152" s="219"/>
      <c r="IV152" s="649"/>
    </row>
    <row r="153" spans="1:256" hidden="1">
      <c r="A153" s="1193">
        <v>8</v>
      </c>
      <c r="B153" s="1196" t="s">
        <v>1396</v>
      </c>
      <c r="C153" s="1197"/>
      <c r="D153" s="668" t="s">
        <v>0</v>
      </c>
      <c r="E153" s="651">
        <f t="shared" ref="E153:G154" si="50">E157</f>
        <v>2000</v>
      </c>
      <c r="F153" s="651">
        <f t="shared" si="50"/>
        <v>2000</v>
      </c>
      <c r="G153" s="652">
        <f t="shared" si="50"/>
        <v>0</v>
      </c>
      <c r="H153" s="617"/>
      <c r="I153" s="1202" t="s">
        <v>1396</v>
      </c>
      <c r="J153" s="653" t="s">
        <v>0</v>
      </c>
      <c r="K153" s="651">
        <f t="shared" ref="K153:M154" si="51">K157</f>
        <v>2000</v>
      </c>
      <c r="L153" s="651">
        <f t="shared" si="51"/>
        <v>2000</v>
      </c>
      <c r="M153" s="651">
        <f t="shared" si="51"/>
        <v>0</v>
      </c>
      <c r="N153" s="651">
        <f>N157</f>
        <v>0</v>
      </c>
      <c r="O153" s="649"/>
      <c r="P153" s="649"/>
      <c r="Q153" s="649"/>
      <c r="R153" s="649"/>
      <c r="S153" s="649"/>
      <c r="T153" s="649"/>
      <c r="U153" s="649"/>
      <c r="V153" s="649"/>
      <c r="W153" s="649"/>
      <c r="X153" s="649"/>
      <c r="Y153" s="649"/>
      <c r="Z153" s="649"/>
      <c r="AA153" s="649"/>
      <c r="AB153" s="649"/>
      <c r="AC153" s="649"/>
      <c r="AD153" s="649"/>
      <c r="AE153" s="649"/>
      <c r="AF153" s="649"/>
      <c r="AG153" s="649"/>
      <c r="AH153" s="649"/>
      <c r="AI153" s="649"/>
      <c r="AJ153" s="649"/>
      <c r="AK153" s="649"/>
      <c r="AL153" s="649"/>
      <c r="AM153" s="649"/>
      <c r="AN153" s="649"/>
      <c r="AO153" s="649"/>
      <c r="AP153" s="649"/>
      <c r="AQ153" s="649"/>
      <c r="AR153" s="649"/>
      <c r="AS153" s="649"/>
      <c r="AT153" s="649"/>
      <c r="AU153" s="649"/>
      <c r="AV153" s="649"/>
      <c r="AW153" s="649"/>
      <c r="AX153" s="649"/>
      <c r="AY153" s="649"/>
      <c r="AZ153" s="649"/>
      <c r="BA153" s="649"/>
      <c r="BB153" s="649"/>
      <c r="BC153" s="649"/>
      <c r="BD153" s="649"/>
      <c r="BE153" s="649"/>
      <c r="BF153" s="649"/>
      <c r="BG153" s="649"/>
      <c r="BH153" s="649"/>
      <c r="BI153" s="649"/>
      <c r="BJ153" s="649"/>
      <c r="BK153" s="649"/>
      <c r="BL153" s="649"/>
      <c r="BM153" s="649"/>
      <c r="BN153" s="649"/>
      <c r="BO153" s="649"/>
      <c r="BP153" s="649"/>
      <c r="BQ153" s="649"/>
      <c r="BR153" s="649"/>
      <c r="BS153" s="649"/>
      <c r="BT153" s="649"/>
      <c r="BU153" s="649"/>
      <c r="BV153" s="649"/>
      <c r="BW153" s="649"/>
      <c r="BX153" s="649"/>
      <c r="BY153" s="649"/>
      <c r="BZ153" s="649"/>
      <c r="CA153" s="649"/>
      <c r="CB153" s="649"/>
      <c r="CC153" s="649"/>
      <c r="CD153" s="649"/>
      <c r="CE153" s="649"/>
      <c r="CF153" s="649"/>
      <c r="CG153" s="649"/>
      <c r="CH153" s="649"/>
      <c r="CI153" s="649"/>
      <c r="CJ153" s="649"/>
      <c r="CK153" s="649"/>
      <c r="CL153" s="649"/>
      <c r="CM153" s="649"/>
      <c r="CN153" s="649"/>
      <c r="CO153" s="649"/>
      <c r="CP153" s="649"/>
      <c r="CQ153" s="649"/>
      <c r="CR153" s="649"/>
      <c r="CS153" s="649"/>
      <c r="CT153" s="649"/>
      <c r="CU153" s="649"/>
      <c r="CV153" s="649"/>
      <c r="CW153" s="649"/>
      <c r="CX153" s="649"/>
      <c r="CY153" s="649"/>
      <c r="CZ153" s="649"/>
      <c r="DA153" s="649"/>
      <c r="DB153" s="649"/>
      <c r="DC153" s="649"/>
      <c r="DD153" s="649"/>
      <c r="DE153" s="649"/>
      <c r="DF153" s="649"/>
      <c r="DG153" s="649"/>
      <c r="DH153" s="649"/>
      <c r="DI153" s="649"/>
      <c r="DJ153" s="649"/>
      <c r="DK153" s="649"/>
      <c r="DL153" s="649"/>
      <c r="DM153" s="649"/>
      <c r="DN153" s="649"/>
      <c r="DO153" s="649"/>
      <c r="DP153" s="649"/>
      <c r="DQ153" s="649"/>
      <c r="DR153" s="649"/>
      <c r="DS153" s="649"/>
      <c r="DT153" s="649"/>
      <c r="DU153" s="649"/>
      <c r="DV153" s="649"/>
      <c r="DW153" s="649"/>
      <c r="DX153" s="649"/>
      <c r="DY153" s="649"/>
      <c r="DZ153" s="649"/>
      <c r="EA153" s="649"/>
      <c r="EB153" s="649"/>
      <c r="EC153" s="649"/>
      <c r="ED153" s="649"/>
      <c r="EE153" s="649"/>
      <c r="EF153" s="649"/>
      <c r="EG153" s="649"/>
      <c r="EH153" s="649"/>
      <c r="EI153" s="649"/>
      <c r="EJ153" s="649"/>
      <c r="EK153" s="649"/>
      <c r="EL153" s="649"/>
      <c r="EM153" s="649"/>
      <c r="EN153" s="649"/>
      <c r="EO153" s="649"/>
      <c r="EP153" s="649"/>
      <c r="EQ153" s="649"/>
      <c r="ER153" s="649"/>
      <c r="ES153" s="649"/>
      <c r="ET153" s="649"/>
      <c r="EU153" s="649"/>
      <c r="EV153" s="649"/>
      <c r="EW153" s="649"/>
      <c r="EX153" s="649"/>
      <c r="EY153" s="649"/>
      <c r="EZ153" s="649"/>
      <c r="FA153" s="649"/>
      <c r="FB153" s="649"/>
      <c r="FC153" s="649"/>
      <c r="FD153" s="649"/>
      <c r="FE153" s="649"/>
      <c r="FF153" s="649"/>
      <c r="FG153" s="649"/>
      <c r="FH153" s="649"/>
      <c r="FI153" s="649"/>
      <c r="FJ153" s="649"/>
      <c r="FK153" s="649"/>
      <c r="FL153" s="649"/>
      <c r="FM153" s="649"/>
      <c r="FN153" s="649"/>
      <c r="FO153" s="649"/>
      <c r="FP153" s="649"/>
      <c r="FQ153" s="649"/>
      <c r="FR153" s="649"/>
      <c r="FS153" s="649"/>
      <c r="FT153" s="649"/>
      <c r="FU153" s="649"/>
      <c r="FV153" s="649"/>
      <c r="FW153" s="649"/>
      <c r="FX153" s="649"/>
      <c r="FY153" s="649"/>
      <c r="FZ153" s="649"/>
      <c r="GA153" s="649"/>
      <c r="GB153" s="649"/>
      <c r="GC153" s="649"/>
      <c r="GD153" s="649"/>
      <c r="GE153" s="649"/>
      <c r="GF153" s="649"/>
      <c r="GG153" s="649"/>
      <c r="GH153" s="649"/>
      <c r="GI153" s="649"/>
      <c r="GJ153" s="649"/>
      <c r="GK153" s="649"/>
      <c r="GL153" s="649"/>
      <c r="GM153" s="649"/>
      <c r="GN153" s="649"/>
      <c r="GO153" s="649"/>
      <c r="GP153" s="649"/>
      <c r="GQ153" s="649"/>
      <c r="GR153" s="649"/>
      <c r="GS153" s="649"/>
      <c r="GT153" s="649"/>
      <c r="GU153" s="649"/>
      <c r="GV153" s="649"/>
      <c r="GW153" s="649"/>
      <c r="GX153" s="649"/>
      <c r="GY153" s="649"/>
      <c r="GZ153" s="649"/>
      <c r="HA153" s="649"/>
      <c r="HB153" s="649"/>
      <c r="HC153" s="649"/>
      <c r="HD153" s="649"/>
      <c r="HE153" s="649"/>
      <c r="HF153" s="649"/>
      <c r="HG153" s="649"/>
      <c r="HH153" s="649"/>
      <c r="HI153" s="649"/>
      <c r="HJ153" s="649"/>
      <c r="HK153" s="649"/>
      <c r="HL153" s="649"/>
      <c r="HM153" s="649"/>
      <c r="HN153" s="649"/>
      <c r="HO153" s="649"/>
      <c r="HP153" s="649"/>
      <c r="HQ153" s="649"/>
      <c r="HR153" s="649"/>
      <c r="HS153" s="649"/>
      <c r="HT153" s="649"/>
      <c r="HU153" s="649"/>
      <c r="HV153" s="649"/>
      <c r="HW153" s="649"/>
      <c r="HX153" s="649"/>
      <c r="HY153" s="649"/>
      <c r="HZ153" s="649"/>
      <c r="IA153" s="649"/>
      <c r="IB153" s="649"/>
      <c r="IC153" s="649"/>
      <c r="ID153" s="649"/>
      <c r="IE153" s="649"/>
      <c r="IF153" s="649"/>
      <c r="IG153" s="649"/>
      <c r="IH153" s="649"/>
      <c r="II153" s="649"/>
      <c r="IJ153" s="649"/>
      <c r="IK153" s="649"/>
      <c r="IL153" s="649"/>
      <c r="IM153" s="649"/>
      <c r="IN153" s="649"/>
      <c r="IO153" s="649"/>
      <c r="IP153" s="649"/>
      <c r="IQ153" s="649"/>
      <c r="IR153" s="649"/>
      <c r="IS153" s="649"/>
      <c r="IT153" s="649"/>
      <c r="IU153" s="649"/>
      <c r="IV153" s="624"/>
    </row>
    <row r="154" spans="1:256" hidden="1">
      <c r="A154" s="1194"/>
      <c r="B154" s="1198"/>
      <c r="C154" s="1199"/>
      <c r="D154" s="668" t="s">
        <v>1</v>
      </c>
      <c r="E154" s="651">
        <f t="shared" si="50"/>
        <v>0</v>
      </c>
      <c r="F154" s="651">
        <f t="shared" si="50"/>
        <v>0</v>
      </c>
      <c r="G154" s="652">
        <f t="shared" si="50"/>
        <v>0</v>
      </c>
      <c r="H154" s="617"/>
      <c r="I154" s="1203"/>
      <c r="J154" s="653" t="s">
        <v>1</v>
      </c>
      <c r="K154" s="651">
        <f t="shared" si="51"/>
        <v>0</v>
      </c>
      <c r="L154" s="651">
        <f t="shared" si="51"/>
        <v>0</v>
      </c>
      <c r="M154" s="651">
        <f t="shared" si="51"/>
        <v>0</v>
      </c>
      <c r="N154" s="651">
        <f>N158</f>
        <v>0</v>
      </c>
      <c r="O154" s="649"/>
      <c r="P154" s="649"/>
      <c r="Q154" s="649"/>
      <c r="R154" s="649"/>
      <c r="S154" s="649"/>
      <c r="T154" s="649"/>
      <c r="U154" s="649"/>
      <c r="V154" s="649"/>
      <c r="W154" s="649"/>
      <c r="X154" s="649"/>
      <c r="Y154" s="649"/>
      <c r="Z154" s="649"/>
      <c r="AA154" s="649"/>
      <c r="AB154" s="649"/>
      <c r="AC154" s="649"/>
      <c r="AD154" s="649"/>
      <c r="AE154" s="649"/>
      <c r="AF154" s="649"/>
      <c r="AG154" s="649"/>
      <c r="AH154" s="649"/>
      <c r="AI154" s="649"/>
      <c r="AJ154" s="649"/>
      <c r="AK154" s="649"/>
      <c r="AL154" s="649"/>
      <c r="AM154" s="649"/>
      <c r="AN154" s="649"/>
      <c r="AO154" s="649"/>
      <c r="AP154" s="649"/>
      <c r="AQ154" s="649"/>
      <c r="AR154" s="649"/>
      <c r="AS154" s="649"/>
      <c r="AT154" s="649"/>
      <c r="AU154" s="649"/>
      <c r="AV154" s="649"/>
      <c r="AW154" s="649"/>
      <c r="AX154" s="649"/>
      <c r="AY154" s="649"/>
      <c r="AZ154" s="649"/>
      <c r="BA154" s="649"/>
      <c r="BB154" s="649"/>
      <c r="BC154" s="649"/>
      <c r="BD154" s="649"/>
      <c r="BE154" s="649"/>
      <c r="BF154" s="649"/>
      <c r="BG154" s="649"/>
      <c r="BH154" s="649"/>
      <c r="BI154" s="649"/>
      <c r="BJ154" s="649"/>
      <c r="BK154" s="649"/>
      <c r="BL154" s="649"/>
      <c r="BM154" s="649"/>
      <c r="BN154" s="649"/>
      <c r="BO154" s="649"/>
      <c r="BP154" s="649"/>
      <c r="BQ154" s="649"/>
      <c r="BR154" s="649"/>
      <c r="BS154" s="649"/>
      <c r="BT154" s="649"/>
      <c r="BU154" s="649"/>
      <c r="BV154" s="649"/>
      <c r="BW154" s="649"/>
      <c r="BX154" s="649"/>
      <c r="BY154" s="649"/>
      <c r="BZ154" s="649"/>
      <c r="CA154" s="649"/>
      <c r="CB154" s="649"/>
      <c r="CC154" s="649"/>
      <c r="CD154" s="649"/>
      <c r="CE154" s="649"/>
      <c r="CF154" s="649"/>
      <c r="CG154" s="649"/>
      <c r="CH154" s="649"/>
      <c r="CI154" s="649"/>
      <c r="CJ154" s="649"/>
      <c r="CK154" s="649"/>
      <c r="CL154" s="649"/>
      <c r="CM154" s="649"/>
      <c r="CN154" s="649"/>
      <c r="CO154" s="649"/>
      <c r="CP154" s="649"/>
      <c r="CQ154" s="649"/>
      <c r="CR154" s="649"/>
      <c r="CS154" s="649"/>
      <c r="CT154" s="649"/>
      <c r="CU154" s="649"/>
      <c r="CV154" s="649"/>
      <c r="CW154" s="649"/>
      <c r="CX154" s="649"/>
      <c r="CY154" s="649"/>
      <c r="CZ154" s="649"/>
      <c r="DA154" s="649"/>
      <c r="DB154" s="649"/>
      <c r="DC154" s="649"/>
      <c r="DD154" s="649"/>
      <c r="DE154" s="649"/>
      <c r="DF154" s="649"/>
      <c r="DG154" s="649"/>
      <c r="DH154" s="649"/>
      <c r="DI154" s="649"/>
      <c r="DJ154" s="649"/>
      <c r="DK154" s="649"/>
      <c r="DL154" s="649"/>
      <c r="DM154" s="649"/>
      <c r="DN154" s="649"/>
      <c r="DO154" s="649"/>
      <c r="DP154" s="649"/>
      <c r="DQ154" s="649"/>
      <c r="DR154" s="649"/>
      <c r="DS154" s="649"/>
      <c r="DT154" s="649"/>
      <c r="DU154" s="649"/>
      <c r="DV154" s="649"/>
      <c r="DW154" s="649"/>
      <c r="DX154" s="649"/>
      <c r="DY154" s="649"/>
      <c r="DZ154" s="649"/>
      <c r="EA154" s="649"/>
      <c r="EB154" s="649"/>
      <c r="EC154" s="649"/>
      <c r="ED154" s="649"/>
      <c r="EE154" s="649"/>
      <c r="EF154" s="649"/>
      <c r="EG154" s="649"/>
      <c r="EH154" s="649"/>
      <c r="EI154" s="649"/>
      <c r="EJ154" s="649"/>
      <c r="EK154" s="649"/>
      <c r="EL154" s="649"/>
      <c r="EM154" s="649"/>
      <c r="EN154" s="649"/>
      <c r="EO154" s="649"/>
      <c r="EP154" s="649"/>
      <c r="EQ154" s="649"/>
      <c r="ER154" s="649"/>
      <c r="ES154" s="649"/>
      <c r="ET154" s="649"/>
      <c r="EU154" s="649"/>
      <c r="EV154" s="649"/>
      <c r="EW154" s="649"/>
      <c r="EX154" s="649"/>
      <c r="EY154" s="649"/>
      <c r="EZ154" s="649"/>
      <c r="FA154" s="649"/>
      <c r="FB154" s="649"/>
      <c r="FC154" s="649"/>
      <c r="FD154" s="649"/>
      <c r="FE154" s="649"/>
      <c r="FF154" s="649"/>
      <c r="FG154" s="649"/>
      <c r="FH154" s="649"/>
      <c r="FI154" s="649"/>
      <c r="FJ154" s="649"/>
      <c r="FK154" s="649"/>
      <c r="FL154" s="649"/>
      <c r="FM154" s="649"/>
      <c r="FN154" s="649"/>
      <c r="FO154" s="649"/>
      <c r="FP154" s="649"/>
      <c r="FQ154" s="649"/>
      <c r="FR154" s="649"/>
      <c r="FS154" s="649"/>
      <c r="FT154" s="649"/>
      <c r="FU154" s="649"/>
      <c r="FV154" s="649"/>
      <c r="FW154" s="649"/>
      <c r="FX154" s="649"/>
      <c r="FY154" s="649"/>
      <c r="FZ154" s="649"/>
      <c r="GA154" s="649"/>
      <c r="GB154" s="649"/>
      <c r="GC154" s="649"/>
      <c r="GD154" s="649"/>
      <c r="GE154" s="649"/>
      <c r="GF154" s="649"/>
      <c r="GG154" s="649"/>
      <c r="GH154" s="649"/>
      <c r="GI154" s="649"/>
      <c r="GJ154" s="649"/>
      <c r="GK154" s="649"/>
      <c r="GL154" s="649"/>
      <c r="GM154" s="649"/>
      <c r="GN154" s="649"/>
      <c r="GO154" s="649"/>
      <c r="GP154" s="649"/>
      <c r="GQ154" s="649"/>
      <c r="GR154" s="649"/>
      <c r="GS154" s="649"/>
      <c r="GT154" s="649"/>
      <c r="GU154" s="649"/>
      <c r="GV154" s="649"/>
      <c r="GW154" s="649"/>
      <c r="GX154" s="649"/>
      <c r="GY154" s="649"/>
      <c r="GZ154" s="649"/>
      <c r="HA154" s="649"/>
      <c r="HB154" s="649"/>
      <c r="HC154" s="649"/>
      <c r="HD154" s="649"/>
      <c r="HE154" s="649"/>
      <c r="HF154" s="649"/>
      <c r="HG154" s="649"/>
      <c r="HH154" s="649"/>
      <c r="HI154" s="649"/>
      <c r="HJ154" s="649"/>
      <c r="HK154" s="649"/>
      <c r="HL154" s="649"/>
      <c r="HM154" s="649"/>
      <c r="HN154" s="649"/>
      <c r="HO154" s="649"/>
      <c r="HP154" s="649"/>
      <c r="HQ154" s="649"/>
      <c r="HR154" s="649"/>
      <c r="HS154" s="649"/>
      <c r="HT154" s="649"/>
      <c r="HU154" s="649"/>
      <c r="HV154" s="649"/>
      <c r="HW154" s="649"/>
      <c r="HX154" s="649"/>
      <c r="HY154" s="649"/>
      <c r="HZ154" s="649"/>
      <c r="IA154" s="649"/>
      <c r="IB154" s="649"/>
      <c r="IC154" s="649"/>
      <c r="ID154" s="649"/>
      <c r="IE154" s="649"/>
      <c r="IF154" s="649"/>
      <c r="IG154" s="649"/>
      <c r="IH154" s="649"/>
      <c r="II154" s="649"/>
      <c r="IJ154" s="649"/>
      <c r="IK154" s="649"/>
      <c r="IL154" s="649"/>
      <c r="IM154" s="649"/>
      <c r="IN154" s="649"/>
      <c r="IO154" s="649"/>
      <c r="IP154" s="649"/>
      <c r="IQ154" s="649"/>
      <c r="IR154" s="649"/>
      <c r="IS154" s="649"/>
      <c r="IT154" s="649"/>
      <c r="IU154" s="649"/>
      <c r="IV154" s="624"/>
    </row>
    <row r="155" spans="1:256" hidden="1">
      <c r="A155" s="1195"/>
      <c r="B155" s="1200"/>
      <c r="C155" s="1201"/>
      <c r="D155" s="668" t="s">
        <v>2</v>
      </c>
      <c r="E155" s="651">
        <f>E153+E154</f>
        <v>2000</v>
      </c>
      <c r="F155" s="651">
        <f>F153+F154</f>
        <v>2000</v>
      </c>
      <c r="G155" s="651">
        <f>G153+G154</f>
        <v>0</v>
      </c>
      <c r="H155" s="617"/>
      <c r="I155" s="1204"/>
      <c r="J155" s="653" t="s">
        <v>2</v>
      </c>
      <c r="K155" s="651">
        <f>K153+K154</f>
        <v>2000</v>
      </c>
      <c r="L155" s="651">
        <f>L153+L154</f>
        <v>2000</v>
      </c>
      <c r="M155" s="651">
        <f>M153+M154</f>
        <v>0</v>
      </c>
      <c r="N155" s="651">
        <f>N153+N154</f>
        <v>0</v>
      </c>
      <c r="O155" s="649"/>
      <c r="P155" s="649"/>
      <c r="Q155" s="649"/>
      <c r="R155" s="649"/>
      <c r="S155" s="649"/>
      <c r="T155" s="649"/>
      <c r="U155" s="649"/>
      <c r="V155" s="649"/>
      <c r="W155" s="649"/>
      <c r="X155" s="649"/>
      <c r="Y155" s="649"/>
      <c r="Z155" s="649"/>
      <c r="AA155" s="649"/>
      <c r="AB155" s="649"/>
      <c r="AC155" s="649"/>
      <c r="AD155" s="649"/>
      <c r="AE155" s="649"/>
      <c r="AF155" s="649"/>
      <c r="AG155" s="649"/>
      <c r="AH155" s="649"/>
      <c r="AI155" s="649"/>
      <c r="AJ155" s="649"/>
      <c r="AK155" s="649"/>
      <c r="AL155" s="649"/>
      <c r="AM155" s="649"/>
      <c r="AN155" s="649"/>
      <c r="AO155" s="649"/>
      <c r="AP155" s="649"/>
      <c r="AQ155" s="649"/>
      <c r="AR155" s="649"/>
      <c r="AS155" s="649"/>
      <c r="AT155" s="649"/>
      <c r="AU155" s="649"/>
      <c r="AV155" s="649"/>
      <c r="AW155" s="649"/>
      <c r="AX155" s="649"/>
      <c r="AY155" s="649"/>
      <c r="AZ155" s="649"/>
      <c r="BA155" s="649"/>
      <c r="BB155" s="649"/>
      <c r="BC155" s="649"/>
      <c r="BD155" s="649"/>
      <c r="BE155" s="649"/>
      <c r="BF155" s="649"/>
      <c r="BG155" s="649"/>
      <c r="BH155" s="649"/>
      <c r="BI155" s="649"/>
      <c r="BJ155" s="649"/>
      <c r="BK155" s="649"/>
      <c r="BL155" s="649"/>
      <c r="BM155" s="649"/>
      <c r="BN155" s="649"/>
      <c r="BO155" s="649"/>
      <c r="BP155" s="649"/>
      <c r="BQ155" s="649"/>
      <c r="BR155" s="649"/>
      <c r="BS155" s="649"/>
      <c r="BT155" s="649"/>
      <c r="BU155" s="649"/>
      <c r="BV155" s="649"/>
      <c r="BW155" s="649"/>
      <c r="BX155" s="649"/>
      <c r="BY155" s="649"/>
      <c r="BZ155" s="649"/>
      <c r="CA155" s="649"/>
      <c r="CB155" s="649"/>
      <c r="CC155" s="649"/>
      <c r="CD155" s="649"/>
      <c r="CE155" s="649"/>
      <c r="CF155" s="649"/>
      <c r="CG155" s="649"/>
      <c r="CH155" s="649"/>
      <c r="CI155" s="649"/>
      <c r="CJ155" s="649"/>
      <c r="CK155" s="649"/>
      <c r="CL155" s="649"/>
      <c r="CM155" s="649"/>
      <c r="CN155" s="649"/>
      <c r="CO155" s="649"/>
      <c r="CP155" s="649"/>
      <c r="CQ155" s="649"/>
      <c r="CR155" s="649"/>
      <c r="CS155" s="649"/>
      <c r="CT155" s="649"/>
      <c r="CU155" s="649"/>
      <c r="CV155" s="649"/>
      <c r="CW155" s="649"/>
      <c r="CX155" s="649"/>
      <c r="CY155" s="649"/>
      <c r="CZ155" s="649"/>
      <c r="DA155" s="649"/>
      <c r="DB155" s="649"/>
      <c r="DC155" s="649"/>
      <c r="DD155" s="649"/>
      <c r="DE155" s="649"/>
      <c r="DF155" s="649"/>
      <c r="DG155" s="649"/>
      <c r="DH155" s="649"/>
      <c r="DI155" s="649"/>
      <c r="DJ155" s="649"/>
      <c r="DK155" s="649"/>
      <c r="DL155" s="649"/>
      <c r="DM155" s="649"/>
      <c r="DN155" s="649"/>
      <c r="DO155" s="649"/>
      <c r="DP155" s="649"/>
      <c r="DQ155" s="649"/>
      <c r="DR155" s="649"/>
      <c r="DS155" s="649"/>
      <c r="DT155" s="649"/>
      <c r="DU155" s="649"/>
      <c r="DV155" s="649"/>
      <c r="DW155" s="649"/>
      <c r="DX155" s="649"/>
      <c r="DY155" s="649"/>
      <c r="DZ155" s="649"/>
      <c r="EA155" s="649"/>
      <c r="EB155" s="649"/>
      <c r="EC155" s="649"/>
      <c r="ED155" s="649"/>
      <c r="EE155" s="649"/>
      <c r="EF155" s="649"/>
      <c r="EG155" s="649"/>
      <c r="EH155" s="649"/>
      <c r="EI155" s="649"/>
      <c r="EJ155" s="649"/>
      <c r="EK155" s="649"/>
      <c r="EL155" s="649"/>
      <c r="EM155" s="649"/>
      <c r="EN155" s="649"/>
      <c r="EO155" s="649"/>
      <c r="EP155" s="649"/>
      <c r="EQ155" s="649"/>
      <c r="ER155" s="649"/>
      <c r="ES155" s="649"/>
      <c r="ET155" s="649"/>
      <c r="EU155" s="649"/>
      <c r="EV155" s="649"/>
      <c r="EW155" s="649"/>
      <c r="EX155" s="649"/>
      <c r="EY155" s="649"/>
      <c r="EZ155" s="649"/>
      <c r="FA155" s="649"/>
      <c r="FB155" s="649"/>
      <c r="FC155" s="649"/>
      <c r="FD155" s="649"/>
      <c r="FE155" s="649"/>
      <c r="FF155" s="649"/>
      <c r="FG155" s="649"/>
      <c r="FH155" s="649"/>
      <c r="FI155" s="649"/>
      <c r="FJ155" s="649"/>
      <c r="FK155" s="649"/>
      <c r="FL155" s="649"/>
      <c r="FM155" s="649"/>
      <c r="FN155" s="649"/>
      <c r="FO155" s="649"/>
      <c r="FP155" s="649"/>
      <c r="FQ155" s="649"/>
      <c r="FR155" s="649"/>
      <c r="FS155" s="649"/>
      <c r="FT155" s="649"/>
      <c r="FU155" s="649"/>
      <c r="FV155" s="649"/>
      <c r="FW155" s="649"/>
      <c r="FX155" s="649"/>
      <c r="FY155" s="649"/>
      <c r="FZ155" s="649"/>
      <c r="GA155" s="649"/>
      <c r="GB155" s="649"/>
      <c r="GC155" s="649"/>
      <c r="GD155" s="649"/>
      <c r="GE155" s="649"/>
      <c r="GF155" s="649"/>
      <c r="GG155" s="649"/>
      <c r="GH155" s="649"/>
      <c r="GI155" s="649"/>
      <c r="GJ155" s="649"/>
      <c r="GK155" s="649"/>
      <c r="GL155" s="649"/>
      <c r="GM155" s="649"/>
      <c r="GN155" s="649"/>
      <c r="GO155" s="649"/>
      <c r="GP155" s="649"/>
      <c r="GQ155" s="649"/>
      <c r="GR155" s="649"/>
      <c r="GS155" s="649"/>
      <c r="GT155" s="649"/>
      <c r="GU155" s="649"/>
      <c r="GV155" s="649"/>
      <c r="GW155" s="649"/>
      <c r="GX155" s="649"/>
      <c r="GY155" s="649"/>
      <c r="GZ155" s="649"/>
      <c r="HA155" s="649"/>
      <c r="HB155" s="649"/>
      <c r="HC155" s="649"/>
      <c r="HD155" s="649"/>
      <c r="HE155" s="649"/>
      <c r="HF155" s="649"/>
      <c r="HG155" s="649"/>
      <c r="HH155" s="649"/>
      <c r="HI155" s="649"/>
      <c r="HJ155" s="649"/>
      <c r="HK155" s="649"/>
      <c r="HL155" s="649"/>
      <c r="HM155" s="649"/>
      <c r="HN155" s="649"/>
      <c r="HO155" s="649"/>
      <c r="HP155" s="649"/>
      <c r="HQ155" s="649"/>
      <c r="HR155" s="649"/>
      <c r="HS155" s="649"/>
      <c r="HT155" s="649"/>
      <c r="HU155" s="649"/>
      <c r="HV155" s="649"/>
      <c r="HW155" s="649"/>
      <c r="HX155" s="649"/>
      <c r="HY155" s="649"/>
      <c r="HZ155" s="649"/>
      <c r="IA155" s="649"/>
      <c r="IB155" s="649"/>
      <c r="IC155" s="649"/>
      <c r="ID155" s="649"/>
      <c r="IE155" s="649"/>
      <c r="IF155" s="649"/>
      <c r="IG155" s="649"/>
      <c r="IH155" s="649"/>
      <c r="II155" s="649"/>
      <c r="IJ155" s="649"/>
      <c r="IK155" s="649"/>
      <c r="IL155" s="649"/>
      <c r="IM155" s="649"/>
      <c r="IN155" s="649"/>
      <c r="IO155" s="649"/>
      <c r="IP155" s="649"/>
      <c r="IQ155" s="649"/>
      <c r="IR155" s="649"/>
      <c r="IS155" s="649"/>
      <c r="IT155" s="649"/>
      <c r="IU155" s="649"/>
      <c r="IV155" s="624"/>
    </row>
    <row r="156" spans="1:256" ht="15.75" hidden="1">
      <c r="A156" s="678"/>
      <c r="B156" s="679"/>
      <c r="C156" s="680"/>
      <c r="D156" s="667"/>
      <c r="E156" s="638"/>
      <c r="F156" s="638"/>
      <c r="G156" s="639"/>
      <c r="H156" s="617"/>
      <c r="I156" s="681"/>
      <c r="J156" s="675"/>
      <c r="K156" s="682"/>
      <c r="L156" s="682"/>
      <c r="M156" s="682"/>
      <c r="N156" s="682"/>
      <c r="O156" s="624"/>
      <c r="P156" s="624"/>
      <c r="Q156" s="624"/>
      <c r="R156" s="624"/>
      <c r="S156" s="624"/>
      <c r="T156" s="624"/>
      <c r="U156" s="624"/>
      <c r="V156" s="624"/>
      <c r="W156" s="624"/>
      <c r="X156" s="624"/>
      <c r="Y156" s="624"/>
      <c r="Z156" s="624"/>
      <c r="AA156" s="624"/>
      <c r="AB156" s="624"/>
      <c r="AC156" s="624"/>
      <c r="AD156" s="624"/>
      <c r="AE156" s="624"/>
      <c r="AF156" s="624"/>
      <c r="AG156" s="624"/>
      <c r="AH156" s="624"/>
      <c r="AI156" s="624"/>
      <c r="AJ156" s="624"/>
      <c r="AK156" s="624"/>
      <c r="AL156" s="624"/>
      <c r="AM156" s="624"/>
      <c r="AN156" s="624"/>
      <c r="AO156" s="624"/>
      <c r="AP156" s="624"/>
      <c r="AQ156" s="624"/>
      <c r="AR156" s="624"/>
      <c r="AS156" s="624"/>
      <c r="AT156" s="624"/>
      <c r="AU156" s="624"/>
      <c r="AV156" s="624"/>
      <c r="AW156" s="624"/>
      <c r="AX156" s="624"/>
      <c r="AY156" s="624"/>
      <c r="AZ156" s="624"/>
      <c r="BA156" s="624"/>
      <c r="BB156" s="624"/>
      <c r="BC156" s="624"/>
      <c r="BD156" s="624"/>
      <c r="BE156" s="624"/>
      <c r="BF156" s="624"/>
      <c r="BG156" s="624"/>
      <c r="BH156" s="624"/>
      <c r="BI156" s="624"/>
      <c r="BJ156" s="624"/>
      <c r="BK156" s="624"/>
      <c r="BL156" s="624"/>
      <c r="BM156" s="624"/>
      <c r="BN156" s="624"/>
      <c r="BO156" s="624"/>
      <c r="BP156" s="624"/>
      <c r="BQ156" s="624"/>
      <c r="BR156" s="624"/>
      <c r="BS156" s="624"/>
      <c r="BT156" s="624"/>
      <c r="BU156" s="624"/>
      <c r="BV156" s="624"/>
      <c r="BW156" s="624"/>
      <c r="BX156" s="624"/>
      <c r="BY156" s="624"/>
      <c r="BZ156" s="624"/>
      <c r="CA156" s="624"/>
      <c r="CB156" s="624"/>
      <c r="CC156" s="624"/>
      <c r="CD156" s="624"/>
      <c r="CE156" s="624"/>
      <c r="CF156" s="624"/>
      <c r="CG156" s="624"/>
      <c r="CH156" s="624"/>
      <c r="CI156" s="624"/>
      <c r="CJ156" s="624"/>
      <c r="CK156" s="624"/>
      <c r="CL156" s="624"/>
      <c r="CM156" s="624"/>
      <c r="CN156" s="624"/>
      <c r="CO156" s="624"/>
      <c r="CP156" s="624"/>
      <c r="CQ156" s="624"/>
      <c r="CR156" s="624"/>
      <c r="CS156" s="624"/>
      <c r="CT156" s="624"/>
      <c r="CU156" s="624"/>
      <c r="CV156" s="624"/>
      <c r="CW156" s="624"/>
      <c r="CX156" s="624"/>
      <c r="CY156" s="624"/>
      <c r="CZ156" s="624"/>
      <c r="DA156" s="624"/>
      <c r="DB156" s="624"/>
      <c r="DC156" s="624"/>
      <c r="DD156" s="624"/>
      <c r="DE156" s="624"/>
      <c r="DF156" s="624"/>
      <c r="DG156" s="624"/>
      <c r="DH156" s="624"/>
      <c r="DI156" s="624"/>
      <c r="DJ156" s="624"/>
      <c r="DK156" s="624"/>
      <c r="DL156" s="624"/>
      <c r="DM156" s="624"/>
      <c r="DN156" s="624"/>
      <c r="DO156" s="624"/>
      <c r="DP156" s="624"/>
      <c r="DQ156" s="624"/>
      <c r="DR156" s="624"/>
      <c r="DS156" s="624"/>
      <c r="DT156" s="624"/>
      <c r="DU156" s="624"/>
      <c r="DV156" s="624"/>
      <c r="DW156" s="624"/>
      <c r="DX156" s="624"/>
      <c r="DY156" s="624"/>
      <c r="DZ156" s="624"/>
      <c r="EA156" s="624"/>
      <c r="EB156" s="624"/>
      <c r="EC156" s="624"/>
      <c r="ED156" s="624"/>
      <c r="EE156" s="624"/>
      <c r="EF156" s="624"/>
      <c r="EG156" s="624"/>
      <c r="EH156" s="624"/>
      <c r="EI156" s="624"/>
      <c r="EJ156" s="624"/>
      <c r="EK156" s="624"/>
      <c r="EL156" s="624"/>
      <c r="EM156" s="624"/>
      <c r="EN156" s="624"/>
      <c r="EO156" s="624"/>
      <c r="EP156" s="624"/>
      <c r="EQ156" s="624"/>
      <c r="ER156" s="624"/>
      <c r="ES156" s="624"/>
      <c r="ET156" s="624"/>
      <c r="EU156" s="624"/>
      <c r="EV156" s="624"/>
      <c r="EW156" s="624"/>
      <c r="EX156" s="624"/>
      <c r="EY156" s="624"/>
      <c r="EZ156" s="624"/>
      <c r="FA156" s="624"/>
      <c r="FB156" s="624"/>
      <c r="FC156" s="624"/>
      <c r="FD156" s="624"/>
      <c r="FE156" s="624"/>
      <c r="FF156" s="624"/>
      <c r="FG156" s="624"/>
      <c r="FH156" s="624"/>
      <c r="FI156" s="624"/>
      <c r="FJ156" s="624"/>
      <c r="FK156" s="624"/>
      <c r="FL156" s="624"/>
      <c r="FM156" s="624"/>
      <c r="FN156" s="624"/>
      <c r="FO156" s="624"/>
      <c r="FP156" s="624"/>
      <c r="FQ156" s="624"/>
      <c r="FR156" s="624"/>
      <c r="FS156" s="624"/>
      <c r="FT156" s="624"/>
      <c r="FU156" s="624"/>
      <c r="FV156" s="624"/>
      <c r="FW156" s="624"/>
      <c r="FX156" s="624"/>
      <c r="FY156" s="624"/>
      <c r="FZ156" s="624"/>
      <c r="GA156" s="624"/>
      <c r="GB156" s="624"/>
      <c r="GC156" s="624"/>
      <c r="GD156" s="624"/>
      <c r="GE156" s="624"/>
      <c r="GF156" s="624"/>
      <c r="GG156" s="624"/>
      <c r="GH156" s="624"/>
      <c r="GI156" s="624"/>
      <c r="GJ156" s="624"/>
      <c r="GK156" s="624"/>
      <c r="GL156" s="624"/>
      <c r="GM156" s="624"/>
      <c r="GN156" s="624"/>
      <c r="GO156" s="624"/>
      <c r="GP156" s="624"/>
      <c r="GQ156" s="624"/>
      <c r="GR156" s="624"/>
      <c r="GS156" s="624"/>
      <c r="GT156" s="624"/>
      <c r="GU156" s="624"/>
      <c r="GV156" s="624"/>
      <c r="GW156" s="624"/>
      <c r="GX156" s="624"/>
      <c r="GY156" s="624"/>
      <c r="GZ156" s="624"/>
      <c r="HA156" s="624"/>
      <c r="HB156" s="624"/>
      <c r="HC156" s="624"/>
      <c r="HD156" s="624"/>
      <c r="HE156" s="624"/>
      <c r="HF156" s="624"/>
      <c r="HG156" s="624"/>
      <c r="HH156" s="624"/>
      <c r="HI156" s="624"/>
      <c r="HJ156" s="624"/>
      <c r="HK156" s="624"/>
      <c r="HL156" s="624"/>
      <c r="HM156" s="624"/>
      <c r="HN156" s="624"/>
      <c r="HO156" s="624"/>
      <c r="HP156" s="624"/>
      <c r="HQ156" s="624"/>
      <c r="HR156" s="624"/>
      <c r="HS156" s="624"/>
      <c r="HT156" s="624"/>
      <c r="HU156" s="624"/>
      <c r="HV156" s="624"/>
      <c r="HW156" s="624"/>
      <c r="HX156" s="624"/>
      <c r="HY156" s="624"/>
      <c r="HZ156" s="624"/>
      <c r="IA156" s="624"/>
      <c r="IB156" s="624"/>
      <c r="IC156" s="624"/>
      <c r="ID156" s="624"/>
      <c r="IE156" s="624"/>
      <c r="IF156" s="624"/>
      <c r="IG156" s="624"/>
      <c r="IH156" s="624"/>
      <c r="II156" s="624"/>
      <c r="IJ156" s="624"/>
      <c r="IK156" s="624"/>
      <c r="IL156" s="624"/>
      <c r="IM156" s="624"/>
      <c r="IN156" s="624"/>
      <c r="IO156" s="624"/>
      <c r="IP156" s="624"/>
      <c r="IQ156" s="624"/>
      <c r="IR156" s="624"/>
      <c r="IS156" s="624"/>
      <c r="IT156" s="624"/>
      <c r="IU156" s="624"/>
      <c r="IV156" s="235"/>
    </row>
    <row r="157" spans="1:256" hidden="1">
      <c r="A157" s="1205"/>
      <c r="B157" s="1205"/>
      <c r="C157" s="1208" t="s">
        <v>1386</v>
      </c>
      <c r="D157" s="644" t="s">
        <v>0</v>
      </c>
      <c r="E157" s="645">
        <f>F157+G157</f>
        <v>2000</v>
      </c>
      <c r="F157" s="645">
        <v>2000</v>
      </c>
      <c r="G157" s="646">
        <v>0</v>
      </c>
      <c r="H157" s="617"/>
      <c r="I157" s="1211" t="s">
        <v>1387</v>
      </c>
      <c r="J157" s="648" t="s">
        <v>0</v>
      </c>
      <c r="K157" s="645">
        <f>L157+M157+N157</f>
        <v>2000</v>
      </c>
      <c r="L157" s="645">
        <v>2000</v>
      </c>
      <c r="M157" s="645">
        <v>0</v>
      </c>
      <c r="N157" s="645">
        <v>0</v>
      </c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  <c r="EM157" s="219"/>
      <c r="EN157" s="219"/>
      <c r="EO157" s="219"/>
      <c r="EP157" s="219"/>
      <c r="EQ157" s="219"/>
      <c r="ER157" s="219"/>
      <c r="ES157" s="219"/>
      <c r="ET157" s="219"/>
      <c r="EU157" s="219"/>
      <c r="EV157" s="219"/>
      <c r="EW157" s="219"/>
      <c r="EX157" s="219"/>
      <c r="EY157" s="219"/>
      <c r="EZ157" s="219"/>
      <c r="FA157" s="219"/>
      <c r="FB157" s="219"/>
      <c r="FC157" s="219"/>
      <c r="FD157" s="219"/>
      <c r="FE157" s="219"/>
      <c r="FF157" s="219"/>
      <c r="FG157" s="219"/>
      <c r="FH157" s="219"/>
      <c r="FI157" s="219"/>
      <c r="FJ157" s="219"/>
      <c r="FK157" s="219"/>
      <c r="FL157" s="219"/>
      <c r="FM157" s="219"/>
      <c r="FN157" s="219"/>
      <c r="FO157" s="219"/>
      <c r="FP157" s="219"/>
      <c r="FQ157" s="219"/>
      <c r="FR157" s="219"/>
      <c r="FS157" s="219"/>
      <c r="FT157" s="219"/>
      <c r="FU157" s="219"/>
      <c r="FV157" s="219"/>
      <c r="FW157" s="219"/>
      <c r="FX157" s="219"/>
      <c r="FY157" s="219"/>
      <c r="FZ157" s="219"/>
      <c r="GA157" s="219"/>
      <c r="GB157" s="219"/>
      <c r="GC157" s="219"/>
      <c r="GD157" s="219"/>
      <c r="GE157" s="219"/>
      <c r="GF157" s="219"/>
      <c r="GG157" s="219"/>
      <c r="GH157" s="219"/>
      <c r="GI157" s="219"/>
      <c r="GJ157" s="219"/>
      <c r="GK157" s="219"/>
      <c r="GL157" s="219"/>
      <c r="GM157" s="219"/>
      <c r="GN157" s="219"/>
      <c r="GO157" s="219"/>
      <c r="GP157" s="219"/>
      <c r="GQ157" s="219"/>
      <c r="GR157" s="219"/>
      <c r="GS157" s="219"/>
      <c r="GT157" s="219"/>
      <c r="GU157" s="219"/>
      <c r="GV157" s="219"/>
      <c r="GW157" s="219"/>
      <c r="GX157" s="219"/>
      <c r="GY157" s="219"/>
      <c r="GZ157" s="219"/>
      <c r="HA157" s="219"/>
      <c r="HB157" s="219"/>
      <c r="HC157" s="219"/>
      <c r="HD157" s="219"/>
      <c r="HE157" s="219"/>
      <c r="HF157" s="219"/>
      <c r="HG157" s="219"/>
      <c r="HH157" s="219"/>
      <c r="HI157" s="219"/>
      <c r="HJ157" s="219"/>
      <c r="HK157" s="219"/>
      <c r="HL157" s="219"/>
      <c r="HM157" s="219"/>
      <c r="HN157" s="219"/>
      <c r="HO157" s="219"/>
      <c r="HP157" s="219"/>
      <c r="HQ157" s="219"/>
      <c r="HR157" s="219"/>
      <c r="HS157" s="219"/>
      <c r="HT157" s="219"/>
      <c r="HU157" s="219"/>
      <c r="HV157" s="219"/>
      <c r="HW157" s="219"/>
      <c r="HX157" s="219"/>
      <c r="HY157" s="219"/>
      <c r="HZ157" s="219"/>
      <c r="IA157" s="219"/>
      <c r="IB157" s="219"/>
      <c r="IC157" s="219"/>
      <c r="ID157" s="219"/>
      <c r="IE157" s="219"/>
      <c r="IF157" s="219"/>
      <c r="IG157" s="219"/>
      <c r="IH157" s="219"/>
      <c r="II157" s="219"/>
      <c r="IJ157" s="219"/>
      <c r="IK157" s="219"/>
      <c r="IL157" s="219"/>
      <c r="IM157" s="219"/>
      <c r="IN157" s="219"/>
      <c r="IO157" s="219"/>
      <c r="IP157" s="219"/>
      <c r="IQ157" s="219"/>
      <c r="IR157" s="219"/>
      <c r="IS157" s="219"/>
      <c r="IT157" s="219"/>
      <c r="IU157" s="219"/>
      <c r="IV157" s="219"/>
    </row>
    <row r="158" spans="1:256" hidden="1">
      <c r="A158" s="1206"/>
      <c r="B158" s="1206"/>
      <c r="C158" s="1209"/>
      <c r="D158" s="663" t="s">
        <v>1</v>
      </c>
      <c r="E158" s="645">
        <f>F158+G158</f>
        <v>0</v>
      </c>
      <c r="F158" s="664"/>
      <c r="G158" s="669"/>
      <c r="H158" s="617"/>
      <c r="I158" s="1212"/>
      <c r="J158" s="665" t="s">
        <v>1</v>
      </c>
      <c r="K158" s="645">
        <f>L158+M158+N158</f>
        <v>0</v>
      </c>
      <c r="L158" s="664"/>
      <c r="M158" s="664"/>
      <c r="N158" s="664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  <c r="EM158" s="219"/>
      <c r="EN158" s="219"/>
      <c r="EO158" s="219"/>
      <c r="EP158" s="219"/>
      <c r="EQ158" s="219"/>
      <c r="ER158" s="219"/>
      <c r="ES158" s="219"/>
      <c r="ET158" s="219"/>
      <c r="EU158" s="219"/>
      <c r="EV158" s="219"/>
      <c r="EW158" s="219"/>
      <c r="EX158" s="219"/>
      <c r="EY158" s="219"/>
      <c r="EZ158" s="219"/>
      <c r="FA158" s="219"/>
      <c r="FB158" s="219"/>
      <c r="FC158" s="219"/>
      <c r="FD158" s="219"/>
      <c r="FE158" s="219"/>
      <c r="FF158" s="219"/>
      <c r="FG158" s="219"/>
      <c r="FH158" s="219"/>
      <c r="FI158" s="219"/>
      <c r="FJ158" s="219"/>
      <c r="FK158" s="219"/>
      <c r="FL158" s="219"/>
      <c r="FM158" s="219"/>
      <c r="FN158" s="219"/>
      <c r="FO158" s="219"/>
      <c r="FP158" s="219"/>
      <c r="FQ158" s="219"/>
      <c r="FR158" s="219"/>
      <c r="FS158" s="219"/>
      <c r="FT158" s="219"/>
      <c r="FU158" s="219"/>
      <c r="FV158" s="219"/>
      <c r="FW158" s="219"/>
      <c r="FX158" s="219"/>
      <c r="FY158" s="219"/>
      <c r="FZ158" s="219"/>
      <c r="GA158" s="219"/>
      <c r="GB158" s="219"/>
      <c r="GC158" s="219"/>
      <c r="GD158" s="219"/>
      <c r="GE158" s="219"/>
      <c r="GF158" s="219"/>
      <c r="GG158" s="219"/>
      <c r="GH158" s="219"/>
      <c r="GI158" s="219"/>
      <c r="GJ158" s="219"/>
      <c r="GK158" s="219"/>
      <c r="GL158" s="219"/>
      <c r="GM158" s="219"/>
      <c r="GN158" s="219"/>
      <c r="GO158" s="219"/>
      <c r="GP158" s="219"/>
      <c r="GQ158" s="219"/>
      <c r="GR158" s="219"/>
      <c r="GS158" s="219"/>
      <c r="GT158" s="219"/>
      <c r="GU158" s="219"/>
      <c r="GV158" s="219"/>
      <c r="GW158" s="219"/>
      <c r="GX158" s="219"/>
      <c r="GY158" s="219"/>
      <c r="GZ158" s="219"/>
      <c r="HA158" s="219"/>
      <c r="HB158" s="219"/>
      <c r="HC158" s="219"/>
      <c r="HD158" s="219"/>
      <c r="HE158" s="219"/>
      <c r="HF158" s="219"/>
      <c r="HG158" s="219"/>
      <c r="HH158" s="219"/>
      <c r="HI158" s="219"/>
      <c r="HJ158" s="219"/>
      <c r="HK158" s="219"/>
      <c r="HL158" s="219"/>
      <c r="HM158" s="219"/>
      <c r="HN158" s="219"/>
      <c r="HO158" s="219"/>
      <c r="HP158" s="219"/>
      <c r="HQ158" s="219"/>
      <c r="HR158" s="219"/>
      <c r="HS158" s="219"/>
      <c r="HT158" s="219"/>
      <c r="HU158" s="219"/>
      <c r="HV158" s="219"/>
      <c r="HW158" s="219"/>
      <c r="HX158" s="219"/>
      <c r="HY158" s="219"/>
      <c r="HZ158" s="219"/>
      <c r="IA158" s="219"/>
      <c r="IB158" s="219"/>
      <c r="IC158" s="219"/>
      <c r="ID158" s="219"/>
      <c r="IE158" s="219"/>
      <c r="IF158" s="219"/>
      <c r="IG158" s="219"/>
      <c r="IH158" s="219"/>
      <c r="II158" s="219"/>
      <c r="IJ158" s="219"/>
      <c r="IK158" s="219"/>
      <c r="IL158" s="219"/>
      <c r="IM158" s="219"/>
      <c r="IN158" s="219"/>
      <c r="IO158" s="219"/>
      <c r="IP158" s="219"/>
      <c r="IQ158" s="219"/>
      <c r="IR158" s="219"/>
      <c r="IS158" s="219"/>
      <c r="IT158" s="219"/>
      <c r="IU158" s="219"/>
      <c r="IV158" s="219"/>
    </row>
    <row r="159" spans="1:256" hidden="1">
      <c r="A159" s="1207"/>
      <c r="B159" s="1207"/>
      <c r="C159" s="1210"/>
      <c r="D159" s="663" t="s">
        <v>2</v>
      </c>
      <c r="E159" s="664">
        <f>E157+E158</f>
        <v>2000</v>
      </c>
      <c r="F159" s="664">
        <f>F157+F158</f>
        <v>2000</v>
      </c>
      <c r="G159" s="664">
        <f>G157+G158</f>
        <v>0</v>
      </c>
      <c r="H159" s="617"/>
      <c r="I159" s="1213"/>
      <c r="J159" s="665" t="s">
        <v>2</v>
      </c>
      <c r="K159" s="664">
        <f>K157+K158</f>
        <v>2000</v>
      </c>
      <c r="L159" s="664">
        <f>L157+L158</f>
        <v>2000</v>
      </c>
      <c r="M159" s="664">
        <f>M157+M158</f>
        <v>0</v>
      </c>
      <c r="N159" s="664">
        <f>N157+N158</f>
        <v>0</v>
      </c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  <c r="EM159" s="219"/>
      <c r="EN159" s="219"/>
      <c r="EO159" s="219"/>
      <c r="EP159" s="219"/>
      <c r="EQ159" s="219"/>
      <c r="ER159" s="219"/>
      <c r="ES159" s="219"/>
      <c r="ET159" s="219"/>
      <c r="EU159" s="219"/>
      <c r="EV159" s="219"/>
      <c r="EW159" s="219"/>
      <c r="EX159" s="219"/>
      <c r="EY159" s="219"/>
      <c r="EZ159" s="219"/>
      <c r="FA159" s="219"/>
      <c r="FB159" s="219"/>
      <c r="FC159" s="219"/>
      <c r="FD159" s="219"/>
      <c r="FE159" s="219"/>
      <c r="FF159" s="219"/>
      <c r="FG159" s="219"/>
      <c r="FH159" s="219"/>
      <c r="FI159" s="219"/>
      <c r="FJ159" s="219"/>
      <c r="FK159" s="219"/>
      <c r="FL159" s="219"/>
      <c r="FM159" s="219"/>
      <c r="FN159" s="219"/>
      <c r="FO159" s="219"/>
      <c r="FP159" s="219"/>
      <c r="FQ159" s="219"/>
      <c r="FR159" s="219"/>
      <c r="FS159" s="219"/>
      <c r="FT159" s="219"/>
      <c r="FU159" s="219"/>
      <c r="FV159" s="219"/>
      <c r="FW159" s="219"/>
      <c r="FX159" s="219"/>
      <c r="FY159" s="219"/>
      <c r="FZ159" s="219"/>
      <c r="GA159" s="219"/>
      <c r="GB159" s="219"/>
      <c r="GC159" s="219"/>
      <c r="GD159" s="219"/>
      <c r="GE159" s="219"/>
      <c r="GF159" s="219"/>
      <c r="GG159" s="219"/>
      <c r="GH159" s="219"/>
      <c r="GI159" s="219"/>
      <c r="GJ159" s="219"/>
      <c r="GK159" s="219"/>
      <c r="GL159" s="219"/>
      <c r="GM159" s="219"/>
      <c r="GN159" s="219"/>
      <c r="GO159" s="219"/>
      <c r="GP159" s="219"/>
      <c r="GQ159" s="219"/>
      <c r="GR159" s="219"/>
      <c r="GS159" s="219"/>
      <c r="GT159" s="219"/>
      <c r="GU159" s="219"/>
      <c r="GV159" s="219"/>
      <c r="GW159" s="219"/>
      <c r="GX159" s="219"/>
      <c r="GY159" s="219"/>
      <c r="GZ159" s="219"/>
      <c r="HA159" s="219"/>
      <c r="HB159" s="219"/>
      <c r="HC159" s="219"/>
      <c r="HD159" s="219"/>
      <c r="HE159" s="219"/>
      <c r="HF159" s="219"/>
      <c r="HG159" s="219"/>
      <c r="HH159" s="219"/>
      <c r="HI159" s="219"/>
      <c r="HJ159" s="219"/>
      <c r="HK159" s="219"/>
      <c r="HL159" s="219"/>
      <c r="HM159" s="219"/>
      <c r="HN159" s="219"/>
      <c r="HO159" s="219"/>
      <c r="HP159" s="219"/>
      <c r="HQ159" s="219"/>
      <c r="HR159" s="219"/>
      <c r="HS159" s="219"/>
      <c r="HT159" s="219"/>
      <c r="HU159" s="219"/>
      <c r="HV159" s="219"/>
      <c r="HW159" s="219"/>
      <c r="HX159" s="219"/>
      <c r="HY159" s="219"/>
      <c r="HZ159" s="219"/>
      <c r="IA159" s="219"/>
      <c r="IB159" s="219"/>
      <c r="IC159" s="219"/>
      <c r="ID159" s="219"/>
      <c r="IE159" s="219"/>
      <c r="IF159" s="219"/>
      <c r="IG159" s="219"/>
      <c r="IH159" s="219"/>
      <c r="II159" s="219"/>
      <c r="IJ159" s="219"/>
      <c r="IK159" s="219"/>
      <c r="IL159" s="219"/>
      <c r="IM159" s="219"/>
      <c r="IN159" s="219"/>
      <c r="IO159" s="219"/>
      <c r="IP159" s="219"/>
      <c r="IQ159" s="219"/>
      <c r="IR159" s="219"/>
      <c r="IS159" s="219"/>
      <c r="IT159" s="219"/>
      <c r="IU159" s="219"/>
      <c r="IV159" s="219"/>
    </row>
    <row r="160" spans="1:256" ht="3" hidden="1" customHeight="1">
      <c r="A160" s="670"/>
      <c r="B160" s="670"/>
      <c r="C160" s="671"/>
      <c r="D160" s="663"/>
      <c r="E160" s="688"/>
      <c r="F160" s="688"/>
      <c r="G160" s="688"/>
      <c r="H160" s="617"/>
      <c r="I160" s="672"/>
      <c r="J160" s="693"/>
      <c r="K160" s="664"/>
      <c r="L160" s="664"/>
      <c r="M160" s="664"/>
      <c r="N160" s="664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  <c r="EM160" s="219"/>
      <c r="EN160" s="219"/>
      <c r="EO160" s="219"/>
      <c r="EP160" s="219"/>
      <c r="EQ160" s="219"/>
      <c r="ER160" s="219"/>
      <c r="ES160" s="219"/>
      <c r="ET160" s="219"/>
      <c r="EU160" s="219"/>
      <c r="EV160" s="219"/>
      <c r="EW160" s="219"/>
      <c r="EX160" s="219"/>
      <c r="EY160" s="219"/>
      <c r="EZ160" s="219"/>
      <c r="FA160" s="219"/>
      <c r="FB160" s="219"/>
      <c r="FC160" s="219"/>
      <c r="FD160" s="219"/>
      <c r="FE160" s="219"/>
      <c r="FF160" s="219"/>
      <c r="FG160" s="219"/>
      <c r="FH160" s="219"/>
      <c r="FI160" s="219"/>
      <c r="FJ160" s="219"/>
      <c r="FK160" s="219"/>
      <c r="FL160" s="219"/>
      <c r="FM160" s="219"/>
      <c r="FN160" s="219"/>
      <c r="FO160" s="219"/>
      <c r="FP160" s="219"/>
      <c r="FQ160" s="219"/>
      <c r="FR160" s="219"/>
      <c r="FS160" s="219"/>
      <c r="FT160" s="219"/>
      <c r="FU160" s="219"/>
      <c r="FV160" s="219"/>
      <c r="FW160" s="219"/>
      <c r="FX160" s="219"/>
      <c r="FY160" s="219"/>
      <c r="FZ160" s="219"/>
      <c r="GA160" s="219"/>
      <c r="GB160" s="219"/>
      <c r="GC160" s="219"/>
      <c r="GD160" s="219"/>
      <c r="GE160" s="219"/>
      <c r="GF160" s="219"/>
      <c r="GG160" s="219"/>
      <c r="GH160" s="219"/>
      <c r="GI160" s="219"/>
      <c r="GJ160" s="219"/>
      <c r="GK160" s="219"/>
      <c r="GL160" s="219"/>
      <c r="GM160" s="219"/>
      <c r="GN160" s="219"/>
      <c r="GO160" s="219"/>
      <c r="GP160" s="219"/>
      <c r="GQ160" s="219"/>
      <c r="GR160" s="219"/>
      <c r="GS160" s="219"/>
      <c r="GT160" s="219"/>
      <c r="GU160" s="219"/>
      <c r="GV160" s="219"/>
      <c r="GW160" s="219"/>
      <c r="GX160" s="219"/>
      <c r="GY160" s="219"/>
      <c r="GZ160" s="219"/>
      <c r="HA160" s="219"/>
      <c r="HB160" s="219"/>
      <c r="HC160" s="219"/>
      <c r="HD160" s="219"/>
      <c r="HE160" s="219"/>
      <c r="HF160" s="219"/>
      <c r="HG160" s="219"/>
      <c r="HH160" s="219"/>
      <c r="HI160" s="219"/>
      <c r="HJ160" s="219"/>
      <c r="HK160" s="219"/>
      <c r="HL160" s="219"/>
      <c r="HM160" s="219"/>
      <c r="HN160" s="219"/>
      <c r="HO160" s="219"/>
      <c r="HP160" s="219"/>
      <c r="HQ160" s="219"/>
      <c r="HR160" s="219"/>
      <c r="HS160" s="219"/>
      <c r="HT160" s="219"/>
      <c r="HU160" s="219"/>
      <c r="HV160" s="219"/>
      <c r="HW160" s="219"/>
      <c r="HX160" s="219"/>
      <c r="HY160" s="219"/>
      <c r="HZ160" s="219"/>
      <c r="IA160" s="219"/>
      <c r="IB160" s="219"/>
      <c r="IC160" s="219"/>
      <c r="ID160" s="219"/>
      <c r="IE160" s="219"/>
      <c r="IF160" s="219"/>
      <c r="IG160" s="219"/>
      <c r="IH160" s="219"/>
      <c r="II160" s="219"/>
      <c r="IJ160" s="219"/>
      <c r="IK160" s="219"/>
      <c r="IL160" s="219"/>
      <c r="IM160" s="219"/>
      <c r="IN160" s="219"/>
      <c r="IO160" s="219"/>
      <c r="IP160" s="219"/>
      <c r="IQ160" s="219"/>
      <c r="IR160" s="219"/>
      <c r="IS160" s="219"/>
      <c r="IT160" s="219"/>
      <c r="IU160" s="219"/>
      <c r="IV160" s="219"/>
    </row>
    <row r="161" spans="1:256" ht="15" hidden="1">
      <c r="A161" s="1171"/>
      <c r="B161" s="1174" t="s">
        <v>59</v>
      </c>
      <c r="C161" s="1177" t="s">
        <v>60</v>
      </c>
      <c r="D161" s="625" t="s">
        <v>0</v>
      </c>
      <c r="E161" s="626">
        <f t="shared" ref="E161:G162" si="52">E165</f>
        <v>0</v>
      </c>
      <c r="F161" s="626">
        <f t="shared" si="52"/>
        <v>0</v>
      </c>
      <c r="G161" s="626">
        <f t="shared" si="52"/>
        <v>0</v>
      </c>
      <c r="H161" s="615"/>
      <c r="I161" s="1177" t="s">
        <v>60</v>
      </c>
      <c r="J161" s="242" t="s">
        <v>0</v>
      </c>
      <c r="K161" s="244">
        <f t="shared" ref="K161:N162" si="53">K165</f>
        <v>1229</v>
      </c>
      <c r="L161" s="244">
        <f t="shared" si="53"/>
        <v>0</v>
      </c>
      <c r="M161" s="244">
        <f t="shared" si="53"/>
        <v>0</v>
      </c>
      <c r="N161" s="244">
        <f t="shared" si="53"/>
        <v>1229</v>
      </c>
      <c r="O161" s="246"/>
      <c r="P161" s="246"/>
      <c r="Q161" s="246"/>
      <c r="R161" s="246"/>
      <c r="S161" s="246"/>
      <c r="T161" s="246"/>
      <c r="U161" s="246"/>
      <c r="V161" s="246"/>
      <c r="W161" s="246"/>
      <c r="X161" s="246"/>
      <c r="Y161" s="246"/>
      <c r="Z161" s="246"/>
      <c r="AA161" s="246"/>
      <c r="AB161" s="246"/>
      <c r="AC161" s="246"/>
      <c r="AD161" s="246"/>
      <c r="AE161" s="246"/>
      <c r="AF161" s="246"/>
      <c r="AG161" s="246"/>
      <c r="AH161" s="246"/>
      <c r="AI161" s="246"/>
      <c r="AJ161" s="246"/>
      <c r="AK161" s="246"/>
      <c r="AL161" s="246"/>
      <c r="AM161" s="246"/>
      <c r="AN161" s="246"/>
      <c r="AO161" s="246"/>
      <c r="AP161" s="246"/>
      <c r="AQ161" s="246"/>
      <c r="AR161" s="246"/>
      <c r="AS161" s="246"/>
      <c r="AT161" s="246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  <c r="FC161" s="246"/>
      <c r="FD161" s="246"/>
      <c r="FE161" s="246"/>
      <c r="FF161" s="246"/>
      <c r="FG161" s="246"/>
      <c r="FH161" s="246"/>
      <c r="FI161" s="246"/>
      <c r="FJ161" s="246"/>
      <c r="FK161" s="246"/>
      <c r="FL161" s="246"/>
      <c r="FM161" s="246"/>
      <c r="FN161" s="246"/>
      <c r="FO161" s="246"/>
      <c r="FP161" s="246"/>
      <c r="FQ161" s="246"/>
      <c r="FR161" s="246"/>
      <c r="FS161" s="246"/>
      <c r="FT161" s="246"/>
      <c r="FU161" s="246"/>
      <c r="FV161" s="246"/>
      <c r="FW161" s="246"/>
      <c r="FX161" s="246"/>
      <c r="FY161" s="246"/>
      <c r="FZ161" s="246"/>
      <c r="GA161" s="246"/>
      <c r="GB161" s="246"/>
      <c r="GC161" s="246"/>
      <c r="GD161" s="246"/>
      <c r="GE161" s="246"/>
      <c r="GF161" s="246"/>
      <c r="GG161" s="246"/>
      <c r="GH161" s="246"/>
      <c r="GI161" s="246"/>
      <c r="GJ161" s="246"/>
      <c r="GK161" s="246"/>
      <c r="GL161" s="246"/>
      <c r="GM161" s="246"/>
      <c r="GN161" s="246"/>
      <c r="GO161" s="246"/>
      <c r="GP161" s="246"/>
      <c r="GQ161" s="246"/>
      <c r="GR161" s="246"/>
      <c r="GS161" s="246"/>
      <c r="GT161" s="246"/>
      <c r="GU161" s="246"/>
      <c r="GV161" s="246"/>
      <c r="GW161" s="246"/>
      <c r="GX161" s="246"/>
      <c r="GY161" s="246"/>
      <c r="GZ161" s="246"/>
      <c r="HA161" s="246"/>
      <c r="HB161" s="246"/>
      <c r="HC161" s="246"/>
      <c r="HD161" s="246"/>
      <c r="HE161" s="246"/>
      <c r="HF161" s="246"/>
      <c r="HG161" s="246"/>
      <c r="HH161" s="246"/>
      <c r="HI161" s="246"/>
      <c r="HJ161" s="246"/>
      <c r="HK161" s="246"/>
      <c r="HL161" s="246"/>
      <c r="HM161" s="246"/>
      <c r="HN161" s="246"/>
      <c r="HO161" s="246"/>
      <c r="HP161" s="246"/>
      <c r="HQ161" s="246"/>
      <c r="HR161" s="246"/>
      <c r="HS161" s="246"/>
      <c r="HT161" s="246"/>
      <c r="HU161" s="246"/>
      <c r="HV161" s="246"/>
      <c r="HW161" s="246"/>
      <c r="HX161" s="246"/>
      <c r="HY161" s="246"/>
      <c r="HZ161" s="246"/>
      <c r="IA161" s="246"/>
      <c r="IB161" s="246"/>
      <c r="IC161" s="246"/>
      <c r="ID161" s="246"/>
      <c r="IE161" s="246"/>
      <c r="IF161" s="246"/>
      <c r="IG161" s="246"/>
      <c r="IH161" s="246"/>
      <c r="II161" s="246"/>
      <c r="IJ161" s="246"/>
      <c r="IK161" s="246"/>
      <c r="IL161" s="246"/>
      <c r="IM161" s="246"/>
      <c r="IN161" s="246"/>
      <c r="IO161" s="246"/>
      <c r="IP161" s="246"/>
      <c r="IQ161" s="246"/>
      <c r="IR161" s="246"/>
      <c r="IS161" s="246"/>
      <c r="IT161" s="246"/>
      <c r="IU161" s="246"/>
      <c r="IV161" s="246"/>
    </row>
    <row r="162" spans="1:256" ht="15" hidden="1">
      <c r="A162" s="1172"/>
      <c r="B162" s="1175"/>
      <c r="C162" s="1178"/>
      <c r="D162" s="628" t="s">
        <v>1</v>
      </c>
      <c r="E162" s="626">
        <f t="shared" si="52"/>
        <v>0</v>
      </c>
      <c r="F162" s="626">
        <f t="shared" si="52"/>
        <v>0</v>
      </c>
      <c r="G162" s="626">
        <f t="shared" si="52"/>
        <v>0</v>
      </c>
      <c r="H162" s="617"/>
      <c r="I162" s="1178"/>
      <c r="J162" s="242" t="s">
        <v>1</v>
      </c>
      <c r="K162" s="244">
        <f t="shared" si="53"/>
        <v>0</v>
      </c>
      <c r="L162" s="244">
        <f t="shared" si="53"/>
        <v>0</v>
      </c>
      <c r="M162" s="244">
        <f t="shared" si="53"/>
        <v>0</v>
      </c>
      <c r="N162" s="244">
        <f t="shared" si="53"/>
        <v>0</v>
      </c>
      <c r="O162" s="246"/>
      <c r="P162" s="246"/>
      <c r="Q162" s="246"/>
      <c r="R162" s="246"/>
      <c r="S162" s="246"/>
      <c r="T162" s="246"/>
      <c r="U162" s="246"/>
      <c r="V162" s="246"/>
      <c r="W162" s="246"/>
      <c r="X162" s="246"/>
      <c r="Y162" s="246"/>
      <c r="Z162" s="246"/>
      <c r="AA162" s="246"/>
      <c r="AB162" s="246"/>
      <c r="AC162" s="246"/>
      <c r="AD162" s="246"/>
      <c r="AE162" s="246"/>
      <c r="AF162" s="246"/>
      <c r="AG162" s="246"/>
      <c r="AH162" s="246"/>
      <c r="AI162" s="246"/>
      <c r="AJ162" s="246"/>
      <c r="AK162" s="246"/>
      <c r="AL162" s="246"/>
      <c r="AM162" s="246"/>
      <c r="AN162" s="246"/>
      <c r="AO162" s="246"/>
      <c r="AP162" s="246"/>
      <c r="AQ162" s="246"/>
      <c r="AR162" s="246"/>
      <c r="AS162" s="246"/>
      <c r="AT162" s="246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  <c r="EJ162" s="246"/>
      <c r="EK162" s="246"/>
      <c r="EL162" s="246"/>
      <c r="EM162" s="246"/>
      <c r="EN162" s="246"/>
      <c r="EO162" s="246"/>
      <c r="EP162" s="246"/>
      <c r="EQ162" s="246"/>
      <c r="ER162" s="246"/>
      <c r="ES162" s="246"/>
      <c r="ET162" s="246"/>
      <c r="EU162" s="246"/>
      <c r="EV162" s="246"/>
      <c r="EW162" s="246"/>
      <c r="EX162" s="246"/>
      <c r="EY162" s="246"/>
      <c r="EZ162" s="246"/>
      <c r="FA162" s="246"/>
      <c r="FB162" s="246"/>
      <c r="FC162" s="246"/>
      <c r="FD162" s="246"/>
      <c r="FE162" s="246"/>
      <c r="FF162" s="246"/>
      <c r="FG162" s="246"/>
      <c r="FH162" s="246"/>
      <c r="FI162" s="246"/>
      <c r="FJ162" s="246"/>
      <c r="FK162" s="246"/>
      <c r="FL162" s="246"/>
      <c r="FM162" s="246"/>
      <c r="FN162" s="246"/>
      <c r="FO162" s="246"/>
      <c r="FP162" s="246"/>
      <c r="FQ162" s="246"/>
      <c r="FR162" s="246"/>
      <c r="FS162" s="246"/>
      <c r="FT162" s="246"/>
      <c r="FU162" s="246"/>
      <c r="FV162" s="246"/>
      <c r="FW162" s="246"/>
      <c r="FX162" s="246"/>
      <c r="FY162" s="246"/>
      <c r="FZ162" s="246"/>
      <c r="GA162" s="246"/>
      <c r="GB162" s="246"/>
      <c r="GC162" s="246"/>
      <c r="GD162" s="246"/>
      <c r="GE162" s="246"/>
      <c r="GF162" s="246"/>
      <c r="GG162" s="246"/>
      <c r="GH162" s="246"/>
      <c r="GI162" s="246"/>
      <c r="GJ162" s="246"/>
      <c r="GK162" s="246"/>
      <c r="GL162" s="246"/>
      <c r="GM162" s="246"/>
      <c r="GN162" s="246"/>
      <c r="GO162" s="246"/>
      <c r="GP162" s="246"/>
      <c r="GQ162" s="246"/>
      <c r="GR162" s="246"/>
      <c r="GS162" s="246"/>
      <c r="GT162" s="246"/>
      <c r="GU162" s="246"/>
      <c r="GV162" s="246"/>
      <c r="GW162" s="246"/>
      <c r="GX162" s="246"/>
      <c r="GY162" s="246"/>
      <c r="GZ162" s="246"/>
      <c r="HA162" s="246"/>
      <c r="HB162" s="246"/>
      <c r="HC162" s="246"/>
      <c r="HD162" s="246"/>
      <c r="HE162" s="246"/>
      <c r="HF162" s="246"/>
      <c r="HG162" s="246"/>
      <c r="HH162" s="246"/>
      <c r="HI162" s="246"/>
      <c r="HJ162" s="246"/>
      <c r="HK162" s="246"/>
      <c r="HL162" s="246"/>
      <c r="HM162" s="246"/>
      <c r="HN162" s="246"/>
      <c r="HO162" s="246"/>
      <c r="HP162" s="246"/>
      <c r="HQ162" s="246"/>
      <c r="HR162" s="246"/>
      <c r="HS162" s="246"/>
      <c r="HT162" s="246"/>
      <c r="HU162" s="246"/>
      <c r="HV162" s="246"/>
      <c r="HW162" s="246"/>
      <c r="HX162" s="246"/>
      <c r="HY162" s="246"/>
      <c r="HZ162" s="246"/>
      <c r="IA162" s="246"/>
      <c r="IB162" s="246"/>
      <c r="IC162" s="246"/>
      <c r="ID162" s="246"/>
      <c r="IE162" s="246"/>
      <c r="IF162" s="246"/>
      <c r="IG162" s="246"/>
      <c r="IH162" s="246"/>
      <c r="II162" s="246"/>
      <c r="IJ162" s="246"/>
      <c r="IK162" s="246"/>
      <c r="IL162" s="246"/>
      <c r="IM162" s="246"/>
      <c r="IN162" s="246"/>
      <c r="IO162" s="246"/>
      <c r="IP162" s="246"/>
      <c r="IQ162" s="246"/>
      <c r="IR162" s="246"/>
      <c r="IS162" s="246"/>
      <c r="IT162" s="246"/>
      <c r="IU162" s="246"/>
      <c r="IV162" s="246"/>
    </row>
    <row r="163" spans="1:256" ht="15" hidden="1">
      <c r="A163" s="1173"/>
      <c r="B163" s="1176"/>
      <c r="C163" s="1179"/>
      <c r="D163" s="628" t="s">
        <v>2</v>
      </c>
      <c r="E163" s="694">
        <f>E161+E162</f>
        <v>0</v>
      </c>
      <c r="F163" s="694">
        <f>F161+F162</f>
        <v>0</v>
      </c>
      <c r="G163" s="694">
        <f>G161+G162</f>
        <v>0</v>
      </c>
      <c r="H163" s="618"/>
      <c r="I163" s="1179"/>
      <c r="J163" s="242" t="s">
        <v>2</v>
      </c>
      <c r="K163" s="630">
        <f>K161+K162</f>
        <v>1229</v>
      </c>
      <c r="L163" s="630">
        <f>L161+L162</f>
        <v>0</v>
      </c>
      <c r="M163" s="630">
        <f>M161+M162</f>
        <v>0</v>
      </c>
      <c r="N163" s="630">
        <f>N161+N162</f>
        <v>1229</v>
      </c>
      <c r="O163" s="246"/>
      <c r="P163" s="246"/>
      <c r="Q163" s="246"/>
      <c r="R163" s="246"/>
      <c r="S163" s="246"/>
      <c r="T163" s="246"/>
      <c r="U163" s="246"/>
      <c r="V163" s="246"/>
      <c r="W163" s="246"/>
      <c r="X163" s="246"/>
      <c r="Y163" s="246"/>
      <c r="Z163" s="246"/>
      <c r="AA163" s="246"/>
      <c r="AB163" s="246"/>
      <c r="AC163" s="246"/>
      <c r="AD163" s="246"/>
      <c r="AE163" s="246"/>
      <c r="AF163" s="246"/>
      <c r="AG163" s="246"/>
      <c r="AH163" s="246"/>
      <c r="AI163" s="246"/>
      <c r="AJ163" s="246"/>
      <c r="AK163" s="246"/>
      <c r="AL163" s="246"/>
      <c r="AM163" s="246"/>
      <c r="AN163" s="246"/>
      <c r="AO163" s="246"/>
      <c r="AP163" s="246"/>
      <c r="AQ163" s="246"/>
      <c r="AR163" s="246"/>
      <c r="AS163" s="246"/>
      <c r="AT163" s="246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  <c r="EJ163" s="246"/>
      <c r="EK163" s="246"/>
      <c r="EL163" s="246"/>
      <c r="EM163" s="246"/>
      <c r="EN163" s="246"/>
      <c r="EO163" s="246"/>
      <c r="EP163" s="246"/>
      <c r="EQ163" s="246"/>
      <c r="ER163" s="246"/>
      <c r="ES163" s="246"/>
      <c r="ET163" s="246"/>
      <c r="EU163" s="246"/>
      <c r="EV163" s="246"/>
      <c r="EW163" s="246"/>
      <c r="EX163" s="246"/>
      <c r="EY163" s="246"/>
      <c r="EZ163" s="246"/>
      <c r="FA163" s="246"/>
      <c r="FB163" s="246"/>
      <c r="FC163" s="246"/>
      <c r="FD163" s="246"/>
      <c r="FE163" s="246"/>
      <c r="FF163" s="246"/>
      <c r="FG163" s="246"/>
      <c r="FH163" s="246"/>
      <c r="FI163" s="246"/>
      <c r="FJ163" s="246"/>
      <c r="FK163" s="246"/>
      <c r="FL163" s="246"/>
      <c r="FM163" s="246"/>
      <c r="FN163" s="246"/>
      <c r="FO163" s="246"/>
      <c r="FP163" s="246"/>
      <c r="FQ163" s="246"/>
      <c r="FR163" s="246"/>
      <c r="FS163" s="246"/>
      <c r="FT163" s="246"/>
      <c r="FU163" s="246"/>
      <c r="FV163" s="246"/>
      <c r="FW163" s="246"/>
      <c r="FX163" s="246"/>
      <c r="FY163" s="246"/>
      <c r="FZ163" s="246"/>
      <c r="GA163" s="246"/>
      <c r="GB163" s="246"/>
      <c r="GC163" s="246"/>
      <c r="GD163" s="246"/>
      <c r="GE163" s="246"/>
      <c r="GF163" s="246"/>
      <c r="GG163" s="246"/>
      <c r="GH163" s="246"/>
      <c r="GI163" s="246"/>
      <c r="GJ163" s="246"/>
      <c r="GK163" s="246"/>
      <c r="GL163" s="246"/>
      <c r="GM163" s="246"/>
      <c r="GN163" s="246"/>
      <c r="GO163" s="246"/>
      <c r="GP163" s="246"/>
      <c r="GQ163" s="246"/>
      <c r="GR163" s="246"/>
      <c r="GS163" s="246"/>
      <c r="GT163" s="246"/>
      <c r="GU163" s="246"/>
      <c r="GV163" s="246"/>
      <c r="GW163" s="246"/>
      <c r="GX163" s="246"/>
      <c r="GY163" s="246"/>
      <c r="GZ163" s="246"/>
      <c r="HA163" s="246"/>
      <c r="HB163" s="246"/>
      <c r="HC163" s="246"/>
      <c r="HD163" s="246"/>
      <c r="HE163" s="246"/>
      <c r="HF163" s="246"/>
      <c r="HG163" s="246"/>
      <c r="HH163" s="246"/>
      <c r="HI163" s="246"/>
      <c r="HJ163" s="246"/>
      <c r="HK163" s="246"/>
      <c r="HL163" s="246"/>
      <c r="HM163" s="246"/>
      <c r="HN163" s="246"/>
      <c r="HO163" s="246"/>
      <c r="HP163" s="246"/>
      <c r="HQ163" s="246"/>
      <c r="HR163" s="246"/>
      <c r="HS163" s="246"/>
      <c r="HT163" s="246"/>
      <c r="HU163" s="246"/>
      <c r="HV163" s="246"/>
      <c r="HW163" s="246"/>
      <c r="HX163" s="246"/>
      <c r="HY163" s="246"/>
      <c r="HZ163" s="246"/>
      <c r="IA163" s="246"/>
      <c r="IB163" s="246"/>
      <c r="IC163" s="246"/>
      <c r="ID163" s="246"/>
      <c r="IE163" s="246"/>
      <c r="IF163" s="246"/>
      <c r="IG163" s="246"/>
      <c r="IH163" s="246"/>
      <c r="II163" s="246"/>
      <c r="IJ163" s="246"/>
      <c r="IK163" s="246"/>
      <c r="IL163" s="246"/>
      <c r="IM163" s="246"/>
      <c r="IN163" s="246"/>
      <c r="IO163" s="246"/>
      <c r="IP163" s="246"/>
      <c r="IQ163" s="246"/>
      <c r="IR163" s="246"/>
      <c r="IS163" s="246"/>
      <c r="IT163" s="246"/>
      <c r="IU163" s="246"/>
      <c r="IV163" s="246"/>
    </row>
    <row r="164" spans="1:256" ht="3" hidden="1" customHeight="1">
      <c r="A164" s="604"/>
      <c r="B164" s="631"/>
      <c r="C164" s="632"/>
      <c r="D164" s="633"/>
      <c r="E164" s="674"/>
      <c r="F164" s="674"/>
      <c r="G164" s="674"/>
      <c r="H164" s="617"/>
      <c r="I164" s="666"/>
      <c r="J164" s="693"/>
      <c r="K164" s="634"/>
      <c r="L164" s="634"/>
      <c r="M164" s="634"/>
      <c r="N164" s="634"/>
      <c r="O164" s="219"/>
      <c r="P164" s="219"/>
      <c r="Q164" s="219"/>
      <c r="R164" s="219"/>
      <c r="S164" s="219"/>
      <c r="T164" s="219"/>
      <c r="U164" s="219"/>
      <c r="V164" s="219"/>
      <c r="W164" s="219"/>
      <c r="X164" s="219"/>
      <c r="Y164" s="219"/>
      <c r="Z164" s="219"/>
      <c r="AA164" s="219"/>
      <c r="AB164" s="219"/>
      <c r="AC164" s="219"/>
      <c r="AD164" s="219"/>
      <c r="AE164" s="219"/>
      <c r="AF164" s="219"/>
      <c r="AG164" s="219"/>
      <c r="AH164" s="219"/>
      <c r="AI164" s="219"/>
      <c r="AJ164" s="219"/>
      <c r="AK164" s="219"/>
      <c r="AL164" s="219"/>
      <c r="AM164" s="219"/>
      <c r="AN164" s="219"/>
      <c r="AO164" s="219"/>
      <c r="AP164" s="219"/>
      <c r="AQ164" s="219"/>
      <c r="AR164" s="219"/>
      <c r="AS164" s="219"/>
      <c r="AT164" s="219"/>
      <c r="AU164" s="219"/>
      <c r="AV164" s="219"/>
      <c r="AW164" s="219"/>
      <c r="AX164" s="219"/>
      <c r="AY164" s="219"/>
      <c r="AZ164" s="219"/>
      <c r="BA164" s="219"/>
      <c r="BB164" s="219"/>
      <c r="BC164" s="219"/>
      <c r="BD164" s="219"/>
      <c r="BE164" s="219"/>
      <c r="BF164" s="219"/>
      <c r="BG164" s="219"/>
      <c r="BH164" s="219"/>
      <c r="BI164" s="219"/>
      <c r="BJ164" s="219"/>
      <c r="BK164" s="219"/>
      <c r="BL164" s="219"/>
      <c r="BM164" s="219"/>
      <c r="BN164" s="219"/>
      <c r="BO164" s="219"/>
      <c r="BP164" s="219"/>
      <c r="BQ164" s="219"/>
      <c r="BR164" s="219"/>
      <c r="BS164" s="219"/>
      <c r="BT164" s="219"/>
      <c r="BU164" s="219"/>
      <c r="BV164" s="219"/>
      <c r="BW164" s="219"/>
      <c r="BX164" s="219"/>
      <c r="BY164" s="219"/>
      <c r="BZ164" s="219"/>
      <c r="CA164" s="219"/>
      <c r="CB164" s="219"/>
      <c r="CC164" s="219"/>
      <c r="CD164" s="219"/>
      <c r="CE164" s="219"/>
      <c r="CF164" s="219"/>
      <c r="CG164" s="219"/>
      <c r="CH164" s="219"/>
      <c r="CI164" s="219"/>
      <c r="CJ164" s="219"/>
      <c r="CK164" s="219"/>
      <c r="CL164" s="219"/>
      <c r="CM164" s="219"/>
      <c r="CN164" s="219"/>
      <c r="CO164" s="219"/>
      <c r="CP164" s="219"/>
      <c r="CQ164" s="219"/>
      <c r="CR164" s="219"/>
      <c r="CS164" s="219"/>
      <c r="CT164" s="219"/>
      <c r="CU164" s="219"/>
      <c r="CV164" s="219"/>
      <c r="CW164" s="219"/>
      <c r="CX164" s="219"/>
      <c r="CY164" s="219"/>
      <c r="CZ164" s="219"/>
      <c r="DA164" s="219"/>
      <c r="DB164" s="219"/>
      <c r="DC164" s="219"/>
      <c r="DD164" s="219"/>
      <c r="DE164" s="219"/>
      <c r="DF164" s="219"/>
      <c r="DG164" s="219"/>
      <c r="DH164" s="219"/>
      <c r="DI164" s="219"/>
      <c r="DJ164" s="219"/>
      <c r="DK164" s="219"/>
      <c r="DL164" s="219"/>
      <c r="DM164" s="219"/>
      <c r="DN164" s="219"/>
      <c r="DO164" s="219"/>
      <c r="DP164" s="219"/>
      <c r="DQ164" s="219"/>
      <c r="DR164" s="219"/>
      <c r="DS164" s="219"/>
      <c r="DT164" s="219"/>
      <c r="DU164" s="219"/>
      <c r="DV164" s="219"/>
      <c r="DW164" s="219"/>
      <c r="DX164" s="219"/>
      <c r="DY164" s="219"/>
      <c r="DZ164" s="219"/>
      <c r="EA164" s="219"/>
      <c r="EB164" s="219"/>
      <c r="EC164" s="219"/>
      <c r="ED164" s="219"/>
      <c r="EE164" s="219"/>
      <c r="EF164" s="219"/>
      <c r="EG164" s="219"/>
      <c r="EH164" s="219"/>
      <c r="EI164" s="219"/>
      <c r="EJ164" s="219"/>
      <c r="EK164" s="219"/>
      <c r="EL164" s="219"/>
      <c r="EM164" s="219"/>
      <c r="EN164" s="219"/>
      <c r="EO164" s="219"/>
      <c r="EP164" s="219"/>
      <c r="EQ164" s="219"/>
      <c r="ER164" s="219"/>
      <c r="ES164" s="219"/>
      <c r="ET164" s="219"/>
      <c r="EU164" s="219"/>
      <c r="EV164" s="219"/>
      <c r="EW164" s="219"/>
      <c r="EX164" s="219"/>
      <c r="EY164" s="219"/>
      <c r="EZ164" s="219"/>
      <c r="FA164" s="219"/>
      <c r="FB164" s="219"/>
      <c r="FC164" s="219"/>
      <c r="FD164" s="219"/>
      <c r="FE164" s="219"/>
      <c r="FF164" s="219"/>
      <c r="FG164" s="219"/>
      <c r="FH164" s="219"/>
      <c r="FI164" s="219"/>
      <c r="FJ164" s="219"/>
      <c r="FK164" s="219"/>
      <c r="FL164" s="219"/>
      <c r="FM164" s="219"/>
      <c r="FN164" s="219"/>
      <c r="FO164" s="219"/>
      <c r="FP164" s="219"/>
      <c r="FQ164" s="219"/>
      <c r="FR164" s="219"/>
      <c r="FS164" s="219"/>
      <c r="FT164" s="219"/>
      <c r="FU164" s="219"/>
      <c r="FV164" s="219"/>
      <c r="FW164" s="219"/>
      <c r="FX164" s="219"/>
      <c r="FY164" s="219"/>
      <c r="FZ164" s="219"/>
      <c r="GA164" s="219"/>
      <c r="GB164" s="219"/>
      <c r="GC164" s="219"/>
      <c r="GD164" s="219"/>
      <c r="GE164" s="219"/>
      <c r="GF164" s="219"/>
      <c r="GG164" s="219"/>
      <c r="GH164" s="219"/>
      <c r="GI164" s="219"/>
      <c r="GJ164" s="219"/>
      <c r="GK164" s="219"/>
      <c r="GL164" s="219"/>
      <c r="GM164" s="219"/>
      <c r="GN164" s="219"/>
      <c r="GO164" s="219"/>
      <c r="GP164" s="219"/>
      <c r="GQ164" s="219"/>
      <c r="GR164" s="219"/>
      <c r="GS164" s="219"/>
      <c r="GT164" s="219"/>
      <c r="GU164" s="219"/>
      <c r="GV164" s="219"/>
      <c r="GW164" s="219"/>
      <c r="GX164" s="219"/>
      <c r="GY164" s="219"/>
      <c r="GZ164" s="219"/>
      <c r="HA164" s="219"/>
      <c r="HB164" s="219"/>
      <c r="HC164" s="219"/>
      <c r="HD164" s="219"/>
      <c r="HE164" s="219"/>
      <c r="HF164" s="219"/>
      <c r="HG164" s="219"/>
      <c r="HH164" s="219"/>
      <c r="HI164" s="219"/>
      <c r="HJ164" s="219"/>
      <c r="HK164" s="219"/>
      <c r="HL164" s="219"/>
      <c r="HM164" s="219"/>
      <c r="HN164" s="219"/>
      <c r="HO164" s="219"/>
      <c r="HP164" s="219"/>
      <c r="HQ164" s="219"/>
      <c r="HR164" s="219"/>
      <c r="HS164" s="219"/>
      <c r="HT164" s="219"/>
      <c r="HU164" s="219"/>
      <c r="HV164" s="219"/>
      <c r="HW164" s="219"/>
      <c r="HX164" s="219"/>
      <c r="HY164" s="219"/>
      <c r="HZ164" s="219"/>
      <c r="IA164" s="219"/>
      <c r="IB164" s="219"/>
      <c r="IC164" s="219"/>
      <c r="ID164" s="219"/>
      <c r="IE164" s="219"/>
      <c r="IF164" s="219"/>
      <c r="IG164" s="219"/>
      <c r="IH164" s="219"/>
      <c r="II164" s="219"/>
      <c r="IJ164" s="219"/>
      <c r="IK164" s="219"/>
      <c r="IL164" s="219"/>
      <c r="IM164" s="219"/>
      <c r="IN164" s="219"/>
      <c r="IO164" s="219"/>
      <c r="IP164" s="219"/>
      <c r="IQ164" s="219"/>
      <c r="IR164" s="219"/>
      <c r="IS164" s="219"/>
      <c r="IT164" s="219"/>
      <c r="IU164" s="219"/>
      <c r="IV164" s="219"/>
    </row>
    <row r="165" spans="1:256" hidden="1">
      <c r="A165" s="1180"/>
      <c r="B165" s="1183" t="s">
        <v>575</v>
      </c>
      <c r="C165" s="1186" t="s">
        <v>576</v>
      </c>
      <c r="D165" s="637" t="s">
        <v>0</v>
      </c>
      <c r="E165" s="639">
        <f t="shared" ref="E165:G166" si="54">E169</f>
        <v>0</v>
      </c>
      <c r="F165" s="639">
        <f t="shared" si="54"/>
        <v>0</v>
      </c>
      <c r="G165" s="639">
        <f t="shared" si="54"/>
        <v>0</v>
      </c>
      <c r="H165" s="617"/>
      <c r="I165" s="1186" t="s">
        <v>576</v>
      </c>
      <c r="J165" s="695" t="s">
        <v>0</v>
      </c>
      <c r="K165" s="638">
        <f t="shared" ref="K165:N166" si="55">K169</f>
        <v>1229</v>
      </c>
      <c r="L165" s="638">
        <f t="shared" si="55"/>
        <v>0</v>
      </c>
      <c r="M165" s="638">
        <f t="shared" si="55"/>
        <v>0</v>
      </c>
      <c r="N165" s="638">
        <f t="shared" si="55"/>
        <v>1229</v>
      </c>
      <c r="O165" s="624"/>
      <c r="P165" s="624"/>
      <c r="Q165" s="624"/>
      <c r="R165" s="624"/>
      <c r="S165" s="624"/>
      <c r="T165" s="624"/>
      <c r="U165" s="624"/>
      <c r="V165" s="624"/>
      <c r="W165" s="624"/>
      <c r="X165" s="624"/>
      <c r="Y165" s="624"/>
      <c r="Z165" s="624"/>
      <c r="AA165" s="624"/>
      <c r="AB165" s="624"/>
      <c r="AC165" s="624"/>
      <c r="AD165" s="624"/>
      <c r="AE165" s="624"/>
      <c r="AF165" s="624"/>
      <c r="AG165" s="624"/>
      <c r="AH165" s="624"/>
      <c r="AI165" s="624"/>
      <c r="AJ165" s="624"/>
      <c r="AK165" s="624"/>
      <c r="AL165" s="624"/>
      <c r="AM165" s="624"/>
      <c r="AN165" s="624"/>
      <c r="AO165" s="624"/>
      <c r="AP165" s="624"/>
      <c r="AQ165" s="624"/>
      <c r="AR165" s="624"/>
      <c r="AS165" s="624"/>
      <c r="AT165" s="624"/>
      <c r="AU165" s="624"/>
      <c r="AV165" s="624"/>
      <c r="AW165" s="624"/>
      <c r="AX165" s="624"/>
      <c r="AY165" s="624"/>
      <c r="AZ165" s="624"/>
      <c r="BA165" s="624"/>
      <c r="BB165" s="624"/>
      <c r="BC165" s="624"/>
      <c r="BD165" s="624"/>
      <c r="BE165" s="624"/>
      <c r="BF165" s="624"/>
      <c r="BG165" s="624"/>
      <c r="BH165" s="624"/>
      <c r="BI165" s="624"/>
      <c r="BJ165" s="624"/>
      <c r="BK165" s="624"/>
      <c r="BL165" s="624"/>
      <c r="BM165" s="624"/>
      <c r="BN165" s="624"/>
      <c r="BO165" s="624"/>
      <c r="BP165" s="624"/>
      <c r="BQ165" s="624"/>
      <c r="BR165" s="624"/>
      <c r="BS165" s="624"/>
      <c r="BT165" s="624"/>
      <c r="BU165" s="624"/>
      <c r="BV165" s="624"/>
      <c r="BW165" s="624"/>
      <c r="BX165" s="624"/>
      <c r="BY165" s="624"/>
      <c r="BZ165" s="624"/>
      <c r="CA165" s="624"/>
      <c r="CB165" s="624"/>
      <c r="CC165" s="624"/>
      <c r="CD165" s="624"/>
      <c r="CE165" s="624"/>
      <c r="CF165" s="624"/>
      <c r="CG165" s="624"/>
      <c r="CH165" s="624"/>
      <c r="CI165" s="624"/>
      <c r="CJ165" s="624"/>
      <c r="CK165" s="624"/>
      <c r="CL165" s="624"/>
      <c r="CM165" s="624"/>
      <c r="CN165" s="624"/>
      <c r="CO165" s="624"/>
      <c r="CP165" s="624"/>
      <c r="CQ165" s="624"/>
      <c r="CR165" s="624"/>
      <c r="CS165" s="624"/>
      <c r="CT165" s="624"/>
      <c r="CU165" s="624"/>
      <c r="CV165" s="624"/>
      <c r="CW165" s="624"/>
      <c r="CX165" s="624"/>
      <c r="CY165" s="624"/>
      <c r="CZ165" s="624"/>
      <c r="DA165" s="624"/>
      <c r="DB165" s="624"/>
      <c r="DC165" s="624"/>
      <c r="DD165" s="624"/>
      <c r="DE165" s="624"/>
      <c r="DF165" s="624"/>
      <c r="DG165" s="624"/>
      <c r="DH165" s="624"/>
      <c r="DI165" s="624"/>
      <c r="DJ165" s="624"/>
      <c r="DK165" s="624"/>
      <c r="DL165" s="624"/>
      <c r="DM165" s="624"/>
      <c r="DN165" s="624"/>
      <c r="DO165" s="624"/>
      <c r="DP165" s="624"/>
      <c r="DQ165" s="624"/>
      <c r="DR165" s="624"/>
      <c r="DS165" s="624"/>
      <c r="DT165" s="624"/>
      <c r="DU165" s="624"/>
      <c r="DV165" s="624"/>
      <c r="DW165" s="624"/>
      <c r="DX165" s="624"/>
      <c r="DY165" s="624"/>
      <c r="DZ165" s="624"/>
      <c r="EA165" s="624"/>
      <c r="EB165" s="624"/>
      <c r="EC165" s="624"/>
      <c r="ED165" s="624"/>
      <c r="EE165" s="624"/>
      <c r="EF165" s="624"/>
      <c r="EG165" s="624"/>
      <c r="EH165" s="624"/>
      <c r="EI165" s="624"/>
      <c r="EJ165" s="624"/>
      <c r="EK165" s="624"/>
      <c r="EL165" s="624"/>
      <c r="EM165" s="624"/>
      <c r="EN165" s="624"/>
      <c r="EO165" s="624"/>
      <c r="EP165" s="624"/>
      <c r="EQ165" s="624"/>
      <c r="ER165" s="624"/>
      <c r="ES165" s="624"/>
      <c r="ET165" s="624"/>
      <c r="EU165" s="624"/>
      <c r="EV165" s="624"/>
      <c r="EW165" s="624"/>
      <c r="EX165" s="624"/>
      <c r="EY165" s="624"/>
      <c r="EZ165" s="624"/>
      <c r="FA165" s="624"/>
      <c r="FB165" s="624"/>
      <c r="FC165" s="624"/>
      <c r="FD165" s="624"/>
      <c r="FE165" s="624"/>
      <c r="FF165" s="624"/>
      <c r="FG165" s="624"/>
      <c r="FH165" s="624"/>
      <c r="FI165" s="624"/>
      <c r="FJ165" s="624"/>
      <c r="FK165" s="624"/>
      <c r="FL165" s="624"/>
      <c r="FM165" s="624"/>
      <c r="FN165" s="624"/>
      <c r="FO165" s="624"/>
      <c r="FP165" s="624"/>
      <c r="FQ165" s="624"/>
      <c r="FR165" s="624"/>
      <c r="FS165" s="624"/>
      <c r="FT165" s="624"/>
      <c r="FU165" s="624"/>
      <c r="FV165" s="624"/>
      <c r="FW165" s="624"/>
      <c r="FX165" s="624"/>
      <c r="FY165" s="624"/>
      <c r="FZ165" s="624"/>
      <c r="GA165" s="624"/>
      <c r="GB165" s="624"/>
      <c r="GC165" s="624"/>
      <c r="GD165" s="624"/>
      <c r="GE165" s="624"/>
      <c r="GF165" s="624"/>
      <c r="GG165" s="624"/>
      <c r="GH165" s="624"/>
      <c r="GI165" s="624"/>
      <c r="GJ165" s="624"/>
      <c r="GK165" s="624"/>
      <c r="GL165" s="624"/>
      <c r="GM165" s="624"/>
      <c r="GN165" s="624"/>
      <c r="GO165" s="624"/>
      <c r="GP165" s="624"/>
      <c r="GQ165" s="624"/>
      <c r="GR165" s="624"/>
      <c r="GS165" s="624"/>
      <c r="GT165" s="624"/>
      <c r="GU165" s="624"/>
      <c r="GV165" s="624"/>
      <c r="GW165" s="624"/>
      <c r="GX165" s="624"/>
      <c r="GY165" s="624"/>
      <c r="GZ165" s="624"/>
      <c r="HA165" s="624"/>
      <c r="HB165" s="624"/>
      <c r="HC165" s="624"/>
      <c r="HD165" s="624"/>
      <c r="HE165" s="624"/>
      <c r="HF165" s="624"/>
      <c r="HG165" s="624"/>
      <c r="HH165" s="624"/>
      <c r="HI165" s="624"/>
      <c r="HJ165" s="624"/>
      <c r="HK165" s="624"/>
      <c r="HL165" s="624"/>
      <c r="HM165" s="624"/>
      <c r="HN165" s="624"/>
      <c r="HO165" s="624"/>
      <c r="HP165" s="624"/>
      <c r="HQ165" s="624"/>
      <c r="HR165" s="624"/>
      <c r="HS165" s="624"/>
      <c r="HT165" s="624"/>
      <c r="HU165" s="624"/>
      <c r="HV165" s="624"/>
      <c r="HW165" s="624"/>
      <c r="HX165" s="624"/>
      <c r="HY165" s="624"/>
      <c r="HZ165" s="624"/>
      <c r="IA165" s="624"/>
      <c r="IB165" s="624"/>
      <c r="IC165" s="624"/>
      <c r="ID165" s="624"/>
      <c r="IE165" s="624"/>
      <c r="IF165" s="624"/>
      <c r="IG165" s="624"/>
      <c r="IH165" s="624"/>
      <c r="II165" s="624"/>
      <c r="IJ165" s="624"/>
      <c r="IK165" s="624"/>
      <c r="IL165" s="624"/>
      <c r="IM165" s="624"/>
      <c r="IN165" s="624"/>
      <c r="IO165" s="624"/>
      <c r="IP165" s="624"/>
      <c r="IQ165" s="624"/>
      <c r="IR165" s="624"/>
      <c r="IS165" s="624"/>
      <c r="IT165" s="624"/>
      <c r="IU165" s="624"/>
      <c r="IV165" s="624"/>
    </row>
    <row r="166" spans="1:256" hidden="1">
      <c r="A166" s="1181"/>
      <c r="B166" s="1184"/>
      <c r="C166" s="1187"/>
      <c r="D166" s="637" t="s">
        <v>1</v>
      </c>
      <c r="E166" s="639">
        <f t="shared" si="54"/>
        <v>0</v>
      </c>
      <c r="F166" s="639">
        <f t="shared" si="54"/>
        <v>0</v>
      </c>
      <c r="G166" s="639">
        <f t="shared" si="54"/>
        <v>0</v>
      </c>
      <c r="H166" s="617"/>
      <c r="I166" s="1187"/>
      <c r="J166" s="695" t="s">
        <v>1</v>
      </c>
      <c r="K166" s="638">
        <f t="shared" si="55"/>
        <v>0</v>
      </c>
      <c r="L166" s="638">
        <f t="shared" si="55"/>
        <v>0</v>
      </c>
      <c r="M166" s="638">
        <f t="shared" si="55"/>
        <v>0</v>
      </c>
      <c r="N166" s="638">
        <f t="shared" si="55"/>
        <v>0</v>
      </c>
      <c r="O166" s="624"/>
      <c r="P166" s="624"/>
      <c r="Q166" s="624"/>
      <c r="R166" s="624"/>
      <c r="S166" s="624"/>
      <c r="T166" s="624"/>
      <c r="U166" s="624"/>
      <c r="V166" s="624"/>
      <c r="W166" s="624"/>
      <c r="X166" s="624"/>
      <c r="Y166" s="624"/>
      <c r="Z166" s="624"/>
      <c r="AA166" s="624"/>
      <c r="AB166" s="624"/>
      <c r="AC166" s="624"/>
      <c r="AD166" s="624"/>
      <c r="AE166" s="624"/>
      <c r="AF166" s="624"/>
      <c r="AG166" s="624"/>
      <c r="AH166" s="624"/>
      <c r="AI166" s="624"/>
      <c r="AJ166" s="624"/>
      <c r="AK166" s="624"/>
      <c r="AL166" s="624"/>
      <c r="AM166" s="624"/>
      <c r="AN166" s="624"/>
      <c r="AO166" s="624"/>
      <c r="AP166" s="624"/>
      <c r="AQ166" s="624"/>
      <c r="AR166" s="624"/>
      <c r="AS166" s="624"/>
      <c r="AT166" s="624"/>
      <c r="AU166" s="624"/>
      <c r="AV166" s="624"/>
      <c r="AW166" s="624"/>
      <c r="AX166" s="624"/>
      <c r="AY166" s="624"/>
      <c r="AZ166" s="624"/>
      <c r="BA166" s="624"/>
      <c r="BB166" s="624"/>
      <c r="BC166" s="624"/>
      <c r="BD166" s="624"/>
      <c r="BE166" s="624"/>
      <c r="BF166" s="624"/>
      <c r="BG166" s="624"/>
      <c r="BH166" s="624"/>
      <c r="BI166" s="624"/>
      <c r="BJ166" s="624"/>
      <c r="BK166" s="624"/>
      <c r="BL166" s="624"/>
      <c r="BM166" s="624"/>
      <c r="BN166" s="624"/>
      <c r="BO166" s="624"/>
      <c r="BP166" s="624"/>
      <c r="BQ166" s="624"/>
      <c r="BR166" s="624"/>
      <c r="BS166" s="624"/>
      <c r="BT166" s="624"/>
      <c r="BU166" s="624"/>
      <c r="BV166" s="624"/>
      <c r="BW166" s="624"/>
      <c r="BX166" s="624"/>
      <c r="BY166" s="624"/>
      <c r="BZ166" s="624"/>
      <c r="CA166" s="624"/>
      <c r="CB166" s="624"/>
      <c r="CC166" s="624"/>
      <c r="CD166" s="624"/>
      <c r="CE166" s="624"/>
      <c r="CF166" s="624"/>
      <c r="CG166" s="624"/>
      <c r="CH166" s="624"/>
      <c r="CI166" s="624"/>
      <c r="CJ166" s="624"/>
      <c r="CK166" s="624"/>
      <c r="CL166" s="624"/>
      <c r="CM166" s="624"/>
      <c r="CN166" s="624"/>
      <c r="CO166" s="624"/>
      <c r="CP166" s="624"/>
      <c r="CQ166" s="624"/>
      <c r="CR166" s="624"/>
      <c r="CS166" s="624"/>
      <c r="CT166" s="624"/>
      <c r="CU166" s="624"/>
      <c r="CV166" s="624"/>
      <c r="CW166" s="624"/>
      <c r="CX166" s="624"/>
      <c r="CY166" s="624"/>
      <c r="CZ166" s="624"/>
      <c r="DA166" s="624"/>
      <c r="DB166" s="624"/>
      <c r="DC166" s="624"/>
      <c r="DD166" s="624"/>
      <c r="DE166" s="624"/>
      <c r="DF166" s="624"/>
      <c r="DG166" s="624"/>
      <c r="DH166" s="624"/>
      <c r="DI166" s="624"/>
      <c r="DJ166" s="624"/>
      <c r="DK166" s="624"/>
      <c r="DL166" s="624"/>
      <c r="DM166" s="624"/>
      <c r="DN166" s="624"/>
      <c r="DO166" s="624"/>
      <c r="DP166" s="624"/>
      <c r="DQ166" s="624"/>
      <c r="DR166" s="624"/>
      <c r="DS166" s="624"/>
      <c r="DT166" s="624"/>
      <c r="DU166" s="624"/>
      <c r="DV166" s="624"/>
      <c r="DW166" s="624"/>
      <c r="DX166" s="624"/>
      <c r="DY166" s="624"/>
      <c r="DZ166" s="624"/>
      <c r="EA166" s="624"/>
      <c r="EB166" s="624"/>
      <c r="EC166" s="624"/>
      <c r="ED166" s="624"/>
      <c r="EE166" s="624"/>
      <c r="EF166" s="624"/>
      <c r="EG166" s="624"/>
      <c r="EH166" s="624"/>
      <c r="EI166" s="624"/>
      <c r="EJ166" s="624"/>
      <c r="EK166" s="624"/>
      <c r="EL166" s="624"/>
      <c r="EM166" s="624"/>
      <c r="EN166" s="624"/>
      <c r="EO166" s="624"/>
      <c r="EP166" s="624"/>
      <c r="EQ166" s="624"/>
      <c r="ER166" s="624"/>
      <c r="ES166" s="624"/>
      <c r="ET166" s="624"/>
      <c r="EU166" s="624"/>
      <c r="EV166" s="624"/>
      <c r="EW166" s="624"/>
      <c r="EX166" s="624"/>
      <c r="EY166" s="624"/>
      <c r="EZ166" s="624"/>
      <c r="FA166" s="624"/>
      <c r="FB166" s="624"/>
      <c r="FC166" s="624"/>
      <c r="FD166" s="624"/>
      <c r="FE166" s="624"/>
      <c r="FF166" s="624"/>
      <c r="FG166" s="624"/>
      <c r="FH166" s="624"/>
      <c r="FI166" s="624"/>
      <c r="FJ166" s="624"/>
      <c r="FK166" s="624"/>
      <c r="FL166" s="624"/>
      <c r="FM166" s="624"/>
      <c r="FN166" s="624"/>
      <c r="FO166" s="624"/>
      <c r="FP166" s="624"/>
      <c r="FQ166" s="624"/>
      <c r="FR166" s="624"/>
      <c r="FS166" s="624"/>
      <c r="FT166" s="624"/>
      <c r="FU166" s="624"/>
      <c r="FV166" s="624"/>
      <c r="FW166" s="624"/>
      <c r="FX166" s="624"/>
      <c r="FY166" s="624"/>
      <c r="FZ166" s="624"/>
      <c r="GA166" s="624"/>
      <c r="GB166" s="624"/>
      <c r="GC166" s="624"/>
      <c r="GD166" s="624"/>
      <c r="GE166" s="624"/>
      <c r="GF166" s="624"/>
      <c r="GG166" s="624"/>
      <c r="GH166" s="624"/>
      <c r="GI166" s="624"/>
      <c r="GJ166" s="624"/>
      <c r="GK166" s="624"/>
      <c r="GL166" s="624"/>
      <c r="GM166" s="624"/>
      <c r="GN166" s="624"/>
      <c r="GO166" s="624"/>
      <c r="GP166" s="624"/>
      <c r="GQ166" s="624"/>
      <c r="GR166" s="624"/>
      <c r="GS166" s="624"/>
      <c r="GT166" s="624"/>
      <c r="GU166" s="624"/>
      <c r="GV166" s="624"/>
      <c r="GW166" s="624"/>
      <c r="GX166" s="624"/>
      <c r="GY166" s="624"/>
      <c r="GZ166" s="624"/>
      <c r="HA166" s="624"/>
      <c r="HB166" s="624"/>
      <c r="HC166" s="624"/>
      <c r="HD166" s="624"/>
      <c r="HE166" s="624"/>
      <c r="HF166" s="624"/>
      <c r="HG166" s="624"/>
      <c r="HH166" s="624"/>
      <c r="HI166" s="624"/>
      <c r="HJ166" s="624"/>
      <c r="HK166" s="624"/>
      <c r="HL166" s="624"/>
      <c r="HM166" s="624"/>
      <c r="HN166" s="624"/>
      <c r="HO166" s="624"/>
      <c r="HP166" s="624"/>
      <c r="HQ166" s="624"/>
      <c r="HR166" s="624"/>
      <c r="HS166" s="624"/>
      <c r="HT166" s="624"/>
      <c r="HU166" s="624"/>
      <c r="HV166" s="624"/>
      <c r="HW166" s="624"/>
      <c r="HX166" s="624"/>
      <c r="HY166" s="624"/>
      <c r="HZ166" s="624"/>
      <c r="IA166" s="624"/>
      <c r="IB166" s="624"/>
      <c r="IC166" s="624"/>
      <c r="ID166" s="624"/>
      <c r="IE166" s="624"/>
      <c r="IF166" s="624"/>
      <c r="IG166" s="624"/>
      <c r="IH166" s="624"/>
      <c r="II166" s="624"/>
      <c r="IJ166" s="624"/>
      <c r="IK166" s="624"/>
      <c r="IL166" s="624"/>
      <c r="IM166" s="624"/>
      <c r="IN166" s="624"/>
      <c r="IO166" s="624"/>
      <c r="IP166" s="624"/>
      <c r="IQ166" s="624"/>
      <c r="IR166" s="624"/>
      <c r="IS166" s="624"/>
      <c r="IT166" s="624"/>
      <c r="IU166" s="624"/>
      <c r="IV166" s="624"/>
    </row>
    <row r="167" spans="1:256" hidden="1">
      <c r="A167" s="1182"/>
      <c r="B167" s="1185"/>
      <c r="C167" s="1188"/>
      <c r="D167" s="637" t="s">
        <v>2</v>
      </c>
      <c r="E167" s="639">
        <f>E165+E166</f>
        <v>0</v>
      </c>
      <c r="F167" s="639">
        <f>F165+F166</f>
        <v>0</v>
      </c>
      <c r="G167" s="639">
        <f>G165+G166</f>
        <v>0</v>
      </c>
      <c r="H167" s="617"/>
      <c r="I167" s="1188"/>
      <c r="J167" s="695" t="s">
        <v>2</v>
      </c>
      <c r="K167" s="638">
        <f>K165+K166</f>
        <v>1229</v>
      </c>
      <c r="L167" s="638">
        <f>L165+L166</f>
        <v>0</v>
      </c>
      <c r="M167" s="638">
        <f>M165+M166</f>
        <v>0</v>
      </c>
      <c r="N167" s="638">
        <f>N165+N166</f>
        <v>1229</v>
      </c>
      <c r="O167" s="624"/>
      <c r="P167" s="624"/>
      <c r="Q167" s="624"/>
      <c r="R167" s="624"/>
      <c r="S167" s="624"/>
      <c r="T167" s="624"/>
      <c r="U167" s="624"/>
      <c r="V167" s="624"/>
      <c r="W167" s="624"/>
      <c r="X167" s="624"/>
      <c r="Y167" s="624"/>
      <c r="Z167" s="624"/>
      <c r="AA167" s="624"/>
      <c r="AB167" s="624"/>
      <c r="AC167" s="624"/>
      <c r="AD167" s="624"/>
      <c r="AE167" s="624"/>
      <c r="AF167" s="624"/>
      <c r="AG167" s="624"/>
      <c r="AH167" s="624"/>
      <c r="AI167" s="624"/>
      <c r="AJ167" s="624"/>
      <c r="AK167" s="624"/>
      <c r="AL167" s="624"/>
      <c r="AM167" s="624"/>
      <c r="AN167" s="624"/>
      <c r="AO167" s="624"/>
      <c r="AP167" s="624"/>
      <c r="AQ167" s="624"/>
      <c r="AR167" s="624"/>
      <c r="AS167" s="624"/>
      <c r="AT167" s="624"/>
      <c r="AU167" s="624"/>
      <c r="AV167" s="624"/>
      <c r="AW167" s="624"/>
      <c r="AX167" s="624"/>
      <c r="AY167" s="624"/>
      <c r="AZ167" s="624"/>
      <c r="BA167" s="624"/>
      <c r="BB167" s="624"/>
      <c r="BC167" s="624"/>
      <c r="BD167" s="624"/>
      <c r="BE167" s="624"/>
      <c r="BF167" s="624"/>
      <c r="BG167" s="624"/>
      <c r="BH167" s="624"/>
      <c r="BI167" s="624"/>
      <c r="BJ167" s="624"/>
      <c r="BK167" s="624"/>
      <c r="BL167" s="624"/>
      <c r="BM167" s="624"/>
      <c r="BN167" s="624"/>
      <c r="BO167" s="624"/>
      <c r="BP167" s="624"/>
      <c r="BQ167" s="624"/>
      <c r="BR167" s="624"/>
      <c r="BS167" s="624"/>
      <c r="BT167" s="624"/>
      <c r="BU167" s="624"/>
      <c r="BV167" s="624"/>
      <c r="BW167" s="624"/>
      <c r="BX167" s="624"/>
      <c r="BY167" s="624"/>
      <c r="BZ167" s="624"/>
      <c r="CA167" s="624"/>
      <c r="CB167" s="624"/>
      <c r="CC167" s="624"/>
      <c r="CD167" s="624"/>
      <c r="CE167" s="624"/>
      <c r="CF167" s="624"/>
      <c r="CG167" s="624"/>
      <c r="CH167" s="624"/>
      <c r="CI167" s="624"/>
      <c r="CJ167" s="624"/>
      <c r="CK167" s="624"/>
      <c r="CL167" s="624"/>
      <c r="CM167" s="624"/>
      <c r="CN167" s="624"/>
      <c r="CO167" s="624"/>
      <c r="CP167" s="624"/>
      <c r="CQ167" s="624"/>
      <c r="CR167" s="624"/>
      <c r="CS167" s="624"/>
      <c r="CT167" s="624"/>
      <c r="CU167" s="624"/>
      <c r="CV167" s="624"/>
      <c r="CW167" s="624"/>
      <c r="CX167" s="624"/>
      <c r="CY167" s="624"/>
      <c r="CZ167" s="624"/>
      <c r="DA167" s="624"/>
      <c r="DB167" s="624"/>
      <c r="DC167" s="624"/>
      <c r="DD167" s="624"/>
      <c r="DE167" s="624"/>
      <c r="DF167" s="624"/>
      <c r="DG167" s="624"/>
      <c r="DH167" s="624"/>
      <c r="DI167" s="624"/>
      <c r="DJ167" s="624"/>
      <c r="DK167" s="624"/>
      <c r="DL167" s="624"/>
      <c r="DM167" s="624"/>
      <c r="DN167" s="624"/>
      <c r="DO167" s="624"/>
      <c r="DP167" s="624"/>
      <c r="DQ167" s="624"/>
      <c r="DR167" s="624"/>
      <c r="DS167" s="624"/>
      <c r="DT167" s="624"/>
      <c r="DU167" s="624"/>
      <c r="DV167" s="624"/>
      <c r="DW167" s="624"/>
      <c r="DX167" s="624"/>
      <c r="DY167" s="624"/>
      <c r="DZ167" s="624"/>
      <c r="EA167" s="624"/>
      <c r="EB167" s="624"/>
      <c r="EC167" s="624"/>
      <c r="ED167" s="624"/>
      <c r="EE167" s="624"/>
      <c r="EF167" s="624"/>
      <c r="EG167" s="624"/>
      <c r="EH167" s="624"/>
      <c r="EI167" s="624"/>
      <c r="EJ167" s="624"/>
      <c r="EK167" s="624"/>
      <c r="EL167" s="624"/>
      <c r="EM167" s="624"/>
      <c r="EN167" s="624"/>
      <c r="EO167" s="624"/>
      <c r="EP167" s="624"/>
      <c r="EQ167" s="624"/>
      <c r="ER167" s="624"/>
      <c r="ES167" s="624"/>
      <c r="ET167" s="624"/>
      <c r="EU167" s="624"/>
      <c r="EV167" s="624"/>
      <c r="EW167" s="624"/>
      <c r="EX167" s="624"/>
      <c r="EY167" s="624"/>
      <c r="EZ167" s="624"/>
      <c r="FA167" s="624"/>
      <c r="FB167" s="624"/>
      <c r="FC167" s="624"/>
      <c r="FD167" s="624"/>
      <c r="FE167" s="624"/>
      <c r="FF167" s="624"/>
      <c r="FG167" s="624"/>
      <c r="FH167" s="624"/>
      <c r="FI167" s="624"/>
      <c r="FJ167" s="624"/>
      <c r="FK167" s="624"/>
      <c r="FL167" s="624"/>
      <c r="FM167" s="624"/>
      <c r="FN167" s="624"/>
      <c r="FO167" s="624"/>
      <c r="FP167" s="624"/>
      <c r="FQ167" s="624"/>
      <c r="FR167" s="624"/>
      <c r="FS167" s="624"/>
      <c r="FT167" s="624"/>
      <c r="FU167" s="624"/>
      <c r="FV167" s="624"/>
      <c r="FW167" s="624"/>
      <c r="FX167" s="624"/>
      <c r="FY167" s="624"/>
      <c r="FZ167" s="624"/>
      <c r="GA167" s="624"/>
      <c r="GB167" s="624"/>
      <c r="GC167" s="624"/>
      <c r="GD167" s="624"/>
      <c r="GE167" s="624"/>
      <c r="GF167" s="624"/>
      <c r="GG167" s="624"/>
      <c r="GH167" s="624"/>
      <c r="GI167" s="624"/>
      <c r="GJ167" s="624"/>
      <c r="GK167" s="624"/>
      <c r="GL167" s="624"/>
      <c r="GM167" s="624"/>
      <c r="GN167" s="624"/>
      <c r="GO167" s="624"/>
      <c r="GP167" s="624"/>
      <c r="GQ167" s="624"/>
      <c r="GR167" s="624"/>
      <c r="GS167" s="624"/>
      <c r="GT167" s="624"/>
      <c r="GU167" s="624"/>
      <c r="GV167" s="624"/>
      <c r="GW167" s="624"/>
      <c r="GX167" s="624"/>
      <c r="GY167" s="624"/>
      <c r="GZ167" s="624"/>
      <c r="HA167" s="624"/>
      <c r="HB167" s="624"/>
      <c r="HC167" s="624"/>
      <c r="HD167" s="624"/>
      <c r="HE167" s="624"/>
      <c r="HF167" s="624"/>
      <c r="HG167" s="624"/>
      <c r="HH167" s="624"/>
      <c r="HI167" s="624"/>
      <c r="HJ167" s="624"/>
      <c r="HK167" s="624"/>
      <c r="HL167" s="624"/>
      <c r="HM167" s="624"/>
      <c r="HN167" s="624"/>
      <c r="HO167" s="624"/>
      <c r="HP167" s="624"/>
      <c r="HQ167" s="624"/>
      <c r="HR167" s="624"/>
      <c r="HS167" s="624"/>
      <c r="HT167" s="624"/>
      <c r="HU167" s="624"/>
      <c r="HV167" s="624"/>
      <c r="HW167" s="624"/>
      <c r="HX167" s="624"/>
      <c r="HY167" s="624"/>
      <c r="HZ167" s="624"/>
      <c r="IA167" s="624"/>
      <c r="IB167" s="624"/>
      <c r="IC167" s="624"/>
      <c r="ID167" s="624"/>
      <c r="IE167" s="624"/>
      <c r="IF167" s="624"/>
      <c r="IG167" s="624"/>
      <c r="IH167" s="624"/>
      <c r="II167" s="624"/>
      <c r="IJ167" s="624"/>
      <c r="IK167" s="624"/>
      <c r="IL167" s="624"/>
      <c r="IM167" s="624"/>
      <c r="IN167" s="624"/>
      <c r="IO167" s="624"/>
      <c r="IP167" s="624"/>
      <c r="IQ167" s="624"/>
      <c r="IR167" s="624"/>
      <c r="IS167" s="624"/>
      <c r="IT167" s="624"/>
      <c r="IU167" s="624"/>
      <c r="IV167" s="624"/>
    </row>
    <row r="168" spans="1:256" ht="3" hidden="1" customHeight="1">
      <c r="A168" s="641"/>
      <c r="B168" s="642"/>
      <c r="C168" s="643"/>
      <c r="D168" s="644"/>
      <c r="E168" s="677"/>
      <c r="F168" s="677"/>
      <c r="G168" s="677"/>
      <c r="H168" s="618"/>
      <c r="I168" s="647"/>
      <c r="J168" s="693"/>
      <c r="K168" s="645"/>
      <c r="L168" s="645"/>
      <c r="M168" s="645"/>
      <c r="N168" s="645"/>
      <c r="O168" s="219"/>
      <c r="P168" s="219"/>
      <c r="Q168" s="219"/>
      <c r="R168" s="219"/>
      <c r="S168" s="219"/>
      <c r="T168" s="219"/>
      <c r="U168" s="219"/>
      <c r="V168" s="219"/>
      <c r="W168" s="219"/>
      <c r="X168" s="219"/>
      <c r="Y168" s="219"/>
      <c r="Z168" s="219"/>
      <c r="AA168" s="219"/>
      <c r="AB168" s="219"/>
      <c r="AC168" s="219"/>
      <c r="AD168" s="219"/>
      <c r="AE168" s="219"/>
      <c r="AF168" s="219"/>
      <c r="AG168" s="219"/>
      <c r="AH168" s="219"/>
      <c r="AI168" s="219"/>
      <c r="AJ168" s="219"/>
      <c r="AK168" s="219"/>
      <c r="AL168" s="219"/>
      <c r="AM168" s="219"/>
      <c r="AN168" s="219"/>
      <c r="AO168" s="219"/>
      <c r="AP168" s="219"/>
      <c r="AQ168" s="219"/>
      <c r="AR168" s="219"/>
      <c r="AS168" s="219"/>
      <c r="AT168" s="219"/>
      <c r="AU168" s="219"/>
      <c r="AV168" s="219"/>
      <c r="AW168" s="219"/>
      <c r="AX168" s="219"/>
      <c r="AY168" s="219"/>
      <c r="AZ168" s="219"/>
      <c r="BA168" s="219"/>
      <c r="BB168" s="219"/>
      <c r="BC168" s="219"/>
      <c r="BD168" s="219"/>
      <c r="BE168" s="219"/>
      <c r="BF168" s="219"/>
      <c r="BG168" s="219"/>
      <c r="BH168" s="219"/>
      <c r="BI168" s="219"/>
      <c r="BJ168" s="219"/>
      <c r="BK168" s="219"/>
      <c r="BL168" s="219"/>
      <c r="BM168" s="219"/>
      <c r="BN168" s="219"/>
      <c r="BO168" s="219"/>
      <c r="BP168" s="219"/>
      <c r="BQ168" s="219"/>
      <c r="BR168" s="219"/>
      <c r="BS168" s="219"/>
      <c r="BT168" s="219"/>
      <c r="BU168" s="219"/>
      <c r="BV168" s="219"/>
      <c r="BW168" s="219"/>
      <c r="BX168" s="219"/>
      <c r="BY168" s="219"/>
      <c r="BZ168" s="219"/>
      <c r="CA168" s="219"/>
      <c r="CB168" s="219"/>
      <c r="CC168" s="219"/>
      <c r="CD168" s="219"/>
      <c r="CE168" s="219"/>
      <c r="CF168" s="219"/>
      <c r="CG168" s="219"/>
      <c r="CH168" s="219"/>
      <c r="CI168" s="219"/>
      <c r="CJ168" s="219"/>
      <c r="CK168" s="219"/>
      <c r="CL168" s="219"/>
      <c r="CM168" s="219"/>
      <c r="CN168" s="219"/>
      <c r="CO168" s="219"/>
      <c r="CP168" s="219"/>
      <c r="CQ168" s="219"/>
      <c r="CR168" s="219"/>
      <c r="CS168" s="219"/>
      <c r="CT168" s="219"/>
      <c r="CU168" s="219"/>
      <c r="CV168" s="219"/>
      <c r="CW168" s="219"/>
      <c r="CX168" s="219"/>
      <c r="CY168" s="219"/>
      <c r="CZ168" s="219"/>
      <c r="DA168" s="219"/>
      <c r="DB168" s="219"/>
      <c r="DC168" s="219"/>
      <c r="DD168" s="219"/>
      <c r="DE168" s="219"/>
      <c r="DF168" s="219"/>
      <c r="DG168" s="219"/>
      <c r="DH168" s="219"/>
      <c r="DI168" s="219"/>
      <c r="DJ168" s="219"/>
      <c r="DK168" s="219"/>
      <c r="DL168" s="219"/>
      <c r="DM168" s="219"/>
      <c r="DN168" s="219"/>
      <c r="DO168" s="219"/>
      <c r="DP168" s="219"/>
      <c r="DQ168" s="219"/>
      <c r="DR168" s="219"/>
      <c r="DS168" s="219"/>
      <c r="DT168" s="219"/>
      <c r="DU168" s="219"/>
      <c r="DV168" s="219"/>
      <c r="DW168" s="219"/>
      <c r="DX168" s="219"/>
      <c r="DY168" s="219"/>
      <c r="DZ168" s="219"/>
      <c r="EA168" s="219"/>
      <c r="EB168" s="219"/>
      <c r="EC168" s="219"/>
      <c r="ED168" s="219"/>
      <c r="EE168" s="219"/>
      <c r="EF168" s="219"/>
      <c r="EG168" s="219"/>
      <c r="EH168" s="219"/>
      <c r="EI168" s="219"/>
      <c r="EJ168" s="219"/>
      <c r="EK168" s="219"/>
      <c r="EL168" s="219"/>
      <c r="EM168" s="219"/>
      <c r="EN168" s="219"/>
      <c r="EO168" s="219"/>
      <c r="EP168" s="219"/>
      <c r="EQ168" s="219"/>
      <c r="ER168" s="219"/>
      <c r="ES168" s="219"/>
      <c r="ET168" s="219"/>
      <c r="EU168" s="219"/>
      <c r="EV168" s="219"/>
      <c r="EW168" s="219"/>
      <c r="EX168" s="219"/>
      <c r="EY168" s="219"/>
      <c r="EZ168" s="219"/>
      <c r="FA168" s="219"/>
      <c r="FB168" s="219"/>
      <c r="FC168" s="219"/>
      <c r="FD168" s="219"/>
      <c r="FE168" s="219"/>
      <c r="FF168" s="219"/>
      <c r="FG168" s="219"/>
      <c r="FH168" s="219"/>
      <c r="FI168" s="219"/>
      <c r="FJ168" s="219"/>
      <c r="FK168" s="219"/>
      <c r="FL168" s="219"/>
      <c r="FM168" s="219"/>
      <c r="FN168" s="219"/>
      <c r="FO168" s="219"/>
      <c r="FP168" s="219"/>
      <c r="FQ168" s="219"/>
      <c r="FR168" s="219"/>
      <c r="FS168" s="219"/>
      <c r="FT168" s="219"/>
      <c r="FU168" s="219"/>
      <c r="FV168" s="219"/>
      <c r="FW168" s="219"/>
      <c r="FX168" s="219"/>
      <c r="FY168" s="219"/>
      <c r="FZ168" s="219"/>
      <c r="GA168" s="219"/>
      <c r="GB168" s="219"/>
      <c r="GC168" s="219"/>
      <c r="GD168" s="219"/>
      <c r="GE168" s="219"/>
      <c r="GF168" s="219"/>
      <c r="GG168" s="219"/>
      <c r="GH168" s="219"/>
      <c r="GI168" s="219"/>
      <c r="GJ168" s="219"/>
      <c r="GK168" s="219"/>
      <c r="GL168" s="219"/>
      <c r="GM168" s="219"/>
      <c r="GN168" s="219"/>
      <c r="GO168" s="219"/>
      <c r="GP168" s="219"/>
      <c r="GQ168" s="219"/>
      <c r="GR168" s="219"/>
      <c r="GS168" s="219"/>
      <c r="GT168" s="219"/>
      <c r="GU168" s="219"/>
      <c r="GV168" s="219"/>
      <c r="GW168" s="219"/>
      <c r="GX168" s="219"/>
      <c r="GY168" s="219"/>
      <c r="GZ168" s="219"/>
      <c r="HA168" s="219"/>
      <c r="HB168" s="219"/>
      <c r="HC168" s="219"/>
      <c r="HD168" s="219"/>
      <c r="HE168" s="219"/>
      <c r="HF168" s="219"/>
      <c r="HG168" s="219"/>
      <c r="HH168" s="219"/>
      <c r="HI168" s="219"/>
      <c r="HJ168" s="219"/>
      <c r="HK168" s="219"/>
      <c r="HL168" s="219"/>
      <c r="HM168" s="219"/>
      <c r="HN168" s="219"/>
      <c r="HO168" s="219"/>
      <c r="HP168" s="219"/>
      <c r="HQ168" s="219"/>
      <c r="HR168" s="219"/>
      <c r="HS168" s="219"/>
      <c r="HT168" s="219"/>
      <c r="HU168" s="219"/>
      <c r="HV168" s="219"/>
      <c r="HW168" s="219"/>
      <c r="HX168" s="219"/>
      <c r="HY168" s="219"/>
      <c r="HZ168" s="219"/>
      <c r="IA168" s="219"/>
      <c r="IB168" s="219"/>
      <c r="IC168" s="219"/>
      <c r="ID168" s="219"/>
      <c r="IE168" s="219"/>
      <c r="IF168" s="219"/>
      <c r="IG168" s="219"/>
      <c r="IH168" s="219"/>
      <c r="II168" s="219"/>
      <c r="IJ168" s="219"/>
      <c r="IK168" s="219"/>
      <c r="IL168" s="219"/>
      <c r="IM168" s="219"/>
      <c r="IN168" s="219"/>
      <c r="IO168" s="219"/>
      <c r="IP168" s="219"/>
      <c r="IQ168" s="219"/>
      <c r="IR168" s="219"/>
      <c r="IS168" s="219"/>
      <c r="IT168" s="219"/>
      <c r="IU168" s="219"/>
      <c r="IV168" s="219"/>
    </row>
    <row r="169" spans="1:256" hidden="1">
      <c r="A169" s="1194">
        <v>1</v>
      </c>
      <c r="B169" s="1198" t="s">
        <v>1397</v>
      </c>
      <c r="C169" s="1199"/>
      <c r="D169" s="696" t="s">
        <v>0</v>
      </c>
      <c r="E169" s="697">
        <v>0</v>
      </c>
      <c r="F169" s="697">
        <v>0</v>
      </c>
      <c r="G169" s="697">
        <v>0</v>
      </c>
      <c r="H169" s="617"/>
      <c r="I169" s="1229" t="s">
        <v>1397</v>
      </c>
      <c r="J169" s="698" t="s">
        <v>0</v>
      </c>
      <c r="K169" s="699">
        <f t="shared" ref="K169:N170" si="56">K173</f>
        <v>1229</v>
      </c>
      <c r="L169" s="699">
        <f t="shared" si="56"/>
        <v>0</v>
      </c>
      <c r="M169" s="699">
        <f t="shared" si="56"/>
        <v>0</v>
      </c>
      <c r="N169" s="699">
        <f t="shared" si="56"/>
        <v>1229</v>
      </c>
      <c r="O169" s="649"/>
      <c r="P169" s="649"/>
      <c r="Q169" s="649"/>
      <c r="R169" s="649"/>
      <c r="S169" s="649"/>
      <c r="T169" s="649"/>
      <c r="U169" s="649"/>
      <c r="V169" s="649"/>
      <c r="W169" s="649"/>
      <c r="X169" s="649"/>
      <c r="Y169" s="649"/>
      <c r="Z169" s="649"/>
      <c r="AA169" s="649"/>
      <c r="AB169" s="649"/>
      <c r="AC169" s="649"/>
      <c r="AD169" s="649"/>
      <c r="AE169" s="649"/>
      <c r="AF169" s="649"/>
      <c r="AG169" s="649"/>
      <c r="AH169" s="649"/>
      <c r="AI169" s="649"/>
      <c r="AJ169" s="649"/>
      <c r="AK169" s="649"/>
      <c r="AL169" s="649"/>
      <c r="AM169" s="649"/>
      <c r="AN169" s="649"/>
      <c r="AO169" s="649"/>
      <c r="AP169" s="649"/>
      <c r="AQ169" s="649"/>
      <c r="AR169" s="649"/>
      <c r="AS169" s="649"/>
      <c r="AT169" s="649"/>
      <c r="AU169" s="649"/>
      <c r="AV169" s="649"/>
      <c r="AW169" s="649"/>
      <c r="AX169" s="649"/>
      <c r="AY169" s="649"/>
      <c r="AZ169" s="649"/>
      <c r="BA169" s="649"/>
      <c r="BB169" s="649"/>
      <c r="BC169" s="649"/>
      <c r="BD169" s="649"/>
      <c r="BE169" s="649"/>
      <c r="BF169" s="649"/>
      <c r="BG169" s="649"/>
      <c r="BH169" s="649"/>
      <c r="BI169" s="649"/>
      <c r="BJ169" s="649"/>
      <c r="BK169" s="649"/>
      <c r="BL169" s="649"/>
      <c r="BM169" s="649"/>
      <c r="BN169" s="649"/>
      <c r="BO169" s="649"/>
      <c r="BP169" s="649"/>
      <c r="BQ169" s="649"/>
      <c r="BR169" s="649"/>
      <c r="BS169" s="649"/>
      <c r="BT169" s="649"/>
      <c r="BU169" s="649"/>
      <c r="BV169" s="649"/>
      <c r="BW169" s="649"/>
      <c r="BX169" s="649"/>
      <c r="BY169" s="649"/>
      <c r="BZ169" s="649"/>
      <c r="CA169" s="649"/>
      <c r="CB169" s="649"/>
      <c r="CC169" s="649"/>
      <c r="CD169" s="649"/>
      <c r="CE169" s="649"/>
      <c r="CF169" s="649"/>
      <c r="CG169" s="649"/>
      <c r="CH169" s="649"/>
      <c r="CI169" s="649"/>
      <c r="CJ169" s="649"/>
      <c r="CK169" s="649"/>
      <c r="CL169" s="649"/>
      <c r="CM169" s="649"/>
      <c r="CN169" s="649"/>
      <c r="CO169" s="649"/>
      <c r="CP169" s="649"/>
      <c r="CQ169" s="649"/>
      <c r="CR169" s="649"/>
      <c r="CS169" s="649"/>
      <c r="CT169" s="649"/>
      <c r="CU169" s="649"/>
      <c r="CV169" s="649"/>
      <c r="CW169" s="649"/>
      <c r="CX169" s="649"/>
      <c r="CY169" s="649"/>
      <c r="CZ169" s="649"/>
      <c r="DA169" s="649"/>
      <c r="DB169" s="649"/>
      <c r="DC169" s="649"/>
      <c r="DD169" s="649"/>
      <c r="DE169" s="649"/>
      <c r="DF169" s="649"/>
      <c r="DG169" s="649"/>
      <c r="DH169" s="649"/>
      <c r="DI169" s="649"/>
      <c r="DJ169" s="649"/>
      <c r="DK169" s="649"/>
      <c r="DL169" s="649"/>
      <c r="DM169" s="649"/>
      <c r="DN169" s="649"/>
      <c r="DO169" s="649"/>
      <c r="DP169" s="649"/>
      <c r="DQ169" s="649"/>
      <c r="DR169" s="649"/>
      <c r="DS169" s="649"/>
      <c r="DT169" s="649"/>
      <c r="DU169" s="649"/>
      <c r="DV169" s="649"/>
      <c r="DW169" s="649"/>
      <c r="DX169" s="649"/>
      <c r="DY169" s="649"/>
      <c r="DZ169" s="649"/>
      <c r="EA169" s="649"/>
      <c r="EB169" s="649"/>
      <c r="EC169" s="649"/>
      <c r="ED169" s="649"/>
      <c r="EE169" s="649"/>
      <c r="EF169" s="649"/>
      <c r="EG169" s="649"/>
      <c r="EH169" s="649"/>
      <c r="EI169" s="649"/>
      <c r="EJ169" s="649"/>
      <c r="EK169" s="649"/>
      <c r="EL169" s="649"/>
      <c r="EM169" s="649"/>
      <c r="EN169" s="649"/>
      <c r="EO169" s="649"/>
      <c r="EP169" s="649"/>
      <c r="EQ169" s="649"/>
      <c r="ER169" s="649"/>
      <c r="ES169" s="649"/>
      <c r="ET169" s="649"/>
      <c r="EU169" s="649"/>
      <c r="EV169" s="649"/>
      <c r="EW169" s="649"/>
      <c r="EX169" s="649"/>
      <c r="EY169" s="649"/>
      <c r="EZ169" s="649"/>
      <c r="FA169" s="649"/>
      <c r="FB169" s="649"/>
      <c r="FC169" s="649"/>
      <c r="FD169" s="649"/>
      <c r="FE169" s="649"/>
      <c r="FF169" s="649"/>
      <c r="FG169" s="649"/>
      <c r="FH169" s="649"/>
      <c r="FI169" s="649"/>
      <c r="FJ169" s="649"/>
      <c r="FK169" s="649"/>
      <c r="FL169" s="649"/>
      <c r="FM169" s="649"/>
      <c r="FN169" s="649"/>
      <c r="FO169" s="649"/>
      <c r="FP169" s="649"/>
      <c r="FQ169" s="649"/>
      <c r="FR169" s="649"/>
      <c r="FS169" s="649"/>
      <c r="FT169" s="649"/>
      <c r="FU169" s="649"/>
      <c r="FV169" s="649"/>
      <c r="FW169" s="649"/>
      <c r="FX169" s="649"/>
      <c r="FY169" s="649"/>
      <c r="FZ169" s="649"/>
      <c r="GA169" s="649"/>
      <c r="GB169" s="649"/>
      <c r="GC169" s="649"/>
      <c r="GD169" s="649"/>
      <c r="GE169" s="649"/>
      <c r="GF169" s="649"/>
      <c r="GG169" s="649"/>
      <c r="GH169" s="649"/>
      <c r="GI169" s="649"/>
      <c r="GJ169" s="649"/>
      <c r="GK169" s="649"/>
      <c r="GL169" s="649"/>
      <c r="GM169" s="649"/>
      <c r="GN169" s="649"/>
      <c r="GO169" s="649"/>
      <c r="GP169" s="649"/>
      <c r="GQ169" s="649"/>
      <c r="GR169" s="649"/>
      <c r="GS169" s="649"/>
      <c r="GT169" s="649"/>
      <c r="GU169" s="649"/>
      <c r="GV169" s="649"/>
      <c r="GW169" s="649"/>
      <c r="GX169" s="649"/>
      <c r="GY169" s="649"/>
      <c r="GZ169" s="649"/>
      <c r="HA169" s="649"/>
      <c r="HB169" s="649"/>
      <c r="HC169" s="649"/>
      <c r="HD169" s="649"/>
      <c r="HE169" s="649"/>
      <c r="HF169" s="649"/>
      <c r="HG169" s="649"/>
      <c r="HH169" s="649"/>
      <c r="HI169" s="649"/>
      <c r="HJ169" s="649"/>
      <c r="HK169" s="649"/>
      <c r="HL169" s="649"/>
      <c r="HM169" s="649"/>
      <c r="HN169" s="649"/>
      <c r="HO169" s="649"/>
      <c r="HP169" s="649"/>
      <c r="HQ169" s="649"/>
      <c r="HR169" s="649"/>
      <c r="HS169" s="649"/>
      <c r="HT169" s="649"/>
      <c r="HU169" s="649"/>
      <c r="HV169" s="649"/>
      <c r="HW169" s="649"/>
      <c r="HX169" s="649"/>
      <c r="HY169" s="649"/>
      <c r="HZ169" s="649"/>
      <c r="IA169" s="649"/>
      <c r="IB169" s="649"/>
      <c r="IC169" s="649"/>
      <c r="ID169" s="649"/>
      <c r="IE169" s="649"/>
      <c r="IF169" s="649"/>
      <c r="IG169" s="649"/>
      <c r="IH169" s="649"/>
      <c r="II169" s="649"/>
      <c r="IJ169" s="649"/>
      <c r="IK169" s="649"/>
      <c r="IL169" s="649"/>
      <c r="IM169" s="649"/>
      <c r="IN169" s="649"/>
      <c r="IO169" s="649"/>
      <c r="IP169" s="649"/>
      <c r="IQ169" s="649"/>
      <c r="IR169" s="649"/>
      <c r="IS169" s="649"/>
      <c r="IT169" s="649"/>
      <c r="IU169" s="649"/>
      <c r="IV169" s="649"/>
    </row>
    <row r="170" spans="1:256" hidden="1">
      <c r="A170" s="1194"/>
      <c r="B170" s="1198"/>
      <c r="C170" s="1199"/>
      <c r="D170" s="700" t="s">
        <v>1</v>
      </c>
      <c r="E170" s="652">
        <f>E174</f>
        <v>0</v>
      </c>
      <c r="F170" s="652">
        <f>F174</f>
        <v>0</v>
      </c>
      <c r="G170" s="652">
        <f>G174</f>
        <v>0</v>
      </c>
      <c r="H170" s="617"/>
      <c r="I170" s="1229"/>
      <c r="J170" s="701" t="s">
        <v>1</v>
      </c>
      <c r="K170" s="651">
        <f t="shared" si="56"/>
        <v>0</v>
      </c>
      <c r="L170" s="651">
        <f t="shared" si="56"/>
        <v>0</v>
      </c>
      <c r="M170" s="651">
        <f t="shared" si="56"/>
        <v>0</v>
      </c>
      <c r="N170" s="651">
        <f t="shared" si="56"/>
        <v>0</v>
      </c>
      <c r="O170" s="649"/>
      <c r="P170" s="649"/>
      <c r="Q170" s="649"/>
      <c r="R170" s="649"/>
      <c r="S170" s="649"/>
      <c r="T170" s="649"/>
      <c r="U170" s="649"/>
      <c r="V170" s="649"/>
      <c r="W170" s="649"/>
      <c r="X170" s="649"/>
      <c r="Y170" s="649"/>
      <c r="Z170" s="649"/>
      <c r="AA170" s="649"/>
      <c r="AB170" s="649"/>
      <c r="AC170" s="649"/>
      <c r="AD170" s="649"/>
      <c r="AE170" s="649"/>
      <c r="AF170" s="649"/>
      <c r="AG170" s="649"/>
      <c r="AH170" s="649"/>
      <c r="AI170" s="649"/>
      <c r="AJ170" s="649"/>
      <c r="AK170" s="649"/>
      <c r="AL170" s="649"/>
      <c r="AM170" s="649"/>
      <c r="AN170" s="649"/>
      <c r="AO170" s="649"/>
      <c r="AP170" s="649"/>
      <c r="AQ170" s="649"/>
      <c r="AR170" s="649"/>
      <c r="AS170" s="649"/>
      <c r="AT170" s="649"/>
      <c r="AU170" s="649"/>
      <c r="AV170" s="649"/>
      <c r="AW170" s="649"/>
      <c r="AX170" s="649"/>
      <c r="AY170" s="649"/>
      <c r="AZ170" s="649"/>
      <c r="BA170" s="649"/>
      <c r="BB170" s="649"/>
      <c r="BC170" s="649"/>
      <c r="BD170" s="649"/>
      <c r="BE170" s="649"/>
      <c r="BF170" s="649"/>
      <c r="BG170" s="649"/>
      <c r="BH170" s="649"/>
      <c r="BI170" s="649"/>
      <c r="BJ170" s="649"/>
      <c r="BK170" s="649"/>
      <c r="BL170" s="649"/>
      <c r="BM170" s="649"/>
      <c r="BN170" s="649"/>
      <c r="BO170" s="649"/>
      <c r="BP170" s="649"/>
      <c r="BQ170" s="649"/>
      <c r="BR170" s="649"/>
      <c r="BS170" s="649"/>
      <c r="BT170" s="649"/>
      <c r="BU170" s="649"/>
      <c r="BV170" s="649"/>
      <c r="BW170" s="649"/>
      <c r="BX170" s="649"/>
      <c r="BY170" s="649"/>
      <c r="BZ170" s="649"/>
      <c r="CA170" s="649"/>
      <c r="CB170" s="649"/>
      <c r="CC170" s="649"/>
      <c r="CD170" s="649"/>
      <c r="CE170" s="649"/>
      <c r="CF170" s="649"/>
      <c r="CG170" s="649"/>
      <c r="CH170" s="649"/>
      <c r="CI170" s="649"/>
      <c r="CJ170" s="649"/>
      <c r="CK170" s="649"/>
      <c r="CL170" s="649"/>
      <c r="CM170" s="649"/>
      <c r="CN170" s="649"/>
      <c r="CO170" s="649"/>
      <c r="CP170" s="649"/>
      <c r="CQ170" s="649"/>
      <c r="CR170" s="649"/>
      <c r="CS170" s="649"/>
      <c r="CT170" s="649"/>
      <c r="CU170" s="649"/>
      <c r="CV170" s="649"/>
      <c r="CW170" s="649"/>
      <c r="CX170" s="649"/>
      <c r="CY170" s="649"/>
      <c r="CZ170" s="649"/>
      <c r="DA170" s="649"/>
      <c r="DB170" s="649"/>
      <c r="DC170" s="649"/>
      <c r="DD170" s="649"/>
      <c r="DE170" s="649"/>
      <c r="DF170" s="649"/>
      <c r="DG170" s="649"/>
      <c r="DH170" s="649"/>
      <c r="DI170" s="649"/>
      <c r="DJ170" s="649"/>
      <c r="DK170" s="649"/>
      <c r="DL170" s="649"/>
      <c r="DM170" s="649"/>
      <c r="DN170" s="649"/>
      <c r="DO170" s="649"/>
      <c r="DP170" s="649"/>
      <c r="DQ170" s="649"/>
      <c r="DR170" s="649"/>
      <c r="DS170" s="649"/>
      <c r="DT170" s="649"/>
      <c r="DU170" s="649"/>
      <c r="DV170" s="649"/>
      <c r="DW170" s="649"/>
      <c r="DX170" s="649"/>
      <c r="DY170" s="649"/>
      <c r="DZ170" s="649"/>
      <c r="EA170" s="649"/>
      <c r="EB170" s="649"/>
      <c r="EC170" s="649"/>
      <c r="ED170" s="649"/>
      <c r="EE170" s="649"/>
      <c r="EF170" s="649"/>
      <c r="EG170" s="649"/>
      <c r="EH170" s="649"/>
      <c r="EI170" s="649"/>
      <c r="EJ170" s="649"/>
      <c r="EK170" s="649"/>
      <c r="EL170" s="649"/>
      <c r="EM170" s="649"/>
      <c r="EN170" s="649"/>
      <c r="EO170" s="649"/>
      <c r="EP170" s="649"/>
      <c r="EQ170" s="649"/>
      <c r="ER170" s="649"/>
      <c r="ES170" s="649"/>
      <c r="ET170" s="649"/>
      <c r="EU170" s="649"/>
      <c r="EV170" s="649"/>
      <c r="EW170" s="649"/>
      <c r="EX170" s="649"/>
      <c r="EY170" s="649"/>
      <c r="EZ170" s="649"/>
      <c r="FA170" s="649"/>
      <c r="FB170" s="649"/>
      <c r="FC170" s="649"/>
      <c r="FD170" s="649"/>
      <c r="FE170" s="649"/>
      <c r="FF170" s="649"/>
      <c r="FG170" s="649"/>
      <c r="FH170" s="649"/>
      <c r="FI170" s="649"/>
      <c r="FJ170" s="649"/>
      <c r="FK170" s="649"/>
      <c r="FL170" s="649"/>
      <c r="FM170" s="649"/>
      <c r="FN170" s="649"/>
      <c r="FO170" s="649"/>
      <c r="FP170" s="649"/>
      <c r="FQ170" s="649"/>
      <c r="FR170" s="649"/>
      <c r="FS170" s="649"/>
      <c r="FT170" s="649"/>
      <c r="FU170" s="649"/>
      <c r="FV170" s="649"/>
      <c r="FW170" s="649"/>
      <c r="FX170" s="649"/>
      <c r="FY170" s="649"/>
      <c r="FZ170" s="649"/>
      <c r="GA170" s="649"/>
      <c r="GB170" s="649"/>
      <c r="GC170" s="649"/>
      <c r="GD170" s="649"/>
      <c r="GE170" s="649"/>
      <c r="GF170" s="649"/>
      <c r="GG170" s="649"/>
      <c r="GH170" s="649"/>
      <c r="GI170" s="649"/>
      <c r="GJ170" s="649"/>
      <c r="GK170" s="649"/>
      <c r="GL170" s="649"/>
      <c r="GM170" s="649"/>
      <c r="GN170" s="649"/>
      <c r="GO170" s="649"/>
      <c r="GP170" s="649"/>
      <c r="GQ170" s="649"/>
      <c r="GR170" s="649"/>
      <c r="GS170" s="649"/>
      <c r="GT170" s="649"/>
      <c r="GU170" s="649"/>
      <c r="GV170" s="649"/>
      <c r="GW170" s="649"/>
      <c r="GX170" s="649"/>
      <c r="GY170" s="649"/>
      <c r="GZ170" s="649"/>
      <c r="HA170" s="649"/>
      <c r="HB170" s="649"/>
      <c r="HC170" s="649"/>
      <c r="HD170" s="649"/>
      <c r="HE170" s="649"/>
      <c r="HF170" s="649"/>
      <c r="HG170" s="649"/>
      <c r="HH170" s="649"/>
      <c r="HI170" s="649"/>
      <c r="HJ170" s="649"/>
      <c r="HK170" s="649"/>
      <c r="HL170" s="649"/>
      <c r="HM170" s="649"/>
      <c r="HN170" s="649"/>
      <c r="HO170" s="649"/>
      <c r="HP170" s="649"/>
      <c r="HQ170" s="649"/>
      <c r="HR170" s="649"/>
      <c r="HS170" s="649"/>
      <c r="HT170" s="649"/>
      <c r="HU170" s="649"/>
      <c r="HV170" s="649"/>
      <c r="HW170" s="649"/>
      <c r="HX170" s="649"/>
      <c r="HY170" s="649"/>
      <c r="HZ170" s="649"/>
      <c r="IA170" s="649"/>
      <c r="IB170" s="649"/>
      <c r="IC170" s="649"/>
      <c r="ID170" s="649"/>
      <c r="IE170" s="649"/>
      <c r="IF170" s="649"/>
      <c r="IG170" s="649"/>
      <c r="IH170" s="649"/>
      <c r="II170" s="649"/>
      <c r="IJ170" s="649"/>
      <c r="IK170" s="649"/>
      <c r="IL170" s="649"/>
      <c r="IM170" s="649"/>
      <c r="IN170" s="649"/>
      <c r="IO170" s="649"/>
      <c r="IP170" s="649"/>
      <c r="IQ170" s="649"/>
      <c r="IR170" s="649"/>
      <c r="IS170" s="649"/>
      <c r="IT170" s="649"/>
      <c r="IU170" s="649"/>
      <c r="IV170" s="649"/>
    </row>
    <row r="171" spans="1:256" hidden="1">
      <c r="A171" s="1195"/>
      <c r="B171" s="1200"/>
      <c r="C171" s="1201"/>
      <c r="D171" s="700" t="s">
        <v>2</v>
      </c>
      <c r="E171" s="652">
        <f>E169+E170</f>
        <v>0</v>
      </c>
      <c r="F171" s="652">
        <f>F169+F170</f>
        <v>0</v>
      </c>
      <c r="G171" s="652">
        <f>G169+G170</f>
        <v>0</v>
      </c>
      <c r="H171" s="617"/>
      <c r="I171" s="1230"/>
      <c r="J171" s="701" t="s">
        <v>2</v>
      </c>
      <c r="K171" s="651">
        <f>K169+K170</f>
        <v>1229</v>
      </c>
      <c r="L171" s="651">
        <f>L169+L170</f>
        <v>0</v>
      </c>
      <c r="M171" s="651">
        <f>M169+M170</f>
        <v>0</v>
      </c>
      <c r="N171" s="651">
        <f>N169+N170</f>
        <v>1229</v>
      </c>
      <c r="O171" s="649"/>
      <c r="P171" s="649"/>
      <c r="Q171" s="649"/>
      <c r="R171" s="649"/>
      <c r="S171" s="649"/>
      <c r="T171" s="649"/>
      <c r="U171" s="649"/>
      <c r="V171" s="649"/>
      <c r="W171" s="649"/>
      <c r="X171" s="649"/>
      <c r="Y171" s="649"/>
      <c r="Z171" s="649"/>
      <c r="AA171" s="649"/>
      <c r="AB171" s="649"/>
      <c r="AC171" s="649"/>
      <c r="AD171" s="649"/>
      <c r="AE171" s="649"/>
      <c r="AF171" s="649"/>
      <c r="AG171" s="649"/>
      <c r="AH171" s="649"/>
      <c r="AI171" s="649"/>
      <c r="AJ171" s="649"/>
      <c r="AK171" s="649"/>
      <c r="AL171" s="649"/>
      <c r="AM171" s="649"/>
      <c r="AN171" s="649"/>
      <c r="AO171" s="649"/>
      <c r="AP171" s="649"/>
      <c r="AQ171" s="649"/>
      <c r="AR171" s="649"/>
      <c r="AS171" s="649"/>
      <c r="AT171" s="649"/>
      <c r="AU171" s="649"/>
      <c r="AV171" s="649"/>
      <c r="AW171" s="649"/>
      <c r="AX171" s="649"/>
      <c r="AY171" s="649"/>
      <c r="AZ171" s="649"/>
      <c r="BA171" s="649"/>
      <c r="BB171" s="649"/>
      <c r="BC171" s="649"/>
      <c r="BD171" s="649"/>
      <c r="BE171" s="649"/>
      <c r="BF171" s="649"/>
      <c r="BG171" s="649"/>
      <c r="BH171" s="649"/>
      <c r="BI171" s="649"/>
      <c r="BJ171" s="649"/>
      <c r="BK171" s="649"/>
      <c r="BL171" s="649"/>
      <c r="BM171" s="649"/>
      <c r="BN171" s="649"/>
      <c r="BO171" s="649"/>
      <c r="BP171" s="649"/>
      <c r="BQ171" s="649"/>
      <c r="BR171" s="649"/>
      <c r="BS171" s="649"/>
      <c r="BT171" s="649"/>
      <c r="BU171" s="649"/>
      <c r="BV171" s="649"/>
      <c r="BW171" s="649"/>
      <c r="BX171" s="649"/>
      <c r="BY171" s="649"/>
      <c r="BZ171" s="649"/>
      <c r="CA171" s="649"/>
      <c r="CB171" s="649"/>
      <c r="CC171" s="649"/>
      <c r="CD171" s="649"/>
      <c r="CE171" s="649"/>
      <c r="CF171" s="649"/>
      <c r="CG171" s="649"/>
      <c r="CH171" s="649"/>
      <c r="CI171" s="649"/>
      <c r="CJ171" s="649"/>
      <c r="CK171" s="649"/>
      <c r="CL171" s="649"/>
      <c r="CM171" s="649"/>
      <c r="CN171" s="649"/>
      <c r="CO171" s="649"/>
      <c r="CP171" s="649"/>
      <c r="CQ171" s="649"/>
      <c r="CR171" s="649"/>
      <c r="CS171" s="649"/>
      <c r="CT171" s="649"/>
      <c r="CU171" s="649"/>
      <c r="CV171" s="649"/>
      <c r="CW171" s="649"/>
      <c r="CX171" s="649"/>
      <c r="CY171" s="649"/>
      <c r="CZ171" s="649"/>
      <c r="DA171" s="649"/>
      <c r="DB171" s="649"/>
      <c r="DC171" s="649"/>
      <c r="DD171" s="649"/>
      <c r="DE171" s="649"/>
      <c r="DF171" s="649"/>
      <c r="DG171" s="649"/>
      <c r="DH171" s="649"/>
      <c r="DI171" s="649"/>
      <c r="DJ171" s="649"/>
      <c r="DK171" s="649"/>
      <c r="DL171" s="649"/>
      <c r="DM171" s="649"/>
      <c r="DN171" s="649"/>
      <c r="DO171" s="649"/>
      <c r="DP171" s="649"/>
      <c r="DQ171" s="649"/>
      <c r="DR171" s="649"/>
      <c r="DS171" s="649"/>
      <c r="DT171" s="649"/>
      <c r="DU171" s="649"/>
      <c r="DV171" s="649"/>
      <c r="DW171" s="649"/>
      <c r="DX171" s="649"/>
      <c r="DY171" s="649"/>
      <c r="DZ171" s="649"/>
      <c r="EA171" s="649"/>
      <c r="EB171" s="649"/>
      <c r="EC171" s="649"/>
      <c r="ED171" s="649"/>
      <c r="EE171" s="649"/>
      <c r="EF171" s="649"/>
      <c r="EG171" s="649"/>
      <c r="EH171" s="649"/>
      <c r="EI171" s="649"/>
      <c r="EJ171" s="649"/>
      <c r="EK171" s="649"/>
      <c r="EL171" s="649"/>
      <c r="EM171" s="649"/>
      <c r="EN171" s="649"/>
      <c r="EO171" s="649"/>
      <c r="EP171" s="649"/>
      <c r="EQ171" s="649"/>
      <c r="ER171" s="649"/>
      <c r="ES171" s="649"/>
      <c r="ET171" s="649"/>
      <c r="EU171" s="649"/>
      <c r="EV171" s="649"/>
      <c r="EW171" s="649"/>
      <c r="EX171" s="649"/>
      <c r="EY171" s="649"/>
      <c r="EZ171" s="649"/>
      <c r="FA171" s="649"/>
      <c r="FB171" s="649"/>
      <c r="FC171" s="649"/>
      <c r="FD171" s="649"/>
      <c r="FE171" s="649"/>
      <c r="FF171" s="649"/>
      <c r="FG171" s="649"/>
      <c r="FH171" s="649"/>
      <c r="FI171" s="649"/>
      <c r="FJ171" s="649"/>
      <c r="FK171" s="649"/>
      <c r="FL171" s="649"/>
      <c r="FM171" s="649"/>
      <c r="FN171" s="649"/>
      <c r="FO171" s="649"/>
      <c r="FP171" s="649"/>
      <c r="FQ171" s="649"/>
      <c r="FR171" s="649"/>
      <c r="FS171" s="649"/>
      <c r="FT171" s="649"/>
      <c r="FU171" s="649"/>
      <c r="FV171" s="649"/>
      <c r="FW171" s="649"/>
      <c r="FX171" s="649"/>
      <c r="FY171" s="649"/>
      <c r="FZ171" s="649"/>
      <c r="GA171" s="649"/>
      <c r="GB171" s="649"/>
      <c r="GC171" s="649"/>
      <c r="GD171" s="649"/>
      <c r="GE171" s="649"/>
      <c r="GF171" s="649"/>
      <c r="GG171" s="649"/>
      <c r="GH171" s="649"/>
      <c r="GI171" s="649"/>
      <c r="GJ171" s="649"/>
      <c r="GK171" s="649"/>
      <c r="GL171" s="649"/>
      <c r="GM171" s="649"/>
      <c r="GN171" s="649"/>
      <c r="GO171" s="649"/>
      <c r="GP171" s="649"/>
      <c r="GQ171" s="649"/>
      <c r="GR171" s="649"/>
      <c r="GS171" s="649"/>
      <c r="GT171" s="649"/>
      <c r="GU171" s="649"/>
      <c r="GV171" s="649"/>
      <c r="GW171" s="649"/>
      <c r="GX171" s="649"/>
      <c r="GY171" s="649"/>
      <c r="GZ171" s="649"/>
      <c r="HA171" s="649"/>
      <c r="HB171" s="649"/>
      <c r="HC171" s="649"/>
      <c r="HD171" s="649"/>
      <c r="HE171" s="649"/>
      <c r="HF171" s="649"/>
      <c r="HG171" s="649"/>
      <c r="HH171" s="649"/>
      <c r="HI171" s="649"/>
      <c r="HJ171" s="649"/>
      <c r="HK171" s="649"/>
      <c r="HL171" s="649"/>
      <c r="HM171" s="649"/>
      <c r="HN171" s="649"/>
      <c r="HO171" s="649"/>
      <c r="HP171" s="649"/>
      <c r="HQ171" s="649"/>
      <c r="HR171" s="649"/>
      <c r="HS171" s="649"/>
      <c r="HT171" s="649"/>
      <c r="HU171" s="649"/>
      <c r="HV171" s="649"/>
      <c r="HW171" s="649"/>
      <c r="HX171" s="649"/>
      <c r="HY171" s="649"/>
      <c r="HZ171" s="649"/>
      <c r="IA171" s="649"/>
      <c r="IB171" s="649"/>
      <c r="IC171" s="649"/>
      <c r="ID171" s="649"/>
      <c r="IE171" s="649"/>
      <c r="IF171" s="649"/>
      <c r="IG171" s="649"/>
      <c r="IH171" s="649"/>
      <c r="II171" s="649"/>
      <c r="IJ171" s="649"/>
      <c r="IK171" s="649"/>
      <c r="IL171" s="649"/>
      <c r="IM171" s="649"/>
      <c r="IN171" s="649"/>
      <c r="IO171" s="649"/>
      <c r="IP171" s="649"/>
      <c r="IQ171" s="649"/>
      <c r="IR171" s="649"/>
      <c r="IS171" s="649"/>
      <c r="IT171" s="649"/>
      <c r="IU171" s="649"/>
      <c r="IV171" s="649"/>
    </row>
    <row r="172" spans="1:256" ht="3" hidden="1" customHeight="1">
      <c r="A172" s="678"/>
      <c r="B172" s="679"/>
      <c r="C172" s="680"/>
      <c r="D172" s="667"/>
      <c r="E172" s="639"/>
      <c r="F172" s="639"/>
      <c r="G172" s="639"/>
      <c r="H172" s="617"/>
      <c r="I172" s="681"/>
      <c r="J172" s="695"/>
      <c r="K172" s="682"/>
      <c r="L172" s="682"/>
      <c r="M172" s="682"/>
      <c r="N172" s="682"/>
      <c r="O172" s="624"/>
      <c r="P172" s="624"/>
      <c r="Q172" s="624"/>
      <c r="R172" s="624"/>
      <c r="S172" s="624"/>
      <c r="T172" s="624"/>
      <c r="U172" s="624"/>
      <c r="V172" s="624"/>
      <c r="W172" s="624"/>
      <c r="X172" s="624"/>
      <c r="Y172" s="624"/>
      <c r="Z172" s="624"/>
      <c r="AA172" s="624"/>
      <c r="AB172" s="624"/>
      <c r="AC172" s="624"/>
      <c r="AD172" s="624"/>
      <c r="AE172" s="624"/>
      <c r="AF172" s="624"/>
      <c r="AG172" s="624"/>
      <c r="AH172" s="624"/>
      <c r="AI172" s="624"/>
      <c r="AJ172" s="624"/>
      <c r="AK172" s="624"/>
      <c r="AL172" s="624"/>
      <c r="AM172" s="624"/>
      <c r="AN172" s="624"/>
      <c r="AO172" s="624"/>
      <c r="AP172" s="624"/>
      <c r="AQ172" s="624"/>
      <c r="AR172" s="624"/>
      <c r="AS172" s="624"/>
      <c r="AT172" s="624"/>
      <c r="AU172" s="624"/>
      <c r="AV172" s="624"/>
      <c r="AW172" s="624"/>
      <c r="AX172" s="624"/>
      <c r="AY172" s="624"/>
      <c r="AZ172" s="624"/>
      <c r="BA172" s="624"/>
      <c r="BB172" s="624"/>
      <c r="BC172" s="624"/>
      <c r="BD172" s="624"/>
      <c r="BE172" s="624"/>
      <c r="BF172" s="624"/>
      <c r="BG172" s="624"/>
      <c r="BH172" s="624"/>
      <c r="BI172" s="624"/>
      <c r="BJ172" s="624"/>
      <c r="BK172" s="624"/>
      <c r="BL172" s="624"/>
      <c r="BM172" s="624"/>
      <c r="BN172" s="624"/>
      <c r="BO172" s="624"/>
      <c r="BP172" s="624"/>
      <c r="BQ172" s="624"/>
      <c r="BR172" s="624"/>
      <c r="BS172" s="624"/>
      <c r="BT172" s="624"/>
      <c r="BU172" s="624"/>
      <c r="BV172" s="624"/>
      <c r="BW172" s="624"/>
      <c r="BX172" s="624"/>
      <c r="BY172" s="624"/>
      <c r="BZ172" s="624"/>
      <c r="CA172" s="624"/>
      <c r="CB172" s="624"/>
      <c r="CC172" s="624"/>
      <c r="CD172" s="624"/>
      <c r="CE172" s="624"/>
      <c r="CF172" s="624"/>
      <c r="CG172" s="624"/>
      <c r="CH172" s="624"/>
      <c r="CI172" s="624"/>
      <c r="CJ172" s="624"/>
      <c r="CK172" s="624"/>
      <c r="CL172" s="624"/>
      <c r="CM172" s="624"/>
      <c r="CN172" s="624"/>
      <c r="CO172" s="624"/>
      <c r="CP172" s="624"/>
      <c r="CQ172" s="624"/>
      <c r="CR172" s="624"/>
      <c r="CS172" s="624"/>
      <c r="CT172" s="624"/>
      <c r="CU172" s="624"/>
      <c r="CV172" s="624"/>
      <c r="CW172" s="624"/>
      <c r="CX172" s="624"/>
      <c r="CY172" s="624"/>
      <c r="CZ172" s="624"/>
      <c r="DA172" s="624"/>
      <c r="DB172" s="624"/>
      <c r="DC172" s="624"/>
      <c r="DD172" s="624"/>
      <c r="DE172" s="624"/>
      <c r="DF172" s="624"/>
      <c r="DG172" s="624"/>
      <c r="DH172" s="624"/>
      <c r="DI172" s="624"/>
      <c r="DJ172" s="624"/>
      <c r="DK172" s="624"/>
      <c r="DL172" s="624"/>
      <c r="DM172" s="624"/>
      <c r="DN172" s="624"/>
      <c r="DO172" s="624"/>
      <c r="DP172" s="624"/>
      <c r="DQ172" s="624"/>
      <c r="DR172" s="624"/>
      <c r="DS172" s="624"/>
      <c r="DT172" s="624"/>
      <c r="DU172" s="624"/>
      <c r="DV172" s="624"/>
      <c r="DW172" s="624"/>
      <c r="DX172" s="624"/>
      <c r="DY172" s="624"/>
      <c r="DZ172" s="624"/>
      <c r="EA172" s="624"/>
      <c r="EB172" s="624"/>
      <c r="EC172" s="624"/>
      <c r="ED172" s="624"/>
      <c r="EE172" s="624"/>
      <c r="EF172" s="624"/>
      <c r="EG172" s="624"/>
      <c r="EH172" s="624"/>
      <c r="EI172" s="624"/>
      <c r="EJ172" s="624"/>
      <c r="EK172" s="624"/>
      <c r="EL172" s="624"/>
      <c r="EM172" s="624"/>
      <c r="EN172" s="624"/>
      <c r="EO172" s="624"/>
      <c r="EP172" s="624"/>
      <c r="EQ172" s="624"/>
      <c r="ER172" s="624"/>
      <c r="ES172" s="624"/>
      <c r="ET172" s="624"/>
      <c r="EU172" s="624"/>
      <c r="EV172" s="624"/>
      <c r="EW172" s="624"/>
      <c r="EX172" s="624"/>
      <c r="EY172" s="624"/>
      <c r="EZ172" s="624"/>
      <c r="FA172" s="624"/>
      <c r="FB172" s="624"/>
      <c r="FC172" s="624"/>
      <c r="FD172" s="624"/>
      <c r="FE172" s="624"/>
      <c r="FF172" s="624"/>
      <c r="FG172" s="624"/>
      <c r="FH172" s="624"/>
      <c r="FI172" s="624"/>
      <c r="FJ172" s="624"/>
      <c r="FK172" s="624"/>
      <c r="FL172" s="624"/>
      <c r="FM172" s="624"/>
      <c r="FN172" s="624"/>
      <c r="FO172" s="624"/>
      <c r="FP172" s="624"/>
      <c r="FQ172" s="624"/>
      <c r="FR172" s="624"/>
      <c r="FS172" s="624"/>
      <c r="FT172" s="624"/>
      <c r="FU172" s="624"/>
      <c r="FV172" s="624"/>
      <c r="FW172" s="624"/>
      <c r="FX172" s="624"/>
      <c r="FY172" s="624"/>
      <c r="FZ172" s="624"/>
      <c r="GA172" s="624"/>
      <c r="GB172" s="624"/>
      <c r="GC172" s="624"/>
      <c r="GD172" s="624"/>
      <c r="GE172" s="624"/>
      <c r="GF172" s="624"/>
      <c r="GG172" s="624"/>
      <c r="GH172" s="624"/>
      <c r="GI172" s="624"/>
      <c r="GJ172" s="624"/>
      <c r="GK172" s="624"/>
      <c r="GL172" s="624"/>
      <c r="GM172" s="624"/>
      <c r="GN172" s="624"/>
      <c r="GO172" s="624"/>
      <c r="GP172" s="624"/>
      <c r="GQ172" s="624"/>
      <c r="GR172" s="624"/>
      <c r="GS172" s="624"/>
      <c r="GT172" s="624"/>
      <c r="GU172" s="624"/>
      <c r="GV172" s="624"/>
      <c r="GW172" s="624"/>
      <c r="GX172" s="624"/>
      <c r="GY172" s="624"/>
      <c r="GZ172" s="624"/>
      <c r="HA172" s="624"/>
      <c r="HB172" s="624"/>
      <c r="HC172" s="624"/>
      <c r="HD172" s="624"/>
      <c r="HE172" s="624"/>
      <c r="HF172" s="624"/>
      <c r="HG172" s="624"/>
      <c r="HH172" s="624"/>
      <c r="HI172" s="624"/>
      <c r="HJ172" s="624"/>
      <c r="HK172" s="624"/>
      <c r="HL172" s="624"/>
      <c r="HM172" s="624"/>
      <c r="HN172" s="624"/>
      <c r="HO172" s="624"/>
      <c r="HP172" s="624"/>
      <c r="HQ172" s="624"/>
      <c r="HR172" s="624"/>
      <c r="HS172" s="624"/>
      <c r="HT172" s="624"/>
      <c r="HU172" s="624"/>
      <c r="HV172" s="624"/>
      <c r="HW172" s="624"/>
      <c r="HX172" s="624"/>
      <c r="HY172" s="624"/>
      <c r="HZ172" s="624"/>
      <c r="IA172" s="624"/>
      <c r="IB172" s="624"/>
      <c r="IC172" s="624"/>
      <c r="ID172" s="624"/>
      <c r="IE172" s="624"/>
      <c r="IF172" s="624"/>
      <c r="IG172" s="624"/>
      <c r="IH172" s="624"/>
      <c r="II172" s="624"/>
      <c r="IJ172" s="624"/>
      <c r="IK172" s="624"/>
      <c r="IL172" s="624"/>
      <c r="IM172" s="624"/>
      <c r="IN172" s="624"/>
      <c r="IO172" s="624"/>
      <c r="IP172" s="624"/>
      <c r="IQ172" s="624"/>
      <c r="IR172" s="624"/>
      <c r="IS172" s="624"/>
      <c r="IT172" s="624"/>
      <c r="IU172" s="624"/>
      <c r="IV172" s="624"/>
    </row>
    <row r="173" spans="1:256" hidden="1">
      <c r="A173" s="1205"/>
      <c r="B173" s="1205"/>
      <c r="C173" s="1226" t="s">
        <v>244</v>
      </c>
      <c r="D173" s="1226"/>
      <c r="E173" s="1220" t="s">
        <v>244</v>
      </c>
      <c r="F173" s="1220" t="s">
        <v>244</v>
      </c>
      <c r="G173" s="1220" t="s">
        <v>244</v>
      </c>
      <c r="H173" s="617"/>
      <c r="I173" s="1231" t="s">
        <v>1387</v>
      </c>
      <c r="J173" s="693" t="s">
        <v>0</v>
      </c>
      <c r="K173" s="645">
        <f>L173+M173+N173</f>
        <v>1229</v>
      </c>
      <c r="L173" s="645">
        <v>0</v>
      </c>
      <c r="M173" s="645">
        <v>0</v>
      </c>
      <c r="N173" s="645">
        <v>1229</v>
      </c>
      <c r="O173" s="219"/>
      <c r="P173" s="219"/>
      <c r="Q173" s="219"/>
      <c r="R173" s="219"/>
      <c r="S173" s="219"/>
      <c r="T173" s="219"/>
      <c r="U173" s="219"/>
      <c r="V173" s="219"/>
      <c r="W173" s="219"/>
      <c r="X173" s="219"/>
      <c r="Y173" s="219"/>
      <c r="Z173" s="219"/>
      <c r="AA173" s="219"/>
      <c r="AB173" s="219"/>
      <c r="AC173" s="219"/>
      <c r="AD173" s="219"/>
      <c r="AE173" s="219"/>
      <c r="AF173" s="219"/>
      <c r="AG173" s="219"/>
      <c r="AH173" s="219"/>
      <c r="AI173" s="219"/>
      <c r="AJ173" s="219"/>
      <c r="AK173" s="219"/>
      <c r="AL173" s="219"/>
      <c r="AM173" s="219"/>
      <c r="AN173" s="219"/>
      <c r="AO173" s="219"/>
      <c r="AP173" s="219"/>
      <c r="AQ173" s="219"/>
      <c r="AR173" s="219"/>
      <c r="AS173" s="219"/>
      <c r="AT173" s="219"/>
      <c r="AU173" s="219"/>
      <c r="AV173" s="219"/>
      <c r="AW173" s="219"/>
      <c r="AX173" s="219"/>
      <c r="AY173" s="219"/>
      <c r="AZ173" s="219"/>
      <c r="BA173" s="219"/>
      <c r="BB173" s="219"/>
      <c r="BC173" s="219"/>
      <c r="BD173" s="219"/>
      <c r="BE173" s="219"/>
      <c r="BF173" s="219"/>
      <c r="BG173" s="219"/>
      <c r="BH173" s="219"/>
      <c r="BI173" s="219"/>
      <c r="BJ173" s="219"/>
      <c r="BK173" s="219"/>
      <c r="BL173" s="219"/>
      <c r="BM173" s="219"/>
      <c r="BN173" s="219"/>
      <c r="BO173" s="219"/>
      <c r="BP173" s="219"/>
      <c r="BQ173" s="219"/>
      <c r="BR173" s="219"/>
      <c r="BS173" s="219"/>
      <c r="BT173" s="219"/>
      <c r="BU173" s="219"/>
      <c r="BV173" s="219"/>
      <c r="BW173" s="219"/>
      <c r="BX173" s="219"/>
      <c r="BY173" s="219"/>
      <c r="BZ173" s="219"/>
      <c r="CA173" s="219"/>
      <c r="CB173" s="219"/>
      <c r="CC173" s="219"/>
      <c r="CD173" s="219"/>
      <c r="CE173" s="219"/>
      <c r="CF173" s="219"/>
      <c r="CG173" s="219"/>
      <c r="CH173" s="219"/>
      <c r="CI173" s="219"/>
      <c r="CJ173" s="219"/>
      <c r="CK173" s="219"/>
      <c r="CL173" s="219"/>
      <c r="CM173" s="219"/>
      <c r="CN173" s="219"/>
      <c r="CO173" s="219"/>
      <c r="CP173" s="219"/>
      <c r="CQ173" s="219"/>
      <c r="CR173" s="219"/>
      <c r="CS173" s="219"/>
      <c r="CT173" s="219"/>
      <c r="CU173" s="219"/>
      <c r="CV173" s="219"/>
      <c r="CW173" s="219"/>
      <c r="CX173" s="219"/>
      <c r="CY173" s="219"/>
      <c r="CZ173" s="219"/>
      <c r="DA173" s="219"/>
      <c r="DB173" s="219"/>
      <c r="DC173" s="219"/>
      <c r="DD173" s="219"/>
      <c r="DE173" s="219"/>
      <c r="DF173" s="219"/>
      <c r="DG173" s="219"/>
      <c r="DH173" s="219"/>
      <c r="DI173" s="219"/>
      <c r="DJ173" s="219"/>
      <c r="DK173" s="219"/>
      <c r="DL173" s="219"/>
      <c r="DM173" s="219"/>
      <c r="DN173" s="219"/>
      <c r="DO173" s="219"/>
      <c r="DP173" s="219"/>
      <c r="DQ173" s="219"/>
      <c r="DR173" s="219"/>
      <c r="DS173" s="219"/>
      <c r="DT173" s="219"/>
      <c r="DU173" s="219"/>
      <c r="DV173" s="219"/>
      <c r="DW173" s="219"/>
      <c r="DX173" s="219"/>
      <c r="DY173" s="219"/>
      <c r="DZ173" s="219"/>
      <c r="EA173" s="219"/>
      <c r="EB173" s="219"/>
      <c r="EC173" s="219"/>
      <c r="ED173" s="219"/>
      <c r="EE173" s="219"/>
      <c r="EF173" s="219"/>
      <c r="EG173" s="219"/>
      <c r="EH173" s="219"/>
      <c r="EI173" s="219"/>
      <c r="EJ173" s="219"/>
      <c r="EK173" s="219"/>
      <c r="EL173" s="219"/>
      <c r="EM173" s="219"/>
      <c r="EN173" s="219"/>
      <c r="EO173" s="219"/>
      <c r="EP173" s="219"/>
      <c r="EQ173" s="219"/>
      <c r="ER173" s="219"/>
      <c r="ES173" s="219"/>
      <c r="ET173" s="219"/>
      <c r="EU173" s="219"/>
      <c r="EV173" s="219"/>
      <c r="EW173" s="219"/>
      <c r="EX173" s="219"/>
      <c r="EY173" s="219"/>
      <c r="EZ173" s="219"/>
      <c r="FA173" s="219"/>
      <c r="FB173" s="219"/>
      <c r="FC173" s="219"/>
      <c r="FD173" s="219"/>
      <c r="FE173" s="219"/>
      <c r="FF173" s="219"/>
      <c r="FG173" s="219"/>
      <c r="FH173" s="219"/>
      <c r="FI173" s="219"/>
      <c r="FJ173" s="219"/>
      <c r="FK173" s="219"/>
      <c r="FL173" s="219"/>
      <c r="FM173" s="219"/>
      <c r="FN173" s="219"/>
      <c r="FO173" s="219"/>
      <c r="FP173" s="219"/>
      <c r="FQ173" s="219"/>
      <c r="FR173" s="219"/>
      <c r="FS173" s="219"/>
      <c r="FT173" s="219"/>
      <c r="FU173" s="219"/>
      <c r="FV173" s="219"/>
      <c r="FW173" s="219"/>
      <c r="FX173" s="219"/>
      <c r="FY173" s="219"/>
      <c r="FZ173" s="219"/>
      <c r="GA173" s="219"/>
      <c r="GB173" s="219"/>
      <c r="GC173" s="219"/>
      <c r="GD173" s="219"/>
      <c r="GE173" s="219"/>
      <c r="GF173" s="219"/>
      <c r="GG173" s="219"/>
      <c r="GH173" s="219"/>
      <c r="GI173" s="219"/>
      <c r="GJ173" s="219"/>
      <c r="GK173" s="219"/>
      <c r="GL173" s="219"/>
      <c r="GM173" s="219"/>
      <c r="GN173" s="219"/>
      <c r="GO173" s="219"/>
      <c r="GP173" s="219"/>
      <c r="GQ173" s="219"/>
      <c r="GR173" s="219"/>
      <c r="GS173" s="219"/>
      <c r="GT173" s="219"/>
      <c r="GU173" s="219"/>
      <c r="GV173" s="219"/>
      <c r="GW173" s="219"/>
      <c r="GX173" s="219"/>
      <c r="GY173" s="219"/>
      <c r="GZ173" s="219"/>
      <c r="HA173" s="219"/>
      <c r="HB173" s="219"/>
      <c r="HC173" s="219"/>
      <c r="HD173" s="219"/>
      <c r="HE173" s="219"/>
      <c r="HF173" s="219"/>
      <c r="HG173" s="219"/>
      <c r="HH173" s="219"/>
      <c r="HI173" s="219"/>
      <c r="HJ173" s="219"/>
      <c r="HK173" s="219"/>
      <c r="HL173" s="219"/>
      <c r="HM173" s="219"/>
      <c r="HN173" s="219"/>
      <c r="HO173" s="219"/>
      <c r="HP173" s="219"/>
      <c r="HQ173" s="219"/>
      <c r="HR173" s="219"/>
      <c r="HS173" s="219"/>
      <c r="HT173" s="219"/>
      <c r="HU173" s="219"/>
      <c r="HV173" s="219"/>
      <c r="HW173" s="219"/>
      <c r="HX173" s="219"/>
      <c r="HY173" s="219"/>
      <c r="HZ173" s="219"/>
      <c r="IA173" s="219"/>
      <c r="IB173" s="219"/>
      <c r="IC173" s="219"/>
      <c r="ID173" s="219"/>
      <c r="IE173" s="219"/>
      <c r="IF173" s="219"/>
      <c r="IG173" s="219"/>
      <c r="IH173" s="219"/>
      <c r="II173" s="219"/>
      <c r="IJ173" s="219"/>
      <c r="IK173" s="219"/>
      <c r="IL173" s="219"/>
      <c r="IM173" s="219"/>
      <c r="IN173" s="219"/>
      <c r="IO173" s="219"/>
      <c r="IP173" s="219"/>
      <c r="IQ173" s="219"/>
      <c r="IR173" s="219"/>
      <c r="IS173" s="219"/>
      <c r="IT173" s="219"/>
      <c r="IU173" s="219"/>
      <c r="IV173" s="219"/>
    </row>
    <row r="174" spans="1:256" hidden="1">
      <c r="A174" s="1206"/>
      <c r="B174" s="1206"/>
      <c r="C174" s="1227"/>
      <c r="D174" s="1227"/>
      <c r="E174" s="1221"/>
      <c r="F174" s="1221"/>
      <c r="G174" s="1221"/>
      <c r="H174" s="617"/>
      <c r="I174" s="1232"/>
      <c r="J174" s="693" t="s">
        <v>1</v>
      </c>
      <c r="K174" s="645">
        <f>L174+M174+N174</f>
        <v>0</v>
      </c>
      <c r="L174" s="645"/>
      <c r="M174" s="645"/>
      <c r="N174" s="645"/>
      <c r="O174" s="219"/>
      <c r="P174" s="219"/>
      <c r="Q174" s="219"/>
      <c r="R174" s="219"/>
      <c r="S174" s="219"/>
      <c r="T174" s="219"/>
      <c r="U174" s="219"/>
      <c r="V174" s="219"/>
      <c r="W174" s="219"/>
      <c r="X174" s="219"/>
      <c r="Y174" s="219"/>
      <c r="Z174" s="219"/>
      <c r="AA174" s="219"/>
      <c r="AB174" s="219"/>
      <c r="AC174" s="219"/>
      <c r="AD174" s="219"/>
      <c r="AE174" s="219"/>
      <c r="AF174" s="219"/>
      <c r="AG174" s="219"/>
      <c r="AH174" s="219"/>
      <c r="AI174" s="219"/>
      <c r="AJ174" s="219"/>
      <c r="AK174" s="219"/>
      <c r="AL174" s="219"/>
      <c r="AM174" s="219"/>
      <c r="AN174" s="219"/>
      <c r="AO174" s="219"/>
      <c r="AP174" s="219"/>
      <c r="AQ174" s="219"/>
      <c r="AR174" s="219"/>
      <c r="AS174" s="219"/>
      <c r="AT174" s="219"/>
      <c r="AU174" s="219"/>
      <c r="AV174" s="219"/>
      <c r="AW174" s="219"/>
      <c r="AX174" s="219"/>
      <c r="AY174" s="219"/>
      <c r="AZ174" s="219"/>
      <c r="BA174" s="219"/>
      <c r="BB174" s="219"/>
      <c r="BC174" s="219"/>
      <c r="BD174" s="219"/>
      <c r="BE174" s="219"/>
      <c r="BF174" s="219"/>
      <c r="BG174" s="219"/>
      <c r="BH174" s="219"/>
      <c r="BI174" s="219"/>
      <c r="BJ174" s="219"/>
      <c r="BK174" s="219"/>
      <c r="BL174" s="219"/>
      <c r="BM174" s="219"/>
      <c r="BN174" s="219"/>
      <c r="BO174" s="219"/>
      <c r="BP174" s="219"/>
      <c r="BQ174" s="219"/>
      <c r="BR174" s="219"/>
      <c r="BS174" s="219"/>
      <c r="BT174" s="219"/>
      <c r="BU174" s="219"/>
      <c r="BV174" s="219"/>
      <c r="BW174" s="219"/>
      <c r="BX174" s="219"/>
      <c r="BY174" s="219"/>
      <c r="BZ174" s="219"/>
      <c r="CA174" s="219"/>
      <c r="CB174" s="219"/>
      <c r="CC174" s="219"/>
      <c r="CD174" s="219"/>
      <c r="CE174" s="219"/>
      <c r="CF174" s="219"/>
      <c r="CG174" s="219"/>
      <c r="CH174" s="219"/>
      <c r="CI174" s="219"/>
      <c r="CJ174" s="219"/>
      <c r="CK174" s="219"/>
      <c r="CL174" s="219"/>
      <c r="CM174" s="219"/>
      <c r="CN174" s="219"/>
      <c r="CO174" s="219"/>
      <c r="CP174" s="219"/>
      <c r="CQ174" s="219"/>
      <c r="CR174" s="219"/>
      <c r="CS174" s="219"/>
      <c r="CT174" s="219"/>
      <c r="CU174" s="219"/>
      <c r="CV174" s="219"/>
      <c r="CW174" s="219"/>
      <c r="CX174" s="219"/>
      <c r="CY174" s="219"/>
      <c r="CZ174" s="219"/>
      <c r="DA174" s="219"/>
      <c r="DB174" s="219"/>
      <c r="DC174" s="219"/>
      <c r="DD174" s="219"/>
      <c r="DE174" s="219"/>
      <c r="DF174" s="219"/>
      <c r="DG174" s="219"/>
      <c r="DH174" s="219"/>
      <c r="DI174" s="219"/>
      <c r="DJ174" s="219"/>
      <c r="DK174" s="219"/>
      <c r="DL174" s="219"/>
      <c r="DM174" s="219"/>
      <c r="DN174" s="219"/>
      <c r="DO174" s="219"/>
      <c r="DP174" s="219"/>
      <c r="DQ174" s="219"/>
      <c r="DR174" s="219"/>
      <c r="DS174" s="219"/>
      <c r="DT174" s="219"/>
      <c r="DU174" s="219"/>
      <c r="DV174" s="219"/>
      <c r="DW174" s="219"/>
      <c r="DX174" s="219"/>
      <c r="DY174" s="219"/>
      <c r="DZ174" s="219"/>
      <c r="EA174" s="219"/>
      <c r="EB174" s="219"/>
      <c r="EC174" s="219"/>
      <c r="ED174" s="219"/>
      <c r="EE174" s="219"/>
      <c r="EF174" s="219"/>
      <c r="EG174" s="219"/>
      <c r="EH174" s="219"/>
      <c r="EI174" s="219"/>
      <c r="EJ174" s="219"/>
      <c r="EK174" s="219"/>
      <c r="EL174" s="219"/>
      <c r="EM174" s="219"/>
      <c r="EN174" s="219"/>
      <c r="EO174" s="219"/>
      <c r="EP174" s="219"/>
      <c r="EQ174" s="219"/>
      <c r="ER174" s="219"/>
      <c r="ES174" s="219"/>
      <c r="ET174" s="219"/>
      <c r="EU174" s="219"/>
      <c r="EV174" s="219"/>
      <c r="EW174" s="219"/>
      <c r="EX174" s="219"/>
      <c r="EY174" s="219"/>
      <c r="EZ174" s="219"/>
      <c r="FA174" s="219"/>
      <c r="FB174" s="219"/>
      <c r="FC174" s="219"/>
      <c r="FD174" s="219"/>
      <c r="FE174" s="219"/>
      <c r="FF174" s="219"/>
      <c r="FG174" s="219"/>
      <c r="FH174" s="219"/>
      <c r="FI174" s="219"/>
      <c r="FJ174" s="219"/>
      <c r="FK174" s="219"/>
      <c r="FL174" s="219"/>
      <c r="FM174" s="219"/>
      <c r="FN174" s="219"/>
      <c r="FO174" s="219"/>
      <c r="FP174" s="219"/>
      <c r="FQ174" s="219"/>
      <c r="FR174" s="219"/>
      <c r="FS174" s="219"/>
      <c r="FT174" s="219"/>
      <c r="FU174" s="219"/>
      <c r="FV174" s="219"/>
      <c r="FW174" s="219"/>
      <c r="FX174" s="219"/>
      <c r="FY174" s="219"/>
      <c r="FZ174" s="219"/>
      <c r="GA174" s="219"/>
      <c r="GB174" s="219"/>
      <c r="GC174" s="219"/>
      <c r="GD174" s="219"/>
      <c r="GE174" s="219"/>
      <c r="GF174" s="219"/>
      <c r="GG174" s="219"/>
      <c r="GH174" s="219"/>
      <c r="GI174" s="219"/>
      <c r="GJ174" s="219"/>
      <c r="GK174" s="219"/>
      <c r="GL174" s="219"/>
      <c r="GM174" s="219"/>
      <c r="GN174" s="219"/>
      <c r="GO174" s="219"/>
      <c r="GP174" s="219"/>
      <c r="GQ174" s="219"/>
      <c r="GR174" s="219"/>
      <c r="GS174" s="219"/>
      <c r="GT174" s="219"/>
      <c r="GU174" s="219"/>
      <c r="GV174" s="219"/>
      <c r="GW174" s="219"/>
      <c r="GX174" s="219"/>
      <c r="GY174" s="219"/>
      <c r="GZ174" s="219"/>
      <c r="HA174" s="219"/>
      <c r="HB174" s="219"/>
      <c r="HC174" s="219"/>
      <c r="HD174" s="219"/>
      <c r="HE174" s="219"/>
      <c r="HF174" s="219"/>
      <c r="HG174" s="219"/>
      <c r="HH174" s="219"/>
      <c r="HI174" s="219"/>
      <c r="HJ174" s="219"/>
      <c r="HK174" s="219"/>
      <c r="HL174" s="219"/>
      <c r="HM174" s="219"/>
      <c r="HN174" s="219"/>
      <c r="HO174" s="219"/>
      <c r="HP174" s="219"/>
      <c r="HQ174" s="219"/>
      <c r="HR174" s="219"/>
      <c r="HS174" s="219"/>
      <c r="HT174" s="219"/>
      <c r="HU174" s="219"/>
      <c r="HV174" s="219"/>
      <c r="HW174" s="219"/>
      <c r="HX174" s="219"/>
      <c r="HY174" s="219"/>
      <c r="HZ174" s="219"/>
      <c r="IA174" s="219"/>
      <c r="IB174" s="219"/>
      <c r="IC174" s="219"/>
      <c r="ID174" s="219"/>
      <c r="IE174" s="219"/>
      <c r="IF174" s="219"/>
      <c r="IG174" s="219"/>
      <c r="IH174" s="219"/>
      <c r="II174" s="219"/>
      <c r="IJ174" s="219"/>
      <c r="IK174" s="219"/>
      <c r="IL174" s="219"/>
      <c r="IM174" s="219"/>
      <c r="IN174" s="219"/>
      <c r="IO174" s="219"/>
      <c r="IP174" s="219"/>
      <c r="IQ174" s="219"/>
      <c r="IR174" s="219"/>
      <c r="IS174" s="219"/>
      <c r="IT174" s="219"/>
      <c r="IU174" s="219"/>
      <c r="IV174" s="219"/>
    </row>
    <row r="175" spans="1:256" hidden="1">
      <c r="A175" s="1207"/>
      <c r="B175" s="1207"/>
      <c r="C175" s="1228"/>
      <c r="D175" s="1228"/>
      <c r="E175" s="1222"/>
      <c r="F175" s="1222"/>
      <c r="G175" s="1222"/>
      <c r="H175" s="617"/>
      <c r="I175" s="1233"/>
      <c r="J175" s="693" t="s">
        <v>2</v>
      </c>
      <c r="K175" s="645">
        <f>K173+K174</f>
        <v>1229</v>
      </c>
      <c r="L175" s="645">
        <f>L173+L174</f>
        <v>0</v>
      </c>
      <c r="M175" s="645">
        <f>M173+M174</f>
        <v>0</v>
      </c>
      <c r="N175" s="645">
        <f>N173+N174</f>
        <v>1229</v>
      </c>
      <c r="O175" s="219"/>
      <c r="P175" s="219"/>
      <c r="Q175" s="219"/>
      <c r="R175" s="219"/>
      <c r="S175" s="219"/>
      <c r="T175" s="219"/>
      <c r="U175" s="219"/>
      <c r="V175" s="219"/>
      <c r="W175" s="219"/>
      <c r="X175" s="219"/>
      <c r="Y175" s="219"/>
      <c r="Z175" s="219"/>
      <c r="AA175" s="219"/>
      <c r="AB175" s="219"/>
      <c r="AC175" s="219"/>
      <c r="AD175" s="219"/>
      <c r="AE175" s="219"/>
      <c r="AF175" s="219"/>
      <c r="AG175" s="219"/>
      <c r="AH175" s="219"/>
      <c r="AI175" s="219"/>
      <c r="AJ175" s="219"/>
      <c r="AK175" s="219"/>
      <c r="AL175" s="219"/>
      <c r="AM175" s="219"/>
      <c r="AN175" s="219"/>
      <c r="AO175" s="219"/>
      <c r="AP175" s="219"/>
      <c r="AQ175" s="219"/>
      <c r="AR175" s="219"/>
      <c r="AS175" s="219"/>
      <c r="AT175" s="219"/>
      <c r="AU175" s="219"/>
      <c r="AV175" s="219"/>
      <c r="AW175" s="219"/>
      <c r="AX175" s="219"/>
      <c r="AY175" s="219"/>
      <c r="AZ175" s="219"/>
      <c r="BA175" s="219"/>
      <c r="BB175" s="219"/>
      <c r="BC175" s="219"/>
      <c r="BD175" s="219"/>
      <c r="BE175" s="219"/>
      <c r="BF175" s="219"/>
      <c r="BG175" s="219"/>
      <c r="BH175" s="219"/>
      <c r="BI175" s="219"/>
      <c r="BJ175" s="219"/>
      <c r="BK175" s="219"/>
      <c r="BL175" s="219"/>
      <c r="BM175" s="219"/>
      <c r="BN175" s="219"/>
      <c r="BO175" s="219"/>
      <c r="BP175" s="219"/>
      <c r="BQ175" s="219"/>
      <c r="BR175" s="219"/>
      <c r="BS175" s="219"/>
      <c r="BT175" s="219"/>
      <c r="BU175" s="219"/>
      <c r="BV175" s="219"/>
      <c r="BW175" s="219"/>
      <c r="BX175" s="219"/>
      <c r="BY175" s="219"/>
      <c r="BZ175" s="219"/>
      <c r="CA175" s="219"/>
      <c r="CB175" s="219"/>
      <c r="CC175" s="219"/>
      <c r="CD175" s="219"/>
      <c r="CE175" s="219"/>
      <c r="CF175" s="219"/>
      <c r="CG175" s="219"/>
      <c r="CH175" s="219"/>
      <c r="CI175" s="219"/>
      <c r="CJ175" s="219"/>
      <c r="CK175" s="219"/>
      <c r="CL175" s="219"/>
      <c r="CM175" s="219"/>
      <c r="CN175" s="219"/>
      <c r="CO175" s="219"/>
      <c r="CP175" s="219"/>
      <c r="CQ175" s="219"/>
      <c r="CR175" s="219"/>
      <c r="CS175" s="219"/>
      <c r="CT175" s="219"/>
      <c r="CU175" s="219"/>
      <c r="CV175" s="219"/>
      <c r="CW175" s="219"/>
      <c r="CX175" s="219"/>
      <c r="CY175" s="219"/>
      <c r="CZ175" s="219"/>
      <c r="DA175" s="219"/>
      <c r="DB175" s="219"/>
      <c r="DC175" s="219"/>
      <c r="DD175" s="219"/>
      <c r="DE175" s="219"/>
      <c r="DF175" s="219"/>
      <c r="DG175" s="219"/>
      <c r="DH175" s="219"/>
      <c r="DI175" s="219"/>
      <c r="DJ175" s="219"/>
      <c r="DK175" s="219"/>
      <c r="DL175" s="219"/>
      <c r="DM175" s="219"/>
      <c r="DN175" s="219"/>
      <c r="DO175" s="219"/>
      <c r="DP175" s="219"/>
      <c r="DQ175" s="219"/>
      <c r="DR175" s="219"/>
      <c r="DS175" s="219"/>
      <c r="DT175" s="219"/>
      <c r="DU175" s="219"/>
      <c r="DV175" s="219"/>
      <c r="DW175" s="219"/>
      <c r="DX175" s="219"/>
      <c r="DY175" s="219"/>
      <c r="DZ175" s="219"/>
      <c r="EA175" s="219"/>
      <c r="EB175" s="219"/>
      <c r="EC175" s="219"/>
      <c r="ED175" s="219"/>
      <c r="EE175" s="219"/>
      <c r="EF175" s="219"/>
      <c r="EG175" s="219"/>
      <c r="EH175" s="219"/>
      <c r="EI175" s="219"/>
      <c r="EJ175" s="219"/>
      <c r="EK175" s="219"/>
      <c r="EL175" s="219"/>
      <c r="EM175" s="219"/>
      <c r="EN175" s="219"/>
      <c r="EO175" s="219"/>
      <c r="EP175" s="219"/>
      <c r="EQ175" s="219"/>
      <c r="ER175" s="219"/>
      <c r="ES175" s="219"/>
      <c r="ET175" s="219"/>
      <c r="EU175" s="219"/>
      <c r="EV175" s="219"/>
      <c r="EW175" s="219"/>
      <c r="EX175" s="219"/>
      <c r="EY175" s="219"/>
      <c r="EZ175" s="219"/>
      <c r="FA175" s="219"/>
      <c r="FB175" s="219"/>
      <c r="FC175" s="219"/>
      <c r="FD175" s="219"/>
      <c r="FE175" s="219"/>
      <c r="FF175" s="219"/>
      <c r="FG175" s="219"/>
      <c r="FH175" s="219"/>
      <c r="FI175" s="219"/>
      <c r="FJ175" s="219"/>
      <c r="FK175" s="219"/>
      <c r="FL175" s="219"/>
      <c r="FM175" s="219"/>
      <c r="FN175" s="219"/>
      <c r="FO175" s="219"/>
      <c r="FP175" s="219"/>
      <c r="FQ175" s="219"/>
      <c r="FR175" s="219"/>
      <c r="FS175" s="219"/>
      <c r="FT175" s="219"/>
      <c r="FU175" s="219"/>
      <c r="FV175" s="219"/>
      <c r="FW175" s="219"/>
      <c r="FX175" s="219"/>
      <c r="FY175" s="219"/>
      <c r="FZ175" s="219"/>
      <c r="GA175" s="219"/>
      <c r="GB175" s="219"/>
      <c r="GC175" s="219"/>
      <c r="GD175" s="219"/>
      <c r="GE175" s="219"/>
      <c r="GF175" s="219"/>
      <c r="GG175" s="219"/>
      <c r="GH175" s="219"/>
      <c r="GI175" s="219"/>
      <c r="GJ175" s="219"/>
      <c r="GK175" s="219"/>
      <c r="GL175" s="219"/>
      <c r="GM175" s="219"/>
      <c r="GN175" s="219"/>
      <c r="GO175" s="219"/>
      <c r="GP175" s="219"/>
      <c r="GQ175" s="219"/>
      <c r="GR175" s="219"/>
      <c r="GS175" s="219"/>
      <c r="GT175" s="219"/>
      <c r="GU175" s="219"/>
      <c r="GV175" s="219"/>
      <c r="GW175" s="219"/>
      <c r="GX175" s="219"/>
      <c r="GY175" s="219"/>
      <c r="GZ175" s="219"/>
      <c r="HA175" s="219"/>
      <c r="HB175" s="219"/>
      <c r="HC175" s="219"/>
      <c r="HD175" s="219"/>
      <c r="HE175" s="219"/>
      <c r="HF175" s="219"/>
      <c r="HG175" s="219"/>
      <c r="HH175" s="219"/>
      <c r="HI175" s="219"/>
      <c r="HJ175" s="219"/>
      <c r="HK175" s="219"/>
      <c r="HL175" s="219"/>
      <c r="HM175" s="219"/>
      <c r="HN175" s="219"/>
      <c r="HO175" s="219"/>
      <c r="HP175" s="219"/>
      <c r="HQ175" s="219"/>
      <c r="HR175" s="219"/>
      <c r="HS175" s="219"/>
      <c r="HT175" s="219"/>
      <c r="HU175" s="219"/>
      <c r="HV175" s="219"/>
      <c r="HW175" s="219"/>
      <c r="HX175" s="219"/>
      <c r="HY175" s="219"/>
      <c r="HZ175" s="219"/>
      <c r="IA175" s="219"/>
      <c r="IB175" s="219"/>
      <c r="IC175" s="219"/>
      <c r="ID175" s="219"/>
      <c r="IE175" s="219"/>
      <c r="IF175" s="219"/>
      <c r="IG175" s="219"/>
      <c r="IH175" s="219"/>
      <c r="II175" s="219"/>
      <c r="IJ175" s="219"/>
      <c r="IK175" s="219"/>
      <c r="IL175" s="219"/>
      <c r="IM175" s="219"/>
      <c r="IN175" s="219"/>
      <c r="IO175" s="219"/>
      <c r="IP175" s="219"/>
      <c r="IQ175" s="219"/>
      <c r="IR175" s="219"/>
      <c r="IS175" s="219"/>
      <c r="IT175" s="219"/>
      <c r="IU175" s="219"/>
      <c r="IV175" s="219"/>
    </row>
    <row r="176" spans="1:256" hidden="1">
      <c r="A176" s="641"/>
      <c r="B176" s="670"/>
      <c r="C176" s="671"/>
      <c r="D176" s="663"/>
      <c r="E176" s="687"/>
      <c r="F176" s="687"/>
      <c r="G176" s="688"/>
      <c r="H176" s="617"/>
      <c r="I176" s="672"/>
      <c r="J176" s="665"/>
      <c r="K176" s="664"/>
      <c r="L176" s="664"/>
      <c r="M176" s="664"/>
      <c r="N176" s="664"/>
      <c r="O176" s="219"/>
      <c r="P176" s="219"/>
      <c r="Q176" s="219"/>
      <c r="R176" s="219"/>
      <c r="S176" s="219"/>
      <c r="T176" s="219"/>
      <c r="U176" s="219"/>
      <c r="V176" s="219"/>
      <c r="W176" s="219"/>
      <c r="X176" s="219"/>
      <c r="Y176" s="219"/>
      <c r="Z176" s="219"/>
      <c r="AA176" s="219"/>
      <c r="AB176" s="219"/>
      <c r="AC176" s="219"/>
      <c r="AD176" s="219"/>
      <c r="AE176" s="219"/>
      <c r="AF176" s="219"/>
      <c r="AG176" s="219"/>
      <c r="AH176" s="219"/>
      <c r="AI176" s="219"/>
      <c r="AJ176" s="219"/>
      <c r="AK176" s="219"/>
      <c r="AL176" s="219"/>
      <c r="AM176" s="219"/>
      <c r="AN176" s="219"/>
      <c r="AO176" s="219"/>
      <c r="AP176" s="219"/>
      <c r="AQ176" s="219"/>
      <c r="AR176" s="219"/>
      <c r="AS176" s="219"/>
      <c r="AT176" s="219"/>
      <c r="AU176" s="219"/>
      <c r="AV176" s="219"/>
      <c r="AW176" s="219"/>
      <c r="AX176" s="219"/>
      <c r="AY176" s="219"/>
      <c r="AZ176" s="219"/>
      <c r="BA176" s="219"/>
      <c r="BB176" s="219"/>
      <c r="BC176" s="219"/>
      <c r="BD176" s="219"/>
      <c r="BE176" s="219"/>
      <c r="BF176" s="219"/>
      <c r="BG176" s="219"/>
      <c r="BH176" s="219"/>
      <c r="BI176" s="219"/>
      <c r="BJ176" s="219"/>
      <c r="BK176" s="219"/>
      <c r="BL176" s="219"/>
      <c r="BM176" s="219"/>
      <c r="BN176" s="219"/>
      <c r="BO176" s="219"/>
      <c r="BP176" s="219"/>
      <c r="BQ176" s="219"/>
      <c r="BR176" s="219"/>
      <c r="BS176" s="219"/>
      <c r="BT176" s="219"/>
      <c r="BU176" s="219"/>
      <c r="BV176" s="219"/>
      <c r="BW176" s="219"/>
      <c r="BX176" s="219"/>
      <c r="BY176" s="219"/>
      <c r="BZ176" s="219"/>
      <c r="CA176" s="219"/>
      <c r="CB176" s="219"/>
      <c r="CC176" s="219"/>
      <c r="CD176" s="219"/>
      <c r="CE176" s="219"/>
      <c r="CF176" s="219"/>
      <c r="CG176" s="219"/>
      <c r="CH176" s="219"/>
      <c r="CI176" s="219"/>
      <c r="CJ176" s="219"/>
      <c r="CK176" s="219"/>
      <c r="CL176" s="219"/>
      <c r="CM176" s="219"/>
      <c r="CN176" s="219"/>
      <c r="CO176" s="219"/>
      <c r="CP176" s="219"/>
      <c r="CQ176" s="219"/>
      <c r="CR176" s="219"/>
      <c r="CS176" s="219"/>
      <c r="CT176" s="219"/>
      <c r="CU176" s="219"/>
      <c r="CV176" s="219"/>
      <c r="CW176" s="219"/>
      <c r="CX176" s="219"/>
      <c r="CY176" s="219"/>
      <c r="CZ176" s="219"/>
      <c r="DA176" s="219"/>
      <c r="DB176" s="219"/>
      <c r="DC176" s="219"/>
      <c r="DD176" s="219"/>
      <c r="DE176" s="219"/>
      <c r="DF176" s="219"/>
      <c r="DG176" s="219"/>
      <c r="DH176" s="219"/>
      <c r="DI176" s="219"/>
      <c r="DJ176" s="219"/>
      <c r="DK176" s="219"/>
      <c r="DL176" s="219"/>
      <c r="DM176" s="219"/>
      <c r="DN176" s="219"/>
      <c r="DO176" s="219"/>
      <c r="DP176" s="219"/>
      <c r="DQ176" s="219"/>
      <c r="DR176" s="219"/>
      <c r="DS176" s="219"/>
      <c r="DT176" s="219"/>
      <c r="DU176" s="219"/>
      <c r="DV176" s="219"/>
      <c r="DW176" s="219"/>
      <c r="DX176" s="219"/>
      <c r="DY176" s="219"/>
      <c r="DZ176" s="219"/>
      <c r="EA176" s="219"/>
      <c r="EB176" s="219"/>
      <c r="EC176" s="219"/>
      <c r="ED176" s="219"/>
      <c r="EE176" s="219"/>
      <c r="EF176" s="219"/>
      <c r="EG176" s="219"/>
      <c r="EH176" s="219"/>
      <c r="EI176" s="219"/>
      <c r="EJ176" s="219"/>
      <c r="EK176" s="219"/>
      <c r="EL176" s="219"/>
      <c r="EM176" s="219"/>
      <c r="EN176" s="219"/>
      <c r="EO176" s="219"/>
      <c r="EP176" s="219"/>
      <c r="EQ176" s="219"/>
      <c r="ER176" s="219"/>
      <c r="ES176" s="219"/>
      <c r="ET176" s="219"/>
      <c r="EU176" s="219"/>
      <c r="EV176" s="219"/>
      <c r="EW176" s="219"/>
      <c r="EX176" s="219"/>
      <c r="EY176" s="219"/>
      <c r="EZ176" s="219"/>
      <c r="FA176" s="219"/>
      <c r="FB176" s="219"/>
      <c r="FC176" s="219"/>
      <c r="FD176" s="219"/>
      <c r="FE176" s="219"/>
      <c r="FF176" s="219"/>
      <c r="FG176" s="219"/>
      <c r="FH176" s="219"/>
      <c r="FI176" s="219"/>
      <c r="FJ176" s="219"/>
      <c r="FK176" s="219"/>
      <c r="FL176" s="219"/>
      <c r="FM176" s="219"/>
      <c r="FN176" s="219"/>
      <c r="FO176" s="219"/>
      <c r="FP176" s="219"/>
      <c r="FQ176" s="219"/>
      <c r="FR176" s="219"/>
      <c r="FS176" s="219"/>
      <c r="FT176" s="219"/>
      <c r="FU176" s="219"/>
      <c r="FV176" s="219"/>
      <c r="FW176" s="219"/>
      <c r="FX176" s="219"/>
      <c r="FY176" s="219"/>
      <c r="FZ176" s="219"/>
      <c r="GA176" s="219"/>
      <c r="GB176" s="219"/>
      <c r="GC176" s="219"/>
      <c r="GD176" s="219"/>
      <c r="GE176" s="219"/>
      <c r="GF176" s="219"/>
      <c r="GG176" s="219"/>
      <c r="GH176" s="219"/>
      <c r="GI176" s="219"/>
      <c r="GJ176" s="219"/>
      <c r="GK176" s="219"/>
      <c r="GL176" s="219"/>
      <c r="GM176" s="219"/>
      <c r="GN176" s="219"/>
      <c r="GO176" s="219"/>
      <c r="GP176" s="219"/>
      <c r="GQ176" s="219"/>
      <c r="GR176" s="219"/>
      <c r="GS176" s="219"/>
      <c r="GT176" s="219"/>
      <c r="GU176" s="219"/>
      <c r="GV176" s="219"/>
      <c r="GW176" s="219"/>
      <c r="GX176" s="219"/>
      <c r="GY176" s="219"/>
      <c r="GZ176" s="219"/>
      <c r="HA176" s="219"/>
      <c r="HB176" s="219"/>
      <c r="HC176" s="219"/>
      <c r="HD176" s="219"/>
      <c r="HE176" s="219"/>
      <c r="HF176" s="219"/>
      <c r="HG176" s="219"/>
      <c r="HH176" s="219"/>
      <c r="HI176" s="219"/>
      <c r="HJ176" s="219"/>
      <c r="HK176" s="219"/>
      <c r="HL176" s="219"/>
      <c r="HM176" s="219"/>
      <c r="HN176" s="219"/>
      <c r="HO176" s="219"/>
      <c r="HP176" s="219"/>
      <c r="HQ176" s="219"/>
      <c r="HR176" s="219"/>
      <c r="HS176" s="219"/>
      <c r="HT176" s="219"/>
      <c r="HU176" s="219"/>
      <c r="HV176" s="219"/>
      <c r="HW176" s="219"/>
      <c r="HX176" s="219"/>
      <c r="HY176" s="219"/>
      <c r="HZ176" s="219"/>
      <c r="IA176" s="219"/>
      <c r="IB176" s="219"/>
      <c r="IC176" s="219"/>
      <c r="ID176" s="219"/>
      <c r="IE176" s="219"/>
      <c r="IF176" s="219"/>
      <c r="IG176" s="219"/>
      <c r="IH176" s="219"/>
      <c r="II176" s="219"/>
      <c r="IJ176" s="219"/>
      <c r="IK176" s="219"/>
      <c r="IL176" s="219"/>
      <c r="IM176" s="219"/>
      <c r="IN176" s="219"/>
      <c r="IO176" s="219"/>
      <c r="IP176" s="219"/>
      <c r="IQ176" s="219"/>
      <c r="IR176" s="219"/>
      <c r="IS176" s="219"/>
      <c r="IT176" s="219"/>
      <c r="IU176" s="219"/>
      <c r="IV176" s="219"/>
    </row>
    <row r="177" spans="1:256" ht="15" hidden="1">
      <c r="A177" s="1171"/>
      <c r="B177" s="1174" t="s">
        <v>61</v>
      </c>
      <c r="C177" s="1177" t="s">
        <v>62</v>
      </c>
      <c r="D177" s="625" t="s">
        <v>0</v>
      </c>
      <c r="E177" s="244">
        <f t="shared" ref="E177:G178" si="57">E193+E181</f>
        <v>13749000</v>
      </c>
      <c r="F177" s="244">
        <f t="shared" si="57"/>
        <v>13749000</v>
      </c>
      <c r="G177" s="626">
        <f t="shared" si="57"/>
        <v>0</v>
      </c>
      <c r="H177" s="617"/>
      <c r="I177" s="808" t="s">
        <v>62</v>
      </c>
      <c r="J177" s="627" t="s">
        <v>0</v>
      </c>
      <c r="K177" s="244">
        <f t="shared" ref="K177:M178" si="58">K193+K181</f>
        <v>13749000</v>
      </c>
      <c r="L177" s="244">
        <f t="shared" si="58"/>
        <v>13749000</v>
      </c>
      <c r="M177" s="244">
        <f t="shared" si="58"/>
        <v>0</v>
      </c>
      <c r="N177" s="244">
        <f>N193+N181</f>
        <v>0</v>
      </c>
      <c r="O177" s="246"/>
      <c r="P177" s="246"/>
      <c r="Q177" s="246"/>
      <c r="R177" s="246"/>
      <c r="S177" s="246"/>
      <c r="T177" s="246"/>
      <c r="U177" s="246"/>
      <c r="V177" s="246"/>
      <c r="W177" s="246"/>
      <c r="X177" s="246"/>
      <c r="Y177" s="246"/>
      <c r="Z177" s="246"/>
      <c r="AA177" s="246"/>
      <c r="AB177" s="246"/>
      <c r="AC177" s="246"/>
      <c r="AD177" s="246"/>
      <c r="AE177" s="246"/>
      <c r="AF177" s="246"/>
      <c r="AG177" s="246"/>
      <c r="AH177" s="246"/>
      <c r="AI177" s="246"/>
      <c r="AJ177" s="246"/>
      <c r="AK177" s="246"/>
      <c r="AL177" s="246"/>
      <c r="AM177" s="246"/>
      <c r="AN177" s="246"/>
      <c r="AO177" s="246"/>
      <c r="AP177" s="246"/>
      <c r="AQ177" s="246"/>
      <c r="AR177" s="246"/>
      <c r="AS177" s="246"/>
      <c r="AT177" s="246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  <c r="EJ177" s="246"/>
      <c r="EK177" s="246"/>
      <c r="EL177" s="246"/>
      <c r="EM177" s="246"/>
      <c r="EN177" s="246"/>
      <c r="EO177" s="246"/>
      <c r="EP177" s="246"/>
      <c r="EQ177" s="246"/>
      <c r="ER177" s="246"/>
      <c r="ES177" s="246"/>
      <c r="ET177" s="246"/>
      <c r="EU177" s="246"/>
      <c r="EV177" s="246"/>
      <c r="EW177" s="246"/>
      <c r="EX177" s="246"/>
      <c r="EY177" s="246"/>
      <c r="EZ177" s="246"/>
      <c r="FA177" s="246"/>
      <c r="FB177" s="246"/>
      <c r="FC177" s="246"/>
      <c r="FD177" s="246"/>
      <c r="FE177" s="246"/>
      <c r="FF177" s="246"/>
      <c r="FG177" s="246"/>
      <c r="FH177" s="246"/>
      <c r="FI177" s="246"/>
      <c r="FJ177" s="246"/>
      <c r="FK177" s="246"/>
      <c r="FL177" s="246"/>
      <c r="FM177" s="246"/>
      <c r="FN177" s="246"/>
      <c r="FO177" s="246"/>
      <c r="FP177" s="246"/>
      <c r="FQ177" s="246"/>
      <c r="FR177" s="246"/>
      <c r="FS177" s="246"/>
      <c r="FT177" s="246"/>
      <c r="FU177" s="246"/>
      <c r="FV177" s="246"/>
      <c r="FW177" s="246"/>
      <c r="FX177" s="246"/>
      <c r="FY177" s="246"/>
      <c r="FZ177" s="246"/>
      <c r="GA177" s="246"/>
      <c r="GB177" s="246"/>
      <c r="GC177" s="246"/>
      <c r="GD177" s="246"/>
      <c r="GE177" s="246"/>
      <c r="GF177" s="246"/>
      <c r="GG177" s="246"/>
      <c r="GH177" s="246"/>
      <c r="GI177" s="246"/>
      <c r="GJ177" s="246"/>
      <c r="GK177" s="246"/>
      <c r="GL177" s="246"/>
      <c r="GM177" s="246"/>
      <c r="GN177" s="246"/>
      <c r="GO177" s="246"/>
      <c r="GP177" s="246"/>
      <c r="GQ177" s="246"/>
      <c r="GR177" s="246"/>
      <c r="GS177" s="246"/>
      <c r="GT177" s="246"/>
      <c r="GU177" s="246"/>
      <c r="GV177" s="246"/>
      <c r="GW177" s="246"/>
      <c r="GX177" s="246"/>
      <c r="GY177" s="246"/>
      <c r="GZ177" s="246"/>
      <c r="HA177" s="246"/>
      <c r="HB177" s="246"/>
      <c r="HC177" s="246"/>
      <c r="HD177" s="246"/>
      <c r="HE177" s="246"/>
      <c r="HF177" s="246"/>
      <c r="HG177" s="246"/>
      <c r="HH177" s="246"/>
      <c r="HI177" s="246"/>
      <c r="HJ177" s="246"/>
      <c r="HK177" s="246"/>
      <c r="HL177" s="246"/>
      <c r="HM177" s="246"/>
      <c r="HN177" s="246"/>
      <c r="HO177" s="246"/>
      <c r="HP177" s="246"/>
      <c r="HQ177" s="246"/>
      <c r="HR177" s="246"/>
      <c r="HS177" s="246"/>
      <c r="HT177" s="246"/>
      <c r="HU177" s="246"/>
      <c r="HV177" s="246"/>
      <c r="HW177" s="246"/>
      <c r="HX177" s="246"/>
      <c r="HY177" s="246"/>
      <c r="HZ177" s="246"/>
      <c r="IA177" s="246"/>
      <c r="IB177" s="246"/>
      <c r="IC177" s="246"/>
      <c r="ID177" s="246"/>
      <c r="IE177" s="246"/>
      <c r="IF177" s="246"/>
      <c r="IG177" s="246"/>
      <c r="IH177" s="246"/>
      <c r="II177" s="246"/>
      <c r="IJ177" s="246"/>
      <c r="IK177" s="246"/>
      <c r="IL177" s="246"/>
      <c r="IM177" s="246"/>
      <c r="IN177" s="246"/>
      <c r="IO177" s="246"/>
      <c r="IP177" s="246"/>
      <c r="IQ177" s="246"/>
      <c r="IR177" s="246"/>
      <c r="IS177" s="246"/>
      <c r="IT177" s="246"/>
      <c r="IU177" s="246"/>
      <c r="IV177" s="219"/>
    </row>
    <row r="178" spans="1:256" ht="15" hidden="1">
      <c r="A178" s="1172"/>
      <c r="B178" s="1175"/>
      <c r="C178" s="1178"/>
      <c r="D178" s="628" t="s">
        <v>1</v>
      </c>
      <c r="E178" s="244">
        <f t="shared" si="57"/>
        <v>0</v>
      </c>
      <c r="F178" s="244">
        <f t="shared" si="57"/>
        <v>0</v>
      </c>
      <c r="G178" s="626">
        <f t="shared" si="57"/>
        <v>0</v>
      </c>
      <c r="H178" s="617"/>
      <c r="I178" s="809"/>
      <c r="J178" s="629" t="s">
        <v>1</v>
      </c>
      <c r="K178" s="244">
        <f t="shared" si="58"/>
        <v>0</v>
      </c>
      <c r="L178" s="244">
        <f t="shared" si="58"/>
        <v>0</v>
      </c>
      <c r="M178" s="244">
        <f t="shared" si="58"/>
        <v>0</v>
      </c>
      <c r="N178" s="244">
        <f>N194+N182</f>
        <v>0</v>
      </c>
      <c r="O178" s="246"/>
      <c r="P178" s="246"/>
      <c r="Q178" s="246"/>
      <c r="R178" s="246"/>
      <c r="S178" s="246"/>
      <c r="T178" s="246"/>
      <c r="U178" s="246"/>
      <c r="V178" s="246"/>
      <c r="W178" s="246"/>
      <c r="X178" s="246"/>
      <c r="Y178" s="246"/>
      <c r="Z178" s="246"/>
      <c r="AA178" s="246"/>
      <c r="AB178" s="246"/>
      <c r="AC178" s="246"/>
      <c r="AD178" s="246"/>
      <c r="AE178" s="246"/>
      <c r="AF178" s="246"/>
      <c r="AG178" s="246"/>
      <c r="AH178" s="246"/>
      <c r="AI178" s="246"/>
      <c r="AJ178" s="246"/>
      <c r="AK178" s="246"/>
      <c r="AL178" s="246"/>
      <c r="AM178" s="246"/>
      <c r="AN178" s="246"/>
      <c r="AO178" s="246"/>
      <c r="AP178" s="246"/>
      <c r="AQ178" s="246"/>
      <c r="AR178" s="246"/>
      <c r="AS178" s="246"/>
      <c r="AT178" s="246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  <c r="EJ178" s="246"/>
      <c r="EK178" s="246"/>
      <c r="EL178" s="246"/>
      <c r="EM178" s="246"/>
      <c r="EN178" s="246"/>
      <c r="EO178" s="246"/>
      <c r="EP178" s="246"/>
      <c r="EQ178" s="246"/>
      <c r="ER178" s="246"/>
      <c r="ES178" s="246"/>
      <c r="ET178" s="246"/>
      <c r="EU178" s="246"/>
      <c r="EV178" s="246"/>
      <c r="EW178" s="246"/>
      <c r="EX178" s="246"/>
      <c r="EY178" s="246"/>
      <c r="EZ178" s="246"/>
      <c r="FA178" s="246"/>
      <c r="FB178" s="246"/>
      <c r="FC178" s="246"/>
      <c r="FD178" s="246"/>
      <c r="FE178" s="246"/>
      <c r="FF178" s="246"/>
      <c r="FG178" s="246"/>
      <c r="FH178" s="246"/>
      <c r="FI178" s="246"/>
      <c r="FJ178" s="246"/>
      <c r="FK178" s="246"/>
      <c r="FL178" s="246"/>
      <c r="FM178" s="246"/>
      <c r="FN178" s="246"/>
      <c r="FO178" s="246"/>
      <c r="FP178" s="246"/>
      <c r="FQ178" s="246"/>
      <c r="FR178" s="246"/>
      <c r="FS178" s="246"/>
      <c r="FT178" s="246"/>
      <c r="FU178" s="246"/>
      <c r="FV178" s="246"/>
      <c r="FW178" s="246"/>
      <c r="FX178" s="246"/>
      <c r="FY178" s="246"/>
      <c r="FZ178" s="246"/>
      <c r="GA178" s="246"/>
      <c r="GB178" s="246"/>
      <c r="GC178" s="246"/>
      <c r="GD178" s="246"/>
      <c r="GE178" s="246"/>
      <c r="GF178" s="246"/>
      <c r="GG178" s="246"/>
      <c r="GH178" s="246"/>
      <c r="GI178" s="246"/>
      <c r="GJ178" s="246"/>
      <c r="GK178" s="246"/>
      <c r="GL178" s="246"/>
      <c r="GM178" s="246"/>
      <c r="GN178" s="246"/>
      <c r="GO178" s="246"/>
      <c r="GP178" s="246"/>
      <c r="GQ178" s="246"/>
      <c r="GR178" s="246"/>
      <c r="GS178" s="246"/>
      <c r="GT178" s="246"/>
      <c r="GU178" s="246"/>
      <c r="GV178" s="246"/>
      <c r="GW178" s="246"/>
      <c r="GX178" s="246"/>
      <c r="GY178" s="246"/>
      <c r="GZ178" s="246"/>
      <c r="HA178" s="246"/>
      <c r="HB178" s="246"/>
      <c r="HC178" s="246"/>
      <c r="HD178" s="246"/>
      <c r="HE178" s="246"/>
      <c r="HF178" s="246"/>
      <c r="HG178" s="246"/>
      <c r="HH178" s="246"/>
      <c r="HI178" s="246"/>
      <c r="HJ178" s="246"/>
      <c r="HK178" s="246"/>
      <c r="HL178" s="246"/>
      <c r="HM178" s="246"/>
      <c r="HN178" s="246"/>
      <c r="HO178" s="246"/>
      <c r="HP178" s="246"/>
      <c r="HQ178" s="246"/>
      <c r="HR178" s="246"/>
      <c r="HS178" s="246"/>
      <c r="HT178" s="246"/>
      <c r="HU178" s="246"/>
      <c r="HV178" s="246"/>
      <c r="HW178" s="246"/>
      <c r="HX178" s="246"/>
      <c r="HY178" s="246"/>
      <c r="HZ178" s="246"/>
      <c r="IA178" s="246"/>
      <c r="IB178" s="246"/>
      <c r="IC178" s="246"/>
      <c r="ID178" s="246"/>
      <c r="IE178" s="246"/>
      <c r="IF178" s="246"/>
      <c r="IG178" s="246"/>
      <c r="IH178" s="246"/>
      <c r="II178" s="246"/>
      <c r="IJ178" s="246"/>
      <c r="IK178" s="246"/>
      <c r="IL178" s="246"/>
      <c r="IM178" s="246"/>
      <c r="IN178" s="246"/>
      <c r="IO178" s="246"/>
      <c r="IP178" s="246"/>
      <c r="IQ178" s="246"/>
      <c r="IR178" s="246"/>
      <c r="IS178" s="246"/>
      <c r="IT178" s="246"/>
      <c r="IU178" s="246"/>
      <c r="IV178" s="219"/>
    </row>
    <row r="179" spans="1:256" ht="15" hidden="1">
      <c r="A179" s="1173"/>
      <c r="B179" s="1176"/>
      <c r="C179" s="1179"/>
      <c r="D179" s="628" t="s">
        <v>2</v>
      </c>
      <c r="E179" s="630">
        <f>E177+E178</f>
        <v>13749000</v>
      </c>
      <c r="F179" s="630">
        <f>F177+F178</f>
        <v>13749000</v>
      </c>
      <c r="G179" s="630">
        <f>G177+G178</f>
        <v>0</v>
      </c>
      <c r="H179" s="617"/>
      <c r="I179" s="810"/>
      <c r="J179" s="629" t="s">
        <v>2</v>
      </c>
      <c r="K179" s="630">
        <f>K177+K178</f>
        <v>13749000</v>
      </c>
      <c r="L179" s="630">
        <f>L177+L178</f>
        <v>13749000</v>
      </c>
      <c r="M179" s="630">
        <f>M177+M178</f>
        <v>0</v>
      </c>
      <c r="N179" s="630">
        <f>N177+N178</f>
        <v>0</v>
      </c>
      <c r="O179" s="246"/>
      <c r="P179" s="246"/>
      <c r="Q179" s="246"/>
      <c r="R179" s="246"/>
      <c r="S179" s="246"/>
      <c r="T179" s="246"/>
      <c r="U179" s="246"/>
      <c r="V179" s="246"/>
      <c r="W179" s="246"/>
      <c r="X179" s="246"/>
      <c r="Y179" s="246"/>
      <c r="Z179" s="246"/>
      <c r="AA179" s="246"/>
      <c r="AB179" s="246"/>
      <c r="AC179" s="246"/>
      <c r="AD179" s="246"/>
      <c r="AE179" s="246"/>
      <c r="AF179" s="246"/>
      <c r="AG179" s="246"/>
      <c r="AH179" s="246"/>
      <c r="AI179" s="246"/>
      <c r="AJ179" s="246"/>
      <c r="AK179" s="246"/>
      <c r="AL179" s="246"/>
      <c r="AM179" s="246"/>
      <c r="AN179" s="246"/>
      <c r="AO179" s="246"/>
      <c r="AP179" s="246"/>
      <c r="AQ179" s="246"/>
      <c r="AR179" s="246"/>
      <c r="AS179" s="246"/>
      <c r="AT179" s="246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  <c r="EJ179" s="246"/>
      <c r="EK179" s="246"/>
      <c r="EL179" s="246"/>
      <c r="EM179" s="246"/>
      <c r="EN179" s="246"/>
      <c r="EO179" s="246"/>
      <c r="EP179" s="246"/>
      <c r="EQ179" s="246"/>
      <c r="ER179" s="246"/>
      <c r="ES179" s="246"/>
      <c r="ET179" s="246"/>
      <c r="EU179" s="246"/>
      <c r="EV179" s="246"/>
      <c r="EW179" s="246"/>
      <c r="EX179" s="246"/>
      <c r="EY179" s="246"/>
      <c r="EZ179" s="246"/>
      <c r="FA179" s="246"/>
      <c r="FB179" s="246"/>
      <c r="FC179" s="246"/>
      <c r="FD179" s="246"/>
      <c r="FE179" s="246"/>
      <c r="FF179" s="246"/>
      <c r="FG179" s="246"/>
      <c r="FH179" s="246"/>
      <c r="FI179" s="246"/>
      <c r="FJ179" s="246"/>
      <c r="FK179" s="246"/>
      <c r="FL179" s="246"/>
      <c r="FM179" s="246"/>
      <c r="FN179" s="246"/>
      <c r="FO179" s="246"/>
      <c r="FP179" s="246"/>
      <c r="FQ179" s="246"/>
      <c r="FR179" s="246"/>
      <c r="FS179" s="246"/>
      <c r="FT179" s="246"/>
      <c r="FU179" s="246"/>
      <c r="FV179" s="246"/>
      <c r="FW179" s="246"/>
      <c r="FX179" s="246"/>
      <c r="FY179" s="246"/>
      <c r="FZ179" s="246"/>
      <c r="GA179" s="246"/>
      <c r="GB179" s="246"/>
      <c r="GC179" s="246"/>
      <c r="GD179" s="246"/>
      <c r="GE179" s="246"/>
      <c r="GF179" s="246"/>
      <c r="GG179" s="246"/>
      <c r="GH179" s="246"/>
      <c r="GI179" s="246"/>
      <c r="GJ179" s="246"/>
      <c r="GK179" s="246"/>
      <c r="GL179" s="246"/>
      <c r="GM179" s="246"/>
      <c r="GN179" s="246"/>
      <c r="GO179" s="246"/>
      <c r="GP179" s="246"/>
      <c r="GQ179" s="246"/>
      <c r="GR179" s="246"/>
      <c r="GS179" s="246"/>
      <c r="GT179" s="246"/>
      <c r="GU179" s="246"/>
      <c r="GV179" s="246"/>
      <c r="GW179" s="246"/>
      <c r="GX179" s="246"/>
      <c r="GY179" s="246"/>
      <c r="GZ179" s="246"/>
      <c r="HA179" s="246"/>
      <c r="HB179" s="246"/>
      <c r="HC179" s="246"/>
      <c r="HD179" s="246"/>
      <c r="HE179" s="246"/>
      <c r="HF179" s="246"/>
      <c r="HG179" s="246"/>
      <c r="HH179" s="246"/>
      <c r="HI179" s="246"/>
      <c r="HJ179" s="246"/>
      <c r="HK179" s="246"/>
      <c r="HL179" s="246"/>
      <c r="HM179" s="246"/>
      <c r="HN179" s="246"/>
      <c r="HO179" s="246"/>
      <c r="HP179" s="246"/>
      <c r="HQ179" s="246"/>
      <c r="HR179" s="246"/>
      <c r="HS179" s="246"/>
      <c r="HT179" s="246"/>
      <c r="HU179" s="246"/>
      <c r="HV179" s="246"/>
      <c r="HW179" s="246"/>
      <c r="HX179" s="246"/>
      <c r="HY179" s="246"/>
      <c r="HZ179" s="246"/>
      <c r="IA179" s="246"/>
      <c r="IB179" s="246"/>
      <c r="IC179" s="246"/>
      <c r="ID179" s="246"/>
      <c r="IE179" s="246"/>
      <c r="IF179" s="246"/>
      <c r="IG179" s="246"/>
      <c r="IH179" s="246"/>
      <c r="II179" s="246"/>
      <c r="IJ179" s="246"/>
      <c r="IK179" s="246"/>
      <c r="IL179" s="246"/>
      <c r="IM179" s="246"/>
      <c r="IN179" s="246"/>
      <c r="IO179" s="246"/>
      <c r="IP179" s="246"/>
      <c r="IQ179" s="246"/>
      <c r="IR179" s="246"/>
      <c r="IS179" s="246"/>
      <c r="IT179" s="246"/>
      <c r="IU179" s="246"/>
      <c r="IV179" s="219"/>
    </row>
    <row r="180" spans="1:256" hidden="1">
      <c r="A180" s="641"/>
      <c r="B180" s="631"/>
      <c r="C180" s="632"/>
      <c r="D180" s="633"/>
      <c r="E180" s="673"/>
      <c r="F180" s="673"/>
      <c r="G180" s="674"/>
      <c r="H180" s="617"/>
      <c r="I180" s="666"/>
      <c r="J180" s="636"/>
      <c r="K180" s="634"/>
      <c r="L180" s="634"/>
      <c r="M180" s="634"/>
      <c r="N180" s="634"/>
      <c r="O180" s="219"/>
      <c r="P180" s="219"/>
      <c r="Q180" s="219"/>
      <c r="R180" s="219"/>
      <c r="S180" s="219"/>
      <c r="T180" s="219"/>
      <c r="U180" s="219"/>
      <c r="V180" s="219"/>
      <c r="W180" s="219"/>
      <c r="X180" s="219"/>
      <c r="Y180" s="219"/>
      <c r="Z180" s="219"/>
      <c r="AA180" s="219"/>
      <c r="AB180" s="219"/>
      <c r="AC180" s="219"/>
      <c r="AD180" s="219"/>
      <c r="AE180" s="219"/>
      <c r="AF180" s="219"/>
      <c r="AG180" s="219"/>
      <c r="AH180" s="219"/>
      <c r="AI180" s="219"/>
      <c r="AJ180" s="219"/>
      <c r="AK180" s="219"/>
      <c r="AL180" s="219"/>
      <c r="AM180" s="219"/>
      <c r="AN180" s="219"/>
      <c r="AO180" s="219"/>
      <c r="AP180" s="219"/>
      <c r="AQ180" s="219"/>
      <c r="AR180" s="219"/>
      <c r="AS180" s="219"/>
      <c r="AT180" s="219"/>
      <c r="AU180" s="219"/>
      <c r="AV180" s="219"/>
      <c r="AW180" s="219"/>
      <c r="AX180" s="219"/>
      <c r="AY180" s="219"/>
      <c r="AZ180" s="219"/>
      <c r="BA180" s="219"/>
      <c r="BB180" s="219"/>
      <c r="BC180" s="219"/>
      <c r="BD180" s="219"/>
      <c r="BE180" s="219"/>
      <c r="BF180" s="219"/>
      <c r="BG180" s="219"/>
      <c r="BH180" s="219"/>
      <c r="BI180" s="219"/>
      <c r="BJ180" s="219"/>
      <c r="BK180" s="219"/>
      <c r="BL180" s="219"/>
      <c r="BM180" s="219"/>
      <c r="BN180" s="219"/>
      <c r="BO180" s="219"/>
      <c r="BP180" s="219"/>
      <c r="BQ180" s="219"/>
      <c r="BR180" s="219"/>
      <c r="BS180" s="219"/>
      <c r="BT180" s="219"/>
      <c r="BU180" s="219"/>
      <c r="BV180" s="219"/>
      <c r="BW180" s="219"/>
      <c r="BX180" s="219"/>
      <c r="BY180" s="219"/>
      <c r="BZ180" s="219"/>
      <c r="CA180" s="219"/>
      <c r="CB180" s="219"/>
      <c r="CC180" s="219"/>
      <c r="CD180" s="219"/>
      <c r="CE180" s="219"/>
      <c r="CF180" s="219"/>
      <c r="CG180" s="219"/>
      <c r="CH180" s="219"/>
      <c r="CI180" s="219"/>
      <c r="CJ180" s="219"/>
      <c r="CK180" s="219"/>
      <c r="CL180" s="219"/>
      <c r="CM180" s="219"/>
      <c r="CN180" s="219"/>
      <c r="CO180" s="219"/>
      <c r="CP180" s="219"/>
      <c r="CQ180" s="219"/>
      <c r="CR180" s="219"/>
      <c r="CS180" s="219"/>
      <c r="CT180" s="219"/>
      <c r="CU180" s="219"/>
      <c r="CV180" s="219"/>
      <c r="CW180" s="219"/>
      <c r="CX180" s="219"/>
      <c r="CY180" s="219"/>
      <c r="CZ180" s="219"/>
      <c r="DA180" s="219"/>
      <c r="DB180" s="219"/>
      <c r="DC180" s="219"/>
      <c r="DD180" s="219"/>
      <c r="DE180" s="219"/>
      <c r="DF180" s="219"/>
      <c r="DG180" s="219"/>
      <c r="DH180" s="219"/>
      <c r="DI180" s="219"/>
      <c r="DJ180" s="219"/>
      <c r="DK180" s="219"/>
      <c r="DL180" s="219"/>
      <c r="DM180" s="219"/>
      <c r="DN180" s="219"/>
      <c r="DO180" s="219"/>
      <c r="DP180" s="219"/>
      <c r="DQ180" s="219"/>
      <c r="DR180" s="219"/>
      <c r="DS180" s="219"/>
      <c r="DT180" s="219"/>
      <c r="DU180" s="219"/>
      <c r="DV180" s="219"/>
      <c r="DW180" s="219"/>
      <c r="DX180" s="219"/>
      <c r="DY180" s="219"/>
      <c r="DZ180" s="219"/>
      <c r="EA180" s="219"/>
      <c r="EB180" s="219"/>
      <c r="EC180" s="219"/>
      <c r="ED180" s="219"/>
      <c r="EE180" s="219"/>
      <c r="EF180" s="219"/>
      <c r="EG180" s="219"/>
      <c r="EH180" s="219"/>
      <c r="EI180" s="219"/>
      <c r="EJ180" s="219"/>
      <c r="EK180" s="219"/>
      <c r="EL180" s="219"/>
      <c r="EM180" s="219"/>
      <c r="EN180" s="219"/>
      <c r="EO180" s="219"/>
      <c r="EP180" s="219"/>
      <c r="EQ180" s="219"/>
      <c r="ER180" s="219"/>
      <c r="ES180" s="219"/>
      <c r="ET180" s="219"/>
      <c r="EU180" s="219"/>
      <c r="EV180" s="219"/>
      <c r="EW180" s="219"/>
      <c r="EX180" s="219"/>
      <c r="EY180" s="219"/>
      <c r="EZ180" s="219"/>
      <c r="FA180" s="219"/>
      <c r="FB180" s="219"/>
      <c r="FC180" s="219"/>
      <c r="FD180" s="219"/>
      <c r="FE180" s="219"/>
      <c r="FF180" s="219"/>
      <c r="FG180" s="219"/>
      <c r="FH180" s="219"/>
      <c r="FI180" s="219"/>
      <c r="FJ180" s="219"/>
      <c r="FK180" s="219"/>
      <c r="FL180" s="219"/>
      <c r="FM180" s="219"/>
      <c r="FN180" s="219"/>
      <c r="FO180" s="219"/>
      <c r="FP180" s="219"/>
      <c r="FQ180" s="219"/>
      <c r="FR180" s="219"/>
      <c r="FS180" s="219"/>
      <c r="FT180" s="219"/>
      <c r="FU180" s="219"/>
      <c r="FV180" s="219"/>
      <c r="FW180" s="219"/>
      <c r="FX180" s="219"/>
      <c r="FY180" s="219"/>
      <c r="FZ180" s="219"/>
      <c r="GA180" s="219"/>
      <c r="GB180" s="219"/>
      <c r="GC180" s="219"/>
      <c r="GD180" s="219"/>
      <c r="GE180" s="219"/>
      <c r="GF180" s="219"/>
      <c r="GG180" s="219"/>
      <c r="GH180" s="219"/>
      <c r="GI180" s="219"/>
      <c r="GJ180" s="219"/>
      <c r="GK180" s="219"/>
      <c r="GL180" s="219"/>
      <c r="GM180" s="219"/>
      <c r="GN180" s="219"/>
      <c r="GO180" s="219"/>
      <c r="GP180" s="219"/>
      <c r="GQ180" s="219"/>
      <c r="GR180" s="219"/>
      <c r="GS180" s="219"/>
      <c r="GT180" s="219"/>
      <c r="GU180" s="219"/>
      <c r="GV180" s="219"/>
      <c r="GW180" s="219"/>
      <c r="GX180" s="219"/>
      <c r="GY180" s="219"/>
      <c r="GZ180" s="219"/>
      <c r="HA180" s="219"/>
      <c r="HB180" s="219"/>
      <c r="HC180" s="219"/>
      <c r="HD180" s="219"/>
      <c r="HE180" s="219"/>
      <c r="HF180" s="219"/>
      <c r="HG180" s="219"/>
      <c r="HH180" s="219"/>
      <c r="HI180" s="219"/>
      <c r="HJ180" s="219"/>
      <c r="HK180" s="219"/>
      <c r="HL180" s="219"/>
      <c r="HM180" s="219"/>
      <c r="HN180" s="219"/>
      <c r="HO180" s="219"/>
      <c r="HP180" s="219"/>
      <c r="HQ180" s="219"/>
      <c r="HR180" s="219"/>
      <c r="HS180" s="219"/>
      <c r="HT180" s="219"/>
      <c r="HU180" s="219"/>
      <c r="HV180" s="219"/>
      <c r="HW180" s="219"/>
      <c r="HX180" s="219"/>
      <c r="HY180" s="219"/>
      <c r="HZ180" s="219"/>
      <c r="IA180" s="219"/>
      <c r="IB180" s="219"/>
      <c r="IC180" s="219"/>
      <c r="ID180" s="219"/>
      <c r="IE180" s="219"/>
      <c r="IF180" s="219"/>
      <c r="IG180" s="219"/>
      <c r="IH180" s="219"/>
      <c r="II180" s="219"/>
      <c r="IJ180" s="219"/>
      <c r="IK180" s="219"/>
      <c r="IL180" s="219"/>
      <c r="IM180" s="219"/>
      <c r="IN180" s="219"/>
      <c r="IO180" s="219"/>
      <c r="IP180" s="219"/>
      <c r="IQ180" s="219"/>
      <c r="IR180" s="219"/>
      <c r="IS180" s="219"/>
      <c r="IT180" s="219"/>
      <c r="IU180" s="219"/>
      <c r="IV180" s="219"/>
    </row>
    <row r="181" spans="1:256" hidden="1">
      <c r="A181" s="1180"/>
      <c r="B181" s="1183" t="s">
        <v>1398</v>
      </c>
      <c r="C181" s="1186" t="s">
        <v>584</v>
      </c>
      <c r="D181" s="667" t="s">
        <v>0</v>
      </c>
      <c r="E181" s="638">
        <f t="shared" ref="E181:G182" si="59">E185</f>
        <v>13729000</v>
      </c>
      <c r="F181" s="638">
        <f t="shared" si="59"/>
        <v>13729000</v>
      </c>
      <c r="G181" s="639">
        <f t="shared" si="59"/>
        <v>0</v>
      </c>
      <c r="H181" s="617"/>
      <c r="I181" s="1186" t="s">
        <v>584</v>
      </c>
      <c r="J181" s="640" t="s">
        <v>0</v>
      </c>
      <c r="K181" s="638">
        <f t="shared" ref="K181:M182" si="60">K185</f>
        <v>13729000</v>
      </c>
      <c r="L181" s="638">
        <f t="shared" si="60"/>
        <v>13729000</v>
      </c>
      <c r="M181" s="638">
        <f t="shared" si="60"/>
        <v>0</v>
      </c>
      <c r="N181" s="638">
        <f>N185</f>
        <v>0</v>
      </c>
      <c r="O181" s="624"/>
      <c r="P181" s="624"/>
      <c r="Q181" s="624"/>
      <c r="R181" s="624"/>
      <c r="S181" s="624"/>
      <c r="T181" s="624"/>
      <c r="U181" s="624"/>
      <c r="V181" s="624"/>
      <c r="W181" s="624"/>
      <c r="X181" s="624"/>
      <c r="Y181" s="624"/>
      <c r="Z181" s="624"/>
      <c r="AA181" s="624"/>
      <c r="AB181" s="624"/>
      <c r="AC181" s="624"/>
      <c r="AD181" s="624"/>
      <c r="AE181" s="624"/>
      <c r="AF181" s="624"/>
      <c r="AG181" s="624"/>
      <c r="AH181" s="624"/>
      <c r="AI181" s="624"/>
      <c r="AJ181" s="624"/>
      <c r="AK181" s="624"/>
      <c r="AL181" s="624"/>
      <c r="AM181" s="624"/>
      <c r="AN181" s="624"/>
      <c r="AO181" s="624"/>
      <c r="AP181" s="624"/>
      <c r="AQ181" s="624"/>
      <c r="AR181" s="624"/>
      <c r="AS181" s="624"/>
      <c r="AT181" s="624"/>
      <c r="AU181" s="624"/>
      <c r="AV181" s="624"/>
      <c r="AW181" s="624"/>
      <c r="AX181" s="624"/>
      <c r="AY181" s="624"/>
      <c r="AZ181" s="624"/>
      <c r="BA181" s="624"/>
      <c r="BB181" s="624"/>
      <c r="BC181" s="624"/>
      <c r="BD181" s="624"/>
      <c r="BE181" s="624"/>
      <c r="BF181" s="624"/>
      <c r="BG181" s="624"/>
      <c r="BH181" s="624"/>
      <c r="BI181" s="624"/>
      <c r="BJ181" s="624"/>
      <c r="BK181" s="624"/>
      <c r="BL181" s="624"/>
      <c r="BM181" s="624"/>
      <c r="BN181" s="624"/>
      <c r="BO181" s="624"/>
      <c r="BP181" s="624"/>
      <c r="BQ181" s="624"/>
      <c r="BR181" s="624"/>
      <c r="BS181" s="624"/>
      <c r="BT181" s="624"/>
      <c r="BU181" s="624"/>
      <c r="BV181" s="624"/>
      <c r="BW181" s="624"/>
      <c r="BX181" s="624"/>
      <c r="BY181" s="624"/>
      <c r="BZ181" s="624"/>
      <c r="CA181" s="624"/>
      <c r="CB181" s="624"/>
      <c r="CC181" s="624"/>
      <c r="CD181" s="624"/>
      <c r="CE181" s="624"/>
      <c r="CF181" s="624"/>
      <c r="CG181" s="624"/>
      <c r="CH181" s="624"/>
      <c r="CI181" s="624"/>
      <c r="CJ181" s="624"/>
      <c r="CK181" s="624"/>
      <c r="CL181" s="624"/>
      <c r="CM181" s="624"/>
      <c r="CN181" s="624"/>
      <c r="CO181" s="624"/>
      <c r="CP181" s="624"/>
      <c r="CQ181" s="624"/>
      <c r="CR181" s="624"/>
      <c r="CS181" s="624"/>
      <c r="CT181" s="624"/>
      <c r="CU181" s="624"/>
      <c r="CV181" s="624"/>
      <c r="CW181" s="624"/>
      <c r="CX181" s="624"/>
      <c r="CY181" s="624"/>
      <c r="CZ181" s="624"/>
      <c r="DA181" s="624"/>
      <c r="DB181" s="624"/>
      <c r="DC181" s="624"/>
      <c r="DD181" s="624"/>
      <c r="DE181" s="624"/>
      <c r="DF181" s="624"/>
      <c r="DG181" s="624"/>
      <c r="DH181" s="624"/>
      <c r="DI181" s="624"/>
      <c r="DJ181" s="624"/>
      <c r="DK181" s="624"/>
      <c r="DL181" s="624"/>
      <c r="DM181" s="624"/>
      <c r="DN181" s="624"/>
      <c r="DO181" s="624"/>
      <c r="DP181" s="624"/>
      <c r="DQ181" s="624"/>
      <c r="DR181" s="624"/>
      <c r="DS181" s="624"/>
      <c r="DT181" s="624"/>
      <c r="DU181" s="624"/>
      <c r="DV181" s="624"/>
      <c r="DW181" s="624"/>
      <c r="DX181" s="624"/>
      <c r="DY181" s="624"/>
      <c r="DZ181" s="624"/>
      <c r="EA181" s="624"/>
      <c r="EB181" s="624"/>
      <c r="EC181" s="624"/>
      <c r="ED181" s="624"/>
      <c r="EE181" s="624"/>
      <c r="EF181" s="624"/>
      <c r="EG181" s="624"/>
      <c r="EH181" s="624"/>
      <c r="EI181" s="624"/>
      <c r="EJ181" s="624"/>
      <c r="EK181" s="624"/>
      <c r="EL181" s="624"/>
      <c r="EM181" s="624"/>
      <c r="EN181" s="624"/>
      <c r="EO181" s="624"/>
      <c r="EP181" s="624"/>
      <c r="EQ181" s="624"/>
      <c r="ER181" s="624"/>
      <c r="ES181" s="624"/>
      <c r="ET181" s="624"/>
      <c r="EU181" s="624"/>
      <c r="EV181" s="624"/>
      <c r="EW181" s="624"/>
      <c r="EX181" s="624"/>
      <c r="EY181" s="624"/>
      <c r="EZ181" s="624"/>
      <c r="FA181" s="624"/>
      <c r="FB181" s="624"/>
      <c r="FC181" s="624"/>
      <c r="FD181" s="624"/>
      <c r="FE181" s="624"/>
      <c r="FF181" s="624"/>
      <c r="FG181" s="624"/>
      <c r="FH181" s="624"/>
      <c r="FI181" s="624"/>
      <c r="FJ181" s="624"/>
      <c r="FK181" s="624"/>
      <c r="FL181" s="624"/>
      <c r="FM181" s="624"/>
      <c r="FN181" s="624"/>
      <c r="FO181" s="624"/>
      <c r="FP181" s="624"/>
      <c r="FQ181" s="624"/>
      <c r="FR181" s="624"/>
      <c r="FS181" s="624"/>
      <c r="FT181" s="624"/>
      <c r="FU181" s="624"/>
      <c r="FV181" s="624"/>
      <c r="FW181" s="624"/>
      <c r="FX181" s="624"/>
      <c r="FY181" s="624"/>
      <c r="FZ181" s="624"/>
      <c r="GA181" s="624"/>
      <c r="GB181" s="624"/>
      <c r="GC181" s="624"/>
      <c r="GD181" s="624"/>
      <c r="GE181" s="624"/>
      <c r="GF181" s="624"/>
      <c r="GG181" s="624"/>
      <c r="GH181" s="624"/>
      <c r="GI181" s="624"/>
      <c r="GJ181" s="624"/>
      <c r="GK181" s="624"/>
      <c r="GL181" s="624"/>
      <c r="GM181" s="624"/>
      <c r="GN181" s="624"/>
      <c r="GO181" s="624"/>
      <c r="GP181" s="624"/>
      <c r="GQ181" s="624"/>
      <c r="GR181" s="624"/>
      <c r="GS181" s="624"/>
      <c r="GT181" s="624"/>
      <c r="GU181" s="624"/>
      <c r="GV181" s="624"/>
      <c r="GW181" s="624"/>
      <c r="GX181" s="624"/>
      <c r="GY181" s="624"/>
      <c r="GZ181" s="624"/>
      <c r="HA181" s="624"/>
      <c r="HB181" s="624"/>
      <c r="HC181" s="624"/>
      <c r="HD181" s="624"/>
      <c r="HE181" s="624"/>
      <c r="HF181" s="624"/>
      <c r="HG181" s="624"/>
      <c r="HH181" s="624"/>
      <c r="HI181" s="624"/>
      <c r="HJ181" s="624"/>
      <c r="HK181" s="624"/>
      <c r="HL181" s="624"/>
      <c r="HM181" s="624"/>
      <c r="HN181" s="624"/>
      <c r="HO181" s="624"/>
      <c r="HP181" s="624"/>
      <c r="HQ181" s="624"/>
      <c r="HR181" s="624"/>
      <c r="HS181" s="624"/>
      <c r="HT181" s="624"/>
      <c r="HU181" s="624"/>
      <c r="HV181" s="624"/>
      <c r="HW181" s="624"/>
      <c r="HX181" s="624"/>
      <c r="HY181" s="624"/>
      <c r="HZ181" s="624"/>
      <c r="IA181" s="624"/>
      <c r="IB181" s="624"/>
      <c r="IC181" s="624"/>
      <c r="ID181" s="624"/>
      <c r="IE181" s="624"/>
      <c r="IF181" s="624"/>
      <c r="IG181" s="624"/>
      <c r="IH181" s="624"/>
      <c r="II181" s="624"/>
      <c r="IJ181" s="624"/>
      <c r="IK181" s="624"/>
      <c r="IL181" s="624"/>
      <c r="IM181" s="624"/>
      <c r="IN181" s="624"/>
      <c r="IO181" s="624"/>
      <c r="IP181" s="624"/>
      <c r="IQ181" s="624"/>
      <c r="IR181" s="624"/>
      <c r="IS181" s="624"/>
      <c r="IT181" s="624"/>
      <c r="IU181" s="624"/>
      <c r="IV181" s="219"/>
    </row>
    <row r="182" spans="1:256" hidden="1">
      <c r="A182" s="1181"/>
      <c r="B182" s="1184"/>
      <c r="C182" s="1187"/>
      <c r="D182" s="667" t="s">
        <v>1</v>
      </c>
      <c r="E182" s="638">
        <f t="shared" si="59"/>
        <v>0</v>
      </c>
      <c r="F182" s="638">
        <f t="shared" si="59"/>
        <v>0</v>
      </c>
      <c r="G182" s="639">
        <f t="shared" si="59"/>
        <v>0</v>
      </c>
      <c r="H182" s="617"/>
      <c r="I182" s="1187"/>
      <c r="J182" s="640" t="s">
        <v>1</v>
      </c>
      <c r="K182" s="638">
        <f t="shared" si="60"/>
        <v>0</v>
      </c>
      <c r="L182" s="638">
        <f t="shared" si="60"/>
        <v>0</v>
      </c>
      <c r="M182" s="638">
        <f t="shared" si="60"/>
        <v>0</v>
      </c>
      <c r="N182" s="638">
        <f>N186</f>
        <v>0</v>
      </c>
      <c r="O182" s="624"/>
      <c r="P182" s="624"/>
      <c r="Q182" s="624"/>
      <c r="R182" s="624"/>
      <c r="S182" s="624"/>
      <c r="T182" s="624"/>
      <c r="U182" s="624"/>
      <c r="V182" s="624"/>
      <c r="W182" s="624"/>
      <c r="X182" s="624"/>
      <c r="Y182" s="624"/>
      <c r="Z182" s="624"/>
      <c r="AA182" s="624"/>
      <c r="AB182" s="624"/>
      <c r="AC182" s="624"/>
      <c r="AD182" s="624"/>
      <c r="AE182" s="624"/>
      <c r="AF182" s="624"/>
      <c r="AG182" s="624"/>
      <c r="AH182" s="624"/>
      <c r="AI182" s="624"/>
      <c r="AJ182" s="624"/>
      <c r="AK182" s="624"/>
      <c r="AL182" s="624"/>
      <c r="AM182" s="624"/>
      <c r="AN182" s="624"/>
      <c r="AO182" s="624"/>
      <c r="AP182" s="624"/>
      <c r="AQ182" s="624"/>
      <c r="AR182" s="624"/>
      <c r="AS182" s="624"/>
      <c r="AT182" s="624"/>
      <c r="AU182" s="624"/>
      <c r="AV182" s="624"/>
      <c r="AW182" s="624"/>
      <c r="AX182" s="624"/>
      <c r="AY182" s="624"/>
      <c r="AZ182" s="624"/>
      <c r="BA182" s="624"/>
      <c r="BB182" s="624"/>
      <c r="BC182" s="624"/>
      <c r="BD182" s="624"/>
      <c r="BE182" s="624"/>
      <c r="BF182" s="624"/>
      <c r="BG182" s="624"/>
      <c r="BH182" s="624"/>
      <c r="BI182" s="624"/>
      <c r="BJ182" s="624"/>
      <c r="BK182" s="624"/>
      <c r="BL182" s="624"/>
      <c r="BM182" s="624"/>
      <c r="BN182" s="624"/>
      <c r="BO182" s="624"/>
      <c r="BP182" s="624"/>
      <c r="BQ182" s="624"/>
      <c r="BR182" s="624"/>
      <c r="BS182" s="624"/>
      <c r="BT182" s="624"/>
      <c r="BU182" s="624"/>
      <c r="BV182" s="624"/>
      <c r="BW182" s="624"/>
      <c r="BX182" s="624"/>
      <c r="BY182" s="624"/>
      <c r="BZ182" s="624"/>
      <c r="CA182" s="624"/>
      <c r="CB182" s="624"/>
      <c r="CC182" s="624"/>
      <c r="CD182" s="624"/>
      <c r="CE182" s="624"/>
      <c r="CF182" s="624"/>
      <c r="CG182" s="624"/>
      <c r="CH182" s="624"/>
      <c r="CI182" s="624"/>
      <c r="CJ182" s="624"/>
      <c r="CK182" s="624"/>
      <c r="CL182" s="624"/>
      <c r="CM182" s="624"/>
      <c r="CN182" s="624"/>
      <c r="CO182" s="624"/>
      <c r="CP182" s="624"/>
      <c r="CQ182" s="624"/>
      <c r="CR182" s="624"/>
      <c r="CS182" s="624"/>
      <c r="CT182" s="624"/>
      <c r="CU182" s="624"/>
      <c r="CV182" s="624"/>
      <c r="CW182" s="624"/>
      <c r="CX182" s="624"/>
      <c r="CY182" s="624"/>
      <c r="CZ182" s="624"/>
      <c r="DA182" s="624"/>
      <c r="DB182" s="624"/>
      <c r="DC182" s="624"/>
      <c r="DD182" s="624"/>
      <c r="DE182" s="624"/>
      <c r="DF182" s="624"/>
      <c r="DG182" s="624"/>
      <c r="DH182" s="624"/>
      <c r="DI182" s="624"/>
      <c r="DJ182" s="624"/>
      <c r="DK182" s="624"/>
      <c r="DL182" s="624"/>
      <c r="DM182" s="624"/>
      <c r="DN182" s="624"/>
      <c r="DO182" s="624"/>
      <c r="DP182" s="624"/>
      <c r="DQ182" s="624"/>
      <c r="DR182" s="624"/>
      <c r="DS182" s="624"/>
      <c r="DT182" s="624"/>
      <c r="DU182" s="624"/>
      <c r="DV182" s="624"/>
      <c r="DW182" s="624"/>
      <c r="DX182" s="624"/>
      <c r="DY182" s="624"/>
      <c r="DZ182" s="624"/>
      <c r="EA182" s="624"/>
      <c r="EB182" s="624"/>
      <c r="EC182" s="624"/>
      <c r="ED182" s="624"/>
      <c r="EE182" s="624"/>
      <c r="EF182" s="624"/>
      <c r="EG182" s="624"/>
      <c r="EH182" s="624"/>
      <c r="EI182" s="624"/>
      <c r="EJ182" s="624"/>
      <c r="EK182" s="624"/>
      <c r="EL182" s="624"/>
      <c r="EM182" s="624"/>
      <c r="EN182" s="624"/>
      <c r="EO182" s="624"/>
      <c r="EP182" s="624"/>
      <c r="EQ182" s="624"/>
      <c r="ER182" s="624"/>
      <c r="ES182" s="624"/>
      <c r="ET182" s="624"/>
      <c r="EU182" s="624"/>
      <c r="EV182" s="624"/>
      <c r="EW182" s="624"/>
      <c r="EX182" s="624"/>
      <c r="EY182" s="624"/>
      <c r="EZ182" s="624"/>
      <c r="FA182" s="624"/>
      <c r="FB182" s="624"/>
      <c r="FC182" s="624"/>
      <c r="FD182" s="624"/>
      <c r="FE182" s="624"/>
      <c r="FF182" s="624"/>
      <c r="FG182" s="624"/>
      <c r="FH182" s="624"/>
      <c r="FI182" s="624"/>
      <c r="FJ182" s="624"/>
      <c r="FK182" s="624"/>
      <c r="FL182" s="624"/>
      <c r="FM182" s="624"/>
      <c r="FN182" s="624"/>
      <c r="FO182" s="624"/>
      <c r="FP182" s="624"/>
      <c r="FQ182" s="624"/>
      <c r="FR182" s="624"/>
      <c r="FS182" s="624"/>
      <c r="FT182" s="624"/>
      <c r="FU182" s="624"/>
      <c r="FV182" s="624"/>
      <c r="FW182" s="624"/>
      <c r="FX182" s="624"/>
      <c r="FY182" s="624"/>
      <c r="FZ182" s="624"/>
      <c r="GA182" s="624"/>
      <c r="GB182" s="624"/>
      <c r="GC182" s="624"/>
      <c r="GD182" s="624"/>
      <c r="GE182" s="624"/>
      <c r="GF182" s="624"/>
      <c r="GG182" s="624"/>
      <c r="GH182" s="624"/>
      <c r="GI182" s="624"/>
      <c r="GJ182" s="624"/>
      <c r="GK182" s="624"/>
      <c r="GL182" s="624"/>
      <c r="GM182" s="624"/>
      <c r="GN182" s="624"/>
      <c r="GO182" s="624"/>
      <c r="GP182" s="624"/>
      <c r="GQ182" s="624"/>
      <c r="GR182" s="624"/>
      <c r="GS182" s="624"/>
      <c r="GT182" s="624"/>
      <c r="GU182" s="624"/>
      <c r="GV182" s="624"/>
      <c r="GW182" s="624"/>
      <c r="GX182" s="624"/>
      <c r="GY182" s="624"/>
      <c r="GZ182" s="624"/>
      <c r="HA182" s="624"/>
      <c r="HB182" s="624"/>
      <c r="HC182" s="624"/>
      <c r="HD182" s="624"/>
      <c r="HE182" s="624"/>
      <c r="HF182" s="624"/>
      <c r="HG182" s="624"/>
      <c r="HH182" s="624"/>
      <c r="HI182" s="624"/>
      <c r="HJ182" s="624"/>
      <c r="HK182" s="624"/>
      <c r="HL182" s="624"/>
      <c r="HM182" s="624"/>
      <c r="HN182" s="624"/>
      <c r="HO182" s="624"/>
      <c r="HP182" s="624"/>
      <c r="HQ182" s="624"/>
      <c r="HR182" s="624"/>
      <c r="HS182" s="624"/>
      <c r="HT182" s="624"/>
      <c r="HU182" s="624"/>
      <c r="HV182" s="624"/>
      <c r="HW182" s="624"/>
      <c r="HX182" s="624"/>
      <c r="HY182" s="624"/>
      <c r="HZ182" s="624"/>
      <c r="IA182" s="624"/>
      <c r="IB182" s="624"/>
      <c r="IC182" s="624"/>
      <c r="ID182" s="624"/>
      <c r="IE182" s="624"/>
      <c r="IF182" s="624"/>
      <c r="IG182" s="624"/>
      <c r="IH182" s="624"/>
      <c r="II182" s="624"/>
      <c r="IJ182" s="624"/>
      <c r="IK182" s="624"/>
      <c r="IL182" s="624"/>
      <c r="IM182" s="624"/>
      <c r="IN182" s="624"/>
      <c r="IO182" s="624"/>
      <c r="IP182" s="624"/>
      <c r="IQ182" s="624"/>
      <c r="IR182" s="624"/>
      <c r="IS182" s="624"/>
      <c r="IT182" s="624"/>
      <c r="IU182" s="624"/>
      <c r="IV182" s="219"/>
    </row>
    <row r="183" spans="1:256" hidden="1">
      <c r="A183" s="1182"/>
      <c r="B183" s="1185"/>
      <c r="C183" s="1188"/>
      <c r="D183" s="667" t="s">
        <v>2</v>
      </c>
      <c r="E183" s="638">
        <f>E181+E182</f>
        <v>13729000</v>
      </c>
      <c r="F183" s="638">
        <f>F181+F182</f>
        <v>13729000</v>
      </c>
      <c r="G183" s="638">
        <f>G181+G182</f>
        <v>0</v>
      </c>
      <c r="H183" s="617"/>
      <c r="I183" s="1188"/>
      <c r="J183" s="640" t="s">
        <v>2</v>
      </c>
      <c r="K183" s="638">
        <f>K181+K182</f>
        <v>13729000</v>
      </c>
      <c r="L183" s="638">
        <f>L181+L182</f>
        <v>13729000</v>
      </c>
      <c r="M183" s="638">
        <f>M181+M182</f>
        <v>0</v>
      </c>
      <c r="N183" s="638">
        <f>N181+N182</f>
        <v>0</v>
      </c>
      <c r="O183" s="624"/>
      <c r="P183" s="624"/>
      <c r="Q183" s="624"/>
      <c r="R183" s="624"/>
      <c r="S183" s="624"/>
      <c r="T183" s="624"/>
      <c r="U183" s="624"/>
      <c r="V183" s="624"/>
      <c r="W183" s="624"/>
      <c r="X183" s="624"/>
      <c r="Y183" s="624"/>
      <c r="Z183" s="624"/>
      <c r="AA183" s="624"/>
      <c r="AB183" s="624"/>
      <c r="AC183" s="624"/>
      <c r="AD183" s="624"/>
      <c r="AE183" s="624"/>
      <c r="AF183" s="624"/>
      <c r="AG183" s="624"/>
      <c r="AH183" s="624"/>
      <c r="AI183" s="624"/>
      <c r="AJ183" s="624"/>
      <c r="AK183" s="624"/>
      <c r="AL183" s="624"/>
      <c r="AM183" s="624"/>
      <c r="AN183" s="624"/>
      <c r="AO183" s="624"/>
      <c r="AP183" s="624"/>
      <c r="AQ183" s="624"/>
      <c r="AR183" s="624"/>
      <c r="AS183" s="624"/>
      <c r="AT183" s="624"/>
      <c r="AU183" s="624"/>
      <c r="AV183" s="624"/>
      <c r="AW183" s="624"/>
      <c r="AX183" s="624"/>
      <c r="AY183" s="624"/>
      <c r="AZ183" s="624"/>
      <c r="BA183" s="624"/>
      <c r="BB183" s="624"/>
      <c r="BC183" s="624"/>
      <c r="BD183" s="624"/>
      <c r="BE183" s="624"/>
      <c r="BF183" s="624"/>
      <c r="BG183" s="624"/>
      <c r="BH183" s="624"/>
      <c r="BI183" s="624"/>
      <c r="BJ183" s="624"/>
      <c r="BK183" s="624"/>
      <c r="BL183" s="624"/>
      <c r="BM183" s="624"/>
      <c r="BN183" s="624"/>
      <c r="BO183" s="624"/>
      <c r="BP183" s="624"/>
      <c r="BQ183" s="624"/>
      <c r="BR183" s="624"/>
      <c r="BS183" s="624"/>
      <c r="BT183" s="624"/>
      <c r="BU183" s="624"/>
      <c r="BV183" s="624"/>
      <c r="BW183" s="624"/>
      <c r="BX183" s="624"/>
      <c r="BY183" s="624"/>
      <c r="BZ183" s="624"/>
      <c r="CA183" s="624"/>
      <c r="CB183" s="624"/>
      <c r="CC183" s="624"/>
      <c r="CD183" s="624"/>
      <c r="CE183" s="624"/>
      <c r="CF183" s="624"/>
      <c r="CG183" s="624"/>
      <c r="CH183" s="624"/>
      <c r="CI183" s="624"/>
      <c r="CJ183" s="624"/>
      <c r="CK183" s="624"/>
      <c r="CL183" s="624"/>
      <c r="CM183" s="624"/>
      <c r="CN183" s="624"/>
      <c r="CO183" s="624"/>
      <c r="CP183" s="624"/>
      <c r="CQ183" s="624"/>
      <c r="CR183" s="624"/>
      <c r="CS183" s="624"/>
      <c r="CT183" s="624"/>
      <c r="CU183" s="624"/>
      <c r="CV183" s="624"/>
      <c r="CW183" s="624"/>
      <c r="CX183" s="624"/>
      <c r="CY183" s="624"/>
      <c r="CZ183" s="624"/>
      <c r="DA183" s="624"/>
      <c r="DB183" s="624"/>
      <c r="DC183" s="624"/>
      <c r="DD183" s="624"/>
      <c r="DE183" s="624"/>
      <c r="DF183" s="624"/>
      <c r="DG183" s="624"/>
      <c r="DH183" s="624"/>
      <c r="DI183" s="624"/>
      <c r="DJ183" s="624"/>
      <c r="DK183" s="624"/>
      <c r="DL183" s="624"/>
      <c r="DM183" s="624"/>
      <c r="DN183" s="624"/>
      <c r="DO183" s="624"/>
      <c r="DP183" s="624"/>
      <c r="DQ183" s="624"/>
      <c r="DR183" s="624"/>
      <c r="DS183" s="624"/>
      <c r="DT183" s="624"/>
      <c r="DU183" s="624"/>
      <c r="DV183" s="624"/>
      <c r="DW183" s="624"/>
      <c r="DX183" s="624"/>
      <c r="DY183" s="624"/>
      <c r="DZ183" s="624"/>
      <c r="EA183" s="624"/>
      <c r="EB183" s="624"/>
      <c r="EC183" s="624"/>
      <c r="ED183" s="624"/>
      <c r="EE183" s="624"/>
      <c r="EF183" s="624"/>
      <c r="EG183" s="624"/>
      <c r="EH183" s="624"/>
      <c r="EI183" s="624"/>
      <c r="EJ183" s="624"/>
      <c r="EK183" s="624"/>
      <c r="EL183" s="624"/>
      <c r="EM183" s="624"/>
      <c r="EN183" s="624"/>
      <c r="EO183" s="624"/>
      <c r="EP183" s="624"/>
      <c r="EQ183" s="624"/>
      <c r="ER183" s="624"/>
      <c r="ES183" s="624"/>
      <c r="ET183" s="624"/>
      <c r="EU183" s="624"/>
      <c r="EV183" s="624"/>
      <c r="EW183" s="624"/>
      <c r="EX183" s="624"/>
      <c r="EY183" s="624"/>
      <c r="EZ183" s="624"/>
      <c r="FA183" s="624"/>
      <c r="FB183" s="624"/>
      <c r="FC183" s="624"/>
      <c r="FD183" s="624"/>
      <c r="FE183" s="624"/>
      <c r="FF183" s="624"/>
      <c r="FG183" s="624"/>
      <c r="FH183" s="624"/>
      <c r="FI183" s="624"/>
      <c r="FJ183" s="624"/>
      <c r="FK183" s="624"/>
      <c r="FL183" s="624"/>
      <c r="FM183" s="624"/>
      <c r="FN183" s="624"/>
      <c r="FO183" s="624"/>
      <c r="FP183" s="624"/>
      <c r="FQ183" s="624"/>
      <c r="FR183" s="624"/>
      <c r="FS183" s="624"/>
      <c r="FT183" s="624"/>
      <c r="FU183" s="624"/>
      <c r="FV183" s="624"/>
      <c r="FW183" s="624"/>
      <c r="FX183" s="624"/>
      <c r="FY183" s="624"/>
      <c r="FZ183" s="624"/>
      <c r="GA183" s="624"/>
      <c r="GB183" s="624"/>
      <c r="GC183" s="624"/>
      <c r="GD183" s="624"/>
      <c r="GE183" s="624"/>
      <c r="GF183" s="624"/>
      <c r="GG183" s="624"/>
      <c r="GH183" s="624"/>
      <c r="GI183" s="624"/>
      <c r="GJ183" s="624"/>
      <c r="GK183" s="624"/>
      <c r="GL183" s="624"/>
      <c r="GM183" s="624"/>
      <c r="GN183" s="624"/>
      <c r="GO183" s="624"/>
      <c r="GP183" s="624"/>
      <c r="GQ183" s="624"/>
      <c r="GR183" s="624"/>
      <c r="GS183" s="624"/>
      <c r="GT183" s="624"/>
      <c r="GU183" s="624"/>
      <c r="GV183" s="624"/>
      <c r="GW183" s="624"/>
      <c r="GX183" s="624"/>
      <c r="GY183" s="624"/>
      <c r="GZ183" s="624"/>
      <c r="HA183" s="624"/>
      <c r="HB183" s="624"/>
      <c r="HC183" s="624"/>
      <c r="HD183" s="624"/>
      <c r="HE183" s="624"/>
      <c r="HF183" s="624"/>
      <c r="HG183" s="624"/>
      <c r="HH183" s="624"/>
      <c r="HI183" s="624"/>
      <c r="HJ183" s="624"/>
      <c r="HK183" s="624"/>
      <c r="HL183" s="624"/>
      <c r="HM183" s="624"/>
      <c r="HN183" s="624"/>
      <c r="HO183" s="624"/>
      <c r="HP183" s="624"/>
      <c r="HQ183" s="624"/>
      <c r="HR183" s="624"/>
      <c r="HS183" s="624"/>
      <c r="HT183" s="624"/>
      <c r="HU183" s="624"/>
      <c r="HV183" s="624"/>
      <c r="HW183" s="624"/>
      <c r="HX183" s="624"/>
      <c r="HY183" s="624"/>
      <c r="HZ183" s="624"/>
      <c r="IA183" s="624"/>
      <c r="IB183" s="624"/>
      <c r="IC183" s="624"/>
      <c r="ID183" s="624"/>
      <c r="IE183" s="624"/>
      <c r="IF183" s="624"/>
      <c r="IG183" s="624"/>
      <c r="IH183" s="624"/>
      <c r="II183" s="624"/>
      <c r="IJ183" s="624"/>
      <c r="IK183" s="624"/>
      <c r="IL183" s="624"/>
      <c r="IM183" s="624"/>
      <c r="IN183" s="624"/>
      <c r="IO183" s="624"/>
      <c r="IP183" s="624"/>
      <c r="IQ183" s="624"/>
      <c r="IR183" s="624"/>
      <c r="IS183" s="624"/>
      <c r="IT183" s="624"/>
      <c r="IU183" s="624"/>
      <c r="IV183" s="219"/>
    </row>
    <row r="184" spans="1:256" hidden="1">
      <c r="A184" s="641"/>
      <c r="B184" s="642"/>
      <c r="C184" s="643"/>
      <c r="D184" s="644"/>
      <c r="E184" s="676"/>
      <c r="F184" s="676"/>
      <c r="G184" s="677"/>
      <c r="H184" s="617"/>
      <c r="I184" s="647"/>
      <c r="J184" s="648"/>
      <c r="K184" s="645"/>
      <c r="L184" s="645"/>
      <c r="M184" s="645"/>
      <c r="N184" s="645"/>
      <c r="O184" s="219"/>
      <c r="P184" s="219"/>
      <c r="Q184" s="219"/>
      <c r="R184" s="219"/>
      <c r="S184" s="219"/>
      <c r="T184" s="219"/>
      <c r="U184" s="219"/>
      <c r="V184" s="219"/>
      <c r="W184" s="219"/>
      <c r="X184" s="219"/>
      <c r="Y184" s="219"/>
      <c r="Z184" s="219"/>
      <c r="AA184" s="219"/>
      <c r="AB184" s="219"/>
      <c r="AC184" s="219"/>
      <c r="AD184" s="219"/>
      <c r="AE184" s="219"/>
      <c r="AF184" s="219"/>
      <c r="AG184" s="219"/>
      <c r="AH184" s="219"/>
      <c r="AI184" s="219"/>
      <c r="AJ184" s="219"/>
      <c r="AK184" s="219"/>
      <c r="AL184" s="219"/>
      <c r="AM184" s="219"/>
      <c r="AN184" s="219"/>
      <c r="AO184" s="219"/>
      <c r="AP184" s="219"/>
      <c r="AQ184" s="219"/>
      <c r="AR184" s="219"/>
      <c r="AS184" s="219"/>
      <c r="AT184" s="219"/>
      <c r="AU184" s="219"/>
      <c r="AV184" s="219"/>
      <c r="AW184" s="219"/>
      <c r="AX184" s="219"/>
      <c r="AY184" s="219"/>
      <c r="AZ184" s="219"/>
      <c r="BA184" s="219"/>
      <c r="BB184" s="219"/>
      <c r="BC184" s="219"/>
      <c r="BD184" s="219"/>
      <c r="BE184" s="219"/>
      <c r="BF184" s="219"/>
      <c r="BG184" s="219"/>
      <c r="BH184" s="219"/>
      <c r="BI184" s="219"/>
      <c r="BJ184" s="219"/>
      <c r="BK184" s="219"/>
      <c r="BL184" s="219"/>
      <c r="BM184" s="219"/>
      <c r="BN184" s="219"/>
      <c r="BO184" s="219"/>
      <c r="BP184" s="219"/>
      <c r="BQ184" s="219"/>
      <c r="BR184" s="219"/>
      <c r="BS184" s="219"/>
      <c r="BT184" s="219"/>
      <c r="BU184" s="219"/>
      <c r="BV184" s="219"/>
      <c r="BW184" s="219"/>
      <c r="BX184" s="219"/>
      <c r="BY184" s="219"/>
      <c r="BZ184" s="219"/>
      <c r="CA184" s="219"/>
      <c r="CB184" s="219"/>
      <c r="CC184" s="219"/>
      <c r="CD184" s="219"/>
      <c r="CE184" s="219"/>
      <c r="CF184" s="219"/>
      <c r="CG184" s="219"/>
      <c r="CH184" s="219"/>
      <c r="CI184" s="219"/>
      <c r="CJ184" s="219"/>
      <c r="CK184" s="219"/>
      <c r="CL184" s="219"/>
      <c r="CM184" s="219"/>
      <c r="CN184" s="219"/>
      <c r="CO184" s="219"/>
      <c r="CP184" s="219"/>
      <c r="CQ184" s="219"/>
      <c r="CR184" s="219"/>
      <c r="CS184" s="219"/>
      <c r="CT184" s="219"/>
      <c r="CU184" s="219"/>
      <c r="CV184" s="219"/>
      <c r="CW184" s="219"/>
      <c r="CX184" s="219"/>
      <c r="CY184" s="219"/>
      <c r="CZ184" s="219"/>
      <c r="DA184" s="219"/>
      <c r="DB184" s="219"/>
      <c r="DC184" s="219"/>
      <c r="DD184" s="219"/>
      <c r="DE184" s="219"/>
      <c r="DF184" s="219"/>
      <c r="DG184" s="219"/>
      <c r="DH184" s="219"/>
      <c r="DI184" s="219"/>
      <c r="DJ184" s="219"/>
      <c r="DK184" s="219"/>
      <c r="DL184" s="219"/>
      <c r="DM184" s="219"/>
      <c r="DN184" s="219"/>
      <c r="DO184" s="219"/>
      <c r="DP184" s="219"/>
      <c r="DQ184" s="219"/>
      <c r="DR184" s="219"/>
      <c r="DS184" s="219"/>
      <c r="DT184" s="219"/>
      <c r="DU184" s="219"/>
      <c r="DV184" s="219"/>
      <c r="DW184" s="219"/>
      <c r="DX184" s="219"/>
      <c r="DY184" s="219"/>
      <c r="DZ184" s="219"/>
      <c r="EA184" s="219"/>
      <c r="EB184" s="219"/>
      <c r="EC184" s="219"/>
      <c r="ED184" s="219"/>
      <c r="EE184" s="219"/>
      <c r="EF184" s="219"/>
      <c r="EG184" s="219"/>
      <c r="EH184" s="219"/>
      <c r="EI184" s="219"/>
      <c r="EJ184" s="219"/>
      <c r="EK184" s="219"/>
      <c r="EL184" s="219"/>
      <c r="EM184" s="219"/>
      <c r="EN184" s="219"/>
      <c r="EO184" s="219"/>
      <c r="EP184" s="219"/>
      <c r="EQ184" s="219"/>
      <c r="ER184" s="219"/>
      <c r="ES184" s="219"/>
      <c r="ET184" s="219"/>
      <c r="EU184" s="219"/>
      <c r="EV184" s="219"/>
      <c r="EW184" s="219"/>
      <c r="EX184" s="219"/>
      <c r="EY184" s="219"/>
      <c r="EZ184" s="219"/>
      <c r="FA184" s="219"/>
      <c r="FB184" s="219"/>
      <c r="FC184" s="219"/>
      <c r="FD184" s="219"/>
      <c r="FE184" s="219"/>
      <c r="FF184" s="219"/>
      <c r="FG184" s="219"/>
      <c r="FH184" s="219"/>
      <c r="FI184" s="219"/>
      <c r="FJ184" s="219"/>
      <c r="FK184" s="219"/>
      <c r="FL184" s="219"/>
      <c r="FM184" s="219"/>
      <c r="FN184" s="219"/>
      <c r="FO184" s="219"/>
      <c r="FP184" s="219"/>
      <c r="FQ184" s="219"/>
      <c r="FR184" s="219"/>
      <c r="FS184" s="219"/>
      <c r="FT184" s="219"/>
      <c r="FU184" s="219"/>
      <c r="FV184" s="219"/>
      <c r="FW184" s="219"/>
      <c r="FX184" s="219"/>
      <c r="FY184" s="219"/>
      <c r="FZ184" s="219"/>
      <c r="GA184" s="219"/>
      <c r="GB184" s="219"/>
      <c r="GC184" s="219"/>
      <c r="GD184" s="219"/>
      <c r="GE184" s="219"/>
      <c r="GF184" s="219"/>
      <c r="GG184" s="219"/>
      <c r="GH184" s="219"/>
      <c r="GI184" s="219"/>
      <c r="GJ184" s="219"/>
      <c r="GK184" s="219"/>
      <c r="GL184" s="219"/>
      <c r="GM184" s="219"/>
      <c r="GN184" s="219"/>
      <c r="GO184" s="219"/>
      <c r="GP184" s="219"/>
      <c r="GQ184" s="219"/>
      <c r="GR184" s="219"/>
      <c r="GS184" s="219"/>
      <c r="GT184" s="219"/>
      <c r="GU184" s="219"/>
      <c r="GV184" s="219"/>
      <c r="GW184" s="219"/>
      <c r="GX184" s="219"/>
      <c r="GY184" s="219"/>
      <c r="GZ184" s="219"/>
      <c r="HA184" s="219"/>
      <c r="HB184" s="219"/>
      <c r="HC184" s="219"/>
      <c r="HD184" s="219"/>
      <c r="HE184" s="219"/>
      <c r="HF184" s="219"/>
      <c r="HG184" s="219"/>
      <c r="HH184" s="219"/>
      <c r="HI184" s="219"/>
      <c r="HJ184" s="219"/>
      <c r="HK184" s="219"/>
      <c r="HL184" s="219"/>
      <c r="HM184" s="219"/>
      <c r="HN184" s="219"/>
      <c r="HO184" s="219"/>
      <c r="HP184" s="219"/>
      <c r="HQ184" s="219"/>
      <c r="HR184" s="219"/>
      <c r="HS184" s="219"/>
      <c r="HT184" s="219"/>
      <c r="HU184" s="219"/>
      <c r="HV184" s="219"/>
      <c r="HW184" s="219"/>
      <c r="HX184" s="219"/>
      <c r="HY184" s="219"/>
      <c r="HZ184" s="219"/>
      <c r="IA184" s="219"/>
      <c r="IB184" s="219"/>
      <c r="IC184" s="219"/>
      <c r="ID184" s="219"/>
      <c r="IE184" s="219"/>
      <c r="IF184" s="219"/>
      <c r="IG184" s="219"/>
      <c r="IH184" s="219"/>
      <c r="II184" s="219"/>
      <c r="IJ184" s="219"/>
      <c r="IK184" s="219"/>
      <c r="IL184" s="219"/>
      <c r="IM184" s="219"/>
      <c r="IN184" s="219"/>
      <c r="IO184" s="219"/>
      <c r="IP184" s="219"/>
      <c r="IQ184" s="219"/>
      <c r="IR184" s="219"/>
      <c r="IS184" s="219"/>
      <c r="IT184" s="219"/>
      <c r="IU184" s="219"/>
      <c r="IV184" s="219"/>
    </row>
    <row r="185" spans="1:256" hidden="1">
      <c r="A185" s="1193">
        <v>9</v>
      </c>
      <c r="B185" s="1196" t="s">
        <v>1399</v>
      </c>
      <c r="C185" s="1197"/>
      <c r="D185" s="668" t="s">
        <v>0</v>
      </c>
      <c r="E185" s="651">
        <f t="shared" ref="E185:G186" si="61">E189</f>
        <v>13729000</v>
      </c>
      <c r="F185" s="651">
        <f t="shared" si="61"/>
        <v>13729000</v>
      </c>
      <c r="G185" s="652">
        <f t="shared" si="61"/>
        <v>0</v>
      </c>
      <c r="H185" s="617"/>
      <c r="I185" s="1202" t="s">
        <v>1399</v>
      </c>
      <c r="J185" s="653" t="s">
        <v>0</v>
      </c>
      <c r="K185" s="651">
        <f t="shared" ref="K185:M186" si="62">K189</f>
        <v>13729000</v>
      </c>
      <c r="L185" s="651">
        <f t="shared" si="62"/>
        <v>13729000</v>
      </c>
      <c r="M185" s="651">
        <f t="shared" si="62"/>
        <v>0</v>
      </c>
      <c r="N185" s="651">
        <f>N189</f>
        <v>0</v>
      </c>
      <c r="O185" s="649"/>
      <c r="P185" s="649"/>
      <c r="Q185" s="649"/>
      <c r="R185" s="649"/>
      <c r="S185" s="649"/>
      <c r="T185" s="649"/>
      <c r="U185" s="649"/>
      <c r="V185" s="649"/>
      <c r="W185" s="649"/>
      <c r="X185" s="649"/>
      <c r="Y185" s="649"/>
      <c r="Z185" s="649"/>
      <c r="AA185" s="649"/>
      <c r="AB185" s="649"/>
      <c r="AC185" s="649"/>
      <c r="AD185" s="649"/>
      <c r="AE185" s="649"/>
      <c r="AF185" s="649"/>
      <c r="AG185" s="649"/>
      <c r="AH185" s="649"/>
      <c r="AI185" s="649"/>
      <c r="AJ185" s="649"/>
      <c r="AK185" s="649"/>
      <c r="AL185" s="649"/>
      <c r="AM185" s="649"/>
      <c r="AN185" s="649"/>
      <c r="AO185" s="649"/>
      <c r="AP185" s="649"/>
      <c r="AQ185" s="649"/>
      <c r="AR185" s="649"/>
      <c r="AS185" s="649"/>
      <c r="AT185" s="649"/>
      <c r="AU185" s="649"/>
      <c r="AV185" s="649"/>
      <c r="AW185" s="649"/>
      <c r="AX185" s="649"/>
      <c r="AY185" s="649"/>
      <c r="AZ185" s="649"/>
      <c r="BA185" s="649"/>
      <c r="BB185" s="649"/>
      <c r="BC185" s="649"/>
      <c r="BD185" s="649"/>
      <c r="BE185" s="649"/>
      <c r="BF185" s="649"/>
      <c r="BG185" s="649"/>
      <c r="BH185" s="649"/>
      <c r="BI185" s="649"/>
      <c r="BJ185" s="649"/>
      <c r="BK185" s="649"/>
      <c r="BL185" s="649"/>
      <c r="BM185" s="649"/>
      <c r="BN185" s="649"/>
      <c r="BO185" s="649"/>
      <c r="BP185" s="649"/>
      <c r="BQ185" s="649"/>
      <c r="BR185" s="649"/>
      <c r="BS185" s="649"/>
      <c r="BT185" s="649"/>
      <c r="BU185" s="649"/>
      <c r="BV185" s="649"/>
      <c r="BW185" s="649"/>
      <c r="BX185" s="649"/>
      <c r="BY185" s="649"/>
      <c r="BZ185" s="649"/>
      <c r="CA185" s="649"/>
      <c r="CB185" s="649"/>
      <c r="CC185" s="649"/>
      <c r="CD185" s="649"/>
      <c r="CE185" s="649"/>
      <c r="CF185" s="649"/>
      <c r="CG185" s="649"/>
      <c r="CH185" s="649"/>
      <c r="CI185" s="649"/>
      <c r="CJ185" s="649"/>
      <c r="CK185" s="649"/>
      <c r="CL185" s="649"/>
      <c r="CM185" s="649"/>
      <c r="CN185" s="649"/>
      <c r="CO185" s="649"/>
      <c r="CP185" s="649"/>
      <c r="CQ185" s="649"/>
      <c r="CR185" s="649"/>
      <c r="CS185" s="649"/>
      <c r="CT185" s="649"/>
      <c r="CU185" s="649"/>
      <c r="CV185" s="649"/>
      <c r="CW185" s="649"/>
      <c r="CX185" s="649"/>
      <c r="CY185" s="649"/>
      <c r="CZ185" s="649"/>
      <c r="DA185" s="649"/>
      <c r="DB185" s="649"/>
      <c r="DC185" s="649"/>
      <c r="DD185" s="649"/>
      <c r="DE185" s="649"/>
      <c r="DF185" s="649"/>
      <c r="DG185" s="649"/>
      <c r="DH185" s="649"/>
      <c r="DI185" s="649"/>
      <c r="DJ185" s="649"/>
      <c r="DK185" s="649"/>
      <c r="DL185" s="649"/>
      <c r="DM185" s="649"/>
      <c r="DN185" s="649"/>
      <c r="DO185" s="649"/>
      <c r="DP185" s="649"/>
      <c r="DQ185" s="649"/>
      <c r="DR185" s="649"/>
      <c r="DS185" s="649"/>
      <c r="DT185" s="649"/>
      <c r="DU185" s="649"/>
      <c r="DV185" s="649"/>
      <c r="DW185" s="649"/>
      <c r="DX185" s="649"/>
      <c r="DY185" s="649"/>
      <c r="DZ185" s="649"/>
      <c r="EA185" s="649"/>
      <c r="EB185" s="649"/>
      <c r="EC185" s="649"/>
      <c r="ED185" s="649"/>
      <c r="EE185" s="649"/>
      <c r="EF185" s="649"/>
      <c r="EG185" s="649"/>
      <c r="EH185" s="649"/>
      <c r="EI185" s="649"/>
      <c r="EJ185" s="649"/>
      <c r="EK185" s="649"/>
      <c r="EL185" s="649"/>
      <c r="EM185" s="649"/>
      <c r="EN185" s="649"/>
      <c r="EO185" s="649"/>
      <c r="EP185" s="649"/>
      <c r="EQ185" s="649"/>
      <c r="ER185" s="649"/>
      <c r="ES185" s="649"/>
      <c r="ET185" s="649"/>
      <c r="EU185" s="649"/>
      <c r="EV185" s="649"/>
      <c r="EW185" s="649"/>
      <c r="EX185" s="649"/>
      <c r="EY185" s="649"/>
      <c r="EZ185" s="649"/>
      <c r="FA185" s="649"/>
      <c r="FB185" s="649"/>
      <c r="FC185" s="649"/>
      <c r="FD185" s="649"/>
      <c r="FE185" s="649"/>
      <c r="FF185" s="649"/>
      <c r="FG185" s="649"/>
      <c r="FH185" s="649"/>
      <c r="FI185" s="649"/>
      <c r="FJ185" s="649"/>
      <c r="FK185" s="649"/>
      <c r="FL185" s="649"/>
      <c r="FM185" s="649"/>
      <c r="FN185" s="649"/>
      <c r="FO185" s="649"/>
      <c r="FP185" s="649"/>
      <c r="FQ185" s="649"/>
      <c r="FR185" s="649"/>
      <c r="FS185" s="649"/>
      <c r="FT185" s="649"/>
      <c r="FU185" s="649"/>
      <c r="FV185" s="649"/>
      <c r="FW185" s="649"/>
      <c r="FX185" s="649"/>
      <c r="FY185" s="649"/>
      <c r="FZ185" s="649"/>
      <c r="GA185" s="649"/>
      <c r="GB185" s="649"/>
      <c r="GC185" s="649"/>
      <c r="GD185" s="649"/>
      <c r="GE185" s="649"/>
      <c r="GF185" s="649"/>
      <c r="GG185" s="649"/>
      <c r="GH185" s="649"/>
      <c r="GI185" s="649"/>
      <c r="GJ185" s="649"/>
      <c r="GK185" s="649"/>
      <c r="GL185" s="649"/>
      <c r="GM185" s="649"/>
      <c r="GN185" s="649"/>
      <c r="GO185" s="649"/>
      <c r="GP185" s="649"/>
      <c r="GQ185" s="649"/>
      <c r="GR185" s="649"/>
      <c r="GS185" s="649"/>
      <c r="GT185" s="649"/>
      <c r="GU185" s="649"/>
      <c r="GV185" s="649"/>
      <c r="GW185" s="649"/>
      <c r="GX185" s="649"/>
      <c r="GY185" s="649"/>
      <c r="GZ185" s="649"/>
      <c r="HA185" s="649"/>
      <c r="HB185" s="649"/>
      <c r="HC185" s="649"/>
      <c r="HD185" s="649"/>
      <c r="HE185" s="649"/>
      <c r="HF185" s="649"/>
      <c r="HG185" s="649"/>
      <c r="HH185" s="649"/>
      <c r="HI185" s="649"/>
      <c r="HJ185" s="649"/>
      <c r="HK185" s="649"/>
      <c r="HL185" s="649"/>
      <c r="HM185" s="649"/>
      <c r="HN185" s="649"/>
      <c r="HO185" s="649"/>
      <c r="HP185" s="649"/>
      <c r="HQ185" s="649"/>
      <c r="HR185" s="649"/>
      <c r="HS185" s="649"/>
      <c r="HT185" s="649"/>
      <c r="HU185" s="649"/>
      <c r="HV185" s="649"/>
      <c r="HW185" s="649"/>
      <c r="HX185" s="649"/>
      <c r="HY185" s="649"/>
      <c r="HZ185" s="649"/>
      <c r="IA185" s="649"/>
      <c r="IB185" s="649"/>
      <c r="IC185" s="649"/>
      <c r="ID185" s="649"/>
      <c r="IE185" s="649"/>
      <c r="IF185" s="649"/>
      <c r="IG185" s="649"/>
      <c r="IH185" s="649"/>
      <c r="II185" s="649"/>
      <c r="IJ185" s="649"/>
      <c r="IK185" s="649"/>
      <c r="IL185" s="649"/>
      <c r="IM185" s="649"/>
      <c r="IN185" s="649"/>
      <c r="IO185" s="649"/>
      <c r="IP185" s="649"/>
      <c r="IQ185" s="649"/>
      <c r="IR185" s="649"/>
      <c r="IS185" s="649"/>
      <c r="IT185" s="649"/>
      <c r="IU185" s="649"/>
      <c r="IV185" s="219"/>
    </row>
    <row r="186" spans="1:256" hidden="1">
      <c r="A186" s="1194"/>
      <c r="B186" s="1198"/>
      <c r="C186" s="1199"/>
      <c r="D186" s="668" t="s">
        <v>1</v>
      </c>
      <c r="E186" s="651">
        <f t="shared" si="61"/>
        <v>0</v>
      </c>
      <c r="F186" s="651">
        <f t="shared" si="61"/>
        <v>0</v>
      </c>
      <c r="G186" s="652">
        <f t="shared" si="61"/>
        <v>0</v>
      </c>
      <c r="H186" s="617"/>
      <c r="I186" s="1203"/>
      <c r="J186" s="653" t="s">
        <v>1</v>
      </c>
      <c r="K186" s="651">
        <f t="shared" si="62"/>
        <v>0</v>
      </c>
      <c r="L186" s="651">
        <f t="shared" si="62"/>
        <v>0</v>
      </c>
      <c r="M186" s="651">
        <f t="shared" si="62"/>
        <v>0</v>
      </c>
      <c r="N186" s="651">
        <f>N190</f>
        <v>0</v>
      </c>
      <c r="O186" s="649"/>
      <c r="P186" s="649"/>
      <c r="Q186" s="649"/>
      <c r="R186" s="649"/>
      <c r="S186" s="649"/>
      <c r="T186" s="649"/>
      <c r="U186" s="649"/>
      <c r="V186" s="649"/>
      <c r="W186" s="649"/>
      <c r="X186" s="649"/>
      <c r="Y186" s="649"/>
      <c r="Z186" s="649"/>
      <c r="AA186" s="649"/>
      <c r="AB186" s="649"/>
      <c r="AC186" s="649"/>
      <c r="AD186" s="649"/>
      <c r="AE186" s="649"/>
      <c r="AF186" s="649"/>
      <c r="AG186" s="649"/>
      <c r="AH186" s="649"/>
      <c r="AI186" s="649"/>
      <c r="AJ186" s="649"/>
      <c r="AK186" s="649"/>
      <c r="AL186" s="649"/>
      <c r="AM186" s="649"/>
      <c r="AN186" s="649"/>
      <c r="AO186" s="649"/>
      <c r="AP186" s="649"/>
      <c r="AQ186" s="649"/>
      <c r="AR186" s="649"/>
      <c r="AS186" s="649"/>
      <c r="AT186" s="649"/>
      <c r="AU186" s="649"/>
      <c r="AV186" s="649"/>
      <c r="AW186" s="649"/>
      <c r="AX186" s="649"/>
      <c r="AY186" s="649"/>
      <c r="AZ186" s="649"/>
      <c r="BA186" s="649"/>
      <c r="BB186" s="649"/>
      <c r="BC186" s="649"/>
      <c r="BD186" s="649"/>
      <c r="BE186" s="649"/>
      <c r="BF186" s="649"/>
      <c r="BG186" s="649"/>
      <c r="BH186" s="649"/>
      <c r="BI186" s="649"/>
      <c r="BJ186" s="649"/>
      <c r="BK186" s="649"/>
      <c r="BL186" s="649"/>
      <c r="BM186" s="649"/>
      <c r="BN186" s="649"/>
      <c r="BO186" s="649"/>
      <c r="BP186" s="649"/>
      <c r="BQ186" s="649"/>
      <c r="BR186" s="649"/>
      <c r="BS186" s="649"/>
      <c r="BT186" s="649"/>
      <c r="BU186" s="649"/>
      <c r="BV186" s="649"/>
      <c r="BW186" s="649"/>
      <c r="BX186" s="649"/>
      <c r="BY186" s="649"/>
      <c r="BZ186" s="649"/>
      <c r="CA186" s="649"/>
      <c r="CB186" s="649"/>
      <c r="CC186" s="649"/>
      <c r="CD186" s="649"/>
      <c r="CE186" s="649"/>
      <c r="CF186" s="649"/>
      <c r="CG186" s="649"/>
      <c r="CH186" s="649"/>
      <c r="CI186" s="649"/>
      <c r="CJ186" s="649"/>
      <c r="CK186" s="649"/>
      <c r="CL186" s="649"/>
      <c r="CM186" s="649"/>
      <c r="CN186" s="649"/>
      <c r="CO186" s="649"/>
      <c r="CP186" s="649"/>
      <c r="CQ186" s="649"/>
      <c r="CR186" s="649"/>
      <c r="CS186" s="649"/>
      <c r="CT186" s="649"/>
      <c r="CU186" s="649"/>
      <c r="CV186" s="649"/>
      <c r="CW186" s="649"/>
      <c r="CX186" s="649"/>
      <c r="CY186" s="649"/>
      <c r="CZ186" s="649"/>
      <c r="DA186" s="649"/>
      <c r="DB186" s="649"/>
      <c r="DC186" s="649"/>
      <c r="DD186" s="649"/>
      <c r="DE186" s="649"/>
      <c r="DF186" s="649"/>
      <c r="DG186" s="649"/>
      <c r="DH186" s="649"/>
      <c r="DI186" s="649"/>
      <c r="DJ186" s="649"/>
      <c r="DK186" s="649"/>
      <c r="DL186" s="649"/>
      <c r="DM186" s="649"/>
      <c r="DN186" s="649"/>
      <c r="DO186" s="649"/>
      <c r="DP186" s="649"/>
      <c r="DQ186" s="649"/>
      <c r="DR186" s="649"/>
      <c r="DS186" s="649"/>
      <c r="DT186" s="649"/>
      <c r="DU186" s="649"/>
      <c r="DV186" s="649"/>
      <c r="DW186" s="649"/>
      <c r="DX186" s="649"/>
      <c r="DY186" s="649"/>
      <c r="DZ186" s="649"/>
      <c r="EA186" s="649"/>
      <c r="EB186" s="649"/>
      <c r="EC186" s="649"/>
      <c r="ED186" s="649"/>
      <c r="EE186" s="649"/>
      <c r="EF186" s="649"/>
      <c r="EG186" s="649"/>
      <c r="EH186" s="649"/>
      <c r="EI186" s="649"/>
      <c r="EJ186" s="649"/>
      <c r="EK186" s="649"/>
      <c r="EL186" s="649"/>
      <c r="EM186" s="649"/>
      <c r="EN186" s="649"/>
      <c r="EO186" s="649"/>
      <c r="EP186" s="649"/>
      <c r="EQ186" s="649"/>
      <c r="ER186" s="649"/>
      <c r="ES186" s="649"/>
      <c r="ET186" s="649"/>
      <c r="EU186" s="649"/>
      <c r="EV186" s="649"/>
      <c r="EW186" s="649"/>
      <c r="EX186" s="649"/>
      <c r="EY186" s="649"/>
      <c r="EZ186" s="649"/>
      <c r="FA186" s="649"/>
      <c r="FB186" s="649"/>
      <c r="FC186" s="649"/>
      <c r="FD186" s="649"/>
      <c r="FE186" s="649"/>
      <c r="FF186" s="649"/>
      <c r="FG186" s="649"/>
      <c r="FH186" s="649"/>
      <c r="FI186" s="649"/>
      <c r="FJ186" s="649"/>
      <c r="FK186" s="649"/>
      <c r="FL186" s="649"/>
      <c r="FM186" s="649"/>
      <c r="FN186" s="649"/>
      <c r="FO186" s="649"/>
      <c r="FP186" s="649"/>
      <c r="FQ186" s="649"/>
      <c r="FR186" s="649"/>
      <c r="FS186" s="649"/>
      <c r="FT186" s="649"/>
      <c r="FU186" s="649"/>
      <c r="FV186" s="649"/>
      <c r="FW186" s="649"/>
      <c r="FX186" s="649"/>
      <c r="FY186" s="649"/>
      <c r="FZ186" s="649"/>
      <c r="GA186" s="649"/>
      <c r="GB186" s="649"/>
      <c r="GC186" s="649"/>
      <c r="GD186" s="649"/>
      <c r="GE186" s="649"/>
      <c r="GF186" s="649"/>
      <c r="GG186" s="649"/>
      <c r="GH186" s="649"/>
      <c r="GI186" s="649"/>
      <c r="GJ186" s="649"/>
      <c r="GK186" s="649"/>
      <c r="GL186" s="649"/>
      <c r="GM186" s="649"/>
      <c r="GN186" s="649"/>
      <c r="GO186" s="649"/>
      <c r="GP186" s="649"/>
      <c r="GQ186" s="649"/>
      <c r="GR186" s="649"/>
      <c r="GS186" s="649"/>
      <c r="GT186" s="649"/>
      <c r="GU186" s="649"/>
      <c r="GV186" s="649"/>
      <c r="GW186" s="649"/>
      <c r="GX186" s="649"/>
      <c r="GY186" s="649"/>
      <c r="GZ186" s="649"/>
      <c r="HA186" s="649"/>
      <c r="HB186" s="649"/>
      <c r="HC186" s="649"/>
      <c r="HD186" s="649"/>
      <c r="HE186" s="649"/>
      <c r="HF186" s="649"/>
      <c r="HG186" s="649"/>
      <c r="HH186" s="649"/>
      <c r="HI186" s="649"/>
      <c r="HJ186" s="649"/>
      <c r="HK186" s="649"/>
      <c r="HL186" s="649"/>
      <c r="HM186" s="649"/>
      <c r="HN186" s="649"/>
      <c r="HO186" s="649"/>
      <c r="HP186" s="649"/>
      <c r="HQ186" s="649"/>
      <c r="HR186" s="649"/>
      <c r="HS186" s="649"/>
      <c r="HT186" s="649"/>
      <c r="HU186" s="649"/>
      <c r="HV186" s="649"/>
      <c r="HW186" s="649"/>
      <c r="HX186" s="649"/>
      <c r="HY186" s="649"/>
      <c r="HZ186" s="649"/>
      <c r="IA186" s="649"/>
      <c r="IB186" s="649"/>
      <c r="IC186" s="649"/>
      <c r="ID186" s="649"/>
      <c r="IE186" s="649"/>
      <c r="IF186" s="649"/>
      <c r="IG186" s="649"/>
      <c r="IH186" s="649"/>
      <c r="II186" s="649"/>
      <c r="IJ186" s="649"/>
      <c r="IK186" s="649"/>
      <c r="IL186" s="649"/>
      <c r="IM186" s="649"/>
      <c r="IN186" s="649"/>
      <c r="IO186" s="649"/>
      <c r="IP186" s="649"/>
      <c r="IQ186" s="649"/>
      <c r="IR186" s="649"/>
      <c r="IS186" s="649"/>
      <c r="IT186" s="649"/>
      <c r="IU186" s="649"/>
      <c r="IV186" s="219"/>
    </row>
    <row r="187" spans="1:256" hidden="1">
      <c r="A187" s="1195"/>
      <c r="B187" s="1200"/>
      <c r="C187" s="1201"/>
      <c r="D187" s="668" t="s">
        <v>2</v>
      </c>
      <c r="E187" s="651">
        <f>E185+E186</f>
        <v>13729000</v>
      </c>
      <c r="F187" s="651">
        <f>F185+F186</f>
        <v>13729000</v>
      </c>
      <c r="G187" s="651">
        <f>G185+G186</f>
        <v>0</v>
      </c>
      <c r="H187" s="617"/>
      <c r="I187" s="1204"/>
      <c r="J187" s="653" t="s">
        <v>2</v>
      </c>
      <c r="K187" s="651">
        <f>K185+K186</f>
        <v>13729000</v>
      </c>
      <c r="L187" s="651">
        <f>L185+L186</f>
        <v>13729000</v>
      </c>
      <c r="M187" s="651">
        <f>M185+M186</f>
        <v>0</v>
      </c>
      <c r="N187" s="651">
        <f>N185+N186</f>
        <v>0</v>
      </c>
      <c r="O187" s="649"/>
      <c r="P187" s="649"/>
      <c r="Q187" s="649"/>
      <c r="R187" s="649"/>
      <c r="S187" s="649"/>
      <c r="T187" s="649"/>
      <c r="U187" s="649"/>
      <c r="V187" s="649"/>
      <c r="W187" s="649"/>
      <c r="X187" s="649"/>
      <c r="Y187" s="649"/>
      <c r="Z187" s="649"/>
      <c r="AA187" s="649"/>
      <c r="AB187" s="649"/>
      <c r="AC187" s="649"/>
      <c r="AD187" s="649"/>
      <c r="AE187" s="649"/>
      <c r="AF187" s="649"/>
      <c r="AG187" s="649"/>
      <c r="AH187" s="649"/>
      <c r="AI187" s="649"/>
      <c r="AJ187" s="649"/>
      <c r="AK187" s="649"/>
      <c r="AL187" s="649"/>
      <c r="AM187" s="649"/>
      <c r="AN187" s="649"/>
      <c r="AO187" s="649"/>
      <c r="AP187" s="649"/>
      <c r="AQ187" s="649"/>
      <c r="AR187" s="649"/>
      <c r="AS187" s="649"/>
      <c r="AT187" s="649"/>
      <c r="AU187" s="649"/>
      <c r="AV187" s="649"/>
      <c r="AW187" s="649"/>
      <c r="AX187" s="649"/>
      <c r="AY187" s="649"/>
      <c r="AZ187" s="649"/>
      <c r="BA187" s="649"/>
      <c r="BB187" s="649"/>
      <c r="BC187" s="649"/>
      <c r="BD187" s="649"/>
      <c r="BE187" s="649"/>
      <c r="BF187" s="649"/>
      <c r="BG187" s="649"/>
      <c r="BH187" s="649"/>
      <c r="BI187" s="649"/>
      <c r="BJ187" s="649"/>
      <c r="BK187" s="649"/>
      <c r="BL187" s="649"/>
      <c r="BM187" s="649"/>
      <c r="BN187" s="649"/>
      <c r="BO187" s="649"/>
      <c r="BP187" s="649"/>
      <c r="BQ187" s="649"/>
      <c r="BR187" s="649"/>
      <c r="BS187" s="649"/>
      <c r="BT187" s="649"/>
      <c r="BU187" s="649"/>
      <c r="BV187" s="649"/>
      <c r="BW187" s="649"/>
      <c r="BX187" s="649"/>
      <c r="BY187" s="649"/>
      <c r="BZ187" s="649"/>
      <c r="CA187" s="649"/>
      <c r="CB187" s="649"/>
      <c r="CC187" s="649"/>
      <c r="CD187" s="649"/>
      <c r="CE187" s="649"/>
      <c r="CF187" s="649"/>
      <c r="CG187" s="649"/>
      <c r="CH187" s="649"/>
      <c r="CI187" s="649"/>
      <c r="CJ187" s="649"/>
      <c r="CK187" s="649"/>
      <c r="CL187" s="649"/>
      <c r="CM187" s="649"/>
      <c r="CN187" s="649"/>
      <c r="CO187" s="649"/>
      <c r="CP187" s="649"/>
      <c r="CQ187" s="649"/>
      <c r="CR187" s="649"/>
      <c r="CS187" s="649"/>
      <c r="CT187" s="649"/>
      <c r="CU187" s="649"/>
      <c r="CV187" s="649"/>
      <c r="CW187" s="649"/>
      <c r="CX187" s="649"/>
      <c r="CY187" s="649"/>
      <c r="CZ187" s="649"/>
      <c r="DA187" s="649"/>
      <c r="DB187" s="649"/>
      <c r="DC187" s="649"/>
      <c r="DD187" s="649"/>
      <c r="DE187" s="649"/>
      <c r="DF187" s="649"/>
      <c r="DG187" s="649"/>
      <c r="DH187" s="649"/>
      <c r="DI187" s="649"/>
      <c r="DJ187" s="649"/>
      <c r="DK187" s="649"/>
      <c r="DL187" s="649"/>
      <c r="DM187" s="649"/>
      <c r="DN187" s="649"/>
      <c r="DO187" s="649"/>
      <c r="DP187" s="649"/>
      <c r="DQ187" s="649"/>
      <c r="DR187" s="649"/>
      <c r="DS187" s="649"/>
      <c r="DT187" s="649"/>
      <c r="DU187" s="649"/>
      <c r="DV187" s="649"/>
      <c r="DW187" s="649"/>
      <c r="DX187" s="649"/>
      <c r="DY187" s="649"/>
      <c r="DZ187" s="649"/>
      <c r="EA187" s="649"/>
      <c r="EB187" s="649"/>
      <c r="EC187" s="649"/>
      <c r="ED187" s="649"/>
      <c r="EE187" s="649"/>
      <c r="EF187" s="649"/>
      <c r="EG187" s="649"/>
      <c r="EH187" s="649"/>
      <c r="EI187" s="649"/>
      <c r="EJ187" s="649"/>
      <c r="EK187" s="649"/>
      <c r="EL187" s="649"/>
      <c r="EM187" s="649"/>
      <c r="EN187" s="649"/>
      <c r="EO187" s="649"/>
      <c r="EP187" s="649"/>
      <c r="EQ187" s="649"/>
      <c r="ER187" s="649"/>
      <c r="ES187" s="649"/>
      <c r="ET187" s="649"/>
      <c r="EU187" s="649"/>
      <c r="EV187" s="649"/>
      <c r="EW187" s="649"/>
      <c r="EX187" s="649"/>
      <c r="EY187" s="649"/>
      <c r="EZ187" s="649"/>
      <c r="FA187" s="649"/>
      <c r="FB187" s="649"/>
      <c r="FC187" s="649"/>
      <c r="FD187" s="649"/>
      <c r="FE187" s="649"/>
      <c r="FF187" s="649"/>
      <c r="FG187" s="649"/>
      <c r="FH187" s="649"/>
      <c r="FI187" s="649"/>
      <c r="FJ187" s="649"/>
      <c r="FK187" s="649"/>
      <c r="FL187" s="649"/>
      <c r="FM187" s="649"/>
      <c r="FN187" s="649"/>
      <c r="FO187" s="649"/>
      <c r="FP187" s="649"/>
      <c r="FQ187" s="649"/>
      <c r="FR187" s="649"/>
      <c r="FS187" s="649"/>
      <c r="FT187" s="649"/>
      <c r="FU187" s="649"/>
      <c r="FV187" s="649"/>
      <c r="FW187" s="649"/>
      <c r="FX187" s="649"/>
      <c r="FY187" s="649"/>
      <c r="FZ187" s="649"/>
      <c r="GA187" s="649"/>
      <c r="GB187" s="649"/>
      <c r="GC187" s="649"/>
      <c r="GD187" s="649"/>
      <c r="GE187" s="649"/>
      <c r="GF187" s="649"/>
      <c r="GG187" s="649"/>
      <c r="GH187" s="649"/>
      <c r="GI187" s="649"/>
      <c r="GJ187" s="649"/>
      <c r="GK187" s="649"/>
      <c r="GL187" s="649"/>
      <c r="GM187" s="649"/>
      <c r="GN187" s="649"/>
      <c r="GO187" s="649"/>
      <c r="GP187" s="649"/>
      <c r="GQ187" s="649"/>
      <c r="GR187" s="649"/>
      <c r="GS187" s="649"/>
      <c r="GT187" s="649"/>
      <c r="GU187" s="649"/>
      <c r="GV187" s="649"/>
      <c r="GW187" s="649"/>
      <c r="GX187" s="649"/>
      <c r="GY187" s="649"/>
      <c r="GZ187" s="649"/>
      <c r="HA187" s="649"/>
      <c r="HB187" s="649"/>
      <c r="HC187" s="649"/>
      <c r="HD187" s="649"/>
      <c r="HE187" s="649"/>
      <c r="HF187" s="649"/>
      <c r="HG187" s="649"/>
      <c r="HH187" s="649"/>
      <c r="HI187" s="649"/>
      <c r="HJ187" s="649"/>
      <c r="HK187" s="649"/>
      <c r="HL187" s="649"/>
      <c r="HM187" s="649"/>
      <c r="HN187" s="649"/>
      <c r="HO187" s="649"/>
      <c r="HP187" s="649"/>
      <c r="HQ187" s="649"/>
      <c r="HR187" s="649"/>
      <c r="HS187" s="649"/>
      <c r="HT187" s="649"/>
      <c r="HU187" s="649"/>
      <c r="HV187" s="649"/>
      <c r="HW187" s="649"/>
      <c r="HX187" s="649"/>
      <c r="HY187" s="649"/>
      <c r="HZ187" s="649"/>
      <c r="IA187" s="649"/>
      <c r="IB187" s="649"/>
      <c r="IC187" s="649"/>
      <c r="ID187" s="649"/>
      <c r="IE187" s="649"/>
      <c r="IF187" s="649"/>
      <c r="IG187" s="649"/>
      <c r="IH187" s="649"/>
      <c r="II187" s="649"/>
      <c r="IJ187" s="649"/>
      <c r="IK187" s="649"/>
      <c r="IL187" s="649"/>
      <c r="IM187" s="649"/>
      <c r="IN187" s="649"/>
      <c r="IO187" s="649"/>
      <c r="IP187" s="649"/>
      <c r="IQ187" s="649"/>
      <c r="IR187" s="649"/>
      <c r="IS187" s="649"/>
      <c r="IT187" s="649"/>
      <c r="IU187" s="649"/>
      <c r="IV187" s="219"/>
    </row>
    <row r="188" spans="1:256" hidden="1">
      <c r="A188" s="678"/>
      <c r="B188" s="679"/>
      <c r="C188" s="680"/>
      <c r="D188" s="667"/>
      <c r="E188" s="638"/>
      <c r="F188" s="638"/>
      <c r="G188" s="639"/>
      <c r="H188" s="617"/>
      <c r="I188" s="681"/>
      <c r="J188" s="675"/>
      <c r="K188" s="682"/>
      <c r="L188" s="682"/>
      <c r="M188" s="682"/>
      <c r="N188" s="682"/>
      <c r="O188" s="624"/>
      <c r="P188" s="624"/>
      <c r="Q188" s="624"/>
      <c r="R188" s="624"/>
      <c r="S188" s="624"/>
      <c r="T188" s="624"/>
      <c r="U188" s="624"/>
      <c r="V188" s="624"/>
      <c r="W188" s="624"/>
      <c r="X188" s="624"/>
      <c r="Y188" s="624"/>
      <c r="Z188" s="624"/>
      <c r="AA188" s="624"/>
      <c r="AB188" s="624"/>
      <c r="AC188" s="624"/>
      <c r="AD188" s="624"/>
      <c r="AE188" s="624"/>
      <c r="AF188" s="624"/>
      <c r="AG188" s="624"/>
      <c r="AH188" s="624"/>
      <c r="AI188" s="624"/>
      <c r="AJ188" s="624"/>
      <c r="AK188" s="624"/>
      <c r="AL188" s="624"/>
      <c r="AM188" s="624"/>
      <c r="AN188" s="624"/>
      <c r="AO188" s="624"/>
      <c r="AP188" s="624"/>
      <c r="AQ188" s="624"/>
      <c r="AR188" s="624"/>
      <c r="AS188" s="624"/>
      <c r="AT188" s="624"/>
      <c r="AU188" s="624"/>
      <c r="AV188" s="624"/>
      <c r="AW188" s="624"/>
      <c r="AX188" s="624"/>
      <c r="AY188" s="624"/>
      <c r="AZ188" s="624"/>
      <c r="BA188" s="624"/>
      <c r="BB188" s="624"/>
      <c r="BC188" s="624"/>
      <c r="BD188" s="624"/>
      <c r="BE188" s="624"/>
      <c r="BF188" s="624"/>
      <c r="BG188" s="624"/>
      <c r="BH188" s="624"/>
      <c r="BI188" s="624"/>
      <c r="BJ188" s="624"/>
      <c r="BK188" s="624"/>
      <c r="BL188" s="624"/>
      <c r="BM188" s="624"/>
      <c r="BN188" s="624"/>
      <c r="BO188" s="624"/>
      <c r="BP188" s="624"/>
      <c r="BQ188" s="624"/>
      <c r="BR188" s="624"/>
      <c r="BS188" s="624"/>
      <c r="BT188" s="624"/>
      <c r="BU188" s="624"/>
      <c r="BV188" s="624"/>
      <c r="BW188" s="624"/>
      <c r="BX188" s="624"/>
      <c r="BY188" s="624"/>
      <c r="BZ188" s="624"/>
      <c r="CA188" s="624"/>
      <c r="CB188" s="624"/>
      <c r="CC188" s="624"/>
      <c r="CD188" s="624"/>
      <c r="CE188" s="624"/>
      <c r="CF188" s="624"/>
      <c r="CG188" s="624"/>
      <c r="CH188" s="624"/>
      <c r="CI188" s="624"/>
      <c r="CJ188" s="624"/>
      <c r="CK188" s="624"/>
      <c r="CL188" s="624"/>
      <c r="CM188" s="624"/>
      <c r="CN188" s="624"/>
      <c r="CO188" s="624"/>
      <c r="CP188" s="624"/>
      <c r="CQ188" s="624"/>
      <c r="CR188" s="624"/>
      <c r="CS188" s="624"/>
      <c r="CT188" s="624"/>
      <c r="CU188" s="624"/>
      <c r="CV188" s="624"/>
      <c r="CW188" s="624"/>
      <c r="CX188" s="624"/>
      <c r="CY188" s="624"/>
      <c r="CZ188" s="624"/>
      <c r="DA188" s="624"/>
      <c r="DB188" s="624"/>
      <c r="DC188" s="624"/>
      <c r="DD188" s="624"/>
      <c r="DE188" s="624"/>
      <c r="DF188" s="624"/>
      <c r="DG188" s="624"/>
      <c r="DH188" s="624"/>
      <c r="DI188" s="624"/>
      <c r="DJ188" s="624"/>
      <c r="DK188" s="624"/>
      <c r="DL188" s="624"/>
      <c r="DM188" s="624"/>
      <c r="DN188" s="624"/>
      <c r="DO188" s="624"/>
      <c r="DP188" s="624"/>
      <c r="DQ188" s="624"/>
      <c r="DR188" s="624"/>
      <c r="DS188" s="624"/>
      <c r="DT188" s="624"/>
      <c r="DU188" s="624"/>
      <c r="DV188" s="624"/>
      <c r="DW188" s="624"/>
      <c r="DX188" s="624"/>
      <c r="DY188" s="624"/>
      <c r="DZ188" s="624"/>
      <c r="EA188" s="624"/>
      <c r="EB188" s="624"/>
      <c r="EC188" s="624"/>
      <c r="ED188" s="624"/>
      <c r="EE188" s="624"/>
      <c r="EF188" s="624"/>
      <c r="EG188" s="624"/>
      <c r="EH188" s="624"/>
      <c r="EI188" s="624"/>
      <c r="EJ188" s="624"/>
      <c r="EK188" s="624"/>
      <c r="EL188" s="624"/>
      <c r="EM188" s="624"/>
      <c r="EN188" s="624"/>
      <c r="EO188" s="624"/>
      <c r="EP188" s="624"/>
      <c r="EQ188" s="624"/>
      <c r="ER188" s="624"/>
      <c r="ES188" s="624"/>
      <c r="ET188" s="624"/>
      <c r="EU188" s="624"/>
      <c r="EV188" s="624"/>
      <c r="EW188" s="624"/>
      <c r="EX188" s="624"/>
      <c r="EY188" s="624"/>
      <c r="EZ188" s="624"/>
      <c r="FA188" s="624"/>
      <c r="FB188" s="624"/>
      <c r="FC188" s="624"/>
      <c r="FD188" s="624"/>
      <c r="FE188" s="624"/>
      <c r="FF188" s="624"/>
      <c r="FG188" s="624"/>
      <c r="FH188" s="624"/>
      <c r="FI188" s="624"/>
      <c r="FJ188" s="624"/>
      <c r="FK188" s="624"/>
      <c r="FL188" s="624"/>
      <c r="FM188" s="624"/>
      <c r="FN188" s="624"/>
      <c r="FO188" s="624"/>
      <c r="FP188" s="624"/>
      <c r="FQ188" s="624"/>
      <c r="FR188" s="624"/>
      <c r="FS188" s="624"/>
      <c r="FT188" s="624"/>
      <c r="FU188" s="624"/>
      <c r="FV188" s="624"/>
      <c r="FW188" s="624"/>
      <c r="FX188" s="624"/>
      <c r="FY188" s="624"/>
      <c r="FZ188" s="624"/>
      <c r="GA188" s="624"/>
      <c r="GB188" s="624"/>
      <c r="GC188" s="624"/>
      <c r="GD188" s="624"/>
      <c r="GE188" s="624"/>
      <c r="GF188" s="624"/>
      <c r="GG188" s="624"/>
      <c r="GH188" s="624"/>
      <c r="GI188" s="624"/>
      <c r="GJ188" s="624"/>
      <c r="GK188" s="624"/>
      <c r="GL188" s="624"/>
      <c r="GM188" s="624"/>
      <c r="GN188" s="624"/>
      <c r="GO188" s="624"/>
      <c r="GP188" s="624"/>
      <c r="GQ188" s="624"/>
      <c r="GR188" s="624"/>
      <c r="GS188" s="624"/>
      <c r="GT188" s="624"/>
      <c r="GU188" s="624"/>
      <c r="GV188" s="624"/>
      <c r="GW188" s="624"/>
      <c r="GX188" s="624"/>
      <c r="GY188" s="624"/>
      <c r="GZ188" s="624"/>
      <c r="HA188" s="624"/>
      <c r="HB188" s="624"/>
      <c r="HC188" s="624"/>
      <c r="HD188" s="624"/>
      <c r="HE188" s="624"/>
      <c r="HF188" s="624"/>
      <c r="HG188" s="624"/>
      <c r="HH188" s="624"/>
      <c r="HI188" s="624"/>
      <c r="HJ188" s="624"/>
      <c r="HK188" s="624"/>
      <c r="HL188" s="624"/>
      <c r="HM188" s="624"/>
      <c r="HN188" s="624"/>
      <c r="HO188" s="624"/>
      <c r="HP188" s="624"/>
      <c r="HQ188" s="624"/>
      <c r="HR188" s="624"/>
      <c r="HS188" s="624"/>
      <c r="HT188" s="624"/>
      <c r="HU188" s="624"/>
      <c r="HV188" s="624"/>
      <c r="HW188" s="624"/>
      <c r="HX188" s="624"/>
      <c r="HY188" s="624"/>
      <c r="HZ188" s="624"/>
      <c r="IA188" s="624"/>
      <c r="IB188" s="624"/>
      <c r="IC188" s="624"/>
      <c r="ID188" s="624"/>
      <c r="IE188" s="624"/>
      <c r="IF188" s="624"/>
      <c r="IG188" s="624"/>
      <c r="IH188" s="624"/>
      <c r="II188" s="624"/>
      <c r="IJ188" s="624"/>
      <c r="IK188" s="624"/>
      <c r="IL188" s="624"/>
      <c r="IM188" s="624"/>
      <c r="IN188" s="624"/>
      <c r="IO188" s="624"/>
      <c r="IP188" s="624"/>
      <c r="IQ188" s="624"/>
      <c r="IR188" s="624"/>
      <c r="IS188" s="624"/>
      <c r="IT188" s="624"/>
      <c r="IU188" s="624"/>
      <c r="IV188" s="219"/>
    </row>
    <row r="189" spans="1:256" hidden="1">
      <c r="A189" s="1205"/>
      <c r="B189" s="1205"/>
      <c r="C189" s="1208" t="s">
        <v>1386</v>
      </c>
      <c r="D189" s="644" t="s">
        <v>0</v>
      </c>
      <c r="E189" s="645">
        <f>F189+G189</f>
        <v>13729000</v>
      </c>
      <c r="F189" s="645">
        <v>13729000</v>
      </c>
      <c r="G189" s="646">
        <v>0</v>
      </c>
      <c r="H189" s="617"/>
      <c r="I189" s="1211" t="s">
        <v>1387</v>
      </c>
      <c r="J189" s="648" t="s">
        <v>0</v>
      </c>
      <c r="K189" s="645">
        <f>L189+M189+N189</f>
        <v>13729000</v>
      </c>
      <c r="L189" s="645">
        <v>13729000</v>
      </c>
      <c r="M189" s="645">
        <v>0</v>
      </c>
      <c r="N189" s="645">
        <v>0</v>
      </c>
      <c r="O189" s="219"/>
      <c r="P189" s="219"/>
      <c r="Q189" s="219"/>
      <c r="R189" s="219"/>
      <c r="S189" s="219"/>
      <c r="T189" s="219"/>
      <c r="U189" s="219"/>
      <c r="V189" s="219"/>
      <c r="W189" s="219"/>
      <c r="X189" s="219"/>
      <c r="Y189" s="219"/>
      <c r="Z189" s="219"/>
      <c r="AA189" s="219"/>
      <c r="AB189" s="219"/>
      <c r="AC189" s="219"/>
      <c r="AD189" s="219"/>
      <c r="AE189" s="219"/>
      <c r="AF189" s="219"/>
      <c r="AG189" s="219"/>
      <c r="AH189" s="219"/>
      <c r="AI189" s="219"/>
      <c r="AJ189" s="219"/>
      <c r="AK189" s="219"/>
      <c r="AL189" s="219"/>
      <c r="AM189" s="219"/>
      <c r="AN189" s="219"/>
      <c r="AO189" s="219"/>
      <c r="AP189" s="219"/>
      <c r="AQ189" s="219"/>
      <c r="AR189" s="219"/>
      <c r="AS189" s="219"/>
      <c r="AT189" s="219"/>
      <c r="AU189" s="219"/>
      <c r="AV189" s="219"/>
      <c r="AW189" s="219"/>
      <c r="AX189" s="219"/>
      <c r="AY189" s="219"/>
      <c r="AZ189" s="219"/>
      <c r="BA189" s="219"/>
      <c r="BB189" s="219"/>
      <c r="BC189" s="219"/>
      <c r="BD189" s="219"/>
      <c r="BE189" s="219"/>
      <c r="BF189" s="219"/>
      <c r="BG189" s="219"/>
      <c r="BH189" s="219"/>
      <c r="BI189" s="219"/>
      <c r="BJ189" s="219"/>
      <c r="BK189" s="219"/>
      <c r="BL189" s="219"/>
      <c r="BM189" s="219"/>
      <c r="BN189" s="219"/>
      <c r="BO189" s="219"/>
      <c r="BP189" s="219"/>
      <c r="BQ189" s="219"/>
      <c r="BR189" s="219"/>
      <c r="BS189" s="219"/>
      <c r="BT189" s="219"/>
      <c r="BU189" s="219"/>
      <c r="BV189" s="219"/>
      <c r="BW189" s="219"/>
      <c r="BX189" s="219"/>
      <c r="BY189" s="219"/>
      <c r="BZ189" s="219"/>
      <c r="CA189" s="219"/>
      <c r="CB189" s="219"/>
      <c r="CC189" s="219"/>
      <c r="CD189" s="219"/>
      <c r="CE189" s="219"/>
      <c r="CF189" s="219"/>
      <c r="CG189" s="219"/>
      <c r="CH189" s="219"/>
      <c r="CI189" s="219"/>
      <c r="CJ189" s="219"/>
      <c r="CK189" s="219"/>
      <c r="CL189" s="219"/>
      <c r="CM189" s="219"/>
      <c r="CN189" s="219"/>
      <c r="CO189" s="219"/>
      <c r="CP189" s="219"/>
      <c r="CQ189" s="219"/>
      <c r="CR189" s="219"/>
      <c r="CS189" s="219"/>
      <c r="CT189" s="219"/>
      <c r="CU189" s="219"/>
      <c r="CV189" s="219"/>
      <c r="CW189" s="219"/>
      <c r="CX189" s="219"/>
      <c r="CY189" s="219"/>
      <c r="CZ189" s="219"/>
      <c r="DA189" s="219"/>
      <c r="DB189" s="219"/>
      <c r="DC189" s="219"/>
      <c r="DD189" s="219"/>
      <c r="DE189" s="219"/>
      <c r="DF189" s="219"/>
      <c r="DG189" s="219"/>
      <c r="DH189" s="219"/>
      <c r="DI189" s="219"/>
      <c r="DJ189" s="219"/>
      <c r="DK189" s="219"/>
      <c r="DL189" s="219"/>
      <c r="DM189" s="219"/>
      <c r="DN189" s="219"/>
      <c r="DO189" s="219"/>
      <c r="DP189" s="219"/>
      <c r="DQ189" s="219"/>
      <c r="DR189" s="219"/>
      <c r="DS189" s="219"/>
      <c r="DT189" s="219"/>
      <c r="DU189" s="219"/>
      <c r="DV189" s="219"/>
      <c r="DW189" s="219"/>
      <c r="DX189" s="219"/>
      <c r="DY189" s="219"/>
      <c r="DZ189" s="219"/>
      <c r="EA189" s="219"/>
      <c r="EB189" s="219"/>
      <c r="EC189" s="219"/>
      <c r="ED189" s="219"/>
      <c r="EE189" s="219"/>
      <c r="EF189" s="219"/>
      <c r="EG189" s="219"/>
      <c r="EH189" s="219"/>
      <c r="EI189" s="219"/>
      <c r="EJ189" s="219"/>
      <c r="EK189" s="219"/>
      <c r="EL189" s="219"/>
      <c r="EM189" s="219"/>
      <c r="EN189" s="219"/>
      <c r="EO189" s="219"/>
      <c r="EP189" s="219"/>
      <c r="EQ189" s="219"/>
      <c r="ER189" s="219"/>
      <c r="ES189" s="219"/>
      <c r="ET189" s="219"/>
      <c r="EU189" s="219"/>
      <c r="EV189" s="219"/>
      <c r="EW189" s="219"/>
      <c r="EX189" s="219"/>
      <c r="EY189" s="219"/>
      <c r="EZ189" s="219"/>
      <c r="FA189" s="219"/>
      <c r="FB189" s="219"/>
      <c r="FC189" s="219"/>
      <c r="FD189" s="219"/>
      <c r="FE189" s="219"/>
      <c r="FF189" s="219"/>
      <c r="FG189" s="219"/>
      <c r="FH189" s="219"/>
      <c r="FI189" s="219"/>
      <c r="FJ189" s="219"/>
      <c r="FK189" s="219"/>
      <c r="FL189" s="219"/>
      <c r="FM189" s="219"/>
      <c r="FN189" s="219"/>
      <c r="FO189" s="219"/>
      <c r="FP189" s="219"/>
      <c r="FQ189" s="219"/>
      <c r="FR189" s="219"/>
      <c r="FS189" s="219"/>
      <c r="FT189" s="219"/>
      <c r="FU189" s="219"/>
      <c r="FV189" s="219"/>
      <c r="FW189" s="219"/>
      <c r="FX189" s="219"/>
      <c r="FY189" s="219"/>
      <c r="FZ189" s="219"/>
      <c r="GA189" s="219"/>
      <c r="GB189" s="219"/>
      <c r="GC189" s="219"/>
      <c r="GD189" s="219"/>
      <c r="GE189" s="219"/>
      <c r="GF189" s="219"/>
      <c r="GG189" s="219"/>
      <c r="GH189" s="219"/>
      <c r="GI189" s="219"/>
      <c r="GJ189" s="219"/>
      <c r="GK189" s="219"/>
      <c r="GL189" s="219"/>
      <c r="GM189" s="219"/>
      <c r="GN189" s="219"/>
      <c r="GO189" s="219"/>
      <c r="GP189" s="219"/>
      <c r="GQ189" s="219"/>
      <c r="GR189" s="219"/>
      <c r="GS189" s="219"/>
      <c r="GT189" s="219"/>
      <c r="GU189" s="219"/>
      <c r="GV189" s="219"/>
      <c r="GW189" s="219"/>
      <c r="GX189" s="219"/>
      <c r="GY189" s="219"/>
      <c r="GZ189" s="219"/>
      <c r="HA189" s="219"/>
      <c r="HB189" s="219"/>
      <c r="HC189" s="219"/>
      <c r="HD189" s="219"/>
      <c r="HE189" s="219"/>
      <c r="HF189" s="219"/>
      <c r="HG189" s="219"/>
      <c r="HH189" s="219"/>
      <c r="HI189" s="219"/>
      <c r="HJ189" s="219"/>
      <c r="HK189" s="219"/>
      <c r="HL189" s="219"/>
      <c r="HM189" s="219"/>
      <c r="HN189" s="219"/>
      <c r="HO189" s="219"/>
      <c r="HP189" s="219"/>
      <c r="HQ189" s="219"/>
      <c r="HR189" s="219"/>
      <c r="HS189" s="219"/>
      <c r="HT189" s="219"/>
      <c r="HU189" s="219"/>
      <c r="HV189" s="219"/>
      <c r="HW189" s="219"/>
      <c r="HX189" s="219"/>
      <c r="HY189" s="219"/>
      <c r="HZ189" s="219"/>
      <c r="IA189" s="219"/>
      <c r="IB189" s="219"/>
      <c r="IC189" s="219"/>
      <c r="ID189" s="219"/>
      <c r="IE189" s="219"/>
      <c r="IF189" s="219"/>
      <c r="IG189" s="219"/>
      <c r="IH189" s="219"/>
      <c r="II189" s="219"/>
      <c r="IJ189" s="219"/>
      <c r="IK189" s="219"/>
      <c r="IL189" s="219"/>
      <c r="IM189" s="219"/>
      <c r="IN189" s="219"/>
      <c r="IO189" s="219"/>
      <c r="IP189" s="219"/>
      <c r="IQ189" s="219"/>
      <c r="IR189" s="219"/>
      <c r="IS189" s="219"/>
      <c r="IT189" s="219"/>
      <c r="IU189" s="219"/>
      <c r="IV189" s="219"/>
    </row>
    <row r="190" spans="1:256" hidden="1">
      <c r="A190" s="1206"/>
      <c r="B190" s="1206"/>
      <c r="C190" s="1209"/>
      <c r="D190" s="644" t="s">
        <v>1</v>
      </c>
      <c r="E190" s="645">
        <f>F190+G190</f>
        <v>0</v>
      </c>
      <c r="F190" s="645"/>
      <c r="G190" s="646"/>
      <c r="H190" s="617"/>
      <c r="I190" s="1212"/>
      <c r="J190" s="648" t="s">
        <v>1</v>
      </c>
      <c r="K190" s="645">
        <f>L190+M190+N190</f>
        <v>0</v>
      </c>
      <c r="L190" s="645"/>
      <c r="M190" s="645"/>
      <c r="N190" s="645"/>
      <c r="O190" s="219"/>
      <c r="P190" s="219"/>
      <c r="Q190" s="219"/>
      <c r="R190" s="219"/>
      <c r="S190" s="219"/>
      <c r="T190" s="219"/>
      <c r="U190" s="219"/>
      <c r="V190" s="219"/>
      <c r="W190" s="219"/>
      <c r="X190" s="219"/>
      <c r="Y190" s="219"/>
      <c r="Z190" s="219"/>
      <c r="AA190" s="219"/>
      <c r="AB190" s="219"/>
      <c r="AC190" s="219"/>
      <c r="AD190" s="219"/>
      <c r="AE190" s="219"/>
      <c r="AF190" s="219"/>
      <c r="AG190" s="219"/>
      <c r="AH190" s="219"/>
      <c r="AI190" s="219"/>
      <c r="AJ190" s="219"/>
      <c r="AK190" s="219"/>
      <c r="AL190" s="219"/>
      <c r="AM190" s="219"/>
      <c r="AN190" s="219"/>
      <c r="AO190" s="219"/>
      <c r="AP190" s="219"/>
      <c r="AQ190" s="219"/>
      <c r="AR190" s="219"/>
      <c r="AS190" s="219"/>
      <c r="AT190" s="219"/>
      <c r="AU190" s="219"/>
      <c r="AV190" s="219"/>
      <c r="AW190" s="219"/>
      <c r="AX190" s="219"/>
      <c r="AY190" s="219"/>
      <c r="AZ190" s="219"/>
      <c r="BA190" s="219"/>
      <c r="BB190" s="219"/>
      <c r="BC190" s="219"/>
      <c r="BD190" s="219"/>
      <c r="BE190" s="219"/>
      <c r="BF190" s="219"/>
      <c r="BG190" s="219"/>
      <c r="BH190" s="219"/>
      <c r="BI190" s="219"/>
      <c r="BJ190" s="219"/>
      <c r="BK190" s="219"/>
      <c r="BL190" s="219"/>
      <c r="BM190" s="219"/>
      <c r="BN190" s="219"/>
      <c r="BO190" s="219"/>
      <c r="BP190" s="219"/>
      <c r="BQ190" s="219"/>
      <c r="BR190" s="219"/>
      <c r="BS190" s="219"/>
      <c r="BT190" s="219"/>
      <c r="BU190" s="219"/>
      <c r="BV190" s="219"/>
      <c r="BW190" s="219"/>
      <c r="BX190" s="219"/>
      <c r="BY190" s="219"/>
      <c r="BZ190" s="219"/>
      <c r="CA190" s="219"/>
      <c r="CB190" s="219"/>
      <c r="CC190" s="219"/>
      <c r="CD190" s="219"/>
      <c r="CE190" s="219"/>
      <c r="CF190" s="219"/>
      <c r="CG190" s="219"/>
      <c r="CH190" s="219"/>
      <c r="CI190" s="219"/>
      <c r="CJ190" s="219"/>
      <c r="CK190" s="219"/>
      <c r="CL190" s="219"/>
      <c r="CM190" s="219"/>
      <c r="CN190" s="219"/>
      <c r="CO190" s="219"/>
      <c r="CP190" s="219"/>
      <c r="CQ190" s="219"/>
      <c r="CR190" s="219"/>
      <c r="CS190" s="219"/>
      <c r="CT190" s="219"/>
      <c r="CU190" s="219"/>
      <c r="CV190" s="219"/>
      <c r="CW190" s="219"/>
      <c r="CX190" s="219"/>
      <c r="CY190" s="219"/>
      <c r="CZ190" s="219"/>
      <c r="DA190" s="219"/>
      <c r="DB190" s="219"/>
      <c r="DC190" s="219"/>
      <c r="DD190" s="219"/>
      <c r="DE190" s="219"/>
      <c r="DF190" s="219"/>
      <c r="DG190" s="219"/>
      <c r="DH190" s="219"/>
      <c r="DI190" s="219"/>
      <c r="DJ190" s="219"/>
      <c r="DK190" s="219"/>
      <c r="DL190" s="219"/>
      <c r="DM190" s="219"/>
      <c r="DN190" s="219"/>
      <c r="DO190" s="219"/>
      <c r="DP190" s="219"/>
      <c r="DQ190" s="219"/>
      <c r="DR190" s="219"/>
      <c r="DS190" s="219"/>
      <c r="DT190" s="219"/>
      <c r="DU190" s="219"/>
      <c r="DV190" s="219"/>
      <c r="DW190" s="219"/>
      <c r="DX190" s="219"/>
      <c r="DY190" s="219"/>
      <c r="DZ190" s="219"/>
      <c r="EA190" s="219"/>
      <c r="EB190" s="219"/>
      <c r="EC190" s="219"/>
      <c r="ED190" s="219"/>
      <c r="EE190" s="219"/>
      <c r="EF190" s="219"/>
      <c r="EG190" s="219"/>
      <c r="EH190" s="219"/>
      <c r="EI190" s="219"/>
      <c r="EJ190" s="219"/>
      <c r="EK190" s="219"/>
      <c r="EL190" s="219"/>
      <c r="EM190" s="219"/>
      <c r="EN190" s="219"/>
      <c r="EO190" s="219"/>
      <c r="EP190" s="219"/>
      <c r="EQ190" s="219"/>
      <c r="ER190" s="219"/>
      <c r="ES190" s="219"/>
      <c r="ET190" s="219"/>
      <c r="EU190" s="219"/>
      <c r="EV190" s="219"/>
      <c r="EW190" s="219"/>
      <c r="EX190" s="219"/>
      <c r="EY190" s="219"/>
      <c r="EZ190" s="219"/>
      <c r="FA190" s="219"/>
      <c r="FB190" s="219"/>
      <c r="FC190" s="219"/>
      <c r="FD190" s="219"/>
      <c r="FE190" s="219"/>
      <c r="FF190" s="219"/>
      <c r="FG190" s="219"/>
      <c r="FH190" s="219"/>
      <c r="FI190" s="219"/>
      <c r="FJ190" s="219"/>
      <c r="FK190" s="219"/>
      <c r="FL190" s="219"/>
      <c r="FM190" s="219"/>
      <c r="FN190" s="219"/>
      <c r="FO190" s="219"/>
      <c r="FP190" s="219"/>
      <c r="FQ190" s="219"/>
      <c r="FR190" s="219"/>
      <c r="FS190" s="219"/>
      <c r="FT190" s="219"/>
      <c r="FU190" s="219"/>
      <c r="FV190" s="219"/>
      <c r="FW190" s="219"/>
      <c r="FX190" s="219"/>
      <c r="FY190" s="219"/>
      <c r="FZ190" s="219"/>
      <c r="GA190" s="219"/>
      <c r="GB190" s="219"/>
      <c r="GC190" s="219"/>
      <c r="GD190" s="219"/>
      <c r="GE190" s="219"/>
      <c r="GF190" s="219"/>
      <c r="GG190" s="219"/>
      <c r="GH190" s="219"/>
      <c r="GI190" s="219"/>
      <c r="GJ190" s="219"/>
      <c r="GK190" s="219"/>
      <c r="GL190" s="219"/>
      <c r="GM190" s="219"/>
      <c r="GN190" s="219"/>
      <c r="GO190" s="219"/>
      <c r="GP190" s="219"/>
      <c r="GQ190" s="219"/>
      <c r="GR190" s="219"/>
      <c r="GS190" s="219"/>
      <c r="GT190" s="219"/>
      <c r="GU190" s="219"/>
      <c r="GV190" s="219"/>
      <c r="GW190" s="219"/>
      <c r="GX190" s="219"/>
      <c r="GY190" s="219"/>
      <c r="GZ190" s="219"/>
      <c r="HA190" s="219"/>
      <c r="HB190" s="219"/>
      <c r="HC190" s="219"/>
      <c r="HD190" s="219"/>
      <c r="HE190" s="219"/>
      <c r="HF190" s="219"/>
      <c r="HG190" s="219"/>
      <c r="HH190" s="219"/>
      <c r="HI190" s="219"/>
      <c r="HJ190" s="219"/>
      <c r="HK190" s="219"/>
      <c r="HL190" s="219"/>
      <c r="HM190" s="219"/>
      <c r="HN190" s="219"/>
      <c r="HO190" s="219"/>
      <c r="HP190" s="219"/>
      <c r="HQ190" s="219"/>
      <c r="HR190" s="219"/>
      <c r="HS190" s="219"/>
      <c r="HT190" s="219"/>
      <c r="HU190" s="219"/>
      <c r="HV190" s="219"/>
      <c r="HW190" s="219"/>
      <c r="HX190" s="219"/>
      <c r="HY190" s="219"/>
      <c r="HZ190" s="219"/>
      <c r="IA190" s="219"/>
      <c r="IB190" s="219"/>
      <c r="IC190" s="219"/>
      <c r="ID190" s="219"/>
      <c r="IE190" s="219"/>
      <c r="IF190" s="219"/>
      <c r="IG190" s="219"/>
      <c r="IH190" s="219"/>
      <c r="II190" s="219"/>
      <c r="IJ190" s="219"/>
      <c r="IK190" s="219"/>
      <c r="IL190" s="219"/>
      <c r="IM190" s="219"/>
      <c r="IN190" s="219"/>
      <c r="IO190" s="219"/>
      <c r="IP190" s="219"/>
      <c r="IQ190" s="219"/>
      <c r="IR190" s="219"/>
      <c r="IS190" s="219"/>
      <c r="IT190" s="219"/>
      <c r="IU190" s="219"/>
      <c r="IV190" s="219"/>
    </row>
    <row r="191" spans="1:256" hidden="1">
      <c r="A191" s="1207"/>
      <c r="B191" s="1207"/>
      <c r="C191" s="1210"/>
      <c r="D191" s="644" t="s">
        <v>2</v>
      </c>
      <c r="E191" s="645">
        <f>E189+E190</f>
        <v>13729000</v>
      </c>
      <c r="F191" s="645">
        <f>F189+F190</f>
        <v>13729000</v>
      </c>
      <c r="G191" s="645">
        <f>G189+G190</f>
        <v>0</v>
      </c>
      <c r="H191" s="617"/>
      <c r="I191" s="1213"/>
      <c r="J191" s="648" t="s">
        <v>2</v>
      </c>
      <c r="K191" s="645">
        <f>K189+K190</f>
        <v>13729000</v>
      </c>
      <c r="L191" s="645">
        <f>L189+L190</f>
        <v>13729000</v>
      </c>
      <c r="M191" s="645">
        <f>M189+M190</f>
        <v>0</v>
      </c>
      <c r="N191" s="645">
        <f>N189+N190</f>
        <v>0</v>
      </c>
      <c r="O191" s="219"/>
      <c r="P191" s="219"/>
      <c r="Q191" s="219"/>
      <c r="R191" s="219"/>
      <c r="S191" s="219"/>
      <c r="T191" s="219"/>
      <c r="U191" s="219"/>
      <c r="V191" s="219"/>
      <c r="W191" s="219"/>
      <c r="X191" s="219"/>
      <c r="Y191" s="219"/>
      <c r="Z191" s="219"/>
      <c r="AA191" s="219"/>
      <c r="AB191" s="219"/>
      <c r="AC191" s="219"/>
      <c r="AD191" s="219"/>
      <c r="AE191" s="219"/>
      <c r="AF191" s="219"/>
      <c r="AG191" s="219"/>
      <c r="AH191" s="219"/>
      <c r="AI191" s="219"/>
      <c r="AJ191" s="219"/>
      <c r="AK191" s="219"/>
      <c r="AL191" s="219"/>
      <c r="AM191" s="219"/>
      <c r="AN191" s="219"/>
      <c r="AO191" s="219"/>
      <c r="AP191" s="219"/>
      <c r="AQ191" s="219"/>
      <c r="AR191" s="219"/>
      <c r="AS191" s="219"/>
      <c r="AT191" s="219"/>
      <c r="AU191" s="219"/>
      <c r="AV191" s="219"/>
      <c r="AW191" s="219"/>
      <c r="AX191" s="219"/>
      <c r="AY191" s="219"/>
      <c r="AZ191" s="219"/>
      <c r="BA191" s="219"/>
      <c r="BB191" s="219"/>
      <c r="BC191" s="219"/>
      <c r="BD191" s="219"/>
      <c r="BE191" s="219"/>
      <c r="BF191" s="219"/>
      <c r="BG191" s="219"/>
      <c r="BH191" s="219"/>
      <c r="BI191" s="219"/>
      <c r="BJ191" s="219"/>
      <c r="BK191" s="219"/>
      <c r="BL191" s="219"/>
      <c r="BM191" s="219"/>
      <c r="BN191" s="219"/>
      <c r="BO191" s="219"/>
      <c r="BP191" s="219"/>
      <c r="BQ191" s="219"/>
      <c r="BR191" s="219"/>
      <c r="BS191" s="219"/>
      <c r="BT191" s="219"/>
      <c r="BU191" s="219"/>
      <c r="BV191" s="219"/>
      <c r="BW191" s="219"/>
      <c r="BX191" s="219"/>
      <c r="BY191" s="219"/>
      <c r="BZ191" s="219"/>
      <c r="CA191" s="219"/>
      <c r="CB191" s="219"/>
      <c r="CC191" s="219"/>
      <c r="CD191" s="219"/>
      <c r="CE191" s="219"/>
      <c r="CF191" s="219"/>
      <c r="CG191" s="219"/>
      <c r="CH191" s="219"/>
      <c r="CI191" s="219"/>
      <c r="CJ191" s="219"/>
      <c r="CK191" s="219"/>
      <c r="CL191" s="219"/>
      <c r="CM191" s="219"/>
      <c r="CN191" s="219"/>
      <c r="CO191" s="219"/>
      <c r="CP191" s="219"/>
      <c r="CQ191" s="219"/>
      <c r="CR191" s="219"/>
      <c r="CS191" s="219"/>
      <c r="CT191" s="219"/>
      <c r="CU191" s="219"/>
      <c r="CV191" s="219"/>
      <c r="CW191" s="219"/>
      <c r="CX191" s="219"/>
      <c r="CY191" s="219"/>
      <c r="CZ191" s="219"/>
      <c r="DA191" s="219"/>
      <c r="DB191" s="219"/>
      <c r="DC191" s="219"/>
      <c r="DD191" s="219"/>
      <c r="DE191" s="219"/>
      <c r="DF191" s="219"/>
      <c r="DG191" s="219"/>
      <c r="DH191" s="219"/>
      <c r="DI191" s="219"/>
      <c r="DJ191" s="219"/>
      <c r="DK191" s="219"/>
      <c r="DL191" s="219"/>
      <c r="DM191" s="219"/>
      <c r="DN191" s="219"/>
      <c r="DO191" s="219"/>
      <c r="DP191" s="219"/>
      <c r="DQ191" s="219"/>
      <c r="DR191" s="219"/>
      <c r="DS191" s="219"/>
      <c r="DT191" s="219"/>
      <c r="DU191" s="219"/>
      <c r="DV191" s="219"/>
      <c r="DW191" s="219"/>
      <c r="DX191" s="219"/>
      <c r="DY191" s="219"/>
      <c r="DZ191" s="219"/>
      <c r="EA191" s="219"/>
      <c r="EB191" s="219"/>
      <c r="EC191" s="219"/>
      <c r="ED191" s="219"/>
      <c r="EE191" s="219"/>
      <c r="EF191" s="219"/>
      <c r="EG191" s="219"/>
      <c r="EH191" s="219"/>
      <c r="EI191" s="219"/>
      <c r="EJ191" s="219"/>
      <c r="EK191" s="219"/>
      <c r="EL191" s="219"/>
      <c r="EM191" s="219"/>
      <c r="EN191" s="219"/>
      <c r="EO191" s="219"/>
      <c r="EP191" s="219"/>
      <c r="EQ191" s="219"/>
      <c r="ER191" s="219"/>
      <c r="ES191" s="219"/>
      <c r="ET191" s="219"/>
      <c r="EU191" s="219"/>
      <c r="EV191" s="219"/>
      <c r="EW191" s="219"/>
      <c r="EX191" s="219"/>
      <c r="EY191" s="219"/>
      <c r="EZ191" s="219"/>
      <c r="FA191" s="219"/>
      <c r="FB191" s="219"/>
      <c r="FC191" s="219"/>
      <c r="FD191" s="219"/>
      <c r="FE191" s="219"/>
      <c r="FF191" s="219"/>
      <c r="FG191" s="219"/>
      <c r="FH191" s="219"/>
      <c r="FI191" s="219"/>
      <c r="FJ191" s="219"/>
      <c r="FK191" s="219"/>
      <c r="FL191" s="219"/>
      <c r="FM191" s="219"/>
      <c r="FN191" s="219"/>
      <c r="FO191" s="219"/>
      <c r="FP191" s="219"/>
      <c r="FQ191" s="219"/>
      <c r="FR191" s="219"/>
      <c r="FS191" s="219"/>
      <c r="FT191" s="219"/>
      <c r="FU191" s="219"/>
      <c r="FV191" s="219"/>
      <c r="FW191" s="219"/>
      <c r="FX191" s="219"/>
      <c r="FY191" s="219"/>
      <c r="FZ191" s="219"/>
      <c r="GA191" s="219"/>
      <c r="GB191" s="219"/>
      <c r="GC191" s="219"/>
      <c r="GD191" s="219"/>
      <c r="GE191" s="219"/>
      <c r="GF191" s="219"/>
      <c r="GG191" s="219"/>
      <c r="GH191" s="219"/>
      <c r="GI191" s="219"/>
      <c r="GJ191" s="219"/>
      <c r="GK191" s="219"/>
      <c r="GL191" s="219"/>
      <c r="GM191" s="219"/>
      <c r="GN191" s="219"/>
      <c r="GO191" s="219"/>
      <c r="GP191" s="219"/>
      <c r="GQ191" s="219"/>
      <c r="GR191" s="219"/>
      <c r="GS191" s="219"/>
      <c r="GT191" s="219"/>
      <c r="GU191" s="219"/>
      <c r="GV191" s="219"/>
      <c r="GW191" s="219"/>
      <c r="GX191" s="219"/>
      <c r="GY191" s="219"/>
      <c r="GZ191" s="219"/>
      <c r="HA191" s="219"/>
      <c r="HB191" s="219"/>
      <c r="HC191" s="219"/>
      <c r="HD191" s="219"/>
      <c r="HE191" s="219"/>
      <c r="HF191" s="219"/>
      <c r="HG191" s="219"/>
      <c r="HH191" s="219"/>
      <c r="HI191" s="219"/>
      <c r="HJ191" s="219"/>
      <c r="HK191" s="219"/>
      <c r="HL191" s="219"/>
      <c r="HM191" s="219"/>
      <c r="HN191" s="219"/>
      <c r="HO191" s="219"/>
      <c r="HP191" s="219"/>
      <c r="HQ191" s="219"/>
      <c r="HR191" s="219"/>
      <c r="HS191" s="219"/>
      <c r="HT191" s="219"/>
      <c r="HU191" s="219"/>
      <c r="HV191" s="219"/>
      <c r="HW191" s="219"/>
      <c r="HX191" s="219"/>
      <c r="HY191" s="219"/>
      <c r="HZ191" s="219"/>
      <c r="IA191" s="219"/>
      <c r="IB191" s="219"/>
      <c r="IC191" s="219"/>
      <c r="ID191" s="219"/>
      <c r="IE191" s="219"/>
      <c r="IF191" s="219"/>
      <c r="IG191" s="219"/>
      <c r="IH191" s="219"/>
      <c r="II191" s="219"/>
      <c r="IJ191" s="219"/>
      <c r="IK191" s="219"/>
      <c r="IL191" s="219"/>
      <c r="IM191" s="219"/>
      <c r="IN191" s="219"/>
      <c r="IO191" s="219"/>
      <c r="IP191" s="219"/>
      <c r="IQ191" s="219"/>
      <c r="IR191" s="219"/>
      <c r="IS191" s="219"/>
      <c r="IT191" s="219"/>
      <c r="IU191" s="219"/>
      <c r="IV191" s="219"/>
    </row>
    <row r="192" spans="1:256" hidden="1">
      <c r="A192" s="641"/>
      <c r="B192" s="642"/>
      <c r="C192" s="643"/>
      <c r="D192" s="644"/>
      <c r="E192" s="676"/>
      <c r="F192" s="676"/>
      <c r="G192" s="677"/>
      <c r="H192" s="617"/>
      <c r="I192" s="647"/>
      <c r="J192" s="648"/>
      <c r="K192" s="645"/>
      <c r="L192" s="645"/>
      <c r="M192" s="645"/>
      <c r="N192" s="645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  <c r="AY192" s="219"/>
      <c r="AZ192" s="219"/>
      <c r="BA192" s="219"/>
      <c r="BB192" s="219"/>
      <c r="BC192" s="219"/>
      <c r="BD192" s="219"/>
      <c r="BE192" s="219"/>
      <c r="BF192" s="219"/>
      <c r="BG192" s="219"/>
      <c r="BH192" s="219"/>
      <c r="BI192" s="219"/>
      <c r="BJ192" s="219"/>
      <c r="BK192" s="219"/>
      <c r="BL192" s="219"/>
      <c r="BM192" s="219"/>
      <c r="BN192" s="219"/>
      <c r="BO192" s="219"/>
      <c r="BP192" s="219"/>
      <c r="BQ192" s="219"/>
      <c r="BR192" s="219"/>
      <c r="BS192" s="219"/>
      <c r="BT192" s="219"/>
      <c r="BU192" s="219"/>
      <c r="BV192" s="219"/>
      <c r="BW192" s="219"/>
      <c r="BX192" s="219"/>
      <c r="BY192" s="219"/>
      <c r="BZ192" s="219"/>
      <c r="CA192" s="219"/>
      <c r="CB192" s="219"/>
      <c r="CC192" s="219"/>
      <c r="CD192" s="219"/>
      <c r="CE192" s="219"/>
      <c r="CF192" s="219"/>
      <c r="CG192" s="219"/>
      <c r="CH192" s="219"/>
      <c r="CI192" s="219"/>
      <c r="CJ192" s="219"/>
      <c r="CK192" s="219"/>
      <c r="CL192" s="219"/>
      <c r="CM192" s="219"/>
      <c r="CN192" s="219"/>
      <c r="CO192" s="219"/>
      <c r="CP192" s="219"/>
      <c r="CQ192" s="219"/>
      <c r="CR192" s="219"/>
      <c r="CS192" s="219"/>
      <c r="CT192" s="219"/>
      <c r="CU192" s="219"/>
      <c r="CV192" s="219"/>
      <c r="CW192" s="219"/>
      <c r="CX192" s="219"/>
      <c r="CY192" s="219"/>
      <c r="CZ192" s="219"/>
      <c r="DA192" s="219"/>
      <c r="DB192" s="219"/>
      <c r="DC192" s="219"/>
      <c r="DD192" s="219"/>
      <c r="DE192" s="219"/>
      <c r="DF192" s="219"/>
      <c r="DG192" s="219"/>
      <c r="DH192" s="219"/>
      <c r="DI192" s="219"/>
      <c r="DJ192" s="219"/>
      <c r="DK192" s="219"/>
      <c r="DL192" s="219"/>
      <c r="DM192" s="219"/>
      <c r="DN192" s="219"/>
      <c r="DO192" s="219"/>
      <c r="DP192" s="219"/>
      <c r="DQ192" s="219"/>
      <c r="DR192" s="219"/>
      <c r="DS192" s="219"/>
      <c r="DT192" s="219"/>
      <c r="DU192" s="219"/>
      <c r="DV192" s="219"/>
      <c r="DW192" s="219"/>
      <c r="DX192" s="219"/>
      <c r="DY192" s="219"/>
      <c r="DZ192" s="219"/>
      <c r="EA192" s="219"/>
      <c r="EB192" s="219"/>
      <c r="EC192" s="219"/>
      <c r="ED192" s="219"/>
      <c r="EE192" s="219"/>
      <c r="EF192" s="219"/>
      <c r="EG192" s="219"/>
      <c r="EH192" s="219"/>
      <c r="EI192" s="219"/>
      <c r="EJ192" s="219"/>
      <c r="EK192" s="219"/>
      <c r="EL192" s="219"/>
      <c r="EM192" s="219"/>
      <c r="EN192" s="219"/>
      <c r="EO192" s="219"/>
      <c r="EP192" s="219"/>
      <c r="EQ192" s="219"/>
      <c r="ER192" s="219"/>
      <c r="ES192" s="219"/>
      <c r="ET192" s="219"/>
      <c r="EU192" s="219"/>
      <c r="EV192" s="219"/>
      <c r="EW192" s="219"/>
      <c r="EX192" s="219"/>
      <c r="EY192" s="219"/>
      <c r="EZ192" s="219"/>
      <c r="FA192" s="219"/>
      <c r="FB192" s="219"/>
      <c r="FC192" s="219"/>
      <c r="FD192" s="219"/>
      <c r="FE192" s="219"/>
      <c r="FF192" s="219"/>
      <c r="FG192" s="219"/>
      <c r="FH192" s="219"/>
      <c r="FI192" s="219"/>
      <c r="FJ192" s="219"/>
      <c r="FK192" s="219"/>
      <c r="FL192" s="219"/>
      <c r="FM192" s="219"/>
      <c r="FN192" s="219"/>
      <c r="FO192" s="219"/>
      <c r="FP192" s="219"/>
      <c r="FQ192" s="219"/>
      <c r="FR192" s="219"/>
      <c r="FS192" s="219"/>
      <c r="FT192" s="219"/>
      <c r="FU192" s="219"/>
      <c r="FV192" s="219"/>
      <c r="FW192" s="219"/>
      <c r="FX192" s="219"/>
      <c r="FY192" s="219"/>
      <c r="FZ192" s="219"/>
      <c r="GA192" s="219"/>
      <c r="GB192" s="219"/>
      <c r="GC192" s="219"/>
      <c r="GD192" s="219"/>
      <c r="GE192" s="219"/>
      <c r="GF192" s="219"/>
      <c r="GG192" s="219"/>
      <c r="GH192" s="219"/>
      <c r="GI192" s="219"/>
      <c r="GJ192" s="219"/>
      <c r="GK192" s="219"/>
      <c r="GL192" s="219"/>
      <c r="GM192" s="219"/>
      <c r="GN192" s="219"/>
      <c r="GO192" s="219"/>
      <c r="GP192" s="219"/>
      <c r="GQ192" s="219"/>
      <c r="GR192" s="219"/>
      <c r="GS192" s="219"/>
      <c r="GT192" s="219"/>
      <c r="GU192" s="219"/>
      <c r="GV192" s="219"/>
      <c r="GW192" s="219"/>
      <c r="GX192" s="219"/>
      <c r="GY192" s="219"/>
      <c r="GZ192" s="219"/>
      <c r="HA192" s="219"/>
      <c r="HB192" s="219"/>
      <c r="HC192" s="219"/>
      <c r="HD192" s="219"/>
      <c r="HE192" s="219"/>
      <c r="HF192" s="219"/>
      <c r="HG192" s="219"/>
      <c r="HH192" s="219"/>
      <c r="HI192" s="219"/>
      <c r="HJ192" s="219"/>
      <c r="HK192" s="219"/>
      <c r="HL192" s="219"/>
      <c r="HM192" s="219"/>
      <c r="HN192" s="219"/>
      <c r="HO192" s="219"/>
      <c r="HP192" s="219"/>
      <c r="HQ192" s="219"/>
      <c r="HR192" s="219"/>
      <c r="HS192" s="219"/>
      <c r="HT192" s="219"/>
      <c r="HU192" s="219"/>
      <c r="HV192" s="219"/>
      <c r="HW192" s="219"/>
      <c r="HX192" s="219"/>
      <c r="HY192" s="219"/>
      <c r="HZ192" s="219"/>
      <c r="IA192" s="219"/>
      <c r="IB192" s="219"/>
      <c r="IC192" s="219"/>
      <c r="ID192" s="219"/>
      <c r="IE192" s="219"/>
      <c r="IF192" s="219"/>
      <c r="IG192" s="219"/>
      <c r="IH192" s="219"/>
      <c r="II192" s="219"/>
      <c r="IJ192" s="219"/>
      <c r="IK192" s="219"/>
      <c r="IL192" s="219"/>
      <c r="IM192" s="219"/>
      <c r="IN192" s="219"/>
      <c r="IO192" s="219"/>
      <c r="IP192" s="219"/>
      <c r="IQ192" s="219"/>
      <c r="IR192" s="219"/>
      <c r="IS192" s="219"/>
      <c r="IT192" s="219"/>
      <c r="IU192" s="219"/>
      <c r="IV192" s="219"/>
    </row>
    <row r="193" spans="1:256" hidden="1">
      <c r="A193" s="1180"/>
      <c r="B193" s="1183" t="s">
        <v>425</v>
      </c>
      <c r="C193" s="1186" t="s">
        <v>115</v>
      </c>
      <c r="D193" s="667" t="s">
        <v>0</v>
      </c>
      <c r="E193" s="638">
        <f t="shared" ref="E193:G194" si="63">E197</f>
        <v>20000</v>
      </c>
      <c r="F193" s="638">
        <f t="shared" si="63"/>
        <v>20000</v>
      </c>
      <c r="G193" s="639">
        <f t="shared" si="63"/>
        <v>0</v>
      </c>
      <c r="H193" s="617"/>
      <c r="I193" s="1214" t="s">
        <v>115</v>
      </c>
      <c r="J193" s="675" t="s">
        <v>0</v>
      </c>
      <c r="K193" s="638">
        <f t="shared" ref="K193:M194" si="64">K197</f>
        <v>20000</v>
      </c>
      <c r="L193" s="638">
        <f t="shared" si="64"/>
        <v>20000</v>
      </c>
      <c r="M193" s="638">
        <f t="shared" si="64"/>
        <v>0</v>
      </c>
      <c r="N193" s="638">
        <f>N197</f>
        <v>0</v>
      </c>
      <c r="O193" s="624"/>
      <c r="P193" s="624"/>
      <c r="Q193" s="624"/>
      <c r="R193" s="624"/>
      <c r="S193" s="624"/>
      <c r="T193" s="624"/>
      <c r="U193" s="624"/>
      <c r="V193" s="624"/>
      <c r="W193" s="624"/>
      <c r="X193" s="624"/>
      <c r="Y193" s="624"/>
      <c r="Z193" s="624"/>
      <c r="AA193" s="624"/>
      <c r="AB193" s="624"/>
      <c r="AC193" s="624"/>
      <c r="AD193" s="624"/>
      <c r="AE193" s="624"/>
      <c r="AF193" s="624"/>
      <c r="AG193" s="624"/>
      <c r="AH193" s="624"/>
      <c r="AI193" s="624"/>
      <c r="AJ193" s="624"/>
      <c r="AK193" s="624"/>
      <c r="AL193" s="624"/>
      <c r="AM193" s="624"/>
      <c r="AN193" s="624"/>
      <c r="AO193" s="624"/>
      <c r="AP193" s="624"/>
      <c r="AQ193" s="624"/>
      <c r="AR193" s="624"/>
      <c r="AS193" s="624"/>
      <c r="AT193" s="624"/>
      <c r="AU193" s="624"/>
      <c r="AV193" s="624"/>
      <c r="AW193" s="624"/>
      <c r="AX193" s="624"/>
      <c r="AY193" s="624"/>
      <c r="AZ193" s="624"/>
      <c r="BA193" s="624"/>
      <c r="BB193" s="624"/>
      <c r="BC193" s="624"/>
      <c r="BD193" s="624"/>
      <c r="BE193" s="624"/>
      <c r="BF193" s="624"/>
      <c r="BG193" s="624"/>
      <c r="BH193" s="624"/>
      <c r="BI193" s="624"/>
      <c r="BJ193" s="624"/>
      <c r="BK193" s="624"/>
      <c r="BL193" s="624"/>
      <c r="BM193" s="624"/>
      <c r="BN193" s="624"/>
      <c r="BO193" s="624"/>
      <c r="BP193" s="624"/>
      <c r="BQ193" s="624"/>
      <c r="BR193" s="624"/>
      <c r="BS193" s="624"/>
      <c r="BT193" s="624"/>
      <c r="BU193" s="624"/>
      <c r="BV193" s="624"/>
      <c r="BW193" s="624"/>
      <c r="BX193" s="624"/>
      <c r="BY193" s="624"/>
      <c r="BZ193" s="624"/>
      <c r="CA193" s="624"/>
      <c r="CB193" s="624"/>
      <c r="CC193" s="624"/>
      <c r="CD193" s="624"/>
      <c r="CE193" s="624"/>
      <c r="CF193" s="624"/>
      <c r="CG193" s="624"/>
      <c r="CH193" s="624"/>
      <c r="CI193" s="624"/>
      <c r="CJ193" s="624"/>
      <c r="CK193" s="624"/>
      <c r="CL193" s="624"/>
      <c r="CM193" s="624"/>
      <c r="CN193" s="624"/>
      <c r="CO193" s="624"/>
      <c r="CP193" s="624"/>
      <c r="CQ193" s="624"/>
      <c r="CR193" s="624"/>
      <c r="CS193" s="624"/>
      <c r="CT193" s="624"/>
      <c r="CU193" s="624"/>
      <c r="CV193" s="624"/>
      <c r="CW193" s="624"/>
      <c r="CX193" s="624"/>
      <c r="CY193" s="624"/>
      <c r="CZ193" s="624"/>
      <c r="DA193" s="624"/>
      <c r="DB193" s="624"/>
      <c r="DC193" s="624"/>
      <c r="DD193" s="624"/>
      <c r="DE193" s="624"/>
      <c r="DF193" s="624"/>
      <c r="DG193" s="624"/>
      <c r="DH193" s="624"/>
      <c r="DI193" s="624"/>
      <c r="DJ193" s="624"/>
      <c r="DK193" s="624"/>
      <c r="DL193" s="624"/>
      <c r="DM193" s="624"/>
      <c r="DN193" s="624"/>
      <c r="DO193" s="624"/>
      <c r="DP193" s="624"/>
      <c r="DQ193" s="624"/>
      <c r="DR193" s="624"/>
      <c r="DS193" s="624"/>
      <c r="DT193" s="624"/>
      <c r="DU193" s="624"/>
      <c r="DV193" s="624"/>
      <c r="DW193" s="624"/>
      <c r="DX193" s="624"/>
      <c r="DY193" s="624"/>
      <c r="DZ193" s="624"/>
      <c r="EA193" s="624"/>
      <c r="EB193" s="624"/>
      <c r="EC193" s="624"/>
      <c r="ED193" s="624"/>
      <c r="EE193" s="624"/>
      <c r="EF193" s="624"/>
      <c r="EG193" s="624"/>
      <c r="EH193" s="624"/>
      <c r="EI193" s="624"/>
      <c r="EJ193" s="624"/>
      <c r="EK193" s="624"/>
      <c r="EL193" s="624"/>
      <c r="EM193" s="624"/>
      <c r="EN193" s="624"/>
      <c r="EO193" s="624"/>
      <c r="EP193" s="624"/>
      <c r="EQ193" s="624"/>
      <c r="ER193" s="624"/>
      <c r="ES193" s="624"/>
      <c r="ET193" s="624"/>
      <c r="EU193" s="624"/>
      <c r="EV193" s="624"/>
      <c r="EW193" s="624"/>
      <c r="EX193" s="624"/>
      <c r="EY193" s="624"/>
      <c r="EZ193" s="624"/>
      <c r="FA193" s="624"/>
      <c r="FB193" s="624"/>
      <c r="FC193" s="624"/>
      <c r="FD193" s="624"/>
      <c r="FE193" s="624"/>
      <c r="FF193" s="624"/>
      <c r="FG193" s="624"/>
      <c r="FH193" s="624"/>
      <c r="FI193" s="624"/>
      <c r="FJ193" s="624"/>
      <c r="FK193" s="624"/>
      <c r="FL193" s="624"/>
      <c r="FM193" s="624"/>
      <c r="FN193" s="624"/>
      <c r="FO193" s="624"/>
      <c r="FP193" s="624"/>
      <c r="FQ193" s="624"/>
      <c r="FR193" s="624"/>
      <c r="FS193" s="624"/>
      <c r="FT193" s="624"/>
      <c r="FU193" s="624"/>
      <c r="FV193" s="624"/>
      <c r="FW193" s="624"/>
      <c r="FX193" s="624"/>
      <c r="FY193" s="624"/>
      <c r="FZ193" s="624"/>
      <c r="GA193" s="624"/>
      <c r="GB193" s="624"/>
      <c r="GC193" s="624"/>
      <c r="GD193" s="624"/>
      <c r="GE193" s="624"/>
      <c r="GF193" s="624"/>
      <c r="GG193" s="624"/>
      <c r="GH193" s="624"/>
      <c r="GI193" s="624"/>
      <c r="GJ193" s="624"/>
      <c r="GK193" s="624"/>
      <c r="GL193" s="624"/>
      <c r="GM193" s="624"/>
      <c r="GN193" s="624"/>
      <c r="GO193" s="624"/>
      <c r="GP193" s="624"/>
      <c r="GQ193" s="624"/>
      <c r="GR193" s="624"/>
      <c r="GS193" s="624"/>
      <c r="GT193" s="624"/>
      <c r="GU193" s="624"/>
      <c r="GV193" s="624"/>
      <c r="GW193" s="624"/>
      <c r="GX193" s="624"/>
      <c r="GY193" s="624"/>
      <c r="GZ193" s="624"/>
      <c r="HA193" s="624"/>
      <c r="HB193" s="624"/>
      <c r="HC193" s="624"/>
      <c r="HD193" s="624"/>
      <c r="HE193" s="624"/>
      <c r="HF193" s="624"/>
      <c r="HG193" s="624"/>
      <c r="HH193" s="624"/>
      <c r="HI193" s="624"/>
      <c r="HJ193" s="624"/>
      <c r="HK193" s="624"/>
      <c r="HL193" s="624"/>
      <c r="HM193" s="624"/>
      <c r="HN193" s="624"/>
      <c r="HO193" s="624"/>
      <c r="HP193" s="624"/>
      <c r="HQ193" s="624"/>
      <c r="HR193" s="624"/>
      <c r="HS193" s="624"/>
      <c r="HT193" s="624"/>
      <c r="HU193" s="624"/>
      <c r="HV193" s="624"/>
      <c r="HW193" s="624"/>
      <c r="HX193" s="624"/>
      <c r="HY193" s="624"/>
      <c r="HZ193" s="624"/>
      <c r="IA193" s="624"/>
      <c r="IB193" s="624"/>
      <c r="IC193" s="624"/>
      <c r="ID193" s="624"/>
      <c r="IE193" s="624"/>
      <c r="IF193" s="624"/>
      <c r="IG193" s="624"/>
      <c r="IH193" s="624"/>
      <c r="II193" s="624"/>
      <c r="IJ193" s="624"/>
      <c r="IK193" s="624"/>
      <c r="IL193" s="624"/>
      <c r="IM193" s="624"/>
      <c r="IN193" s="624"/>
      <c r="IO193" s="624"/>
      <c r="IP193" s="624"/>
      <c r="IQ193" s="624"/>
      <c r="IR193" s="624"/>
      <c r="IS193" s="624"/>
      <c r="IT193" s="624"/>
      <c r="IU193" s="624"/>
      <c r="IV193" s="219"/>
    </row>
    <row r="194" spans="1:256" hidden="1">
      <c r="A194" s="1181"/>
      <c r="B194" s="1184"/>
      <c r="C194" s="1187"/>
      <c r="D194" s="667" t="s">
        <v>1</v>
      </c>
      <c r="E194" s="638">
        <f t="shared" si="63"/>
        <v>0</v>
      </c>
      <c r="F194" s="638">
        <f t="shared" si="63"/>
        <v>0</v>
      </c>
      <c r="G194" s="639">
        <f t="shared" si="63"/>
        <v>0</v>
      </c>
      <c r="H194" s="617"/>
      <c r="I194" s="1215"/>
      <c r="J194" s="675" t="s">
        <v>1</v>
      </c>
      <c r="K194" s="638">
        <f t="shared" si="64"/>
        <v>0</v>
      </c>
      <c r="L194" s="638">
        <f t="shared" si="64"/>
        <v>0</v>
      </c>
      <c r="M194" s="638">
        <f t="shared" si="64"/>
        <v>0</v>
      </c>
      <c r="N194" s="638">
        <f>N198</f>
        <v>0</v>
      </c>
      <c r="O194" s="624"/>
      <c r="P194" s="624"/>
      <c r="Q194" s="624"/>
      <c r="R194" s="624"/>
      <c r="S194" s="624"/>
      <c r="T194" s="624"/>
      <c r="U194" s="624"/>
      <c r="V194" s="624"/>
      <c r="W194" s="624"/>
      <c r="X194" s="624"/>
      <c r="Y194" s="624"/>
      <c r="Z194" s="624"/>
      <c r="AA194" s="624"/>
      <c r="AB194" s="624"/>
      <c r="AC194" s="624"/>
      <c r="AD194" s="624"/>
      <c r="AE194" s="624"/>
      <c r="AF194" s="624"/>
      <c r="AG194" s="624"/>
      <c r="AH194" s="624"/>
      <c r="AI194" s="624"/>
      <c r="AJ194" s="624"/>
      <c r="AK194" s="624"/>
      <c r="AL194" s="624"/>
      <c r="AM194" s="624"/>
      <c r="AN194" s="624"/>
      <c r="AO194" s="624"/>
      <c r="AP194" s="624"/>
      <c r="AQ194" s="624"/>
      <c r="AR194" s="624"/>
      <c r="AS194" s="624"/>
      <c r="AT194" s="624"/>
      <c r="AU194" s="624"/>
      <c r="AV194" s="624"/>
      <c r="AW194" s="624"/>
      <c r="AX194" s="624"/>
      <c r="AY194" s="624"/>
      <c r="AZ194" s="624"/>
      <c r="BA194" s="624"/>
      <c r="BB194" s="624"/>
      <c r="BC194" s="624"/>
      <c r="BD194" s="624"/>
      <c r="BE194" s="624"/>
      <c r="BF194" s="624"/>
      <c r="BG194" s="624"/>
      <c r="BH194" s="624"/>
      <c r="BI194" s="624"/>
      <c r="BJ194" s="624"/>
      <c r="BK194" s="624"/>
      <c r="BL194" s="624"/>
      <c r="BM194" s="624"/>
      <c r="BN194" s="624"/>
      <c r="BO194" s="624"/>
      <c r="BP194" s="624"/>
      <c r="BQ194" s="624"/>
      <c r="BR194" s="624"/>
      <c r="BS194" s="624"/>
      <c r="BT194" s="624"/>
      <c r="BU194" s="624"/>
      <c r="BV194" s="624"/>
      <c r="BW194" s="624"/>
      <c r="BX194" s="624"/>
      <c r="BY194" s="624"/>
      <c r="BZ194" s="624"/>
      <c r="CA194" s="624"/>
      <c r="CB194" s="624"/>
      <c r="CC194" s="624"/>
      <c r="CD194" s="624"/>
      <c r="CE194" s="624"/>
      <c r="CF194" s="624"/>
      <c r="CG194" s="624"/>
      <c r="CH194" s="624"/>
      <c r="CI194" s="624"/>
      <c r="CJ194" s="624"/>
      <c r="CK194" s="624"/>
      <c r="CL194" s="624"/>
      <c r="CM194" s="624"/>
      <c r="CN194" s="624"/>
      <c r="CO194" s="624"/>
      <c r="CP194" s="624"/>
      <c r="CQ194" s="624"/>
      <c r="CR194" s="624"/>
      <c r="CS194" s="624"/>
      <c r="CT194" s="624"/>
      <c r="CU194" s="624"/>
      <c r="CV194" s="624"/>
      <c r="CW194" s="624"/>
      <c r="CX194" s="624"/>
      <c r="CY194" s="624"/>
      <c r="CZ194" s="624"/>
      <c r="DA194" s="624"/>
      <c r="DB194" s="624"/>
      <c r="DC194" s="624"/>
      <c r="DD194" s="624"/>
      <c r="DE194" s="624"/>
      <c r="DF194" s="624"/>
      <c r="DG194" s="624"/>
      <c r="DH194" s="624"/>
      <c r="DI194" s="624"/>
      <c r="DJ194" s="624"/>
      <c r="DK194" s="624"/>
      <c r="DL194" s="624"/>
      <c r="DM194" s="624"/>
      <c r="DN194" s="624"/>
      <c r="DO194" s="624"/>
      <c r="DP194" s="624"/>
      <c r="DQ194" s="624"/>
      <c r="DR194" s="624"/>
      <c r="DS194" s="624"/>
      <c r="DT194" s="624"/>
      <c r="DU194" s="624"/>
      <c r="DV194" s="624"/>
      <c r="DW194" s="624"/>
      <c r="DX194" s="624"/>
      <c r="DY194" s="624"/>
      <c r="DZ194" s="624"/>
      <c r="EA194" s="624"/>
      <c r="EB194" s="624"/>
      <c r="EC194" s="624"/>
      <c r="ED194" s="624"/>
      <c r="EE194" s="624"/>
      <c r="EF194" s="624"/>
      <c r="EG194" s="624"/>
      <c r="EH194" s="624"/>
      <c r="EI194" s="624"/>
      <c r="EJ194" s="624"/>
      <c r="EK194" s="624"/>
      <c r="EL194" s="624"/>
      <c r="EM194" s="624"/>
      <c r="EN194" s="624"/>
      <c r="EO194" s="624"/>
      <c r="EP194" s="624"/>
      <c r="EQ194" s="624"/>
      <c r="ER194" s="624"/>
      <c r="ES194" s="624"/>
      <c r="ET194" s="624"/>
      <c r="EU194" s="624"/>
      <c r="EV194" s="624"/>
      <c r="EW194" s="624"/>
      <c r="EX194" s="624"/>
      <c r="EY194" s="624"/>
      <c r="EZ194" s="624"/>
      <c r="FA194" s="624"/>
      <c r="FB194" s="624"/>
      <c r="FC194" s="624"/>
      <c r="FD194" s="624"/>
      <c r="FE194" s="624"/>
      <c r="FF194" s="624"/>
      <c r="FG194" s="624"/>
      <c r="FH194" s="624"/>
      <c r="FI194" s="624"/>
      <c r="FJ194" s="624"/>
      <c r="FK194" s="624"/>
      <c r="FL194" s="624"/>
      <c r="FM194" s="624"/>
      <c r="FN194" s="624"/>
      <c r="FO194" s="624"/>
      <c r="FP194" s="624"/>
      <c r="FQ194" s="624"/>
      <c r="FR194" s="624"/>
      <c r="FS194" s="624"/>
      <c r="FT194" s="624"/>
      <c r="FU194" s="624"/>
      <c r="FV194" s="624"/>
      <c r="FW194" s="624"/>
      <c r="FX194" s="624"/>
      <c r="FY194" s="624"/>
      <c r="FZ194" s="624"/>
      <c r="GA194" s="624"/>
      <c r="GB194" s="624"/>
      <c r="GC194" s="624"/>
      <c r="GD194" s="624"/>
      <c r="GE194" s="624"/>
      <c r="GF194" s="624"/>
      <c r="GG194" s="624"/>
      <c r="GH194" s="624"/>
      <c r="GI194" s="624"/>
      <c r="GJ194" s="624"/>
      <c r="GK194" s="624"/>
      <c r="GL194" s="624"/>
      <c r="GM194" s="624"/>
      <c r="GN194" s="624"/>
      <c r="GO194" s="624"/>
      <c r="GP194" s="624"/>
      <c r="GQ194" s="624"/>
      <c r="GR194" s="624"/>
      <c r="GS194" s="624"/>
      <c r="GT194" s="624"/>
      <c r="GU194" s="624"/>
      <c r="GV194" s="624"/>
      <c r="GW194" s="624"/>
      <c r="GX194" s="624"/>
      <c r="GY194" s="624"/>
      <c r="GZ194" s="624"/>
      <c r="HA194" s="624"/>
      <c r="HB194" s="624"/>
      <c r="HC194" s="624"/>
      <c r="HD194" s="624"/>
      <c r="HE194" s="624"/>
      <c r="HF194" s="624"/>
      <c r="HG194" s="624"/>
      <c r="HH194" s="624"/>
      <c r="HI194" s="624"/>
      <c r="HJ194" s="624"/>
      <c r="HK194" s="624"/>
      <c r="HL194" s="624"/>
      <c r="HM194" s="624"/>
      <c r="HN194" s="624"/>
      <c r="HO194" s="624"/>
      <c r="HP194" s="624"/>
      <c r="HQ194" s="624"/>
      <c r="HR194" s="624"/>
      <c r="HS194" s="624"/>
      <c r="HT194" s="624"/>
      <c r="HU194" s="624"/>
      <c r="HV194" s="624"/>
      <c r="HW194" s="624"/>
      <c r="HX194" s="624"/>
      <c r="HY194" s="624"/>
      <c r="HZ194" s="624"/>
      <c r="IA194" s="624"/>
      <c r="IB194" s="624"/>
      <c r="IC194" s="624"/>
      <c r="ID194" s="624"/>
      <c r="IE194" s="624"/>
      <c r="IF194" s="624"/>
      <c r="IG194" s="624"/>
      <c r="IH194" s="624"/>
      <c r="II194" s="624"/>
      <c r="IJ194" s="624"/>
      <c r="IK194" s="624"/>
      <c r="IL194" s="624"/>
      <c r="IM194" s="624"/>
      <c r="IN194" s="624"/>
      <c r="IO194" s="624"/>
      <c r="IP194" s="624"/>
      <c r="IQ194" s="624"/>
      <c r="IR194" s="624"/>
      <c r="IS194" s="624"/>
      <c r="IT194" s="624"/>
      <c r="IU194" s="624"/>
      <c r="IV194" s="219"/>
    </row>
    <row r="195" spans="1:256" hidden="1">
      <c r="A195" s="1182"/>
      <c r="B195" s="1185"/>
      <c r="C195" s="1188"/>
      <c r="D195" s="667" t="s">
        <v>2</v>
      </c>
      <c r="E195" s="638">
        <f>E193+E194</f>
        <v>20000</v>
      </c>
      <c r="F195" s="638">
        <f>F193+F194</f>
        <v>20000</v>
      </c>
      <c r="G195" s="638">
        <f>G193+G194</f>
        <v>0</v>
      </c>
      <c r="H195" s="617"/>
      <c r="I195" s="1216"/>
      <c r="J195" s="675" t="s">
        <v>2</v>
      </c>
      <c r="K195" s="638">
        <f>K193+K194</f>
        <v>20000</v>
      </c>
      <c r="L195" s="638">
        <f>L193+L194</f>
        <v>20000</v>
      </c>
      <c r="M195" s="638">
        <f>M193+M194</f>
        <v>0</v>
      </c>
      <c r="N195" s="638">
        <f>N193+N194</f>
        <v>0</v>
      </c>
      <c r="O195" s="624"/>
      <c r="P195" s="624"/>
      <c r="Q195" s="624"/>
      <c r="R195" s="624"/>
      <c r="S195" s="624"/>
      <c r="T195" s="624"/>
      <c r="U195" s="624"/>
      <c r="V195" s="624"/>
      <c r="W195" s="624"/>
      <c r="X195" s="624"/>
      <c r="Y195" s="624"/>
      <c r="Z195" s="624"/>
      <c r="AA195" s="624"/>
      <c r="AB195" s="624"/>
      <c r="AC195" s="624"/>
      <c r="AD195" s="624"/>
      <c r="AE195" s="624"/>
      <c r="AF195" s="624"/>
      <c r="AG195" s="624"/>
      <c r="AH195" s="624"/>
      <c r="AI195" s="624"/>
      <c r="AJ195" s="624"/>
      <c r="AK195" s="624"/>
      <c r="AL195" s="624"/>
      <c r="AM195" s="624"/>
      <c r="AN195" s="624"/>
      <c r="AO195" s="624"/>
      <c r="AP195" s="624"/>
      <c r="AQ195" s="624"/>
      <c r="AR195" s="624"/>
      <c r="AS195" s="624"/>
      <c r="AT195" s="624"/>
      <c r="AU195" s="624"/>
      <c r="AV195" s="624"/>
      <c r="AW195" s="624"/>
      <c r="AX195" s="624"/>
      <c r="AY195" s="624"/>
      <c r="AZ195" s="624"/>
      <c r="BA195" s="624"/>
      <c r="BB195" s="624"/>
      <c r="BC195" s="624"/>
      <c r="BD195" s="624"/>
      <c r="BE195" s="624"/>
      <c r="BF195" s="624"/>
      <c r="BG195" s="624"/>
      <c r="BH195" s="624"/>
      <c r="BI195" s="624"/>
      <c r="BJ195" s="624"/>
      <c r="BK195" s="624"/>
      <c r="BL195" s="624"/>
      <c r="BM195" s="624"/>
      <c r="BN195" s="624"/>
      <c r="BO195" s="624"/>
      <c r="BP195" s="624"/>
      <c r="BQ195" s="624"/>
      <c r="BR195" s="624"/>
      <c r="BS195" s="624"/>
      <c r="BT195" s="624"/>
      <c r="BU195" s="624"/>
      <c r="BV195" s="624"/>
      <c r="BW195" s="624"/>
      <c r="BX195" s="624"/>
      <c r="BY195" s="624"/>
      <c r="BZ195" s="624"/>
      <c r="CA195" s="624"/>
      <c r="CB195" s="624"/>
      <c r="CC195" s="624"/>
      <c r="CD195" s="624"/>
      <c r="CE195" s="624"/>
      <c r="CF195" s="624"/>
      <c r="CG195" s="624"/>
      <c r="CH195" s="624"/>
      <c r="CI195" s="624"/>
      <c r="CJ195" s="624"/>
      <c r="CK195" s="624"/>
      <c r="CL195" s="624"/>
      <c r="CM195" s="624"/>
      <c r="CN195" s="624"/>
      <c r="CO195" s="624"/>
      <c r="CP195" s="624"/>
      <c r="CQ195" s="624"/>
      <c r="CR195" s="624"/>
      <c r="CS195" s="624"/>
      <c r="CT195" s="624"/>
      <c r="CU195" s="624"/>
      <c r="CV195" s="624"/>
      <c r="CW195" s="624"/>
      <c r="CX195" s="624"/>
      <c r="CY195" s="624"/>
      <c r="CZ195" s="624"/>
      <c r="DA195" s="624"/>
      <c r="DB195" s="624"/>
      <c r="DC195" s="624"/>
      <c r="DD195" s="624"/>
      <c r="DE195" s="624"/>
      <c r="DF195" s="624"/>
      <c r="DG195" s="624"/>
      <c r="DH195" s="624"/>
      <c r="DI195" s="624"/>
      <c r="DJ195" s="624"/>
      <c r="DK195" s="624"/>
      <c r="DL195" s="624"/>
      <c r="DM195" s="624"/>
      <c r="DN195" s="624"/>
      <c r="DO195" s="624"/>
      <c r="DP195" s="624"/>
      <c r="DQ195" s="624"/>
      <c r="DR195" s="624"/>
      <c r="DS195" s="624"/>
      <c r="DT195" s="624"/>
      <c r="DU195" s="624"/>
      <c r="DV195" s="624"/>
      <c r="DW195" s="624"/>
      <c r="DX195" s="624"/>
      <c r="DY195" s="624"/>
      <c r="DZ195" s="624"/>
      <c r="EA195" s="624"/>
      <c r="EB195" s="624"/>
      <c r="EC195" s="624"/>
      <c r="ED195" s="624"/>
      <c r="EE195" s="624"/>
      <c r="EF195" s="624"/>
      <c r="EG195" s="624"/>
      <c r="EH195" s="624"/>
      <c r="EI195" s="624"/>
      <c r="EJ195" s="624"/>
      <c r="EK195" s="624"/>
      <c r="EL195" s="624"/>
      <c r="EM195" s="624"/>
      <c r="EN195" s="624"/>
      <c r="EO195" s="624"/>
      <c r="EP195" s="624"/>
      <c r="EQ195" s="624"/>
      <c r="ER195" s="624"/>
      <c r="ES195" s="624"/>
      <c r="ET195" s="624"/>
      <c r="EU195" s="624"/>
      <c r="EV195" s="624"/>
      <c r="EW195" s="624"/>
      <c r="EX195" s="624"/>
      <c r="EY195" s="624"/>
      <c r="EZ195" s="624"/>
      <c r="FA195" s="624"/>
      <c r="FB195" s="624"/>
      <c r="FC195" s="624"/>
      <c r="FD195" s="624"/>
      <c r="FE195" s="624"/>
      <c r="FF195" s="624"/>
      <c r="FG195" s="624"/>
      <c r="FH195" s="624"/>
      <c r="FI195" s="624"/>
      <c r="FJ195" s="624"/>
      <c r="FK195" s="624"/>
      <c r="FL195" s="624"/>
      <c r="FM195" s="624"/>
      <c r="FN195" s="624"/>
      <c r="FO195" s="624"/>
      <c r="FP195" s="624"/>
      <c r="FQ195" s="624"/>
      <c r="FR195" s="624"/>
      <c r="FS195" s="624"/>
      <c r="FT195" s="624"/>
      <c r="FU195" s="624"/>
      <c r="FV195" s="624"/>
      <c r="FW195" s="624"/>
      <c r="FX195" s="624"/>
      <c r="FY195" s="624"/>
      <c r="FZ195" s="624"/>
      <c r="GA195" s="624"/>
      <c r="GB195" s="624"/>
      <c r="GC195" s="624"/>
      <c r="GD195" s="624"/>
      <c r="GE195" s="624"/>
      <c r="GF195" s="624"/>
      <c r="GG195" s="624"/>
      <c r="GH195" s="624"/>
      <c r="GI195" s="624"/>
      <c r="GJ195" s="624"/>
      <c r="GK195" s="624"/>
      <c r="GL195" s="624"/>
      <c r="GM195" s="624"/>
      <c r="GN195" s="624"/>
      <c r="GO195" s="624"/>
      <c r="GP195" s="624"/>
      <c r="GQ195" s="624"/>
      <c r="GR195" s="624"/>
      <c r="GS195" s="624"/>
      <c r="GT195" s="624"/>
      <c r="GU195" s="624"/>
      <c r="GV195" s="624"/>
      <c r="GW195" s="624"/>
      <c r="GX195" s="624"/>
      <c r="GY195" s="624"/>
      <c r="GZ195" s="624"/>
      <c r="HA195" s="624"/>
      <c r="HB195" s="624"/>
      <c r="HC195" s="624"/>
      <c r="HD195" s="624"/>
      <c r="HE195" s="624"/>
      <c r="HF195" s="624"/>
      <c r="HG195" s="624"/>
      <c r="HH195" s="624"/>
      <c r="HI195" s="624"/>
      <c r="HJ195" s="624"/>
      <c r="HK195" s="624"/>
      <c r="HL195" s="624"/>
      <c r="HM195" s="624"/>
      <c r="HN195" s="624"/>
      <c r="HO195" s="624"/>
      <c r="HP195" s="624"/>
      <c r="HQ195" s="624"/>
      <c r="HR195" s="624"/>
      <c r="HS195" s="624"/>
      <c r="HT195" s="624"/>
      <c r="HU195" s="624"/>
      <c r="HV195" s="624"/>
      <c r="HW195" s="624"/>
      <c r="HX195" s="624"/>
      <c r="HY195" s="624"/>
      <c r="HZ195" s="624"/>
      <c r="IA195" s="624"/>
      <c r="IB195" s="624"/>
      <c r="IC195" s="624"/>
      <c r="ID195" s="624"/>
      <c r="IE195" s="624"/>
      <c r="IF195" s="624"/>
      <c r="IG195" s="624"/>
      <c r="IH195" s="624"/>
      <c r="II195" s="624"/>
      <c r="IJ195" s="624"/>
      <c r="IK195" s="624"/>
      <c r="IL195" s="624"/>
      <c r="IM195" s="624"/>
      <c r="IN195" s="624"/>
      <c r="IO195" s="624"/>
      <c r="IP195" s="624"/>
      <c r="IQ195" s="624"/>
      <c r="IR195" s="624"/>
      <c r="IS195" s="624"/>
      <c r="IT195" s="624"/>
      <c r="IU195" s="624"/>
      <c r="IV195" s="219"/>
    </row>
    <row r="196" spans="1:256" hidden="1">
      <c r="A196" s="641"/>
      <c r="B196" s="642"/>
      <c r="C196" s="643"/>
      <c r="D196" s="644"/>
      <c r="E196" s="676"/>
      <c r="F196" s="676"/>
      <c r="G196" s="677"/>
      <c r="H196" s="617"/>
      <c r="I196" s="647"/>
      <c r="J196" s="648"/>
      <c r="K196" s="645"/>
      <c r="L196" s="645"/>
      <c r="M196" s="645"/>
      <c r="N196" s="645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  <c r="AY196" s="219"/>
      <c r="AZ196" s="219"/>
      <c r="BA196" s="219"/>
      <c r="BB196" s="219"/>
      <c r="BC196" s="219"/>
      <c r="BD196" s="219"/>
      <c r="BE196" s="219"/>
      <c r="BF196" s="219"/>
      <c r="BG196" s="219"/>
      <c r="BH196" s="219"/>
      <c r="BI196" s="219"/>
      <c r="BJ196" s="219"/>
      <c r="BK196" s="219"/>
      <c r="BL196" s="219"/>
      <c r="BM196" s="219"/>
      <c r="BN196" s="219"/>
      <c r="BO196" s="219"/>
      <c r="BP196" s="219"/>
      <c r="BQ196" s="219"/>
      <c r="BR196" s="219"/>
      <c r="BS196" s="219"/>
      <c r="BT196" s="219"/>
      <c r="BU196" s="219"/>
      <c r="BV196" s="219"/>
      <c r="BW196" s="219"/>
      <c r="BX196" s="219"/>
      <c r="BY196" s="219"/>
      <c r="BZ196" s="219"/>
      <c r="CA196" s="219"/>
      <c r="CB196" s="219"/>
      <c r="CC196" s="219"/>
      <c r="CD196" s="219"/>
      <c r="CE196" s="219"/>
      <c r="CF196" s="219"/>
      <c r="CG196" s="219"/>
      <c r="CH196" s="219"/>
      <c r="CI196" s="219"/>
      <c r="CJ196" s="219"/>
      <c r="CK196" s="219"/>
      <c r="CL196" s="219"/>
      <c r="CM196" s="219"/>
      <c r="CN196" s="219"/>
      <c r="CO196" s="219"/>
      <c r="CP196" s="219"/>
      <c r="CQ196" s="219"/>
      <c r="CR196" s="219"/>
      <c r="CS196" s="219"/>
      <c r="CT196" s="219"/>
      <c r="CU196" s="219"/>
      <c r="CV196" s="219"/>
      <c r="CW196" s="219"/>
      <c r="CX196" s="219"/>
      <c r="CY196" s="219"/>
      <c r="CZ196" s="219"/>
      <c r="DA196" s="219"/>
      <c r="DB196" s="219"/>
      <c r="DC196" s="219"/>
      <c r="DD196" s="219"/>
      <c r="DE196" s="219"/>
      <c r="DF196" s="219"/>
      <c r="DG196" s="219"/>
      <c r="DH196" s="219"/>
      <c r="DI196" s="219"/>
      <c r="DJ196" s="219"/>
      <c r="DK196" s="219"/>
      <c r="DL196" s="219"/>
      <c r="DM196" s="219"/>
      <c r="DN196" s="219"/>
      <c r="DO196" s="219"/>
      <c r="DP196" s="219"/>
      <c r="DQ196" s="219"/>
      <c r="DR196" s="219"/>
      <c r="DS196" s="219"/>
      <c r="DT196" s="219"/>
      <c r="DU196" s="219"/>
      <c r="DV196" s="219"/>
      <c r="DW196" s="219"/>
      <c r="DX196" s="219"/>
      <c r="DY196" s="219"/>
      <c r="DZ196" s="219"/>
      <c r="EA196" s="219"/>
      <c r="EB196" s="219"/>
      <c r="EC196" s="219"/>
      <c r="ED196" s="219"/>
      <c r="EE196" s="219"/>
      <c r="EF196" s="219"/>
      <c r="EG196" s="219"/>
      <c r="EH196" s="219"/>
      <c r="EI196" s="219"/>
      <c r="EJ196" s="219"/>
      <c r="EK196" s="219"/>
      <c r="EL196" s="219"/>
      <c r="EM196" s="219"/>
      <c r="EN196" s="219"/>
      <c r="EO196" s="219"/>
      <c r="EP196" s="219"/>
      <c r="EQ196" s="219"/>
      <c r="ER196" s="219"/>
      <c r="ES196" s="219"/>
      <c r="ET196" s="219"/>
      <c r="EU196" s="219"/>
      <c r="EV196" s="219"/>
      <c r="EW196" s="219"/>
      <c r="EX196" s="219"/>
      <c r="EY196" s="219"/>
      <c r="EZ196" s="219"/>
      <c r="FA196" s="219"/>
      <c r="FB196" s="219"/>
      <c r="FC196" s="219"/>
      <c r="FD196" s="219"/>
      <c r="FE196" s="219"/>
      <c r="FF196" s="219"/>
      <c r="FG196" s="219"/>
      <c r="FH196" s="219"/>
      <c r="FI196" s="219"/>
      <c r="FJ196" s="219"/>
      <c r="FK196" s="219"/>
      <c r="FL196" s="219"/>
      <c r="FM196" s="219"/>
      <c r="FN196" s="219"/>
      <c r="FO196" s="219"/>
      <c r="FP196" s="219"/>
      <c r="FQ196" s="219"/>
      <c r="FR196" s="219"/>
      <c r="FS196" s="219"/>
      <c r="FT196" s="219"/>
      <c r="FU196" s="219"/>
      <c r="FV196" s="219"/>
      <c r="FW196" s="219"/>
      <c r="FX196" s="219"/>
      <c r="FY196" s="219"/>
      <c r="FZ196" s="219"/>
      <c r="GA196" s="219"/>
      <c r="GB196" s="219"/>
      <c r="GC196" s="219"/>
      <c r="GD196" s="219"/>
      <c r="GE196" s="219"/>
      <c r="GF196" s="219"/>
      <c r="GG196" s="219"/>
      <c r="GH196" s="219"/>
      <c r="GI196" s="219"/>
      <c r="GJ196" s="219"/>
      <c r="GK196" s="219"/>
      <c r="GL196" s="219"/>
      <c r="GM196" s="219"/>
      <c r="GN196" s="219"/>
      <c r="GO196" s="219"/>
      <c r="GP196" s="219"/>
      <c r="GQ196" s="219"/>
      <c r="GR196" s="219"/>
      <c r="GS196" s="219"/>
      <c r="GT196" s="219"/>
      <c r="GU196" s="219"/>
      <c r="GV196" s="219"/>
      <c r="GW196" s="219"/>
      <c r="GX196" s="219"/>
      <c r="GY196" s="219"/>
      <c r="GZ196" s="219"/>
      <c r="HA196" s="219"/>
      <c r="HB196" s="219"/>
      <c r="HC196" s="219"/>
      <c r="HD196" s="219"/>
      <c r="HE196" s="219"/>
      <c r="HF196" s="219"/>
      <c r="HG196" s="219"/>
      <c r="HH196" s="219"/>
      <c r="HI196" s="219"/>
      <c r="HJ196" s="219"/>
      <c r="HK196" s="219"/>
      <c r="HL196" s="219"/>
      <c r="HM196" s="219"/>
      <c r="HN196" s="219"/>
      <c r="HO196" s="219"/>
      <c r="HP196" s="219"/>
      <c r="HQ196" s="219"/>
      <c r="HR196" s="219"/>
      <c r="HS196" s="219"/>
      <c r="HT196" s="219"/>
      <c r="HU196" s="219"/>
      <c r="HV196" s="219"/>
      <c r="HW196" s="219"/>
      <c r="HX196" s="219"/>
      <c r="HY196" s="219"/>
      <c r="HZ196" s="219"/>
      <c r="IA196" s="219"/>
      <c r="IB196" s="219"/>
      <c r="IC196" s="219"/>
      <c r="ID196" s="219"/>
      <c r="IE196" s="219"/>
      <c r="IF196" s="219"/>
      <c r="IG196" s="219"/>
      <c r="IH196" s="219"/>
      <c r="II196" s="219"/>
      <c r="IJ196" s="219"/>
      <c r="IK196" s="219"/>
      <c r="IL196" s="219"/>
      <c r="IM196" s="219"/>
      <c r="IN196" s="219"/>
      <c r="IO196" s="219"/>
      <c r="IP196" s="219"/>
      <c r="IQ196" s="219"/>
      <c r="IR196" s="219"/>
      <c r="IS196" s="219"/>
      <c r="IT196" s="219"/>
      <c r="IU196" s="219"/>
      <c r="IV196" s="219"/>
    </row>
    <row r="197" spans="1:256" hidden="1">
      <c r="A197" s="1193">
        <v>10</v>
      </c>
      <c r="B197" s="1196" t="s">
        <v>1400</v>
      </c>
      <c r="C197" s="1197"/>
      <c r="D197" s="668" t="s">
        <v>0</v>
      </c>
      <c r="E197" s="651">
        <f t="shared" ref="E197:G198" si="65">E201</f>
        <v>20000</v>
      </c>
      <c r="F197" s="651">
        <f t="shared" si="65"/>
        <v>20000</v>
      </c>
      <c r="G197" s="652">
        <f t="shared" si="65"/>
        <v>0</v>
      </c>
      <c r="H197" s="617"/>
      <c r="I197" s="1202" t="s">
        <v>1400</v>
      </c>
      <c r="J197" s="653" t="s">
        <v>0</v>
      </c>
      <c r="K197" s="651">
        <f t="shared" ref="K197:M198" si="66">K201</f>
        <v>20000</v>
      </c>
      <c r="L197" s="651">
        <f t="shared" si="66"/>
        <v>20000</v>
      </c>
      <c r="M197" s="651">
        <f t="shared" si="66"/>
        <v>0</v>
      </c>
      <c r="N197" s="651">
        <f>N201</f>
        <v>0</v>
      </c>
      <c r="O197" s="649"/>
      <c r="P197" s="649"/>
      <c r="Q197" s="649"/>
      <c r="R197" s="649"/>
      <c r="S197" s="649"/>
      <c r="T197" s="649"/>
      <c r="U197" s="649"/>
      <c r="V197" s="649"/>
      <c r="W197" s="649"/>
      <c r="X197" s="649"/>
      <c r="Y197" s="649"/>
      <c r="Z197" s="649"/>
      <c r="AA197" s="649"/>
      <c r="AB197" s="649"/>
      <c r="AC197" s="649"/>
      <c r="AD197" s="649"/>
      <c r="AE197" s="649"/>
      <c r="AF197" s="649"/>
      <c r="AG197" s="649"/>
      <c r="AH197" s="649"/>
      <c r="AI197" s="649"/>
      <c r="AJ197" s="649"/>
      <c r="AK197" s="649"/>
      <c r="AL197" s="649"/>
      <c r="AM197" s="649"/>
      <c r="AN197" s="649"/>
      <c r="AO197" s="649"/>
      <c r="AP197" s="649"/>
      <c r="AQ197" s="649"/>
      <c r="AR197" s="649"/>
      <c r="AS197" s="649"/>
      <c r="AT197" s="649"/>
      <c r="AU197" s="649"/>
      <c r="AV197" s="649"/>
      <c r="AW197" s="649"/>
      <c r="AX197" s="649"/>
      <c r="AY197" s="649"/>
      <c r="AZ197" s="649"/>
      <c r="BA197" s="649"/>
      <c r="BB197" s="649"/>
      <c r="BC197" s="649"/>
      <c r="BD197" s="649"/>
      <c r="BE197" s="649"/>
      <c r="BF197" s="649"/>
      <c r="BG197" s="649"/>
      <c r="BH197" s="649"/>
      <c r="BI197" s="649"/>
      <c r="BJ197" s="649"/>
      <c r="BK197" s="649"/>
      <c r="BL197" s="649"/>
      <c r="BM197" s="649"/>
      <c r="BN197" s="649"/>
      <c r="BO197" s="649"/>
      <c r="BP197" s="649"/>
      <c r="BQ197" s="649"/>
      <c r="BR197" s="649"/>
      <c r="BS197" s="649"/>
      <c r="BT197" s="649"/>
      <c r="BU197" s="649"/>
      <c r="BV197" s="649"/>
      <c r="BW197" s="649"/>
      <c r="BX197" s="649"/>
      <c r="BY197" s="649"/>
      <c r="BZ197" s="649"/>
      <c r="CA197" s="649"/>
      <c r="CB197" s="649"/>
      <c r="CC197" s="649"/>
      <c r="CD197" s="649"/>
      <c r="CE197" s="649"/>
      <c r="CF197" s="649"/>
      <c r="CG197" s="649"/>
      <c r="CH197" s="649"/>
      <c r="CI197" s="649"/>
      <c r="CJ197" s="649"/>
      <c r="CK197" s="649"/>
      <c r="CL197" s="649"/>
      <c r="CM197" s="649"/>
      <c r="CN197" s="649"/>
      <c r="CO197" s="649"/>
      <c r="CP197" s="649"/>
      <c r="CQ197" s="649"/>
      <c r="CR197" s="649"/>
      <c r="CS197" s="649"/>
      <c r="CT197" s="649"/>
      <c r="CU197" s="649"/>
      <c r="CV197" s="649"/>
      <c r="CW197" s="649"/>
      <c r="CX197" s="649"/>
      <c r="CY197" s="649"/>
      <c r="CZ197" s="649"/>
      <c r="DA197" s="649"/>
      <c r="DB197" s="649"/>
      <c r="DC197" s="649"/>
      <c r="DD197" s="649"/>
      <c r="DE197" s="649"/>
      <c r="DF197" s="649"/>
      <c r="DG197" s="649"/>
      <c r="DH197" s="649"/>
      <c r="DI197" s="649"/>
      <c r="DJ197" s="649"/>
      <c r="DK197" s="649"/>
      <c r="DL197" s="649"/>
      <c r="DM197" s="649"/>
      <c r="DN197" s="649"/>
      <c r="DO197" s="649"/>
      <c r="DP197" s="649"/>
      <c r="DQ197" s="649"/>
      <c r="DR197" s="649"/>
      <c r="DS197" s="649"/>
      <c r="DT197" s="649"/>
      <c r="DU197" s="649"/>
      <c r="DV197" s="649"/>
      <c r="DW197" s="649"/>
      <c r="DX197" s="649"/>
      <c r="DY197" s="649"/>
      <c r="DZ197" s="649"/>
      <c r="EA197" s="649"/>
      <c r="EB197" s="649"/>
      <c r="EC197" s="649"/>
      <c r="ED197" s="649"/>
      <c r="EE197" s="649"/>
      <c r="EF197" s="649"/>
      <c r="EG197" s="649"/>
      <c r="EH197" s="649"/>
      <c r="EI197" s="649"/>
      <c r="EJ197" s="649"/>
      <c r="EK197" s="649"/>
      <c r="EL197" s="649"/>
      <c r="EM197" s="649"/>
      <c r="EN197" s="649"/>
      <c r="EO197" s="649"/>
      <c r="EP197" s="649"/>
      <c r="EQ197" s="649"/>
      <c r="ER197" s="649"/>
      <c r="ES197" s="649"/>
      <c r="ET197" s="649"/>
      <c r="EU197" s="649"/>
      <c r="EV197" s="649"/>
      <c r="EW197" s="649"/>
      <c r="EX197" s="649"/>
      <c r="EY197" s="649"/>
      <c r="EZ197" s="649"/>
      <c r="FA197" s="649"/>
      <c r="FB197" s="649"/>
      <c r="FC197" s="649"/>
      <c r="FD197" s="649"/>
      <c r="FE197" s="649"/>
      <c r="FF197" s="649"/>
      <c r="FG197" s="649"/>
      <c r="FH197" s="649"/>
      <c r="FI197" s="649"/>
      <c r="FJ197" s="649"/>
      <c r="FK197" s="649"/>
      <c r="FL197" s="649"/>
      <c r="FM197" s="649"/>
      <c r="FN197" s="649"/>
      <c r="FO197" s="649"/>
      <c r="FP197" s="649"/>
      <c r="FQ197" s="649"/>
      <c r="FR197" s="649"/>
      <c r="FS197" s="649"/>
      <c r="FT197" s="649"/>
      <c r="FU197" s="649"/>
      <c r="FV197" s="649"/>
      <c r="FW197" s="649"/>
      <c r="FX197" s="649"/>
      <c r="FY197" s="649"/>
      <c r="FZ197" s="649"/>
      <c r="GA197" s="649"/>
      <c r="GB197" s="649"/>
      <c r="GC197" s="649"/>
      <c r="GD197" s="649"/>
      <c r="GE197" s="649"/>
      <c r="GF197" s="649"/>
      <c r="GG197" s="649"/>
      <c r="GH197" s="649"/>
      <c r="GI197" s="649"/>
      <c r="GJ197" s="649"/>
      <c r="GK197" s="649"/>
      <c r="GL197" s="649"/>
      <c r="GM197" s="649"/>
      <c r="GN197" s="649"/>
      <c r="GO197" s="649"/>
      <c r="GP197" s="649"/>
      <c r="GQ197" s="649"/>
      <c r="GR197" s="649"/>
      <c r="GS197" s="649"/>
      <c r="GT197" s="649"/>
      <c r="GU197" s="649"/>
      <c r="GV197" s="649"/>
      <c r="GW197" s="649"/>
      <c r="GX197" s="649"/>
      <c r="GY197" s="649"/>
      <c r="GZ197" s="649"/>
      <c r="HA197" s="649"/>
      <c r="HB197" s="649"/>
      <c r="HC197" s="649"/>
      <c r="HD197" s="649"/>
      <c r="HE197" s="649"/>
      <c r="HF197" s="649"/>
      <c r="HG197" s="649"/>
      <c r="HH197" s="649"/>
      <c r="HI197" s="649"/>
      <c r="HJ197" s="649"/>
      <c r="HK197" s="649"/>
      <c r="HL197" s="649"/>
      <c r="HM197" s="649"/>
      <c r="HN197" s="649"/>
      <c r="HO197" s="649"/>
      <c r="HP197" s="649"/>
      <c r="HQ197" s="649"/>
      <c r="HR197" s="649"/>
      <c r="HS197" s="649"/>
      <c r="HT197" s="649"/>
      <c r="HU197" s="649"/>
      <c r="HV197" s="649"/>
      <c r="HW197" s="649"/>
      <c r="HX197" s="649"/>
      <c r="HY197" s="649"/>
      <c r="HZ197" s="649"/>
      <c r="IA197" s="649"/>
      <c r="IB197" s="649"/>
      <c r="IC197" s="649"/>
      <c r="ID197" s="649"/>
      <c r="IE197" s="649"/>
      <c r="IF197" s="649"/>
      <c r="IG197" s="649"/>
      <c r="IH197" s="649"/>
      <c r="II197" s="649"/>
      <c r="IJ197" s="649"/>
      <c r="IK197" s="649"/>
      <c r="IL197" s="649"/>
      <c r="IM197" s="649"/>
      <c r="IN197" s="649"/>
      <c r="IO197" s="649"/>
      <c r="IP197" s="649"/>
      <c r="IQ197" s="649"/>
      <c r="IR197" s="649"/>
      <c r="IS197" s="649"/>
      <c r="IT197" s="649"/>
      <c r="IU197" s="649"/>
      <c r="IV197" s="219"/>
    </row>
    <row r="198" spans="1:256" hidden="1">
      <c r="A198" s="1194"/>
      <c r="B198" s="1198"/>
      <c r="C198" s="1199"/>
      <c r="D198" s="668" t="s">
        <v>1</v>
      </c>
      <c r="E198" s="651">
        <f t="shared" si="65"/>
        <v>0</v>
      </c>
      <c r="F198" s="651">
        <f t="shared" si="65"/>
        <v>0</v>
      </c>
      <c r="G198" s="652">
        <f t="shared" si="65"/>
        <v>0</v>
      </c>
      <c r="H198" s="617"/>
      <c r="I198" s="1203"/>
      <c r="J198" s="653" t="s">
        <v>1</v>
      </c>
      <c r="K198" s="651">
        <f t="shared" si="66"/>
        <v>0</v>
      </c>
      <c r="L198" s="651">
        <f t="shared" si="66"/>
        <v>0</v>
      </c>
      <c r="M198" s="651">
        <f t="shared" si="66"/>
        <v>0</v>
      </c>
      <c r="N198" s="651">
        <f>N202</f>
        <v>0</v>
      </c>
      <c r="O198" s="649"/>
      <c r="P198" s="649"/>
      <c r="Q198" s="649"/>
      <c r="R198" s="649"/>
      <c r="S198" s="649"/>
      <c r="T198" s="649"/>
      <c r="U198" s="649"/>
      <c r="V198" s="649"/>
      <c r="W198" s="649"/>
      <c r="X198" s="649"/>
      <c r="Y198" s="649"/>
      <c r="Z198" s="649"/>
      <c r="AA198" s="649"/>
      <c r="AB198" s="649"/>
      <c r="AC198" s="649"/>
      <c r="AD198" s="649"/>
      <c r="AE198" s="649"/>
      <c r="AF198" s="649"/>
      <c r="AG198" s="649"/>
      <c r="AH198" s="649"/>
      <c r="AI198" s="649"/>
      <c r="AJ198" s="649"/>
      <c r="AK198" s="649"/>
      <c r="AL198" s="649"/>
      <c r="AM198" s="649"/>
      <c r="AN198" s="649"/>
      <c r="AO198" s="649"/>
      <c r="AP198" s="649"/>
      <c r="AQ198" s="649"/>
      <c r="AR198" s="649"/>
      <c r="AS198" s="649"/>
      <c r="AT198" s="649"/>
      <c r="AU198" s="649"/>
      <c r="AV198" s="649"/>
      <c r="AW198" s="649"/>
      <c r="AX198" s="649"/>
      <c r="AY198" s="649"/>
      <c r="AZ198" s="649"/>
      <c r="BA198" s="649"/>
      <c r="BB198" s="649"/>
      <c r="BC198" s="649"/>
      <c r="BD198" s="649"/>
      <c r="BE198" s="649"/>
      <c r="BF198" s="649"/>
      <c r="BG198" s="649"/>
      <c r="BH198" s="649"/>
      <c r="BI198" s="649"/>
      <c r="BJ198" s="649"/>
      <c r="BK198" s="649"/>
      <c r="BL198" s="649"/>
      <c r="BM198" s="649"/>
      <c r="BN198" s="649"/>
      <c r="BO198" s="649"/>
      <c r="BP198" s="649"/>
      <c r="BQ198" s="649"/>
      <c r="BR198" s="649"/>
      <c r="BS198" s="649"/>
      <c r="BT198" s="649"/>
      <c r="BU198" s="649"/>
      <c r="BV198" s="649"/>
      <c r="BW198" s="649"/>
      <c r="BX198" s="649"/>
      <c r="BY198" s="649"/>
      <c r="BZ198" s="649"/>
      <c r="CA198" s="649"/>
      <c r="CB198" s="649"/>
      <c r="CC198" s="649"/>
      <c r="CD198" s="649"/>
      <c r="CE198" s="649"/>
      <c r="CF198" s="649"/>
      <c r="CG198" s="649"/>
      <c r="CH198" s="649"/>
      <c r="CI198" s="649"/>
      <c r="CJ198" s="649"/>
      <c r="CK198" s="649"/>
      <c r="CL198" s="649"/>
      <c r="CM198" s="649"/>
      <c r="CN198" s="649"/>
      <c r="CO198" s="649"/>
      <c r="CP198" s="649"/>
      <c r="CQ198" s="649"/>
      <c r="CR198" s="649"/>
      <c r="CS198" s="649"/>
      <c r="CT198" s="649"/>
      <c r="CU198" s="649"/>
      <c r="CV198" s="649"/>
      <c r="CW198" s="649"/>
      <c r="CX198" s="649"/>
      <c r="CY198" s="649"/>
      <c r="CZ198" s="649"/>
      <c r="DA198" s="649"/>
      <c r="DB198" s="649"/>
      <c r="DC198" s="649"/>
      <c r="DD198" s="649"/>
      <c r="DE198" s="649"/>
      <c r="DF198" s="649"/>
      <c r="DG198" s="649"/>
      <c r="DH198" s="649"/>
      <c r="DI198" s="649"/>
      <c r="DJ198" s="649"/>
      <c r="DK198" s="649"/>
      <c r="DL198" s="649"/>
      <c r="DM198" s="649"/>
      <c r="DN198" s="649"/>
      <c r="DO198" s="649"/>
      <c r="DP198" s="649"/>
      <c r="DQ198" s="649"/>
      <c r="DR198" s="649"/>
      <c r="DS198" s="649"/>
      <c r="DT198" s="649"/>
      <c r="DU198" s="649"/>
      <c r="DV198" s="649"/>
      <c r="DW198" s="649"/>
      <c r="DX198" s="649"/>
      <c r="DY198" s="649"/>
      <c r="DZ198" s="649"/>
      <c r="EA198" s="649"/>
      <c r="EB198" s="649"/>
      <c r="EC198" s="649"/>
      <c r="ED198" s="649"/>
      <c r="EE198" s="649"/>
      <c r="EF198" s="649"/>
      <c r="EG198" s="649"/>
      <c r="EH198" s="649"/>
      <c r="EI198" s="649"/>
      <c r="EJ198" s="649"/>
      <c r="EK198" s="649"/>
      <c r="EL198" s="649"/>
      <c r="EM198" s="649"/>
      <c r="EN198" s="649"/>
      <c r="EO198" s="649"/>
      <c r="EP198" s="649"/>
      <c r="EQ198" s="649"/>
      <c r="ER198" s="649"/>
      <c r="ES198" s="649"/>
      <c r="ET198" s="649"/>
      <c r="EU198" s="649"/>
      <c r="EV198" s="649"/>
      <c r="EW198" s="649"/>
      <c r="EX198" s="649"/>
      <c r="EY198" s="649"/>
      <c r="EZ198" s="649"/>
      <c r="FA198" s="649"/>
      <c r="FB198" s="649"/>
      <c r="FC198" s="649"/>
      <c r="FD198" s="649"/>
      <c r="FE198" s="649"/>
      <c r="FF198" s="649"/>
      <c r="FG198" s="649"/>
      <c r="FH198" s="649"/>
      <c r="FI198" s="649"/>
      <c r="FJ198" s="649"/>
      <c r="FK198" s="649"/>
      <c r="FL198" s="649"/>
      <c r="FM198" s="649"/>
      <c r="FN198" s="649"/>
      <c r="FO198" s="649"/>
      <c r="FP198" s="649"/>
      <c r="FQ198" s="649"/>
      <c r="FR198" s="649"/>
      <c r="FS198" s="649"/>
      <c r="FT198" s="649"/>
      <c r="FU198" s="649"/>
      <c r="FV198" s="649"/>
      <c r="FW198" s="649"/>
      <c r="FX198" s="649"/>
      <c r="FY198" s="649"/>
      <c r="FZ198" s="649"/>
      <c r="GA198" s="649"/>
      <c r="GB198" s="649"/>
      <c r="GC198" s="649"/>
      <c r="GD198" s="649"/>
      <c r="GE198" s="649"/>
      <c r="GF198" s="649"/>
      <c r="GG198" s="649"/>
      <c r="GH198" s="649"/>
      <c r="GI198" s="649"/>
      <c r="GJ198" s="649"/>
      <c r="GK198" s="649"/>
      <c r="GL198" s="649"/>
      <c r="GM198" s="649"/>
      <c r="GN198" s="649"/>
      <c r="GO198" s="649"/>
      <c r="GP198" s="649"/>
      <c r="GQ198" s="649"/>
      <c r="GR198" s="649"/>
      <c r="GS198" s="649"/>
      <c r="GT198" s="649"/>
      <c r="GU198" s="649"/>
      <c r="GV198" s="649"/>
      <c r="GW198" s="649"/>
      <c r="GX198" s="649"/>
      <c r="GY198" s="649"/>
      <c r="GZ198" s="649"/>
      <c r="HA198" s="649"/>
      <c r="HB198" s="649"/>
      <c r="HC198" s="649"/>
      <c r="HD198" s="649"/>
      <c r="HE198" s="649"/>
      <c r="HF198" s="649"/>
      <c r="HG198" s="649"/>
      <c r="HH198" s="649"/>
      <c r="HI198" s="649"/>
      <c r="HJ198" s="649"/>
      <c r="HK198" s="649"/>
      <c r="HL198" s="649"/>
      <c r="HM198" s="649"/>
      <c r="HN198" s="649"/>
      <c r="HO198" s="649"/>
      <c r="HP198" s="649"/>
      <c r="HQ198" s="649"/>
      <c r="HR198" s="649"/>
      <c r="HS198" s="649"/>
      <c r="HT198" s="649"/>
      <c r="HU198" s="649"/>
      <c r="HV198" s="649"/>
      <c r="HW198" s="649"/>
      <c r="HX198" s="649"/>
      <c r="HY198" s="649"/>
      <c r="HZ198" s="649"/>
      <c r="IA198" s="649"/>
      <c r="IB198" s="649"/>
      <c r="IC198" s="649"/>
      <c r="ID198" s="649"/>
      <c r="IE198" s="649"/>
      <c r="IF198" s="649"/>
      <c r="IG198" s="649"/>
      <c r="IH198" s="649"/>
      <c r="II198" s="649"/>
      <c r="IJ198" s="649"/>
      <c r="IK198" s="649"/>
      <c r="IL198" s="649"/>
      <c r="IM198" s="649"/>
      <c r="IN198" s="649"/>
      <c r="IO198" s="649"/>
      <c r="IP198" s="649"/>
      <c r="IQ198" s="649"/>
      <c r="IR198" s="649"/>
      <c r="IS198" s="649"/>
      <c r="IT198" s="649"/>
      <c r="IU198" s="649"/>
      <c r="IV198" s="219"/>
    </row>
    <row r="199" spans="1:256" hidden="1">
      <c r="A199" s="1195"/>
      <c r="B199" s="1200"/>
      <c r="C199" s="1201"/>
      <c r="D199" s="668" t="s">
        <v>2</v>
      </c>
      <c r="E199" s="651">
        <f>E197+E198</f>
        <v>20000</v>
      </c>
      <c r="F199" s="651">
        <f>F197+F198</f>
        <v>20000</v>
      </c>
      <c r="G199" s="651">
        <f>G197+G198</f>
        <v>0</v>
      </c>
      <c r="H199" s="617"/>
      <c r="I199" s="1204"/>
      <c r="J199" s="653" t="s">
        <v>2</v>
      </c>
      <c r="K199" s="651">
        <f>K197+K198</f>
        <v>20000</v>
      </c>
      <c r="L199" s="651">
        <f>L197+L198</f>
        <v>20000</v>
      </c>
      <c r="M199" s="651">
        <f>M197+M198</f>
        <v>0</v>
      </c>
      <c r="N199" s="651">
        <f>N197+N198</f>
        <v>0</v>
      </c>
      <c r="O199" s="649"/>
      <c r="P199" s="649"/>
      <c r="Q199" s="649"/>
      <c r="R199" s="649"/>
      <c r="S199" s="649"/>
      <c r="T199" s="649"/>
      <c r="U199" s="649"/>
      <c r="V199" s="649"/>
      <c r="W199" s="649"/>
      <c r="X199" s="649"/>
      <c r="Y199" s="649"/>
      <c r="Z199" s="649"/>
      <c r="AA199" s="649"/>
      <c r="AB199" s="649"/>
      <c r="AC199" s="649"/>
      <c r="AD199" s="649"/>
      <c r="AE199" s="649"/>
      <c r="AF199" s="649"/>
      <c r="AG199" s="649"/>
      <c r="AH199" s="649"/>
      <c r="AI199" s="649"/>
      <c r="AJ199" s="649"/>
      <c r="AK199" s="649"/>
      <c r="AL199" s="649"/>
      <c r="AM199" s="649"/>
      <c r="AN199" s="649"/>
      <c r="AO199" s="649"/>
      <c r="AP199" s="649"/>
      <c r="AQ199" s="649"/>
      <c r="AR199" s="649"/>
      <c r="AS199" s="649"/>
      <c r="AT199" s="649"/>
      <c r="AU199" s="649"/>
      <c r="AV199" s="649"/>
      <c r="AW199" s="649"/>
      <c r="AX199" s="649"/>
      <c r="AY199" s="649"/>
      <c r="AZ199" s="649"/>
      <c r="BA199" s="649"/>
      <c r="BB199" s="649"/>
      <c r="BC199" s="649"/>
      <c r="BD199" s="649"/>
      <c r="BE199" s="649"/>
      <c r="BF199" s="649"/>
      <c r="BG199" s="649"/>
      <c r="BH199" s="649"/>
      <c r="BI199" s="649"/>
      <c r="BJ199" s="649"/>
      <c r="BK199" s="649"/>
      <c r="BL199" s="649"/>
      <c r="BM199" s="649"/>
      <c r="BN199" s="649"/>
      <c r="BO199" s="649"/>
      <c r="BP199" s="649"/>
      <c r="BQ199" s="649"/>
      <c r="BR199" s="649"/>
      <c r="BS199" s="649"/>
      <c r="BT199" s="649"/>
      <c r="BU199" s="649"/>
      <c r="BV199" s="649"/>
      <c r="BW199" s="649"/>
      <c r="BX199" s="649"/>
      <c r="BY199" s="649"/>
      <c r="BZ199" s="649"/>
      <c r="CA199" s="649"/>
      <c r="CB199" s="649"/>
      <c r="CC199" s="649"/>
      <c r="CD199" s="649"/>
      <c r="CE199" s="649"/>
      <c r="CF199" s="649"/>
      <c r="CG199" s="649"/>
      <c r="CH199" s="649"/>
      <c r="CI199" s="649"/>
      <c r="CJ199" s="649"/>
      <c r="CK199" s="649"/>
      <c r="CL199" s="649"/>
      <c r="CM199" s="649"/>
      <c r="CN199" s="649"/>
      <c r="CO199" s="649"/>
      <c r="CP199" s="649"/>
      <c r="CQ199" s="649"/>
      <c r="CR199" s="649"/>
      <c r="CS199" s="649"/>
      <c r="CT199" s="649"/>
      <c r="CU199" s="649"/>
      <c r="CV199" s="649"/>
      <c r="CW199" s="649"/>
      <c r="CX199" s="649"/>
      <c r="CY199" s="649"/>
      <c r="CZ199" s="649"/>
      <c r="DA199" s="649"/>
      <c r="DB199" s="649"/>
      <c r="DC199" s="649"/>
      <c r="DD199" s="649"/>
      <c r="DE199" s="649"/>
      <c r="DF199" s="649"/>
      <c r="DG199" s="649"/>
      <c r="DH199" s="649"/>
      <c r="DI199" s="649"/>
      <c r="DJ199" s="649"/>
      <c r="DK199" s="649"/>
      <c r="DL199" s="649"/>
      <c r="DM199" s="649"/>
      <c r="DN199" s="649"/>
      <c r="DO199" s="649"/>
      <c r="DP199" s="649"/>
      <c r="DQ199" s="649"/>
      <c r="DR199" s="649"/>
      <c r="DS199" s="649"/>
      <c r="DT199" s="649"/>
      <c r="DU199" s="649"/>
      <c r="DV199" s="649"/>
      <c r="DW199" s="649"/>
      <c r="DX199" s="649"/>
      <c r="DY199" s="649"/>
      <c r="DZ199" s="649"/>
      <c r="EA199" s="649"/>
      <c r="EB199" s="649"/>
      <c r="EC199" s="649"/>
      <c r="ED199" s="649"/>
      <c r="EE199" s="649"/>
      <c r="EF199" s="649"/>
      <c r="EG199" s="649"/>
      <c r="EH199" s="649"/>
      <c r="EI199" s="649"/>
      <c r="EJ199" s="649"/>
      <c r="EK199" s="649"/>
      <c r="EL199" s="649"/>
      <c r="EM199" s="649"/>
      <c r="EN199" s="649"/>
      <c r="EO199" s="649"/>
      <c r="EP199" s="649"/>
      <c r="EQ199" s="649"/>
      <c r="ER199" s="649"/>
      <c r="ES199" s="649"/>
      <c r="ET199" s="649"/>
      <c r="EU199" s="649"/>
      <c r="EV199" s="649"/>
      <c r="EW199" s="649"/>
      <c r="EX199" s="649"/>
      <c r="EY199" s="649"/>
      <c r="EZ199" s="649"/>
      <c r="FA199" s="649"/>
      <c r="FB199" s="649"/>
      <c r="FC199" s="649"/>
      <c r="FD199" s="649"/>
      <c r="FE199" s="649"/>
      <c r="FF199" s="649"/>
      <c r="FG199" s="649"/>
      <c r="FH199" s="649"/>
      <c r="FI199" s="649"/>
      <c r="FJ199" s="649"/>
      <c r="FK199" s="649"/>
      <c r="FL199" s="649"/>
      <c r="FM199" s="649"/>
      <c r="FN199" s="649"/>
      <c r="FO199" s="649"/>
      <c r="FP199" s="649"/>
      <c r="FQ199" s="649"/>
      <c r="FR199" s="649"/>
      <c r="FS199" s="649"/>
      <c r="FT199" s="649"/>
      <c r="FU199" s="649"/>
      <c r="FV199" s="649"/>
      <c r="FW199" s="649"/>
      <c r="FX199" s="649"/>
      <c r="FY199" s="649"/>
      <c r="FZ199" s="649"/>
      <c r="GA199" s="649"/>
      <c r="GB199" s="649"/>
      <c r="GC199" s="649"/>
      <c r="GD199" s="649"/>
      <c r="GE199" s="649"/>
      <c r="GF199" s="649"/>
      <c r="GG199" s="649"/>
      <c r="GH199" s="649"/>
      <c r="GI199" s="649"/>
      <c r="GJ199" s="649"/>
      <c r="GK199" s="649"/>
      <c r="GL199" s="649"/>
      <c r="GM199" s="649"/>
      <c r="GN199" s="649"/>
      <c r="GO199" s="649"/>
      <c r="GP199" s="649"/>
      <c r="GQ199" s="649"/>
      <c r="GR199" s="649"/>
      <c r="GS199" s="649"/>
      <c r="GT199" s="649"/>
      <c r="GU199" s="649"/>
      <c r="GV199" s="649"/>
      <c r="GW199" s="649"/>
      <c r="GX199" s="649"/>
      <c r="GY199" s="649"/>
      <c r="GZ199" s="649"/>
      <c r="HA199" s="649"/>
      <c r="HB199" s="649"/>
      <c r="HC199" s="649"/>
      <c r="HD199" s="649"/>
      <c r="HE199" s="649"/>
      <c r="HF199" s="649"/>
      <c r="HG199" s="649"/>
      <c r="HH199" s="649"/>
      <c r="HI199" s="649"/>
      <c r="HJ199" s="649"/>
      <c r="HK199" s="649"/>
      <c r="HL199" s="649"/>
      <c r="HM199" s="649"/>
      <c r="HN199" s="649"/>
      <c r="HO199" s="649"/>
      <c r="HP199" s="649"/>
      <c r="HQ199" s="649"/>
      <c r="HR199" s="649"/>
      <c r="HS199" s="649"/>
      <c r="HT199" s="649"/>
      <c r="HU199" s="649"/>
      <c r="HV199" s="649"/>
      <c r="HW199" s="649"/>
      <c r="HX199" s="649"/>
      <c r="HY199" s="649"/>
      <c r="HZ199" s="649"/>
      <c r="IA199" s="649"/>
      <c r="IB199" s="649"/>
      <c r="IC199" s="649"/>
      <c r="ID199" s="649"/>
      <c r="IE199" s="649"/>
      <c r="IF199" s="649"/>
      <c r="IG199" s="649"/>
      <c r="IH199" s="649"/>
      <c r="II199" s="649"/>
      <c r="IJ199" s="649"/>
      <c r="IK199" s="649"/>
      <c r="IL199" s="649"/>
      <c r="IM199" s="649"/>
      <c r="IN199" s="649"/>
      <c r="IO199" s="649"/>
      <c r="IP199" s="649"/>
      <c r="IQ199" s="649"/>
      <c r="IR199" s="649"/>
      <c r="IS199" s="649"/>
      <c r="IT199" s="649"/>
      <c r="IU199" s="649"/>
      <c r="IV199" s="219"/>
    </row>
    <row r="200" spans="1:256" hidden="1">
      <c r="A200" s="678"/>
      <c r="B200" s="679"/>
      <c r="C200" s="680"/>
      <c r="D200" s="667"/>
      <c r="E200" s="638"/>
      <c r="F200" s="638"/>
      <c r="G200" s="639"/>
      <c r="H200" s="617"/>
      <c r="I200" s="681"/>
      <c r="J200" s="675"/>
      <c r="K200" s="682"/>
      <c r="L200" s="682"/>
      <c r="M200" s="682"/>
      <c r="N200" s="682"/>
      <c r="O200" s="624"/>
      <c r="P200" s="624"/>
      <c r="Q200" s="624"/>
      <c r="R200" s="624"/>
      <c r="S200" s="624"/>
      <c r="T200" s="624"/>
      <c r="U200" s="624"/>
      <c r="V200" s="624"/>
      <c r="W200" s="624"/>
      <c r="X200" s="624"/>
      <c r="Y200" s="624"/>
      <c r="Z200" s="624"/>
      <c r="AA200" s="624"/>
      <c r="AB200" s="624"/>
      <c r="AC200" s="624"/>
      <c r="AD200" s="624"/>
      <c r="AE200" s="624"/>
      <c r="AF200" s="624"/>
      <c r="AG200" s="624"/>
      <c r="AH200" s="624"/>
      <c r="AI200" s="624"/>
      <c r="AJ200" s="624"/>
      <c r="AK200" s="624"/>
      <c r="AL200" s="624"/>
      <c r="AM200" s="624"/>
      <c r="AN200" s="624"/>
      <c r="AO200" s="624"/>
      <c r="AP200" s="624"/>
      <c r="AQ200" s="624"/>
      <c r="AR200" s="624"/>
      <c r="AS200" s="624"/>
      <c r="AT200" s="624"/>
      <c r="AU200" s="624"/>
      <c r="AV200" s="624"/>
      <c r="AW200" s="624"/>
      <c r="AX200" s="624"/>
      <c r="AY200" s="624"/>
      <c r="AZ200" s="624"/>
      <c r="BA200" s="624"/>
      <c r="BB200" s="624"/>
      <c r="BC200" s="624"/>
      <c r="BD200" s="624"/>
      <c r="BE200" s="624"/>
      <c r="BF200" s="624"/>
      <c r="BG200" s="624"/>
      <c r="BH200" s="624"/>
      <c r="BI200" s="624"/>
      <c r="BJ200" s="624"/>
      <c r="BK200" s="624"/>
      <c r="BL200" s="624"/>
      <c r="BM200" s="624"/>
      <c r="BN200" s="624"/>
      <c r="BO200" s="624"/>
      <c r="BP200" s="624"/>
      <c r="BQ200" s="624"/>
      <c r="BR200" s="624"/>
      <c r="BS200" s="624"/>
      <c r="BT200" s="624"/>
      <c r="BU200" s="624"/>
      <c r="BV200" s="624"/>
      <c r="BW200" s="624"/>
      <c r="BX200" s="624"/>
      <c r="BY200" s="624"/>
      <c r="BZ200" s="624"/>
      <c r="CA200" s="624"/>
      <c r="CB200" s="624"/>
      <c r="CC200" s="624"/>
      <c r="CD200" s="624"/>
      <c r="CE200" s="624"/>
      <c r="CF200" s="624"/>
      <c r="CG200" s="624"/>
      <c r="CH200" s="624"/>
      <c r="CI200" s="624"/>
      <c r="CJ200" s="624"/>
      <c r="CK200" s="624"/>
      <c r="CL200" s="624"/>
      <c r="CM200" s="624"/>
      <c r="CN200" s="624"/>
      <c r="CO200" s="624"/>
      <c r="CP200" s="624"/>
      <c r="CQ200" s="624"/>
      <c r="CR200" s="624"/>
      <c r="CS200" s="624"/>
      <c r="CT200" s="624"/>
      <c r="CU200" s="624"/>
      <c r="CV200" s="624"/>
      <c r="CW200" s="624"/>
      <c r="CX200" s="624"/>
      <c r="CY200" s="624"/>
      <c r="CZ200" s="624"/>
      <c r="DA200" s="624"/>
      <c r="DB200" s="624"/>
      <c r="DC200" s="624"/>
      <c r="DD200" s="624"/>
      <c r="DE200" s="624"/>
      <c r="DF200" s="624"/>
      <c r="DG200" s="624"/>
      <c r="DH200" s="624"/>
      <c r="DI200" s="624"/>
      <c r="DJ200" s="624"/>
      <c r="DK200" s="624"/>
      <c r="DL200" s="624"/>
      <c r="DM200" s="624"/>
      <c r="DN200" s="624"/>
      <c r="DO200" s="624"/>
      <c r="DP200" s="624"/>
      <c r="DQ200" s="624"/>
      <c r="DR200" s="624"/>
      <c r="DS200" s="624"/>
      <c r="DT200" s="624"/>
      <c r="DU200" s="624"/>
      <c r="DV200" s="624"/>
      <c r="DW200" s="624"/>
      <c r="DX200" s="624"/>
      <c r="DY200" s="624"/>
      <c r="DZ200" s="624"/>
      <c r="EA200" s="624"/>
      <c r="EB200" s="624"/>
      <c r="EC200" s="624"/>
      <c r="ED200" s="624"/>
      <c r="EE200" s="624"/>
      <c r="EF200" s="624"/>
      <c r="EG200" s="624"/>
      <c r="EH200" s="624"/>
      <c r="EI200" s="624"/>
      <c r="EJ200" s="624"/>
      <c r="EK200" s="624"/>
      <c r="EL200" s="624"/>
      <c r="EM200" s="624"/>
      <c r="EN200" s="624"/>
      <c r="EO200" s="624"/>
      <c r="EP200" s="624"/>
      <c r="EQ200" s="624"/>
      <c r="ER200" s="624"/>
      <c r="ES200" s="624"/>
      <c r="ET200" s="624"/>
      <c r="EU200" s="624"/>
      <c r="EV200" s="624"/>
      <c r="EW200" s="624"/>
      <c r="EX200" s="624"/>
      <c r="EY200" s="624"/>
      <c r="EZ200" s="624"/>
      <c r="FA200" s="624"/>
      <c r="FB200" s="624"/>
      <c r="FC200" s="624"/>
      <c r="FD200" s="624"/>
      <c r="FE200" s="624"/>
      <c r="FF200" s="624"/>
      <c r="FG200" s="624"/>
      <c r="FH200" s="624"/>
      <c r="FI200" s="624"/>
      <c r="FJ200" s="624"/>
      <c r="FK200" s="624"/>
      <c r="FL200" s="624"/>
      <c r="FM200" s="624"/>
      <c r="FN200" s="624"/>
      <c r="FO200" s="624"/>
      <c r="FP200" s="624"/>
      <c r="FQ200" s="624"/>
      <c r="FR200" s="624"/>
      <c r="FS200" s="624"/>
      <c r="FT200" s="624"/>
      <c r="FU200" s="624"/>
      <c r="FV200" s="624"/>
      <c r="FW200" s="624"/>
      <c r="FX200" s="624"/>
      <c r="FY200" s="624"/>
      <c r="FZ200" s="624"/>
      <c r="GA200" s="624"/>
      <c r="GB200" s="624"/>
      <c r="GC200" s="624"/>
      <c r="GD200" s="624"/>
      <c r="GE200" s="624"/>
      <c r="GF200" s="624"/>
      <c r="GG200" s="624"/>
      <c r="GH200" s="624"/>
      <c r="GI200" s="624"/>
      <c r="GJ200" s="624"/>
      <c r="GK200" s="624"/>
      <c r="GL200" s="624"/>
      <c r="GM200" s="624"/>
      <c r="GN200" s="624"/>
      <c r="GO200" s="624"/>
      <c r="GP200" s="624"/>
      <c r="GQ200" s="624"/>
      <c r="GR200" s="624"/>
      <c r="GS200" s="624"/>
      <c r="GT200" s="624"/>
      <c r="GU200" s="624"/>
      <c r="GV200" s="624"/>
      <c r="GW200" s="624"/>
      <c r="GX200" s="624"/>
      <c r="GY200" s="624"/>
      <c r="GZ200" s="624"/>
      <c r="HA200" s="624"/>
      <c r="HB200" s="624"/>
      <c r="HC200" s="624"/>
      <c r="HD200" s="624"/>
      <c r="HE200" s="624"/>
      <c r="HF200" s="624"/>
      <c r="HG200" s="624"/>
      <c r="HH200" s="624"/>
      <c r="HI200" s="624"/>
      <c r="HJ200" s="624"/>
      <c r="HK200" s="624"/>
      <c r="HL200" s="624"/>
      <c r="HM200" s="624"/>
      <c r="HN200" s="624"/>
      <c r="HO200" s="624"/>
      <c r="HP200" s="624"/>
      <c r="HQ200" s="624"/>
      <c r="HR200" s="624"/>
      <c r="HS200" s="624"/>
      <c r="HT200" s="624"/>
      <c r="HU200" s="624"/>
      <c r="HV200" s="624"/>
      <c r="HW200" s="624"/>
      <c r="HX200" s="624"/>
      <c r="HY200" s="624"/>
      <c r="HZ200" s="624"/>
      <c r="IA200" s="624"/>
      <c r="IB200" s="624"/>
      <c r="IC200" s="624"/>
      <c r="ID200" s="624"/>
      <c r="IE200" s="624"/>
      <c r="IF200" s="624"/>
      <c r="IG200" s="624"/>
      <c r="IH200" s="624"/>
      <c r="II200" s="624"/>
      <c r="IJ200" s="624"/>
      <c r="IK200" s="624"/>
      <c r="IL200" s="624"/>
      <c r="IM200" s="624"/>
      <c r="IN200" s="624"/>
      <c r="IO200" s="624"/>
      <c r="IP200" s="624"/>
      <c r="IQ200" s="624"/>
      <c r="IR200" s="624"/>
      <c r="IS200" s="624"/>
      <c r="IT200" s="624"/>
      <c r="IU200" s="624"/>
      <c r="IV200" s="219"/>
    </row>
    <row r="201" spans="1:256" hidden="1">
      <c r="A201" s="1205"/>
      <c r="B201" s="1205"/>
      <c r="C201" s="1208" t="s">
        <v>1386</v>
      </c>
      <c r="D201" s="644" t="s">
        <v>0</v>
      </c>
      <c r="E201" s="645">
        <f>F201+G201</f>
        <v>20000</v>
      </c>
      <c r="F201" s="645">
        <v>20000</v>
      </c>
      <c r="G201" s="646">
        <v>0</v>
      </c>
      <c r="H201" s="617"/>
      <c r="I201" s="1211" t="s">
        <v>1387</v>
      </c>
      <c r="J201" s="648" t="s">
        <v>0</v>
      </c>
      <c r="K201" s="645">
        <f>L201+M201+N201</f>
        <v>20000</v>
      </c>
      <c r="L201" s="645">
        <v>20000</v>
      </c>
      <c r="M201" s="645">
        <v>0</v>
      </c>
      <c r="N201" s="645">
        <v>0</v>
      </c>
      <c r="O201" s="219"/>
      <c r="P201" s="219"/>
      <c r="Q201" s="219"/>
      <c r="R201" s="219"/>
      <c r="S201" s="219"/>
      <c r="T201" s="219"/>
      <c r="U201" s="219"/>
      <c r="V201" s="219"/>
      <c r="W201" s="219"/>
      <c r="X201" s="219"/>
      <c r="Y201" s="219"/>
      <c r="Z201" s="219"/>
      <c r="AA201" s="219"/>
      <c r="AB201" s="219"/>
      <c r="AC201" s="219"/>
      <c r="AD201" s="219"/>
      <c r="AE201" s="219"/>
      <c r="AF201" s="219"/>
      <c r="AG201" s="219"/>
      <c r="AH201" s="219"/>
      <c r="AI201" s="219"/>
      <c r="AJ201" s="219"/>
      <c r="AK201" s="219"/>
      <c r="AL201" s="219"/>
      <c r="AM201" s="219"/>
      <c r="AN201" s="219"/>
      <c r="AO201" s="219"/>
      <c r="AP201" s="219"/>
      <c r="AQ201" s="219"/>
      <c r="AR201" s="219"/>
      <c r="AS201" s="219"/>
      <c r="AT201" s="219"/>
      <c r="AU201" s="219"/>
      <c r="AV201" s="219"/>
      <c r="AW201" s="219"/>
      <c r="AX201" s="219"/>
      <c r="AY201" s="219"/>
      <c r="AZ201" s="219"/>
      <c r="BA201" s="219"/>
      <c r="BB201" s="219"/>
      <c r="BC201" s="219"/>
      <c r="BD201" s="219"/>
      <c r="BE201" s="219"/>
      <c r="BF201" s="219"/>
      <c r="BG201" s="219"/>
      <c r="BH201" s="219"/>
      <c r="BI201" s="219"/>
      <c r="BJ201" s="219"/>
      <c r="BK201" s="219"/>
      <c r="BL201" s="219"/>
      <c r="BM201" s="219"/>
      <c r="BN201" s="219"/>
      <c r="BO201" s="219"/>
      <c r="BP201" s="219"/>
      <c r="BQ201" s="219"/>
      <c r="BR201" s="219"/>
      <c r="BS201" s="219"/>
      <c r="BT201" s="219"/>
      <c r="BU201" s="219"/>
      <c r="BV201" s="219"/>
      <c r="BW201" s="219"/>
      <c r="BX201" s="219"/>
      <c r="BY201" s="219"/>
      <c r="BZ201" s="219"/>
      <c r="CA201" s="219"/>
      <c r="CB201" s="219"/>
      <c r="CC201" s="219"/>
      <c r="CD201" s="219"/>
      <c r="CE201" s="219"/>
      <c r="CF201" s="219"/>
      <c r="CG201" s="219"/>
      <c r="CH201" s="219"/>
      <c r="CI201" s="219"/>
      <c r="CJ201" s="219"/>
      <c r="CK201" s="219"/>
      <c r="CL201" s="219"/>
      <c r="CM201" s="219"/>
      <c r="CN201" s="219"/>
      <c r="CO201" s="219"/>
      <c r="CP201" s="219"/>
      <c r="CQ201" s="219"/>
      <c r="CR201" s="219"/>
      <c r="CS201" s="219"/>
      <c r="CT201" s="219"/>
      <c r="CU201" s="219"/>
      <c r="CV201" s="219"/>
      <c r="CW201" s="219"/>
      <c r="CX201" s="219"/>
      <c r="CY201" s="219"/>
      <c r="CZ201" s="219"/>
      <c r="DA201" s="219"/>
      <c r="DB201" s="219"/>
      <c r="DC201" s="219"/>
      <c r="DD201" s="219"/>
      <c r="DE201" s="219"/>
      <c r="DF201" s="219"/>
      <c r="DG201" s="219"/>
      <c r="DH201" s="219"/>
      <c r="DI201" s="219"/>
      <c r="DJ201" s="219"/>
      <c r="DK201" s="219"/>
      <c r="DL201" s="219"/>
      <c r="DM201" s="219"/>
      <c r="DN201" s="219"/>
      <c r="DO201" s="219"/>
      <c r="DP201" s="219"/>
      <c r="DQ201" s="219"/>
      <c r="DR201" s="219"/>
      <c r="DS201" s="219"/>
      <c r="DT201" s="219"/>
      <c r="DU201" s="219"/>
      <c r="DV201" s="219"/>
      <c r="DW201" s="219"/>
      <c r="DX201" s="219"/>
      <c r="DY201" s="219"/>
      <c r="DZ201" s="219"/>
      <c r="EA201" s="219"/>
      <c r="EB201" s="219"/>
      <c r="EC201" s="219"/>
      <c r="ED201" s="219"/>
      <c r="EE201" s="219"/>
      <c r="EF201" s="219"/>
      <c r="EG201" s="219"/>
      <c r="EH201" s="219"/>
      <c r="EI201" s="219"/>
      <c r="EJ201" s="219"/>
      <c r="EK201" s="219"/>
      <c r="EL201" s="219"/>
      <c r="EM201" s="219"/>
      <c r="EN201" s="219"/>
      <c r="EO201" s="219"/>
      <c r="EP201" s="219"/>
      <c r="EQ201" s="219"/>
      <c r="ER201" s="219"/>
      <c r="ES201" s="219"/>
      <c r="ET201" s="219"/>
      <c r="EU201" s="219"/>
      <c r="EV201" s="219"/>
      <c r="EW201" s="219"/>
      <c r="EX201" s="219"/>
      <c r="EY201" s="219"/>
      <c r="EZ201" s="219"/>
      <c r="FA201" s="219"/>
      <c r="FB201" s="219"/>
      <c r="FC201" s="219"/>
      <c r="FD201" s="219"/>
      <c r="FE201" s="219"/>
      <c r="FF201" s="219"/>
      <c r="FG201" s="219"/>
      <c r="FH201" s="219"/>
      <c r="FI201" s="219"/>
      <c r="FJ201" s="219"/>
      <c r="FK201" s="219"/>
      <c r="FL201" s="219"/>
      <c r="FM201" s="219"/>
      <c r="FN201" s="219"/>
      <c r="FO201" s="219"/>
      <c r="FP201" s="219"/>
      <c r="FQ201" s="219"/>
      <c r="FR201" s="219"/>
      <c r="FS201" s="219"/>
      <c r="FT201" s="219"/>
      <c r="FU201" s="219"/>
      <c r="FV201" s="219"/>
      <c r="FW201" s="219"/>
      <c r="FX201" s="219"/>
      <c r="FY201" s="219"/>
      <c r="FZ201" s="219"/>
      <c r="GA201" s="219"/>
      <c r="GB201" s="219"/>
      <c r="GC201" s="219"/>
      <c r="GD201" s="219"/>
      <c r="GE201" s="219"/>
      <c r="GF201" s="219"/>
      <c r="GG201" s="219"/>
      <c r="GH201" s="219"/>
      <c r="GI201" s="219"/>
      <c r="GJ201" s="219"/>
      <c r="GK201" s="219"/>
      <c r="GL201" s="219"/>
      <c r="GM201" s="219"/>
      <c r="GN201" s="219"/>
      <c r="GO201" s="219"/>
      <c r="GP201" s="219"/>
      <c r="GQ201" s="219"/>
      <c r="GR201" s="219"/>
      <c r="GS201" s="219"/>
      <c r="GT201" s="219"/>
      <c r="GU201" s="219"/>
      <c r="GV201" s="219"/>
      <c r="GW201" s="219"/>
      <c r="GX201" s="219"/>
      <c r="GY201" s="219"/>
      <c r="GZ201" s="219"/>
      <c r="HA201" s="219"/>
      <c r="HB201" s="219"/>
      <c r="HC201" s="219"/>
      <c r="HD201" s="219"/>
      <c r="HE201" s="219"/>
      <c r="HF201" s="219"/>
      <c r="HG201" s="219"/>
      <c r="HH201" s="219"/>
      <c r="HI201" s="219"/>
      <c r="HJ201" s="219"/>
      <c r="HK201" s="219"/>
      <c r="HL201" s="219"/>
      <c r="HM201" s="219"/>
      <c r="HN201" s="219"/>
      <c r="HO201" s="219"/>
      <c r="HP201" s="219"/>
      <c r="HQ201" s="219"/>
      <c r="HR201" s="219"/>
      <c r="HS201" s="219"/>
      <c r="HT201" s="219"/>
      <c r="HU201" s="219"/>
      <c r="HV201" s="219"/>
      <c r="HW201" s="219"/>
      <c r="HX201" s="219"/>
      <c r="HY201" s="219"/>
      <c r="HZ201" s="219"/>
      <c r="IA201" s="219"/>
      <c r="IB201" s="219"/>
      <c r="IC201" s="219"/>
      <c r="ID201" s="219"/>
      <c r="IE201" s="219"/>
      <c r="IF201" s="219"/>
      <c r="IG201" s="219"/>
      <c r="IH201" s="219"/>
      <c r="II201" s="219"/>
      <c r="IJ201" s="219"/>
      <c r="IK201" s="219"/>
      <c r="IL201" s="219"/>
      <c r="IM201" s="219"/>
      <c r="IN201" s="219"/>
      <c r="IO201" s="219"/>
      <c r="IP201" s="219"/>
      <c r="IQ201" s="219"/>
      <c r="IR201" s="219"/>
      <c r="IS201" s="219"/>
      <c r="IT201" s="219"/>
      <c r="IU201" s="219"/>
      <c r="IV201" s="219"/>
    </row>
    <row r="202" spans="1:256" hidden="1">
      <c r="A202" s="1206"/>
      <c r="B202" s="1206"/>
      <c r="C202" s="1209"/>
      <c r="D202" s="663" t="s">
        <v>1</v>
      </c>
      <c r="E202" s="645">
        <f>F202+G202</f>
        <v>0</v>
      </c>
      <c r="F202" s="664"/>
      <c r="G202" s="669"/>
      <c r="H202" s="617"/>
      <c r="I202" s="1212"/>
      <c r="J202" s="665" t="s">
        <v>1</v>
      </c>
      <c r="K202" s="645">
        <f>L202+M202+N202</f>
        <v>0</v>
      </c>
      <c r="L202" s="664"/>
      <c r="M202" s="664"/>
      <c r="N202" s="664"/>
      <c r="O202" s="219"/>
      <c r="P202" s="219"/>
      <c r="Q202" s="219"/>
      <c r="R202" s="219"/>
      <c r="S202" s="219"/>
      <c r="T202" s="219"/>
      <c r="U202" s="219"/>
      <c r="V202" s="219"/>
      <c r="W202" s="219"/>
      <c r="X202" s="219"/>
      <c r="Y202" s="219"/>
      <c r="Z202" s="219"/>
      <c r="AA202" s="219"/>
      <c r="AB202" s="219"/>
      <c r="AC202" s="219"/>
      <c r="AD202" s="219"/>
      <c r="AE202" s="219"/>
      <c r="AF202" s="219"/>
      <c r="AG202" s="219"/>
      <c r="AH202" s="219"/>
      <c r="AI202" s="219"/>
      <c r="AJ202" s="219"/>
      <c r="AK202" s="219"/>
      <c r="AL202" s="219"/>
      <c r="AM202" s="219"/>
      <c r="AN202" s="219"/>
      <c r="AO202" s="219"/>
      <c r="AP202" s="219"/>
      <c r="AQ202" s="219"/>
      <c r="AR202" s="219"/>
      <c r="AS202" s="219"/>
      <c r="AT202" s="219"/>
      <c r="AU202" s="219"/>
      <c r="AV202" s="219"/>
      <c r="AW202" s="219"/>
      <c r="AX202" s="219"/>
      <c r="AY202" s="219"/>
      <c r="AZ202" s="219"/>
      <c r="BA202" s="219"/>
      <c r="BB202" s="219"/>
      <c r="BC202" s="219"/>
      <c r="BD202" s="219"/>
      <c r="BE202" s="219"/>
      <c r="BF202" s="219"/>
      <c r="BG202" s="219"/>
      <c r="BH202" s="219"/>
      <c r="BI202" s="219"/>
      <c r="BJ202" s="219"/>
      <c r="BK202" s="219"/>
      <c r="BL202" s="219"/>
      <c r="BM202" s="219"/>
      <c r="BN202" s="219"/>
      <c r="BO202" s="219"/>
      <c r="BP202" s="219"/>
      <c r="BQ202" s="219"/>
      <c r="BR202" s="219"/>
      <c r="BS202" s="219"/>
      <c r="BT202" s="219"/>
      <c r="BU202" s="219"/>
      <c r="BV202" s="219"/>
      <c r="BW202" s="219"/>
      <c r="BX202" s="219"/>
      <c r="BY202" s="219"/>
      <c r="BZ202" s="219"/>
      <c r="CA202" s="219"/>
      <c r="CB202" s="219"/>
      <c r="CC202" s="219"/>
      <c r="CD202" s="219"/>
      <c r="CE202" s="219"/>
      <c r="CF202" s="219"/>
      <c r="CG202" s="219"/>
      <c r="CH202" s="219"/>
      <c r="CI202" s="219"/>
      <c r="CJ202" s="219"/>
      <c r="CK202" s="219"/>
      <c r="CL202" s="219"/>
      <c r="CM202" s="219"/>
      <c r="CN202" s="219"/>
      <c r="CO202" s="219"/>
      <c r="CP202" s="219"/>
      <c r="CQ202" s="219"/>
      <c r="CR202" s="219"/>
      <c r="CS202" s="219"/>
      <c r="CT202" s="219"/>
      <c r="CU202" s="219"/>
      <c r="CV202" s="219"/>
      <c r="CW202" s="219"/>
      <c r="CX202" s="219"/>
      <c r="CY202" s="219"/>
      <c r="CZ202" s="219"/>
      <c r="DA202" s="219"/>
      <c r="DB202" s="219"/>
      <c r="DC202" s="219"/>
      <c r="DD202" s="219"/>
      <c r="DE202" s="219"/>
      <c r="DF202" s="219"/>
      <c r="DG202" s="219"/>
      <c r="DH202" s="219"/>
      <c r="DI202" s="219"/>
      <c r="DJ202" s="219"/>
      <c r="DK202" s="219"/>
      <c r="DL202" s="219"/>
      <c r="DM202" s="219"/>
      <c r="DN202" s="219"/>
      <c r="DO202" s="219"/>
      <c r="DP202" s="219"/>
      <c r="DQ202" s="219"/>
      <c r="DR202" s="219"/>
      <c r="DS202" s="219"/>
      <c r="DT202" s="219"/>
      <c r="DU202" s="219"/>
      <c r="DV202" s="219"/>
      <c r="DW202" s="219"/>
      <c r="DX202" s="219"/>
      <c r="DY202" s="219"/>
      <c r="DZ202" s="219"/>
      <c r="EA202" s="219"/>
      <c r="EB202" s="219"/>
      <c r="EC202" s="219"/>
      <c r="ED202" s="219"/>
      <c r="EE202" s="219"/>
      <c r="EF202" s="219"/>
      <c r="EG202" s="219"/>
      <c r="EH202" s="219"/>
      <c r="EI202" s="219"/>
      <c r="EJ202" s="219"/>
      <c r="EK202" s="219"/>
      <c r="EL202" s="219"/>
      <c r="EM202" s="219"/>
      <c r="EN202" s="219"/>
      <c r="EO202" s="219"/>
      <c r="EP202" s="219"/>
      <c r="EQ202" s="219"/>
      <c r="ER202" s="219"/>
      <c r="ES202" s="219"/>
      <c r="ET202" s="219"/>
      <c r="EU202" s="219"/>
      <c r="EV202" s="219"/>
      <c r="EW202" s="219"/>
      <c r="EX202" s="219"/>
      <c r="EY202" s="219"/>
      <c r="EZ202" s="219"/>
      <c r="FA202" s="219"/>
      <c r="FB202" s="219"/>
      <c r="FC202" s="219"/>
      <c r="FD202" s="219"/>
      <c r="FE202" s="219"/>
      <c r="FF202" s="219"/>
      <c r="FG202" s="219"/>
      <c r="FH202" s="219"/>
      <c r="FI202" s="219"/>
      <c r="FJ202" s="219"/>
      <c r="FK202" s="219"/>
      <c r="FL202" s="219"/>
      <c r="FM202" s="219"/>
      <c r="FN202" s="219"/>
      <c r="FO202" s="219"/>
      <c r="FP202" s="219"/>
      <c r="FQ202" s="219"/>
      <c r="FR202" s="219"/>
      <c r="FS202" s="219"/>
      <c r="FT202" s="219"/>
      <c r="FU202" s="219"/>
      <c r="FV202" s="219"/>
      <c r="FW202" s="219"/>
      <c r="FX202" s="219"/>
      <c r="FY202" s="219"/>
      <c r="FZ202" s="219"/>
      <c r="GA202" s="219"/>
      <c r="GB202" s="219"/>
      <c r="GC202" s="219"/>
      <c r="GD202" s="219"/>
      <c r="GE202" s="219"/>
      <c r="GF202" s="219"/>
      <c r="GG202" s="219"/>
      <c r="GH202" s="219"/>
      <c r="GI202" s="219"/>
      <c r="GJ202" s="219"/>
      <c r="GK202" s="219"/>
      <c r="GL202" s="219"/>
      <c r="GM202" s="219"/>
      <c r="GN202" s="219"/>
      <c r="GO202" s="219"/>
      <c r="GP202" s="219"/>
      <c r="GQ202" s="219"/>
      <c r="GR202" s="219"/>
      <c r="GS202" s="219"/>
      <c r="GT202" s="219"/>
      <c r="GU202" s="219"/>
      <c r="GV202" s="219"/>
      <c r="GW202" s="219"/>
      <c r="GX202" s="219"/>
      <c r="GY202" s="219"/>
      <c r="GZ202" s="219"/>
      <c r="HA202" s="219"/>
      <c r="HB202" s="219"/>
      <c r="HC202" s="219"/>
      <c r="HD202" s="219"/>
      <c r="HE202" s="219"/>
      <c r="HF202" s="219"/>
      <c r="HG202" s="219"/>
      <c r="HH202" s="219"/>
      <c r="HI202" s="219"/>
      <c r="HJ202" s="219"/>
      <c r="HK202" s="219"/>
      <c r="HL202" s="219"/>
      <c r="HM202" s="219"/>
      <c r="HN202" s="219"/>
      <c r="HO202" s="219"/>
      <c r="HP202" s="219"/>
      <c r="HQ202" s="219"/>
      <c r="HR202" s="219"/>
      <c r="HS202" s="219"/>
      <c r="HT202" s="219"/>
      <c r="HU202" s="219"/>
      <c r="HV202" s="219"/>
      <c r="HW202" s="219"/>
      <c r="HX202" s="219"/>
      <c r="HY202" s="219"/>
      <c r="HZ202" s="219"/>
      <c r="IA202" s="219"/>
      <c r="IB202" s="219"/>
      <c r="IC202" s="219"/>
      <c r="ID202" s="219"/>
      <c r="IE202" s="219"/>
      <c r="IF202" s="219"/>
      <c r="IG202" s="219"/>
      <c r="IH202" s="219"/>
      <c r="II202" s="219"/>
      <c r="IJ202" s="219"/>
      <c r="IK202" s="219"/>
      <c r="IL202" s="219"/>
      <c r="IM202" s="219"/>
      <c r="IN202" s="219"/>
      <c r="IO202" s="219"/>
      <c r="IP202" s="219"/>
      <c r="IQ202" s="219"/>
      <c r="IR202" s="219"/>
      <c r="IS202" s="219"/>
      <c r="IT202" s="219"/>
      <c r="IU202" s="219"/>
      <c r="IV202" s="219"/>
    </row>
    <row r="203" spans="1:256" hidden="1">
      <c r="A203" s="1207"/>
      <c r="B203" s="1207"/>
      <c r="C203" s="1210"/>
      <c r="D203" s="663" t="s">
        <v>2</v>
      </c>
      <c r="E203" s="664">
        <f>E201+E202</f>
        <v>20000</v>
      </c>
      <c r="F203" s="664">
        <f>F201+F202</f>
        <v>20000</v>
      </c>
      <c r="G203" s="664">
        <f>G201+G202</f>
        <v>0</v>
      </c>
      <c r="H203" s="617"/>
      <c r="I203" s="1213"/>
      <c r="J203" s="665" t="s">
        <v>2</v>
      </c>
      <c r="K203" s="664">
        <f>K201+K202</f>
        <v>20000</v>
      </c>
      <c r="L203" s="664">
        <f>L201+L202</f>
        <v>20000</v>
      </c>
      <c r="M203" s="664">
        <f>M201+M202</f>
        <v>0</v>
      </c>
      <c r="N203" s="664">
        <f>N201+N202</f>
        <v>0</v>
      </c>
      <c r="O203" s="219"/>
      <c r="P203" s="219"/>
      <c r="Q203" s="219"/>
      <c r="R203" s="219"/>
      <c r="S203" s="219"/>
      <c r="T203" s="219"/>
      <c r="U203" s="219"/>
      <c r="V203" s="219"/>
      <c r="W203" s="219"/>
      <c r="X203" s="219"/>
      <c r="Y203" s="219"/>
      <c r="Z203" s="219"/>
      <c r="AA203" s="219"/>
      <c r="AB203" s="219"/>
      <c r="AC203" s="219"/>
      <c r="AD203" s="219"/>
      <c r="AE203" s="219"/>
      <c r="AF203" s="219"/>
      <c r="AG203" s="219"/>
      <c r="AH203" s="219"/>
      <c r="AI203" s="219"/>
      <c r="AJ203" s="219"/>
      <c r="AK203" s="219"/>
      <c r="AL203" s="219"/>
      <c r="AM203" s="219"/>
      <c r="AN203" s="219"/>
      <c r="AO203" s="219"/>
      <c r="AP203" s="219"/>
      <c r="AQ203" s="219"/>
      <c r="AR203" s="219"/>
      <c r="AS203" s="219"/>
      <c r="AT203" s="219"/>
      <c r="AU203" s="219"/>
      <c r="AV203" s="219"/>
      <c r="AW203" s="219"/>
      <c r="AX203" s="219"/>
      <c r="AY203" s="219"/>
      <c r="AZ203" s="219"/>
      <c r="BA203" s="219"/>
      <c r="BB203" s="219"/>
      <c r="BC203" s="219"/>
      <c r="BD203" s="219"/>
      <c r="BE203" s="219"/>
      <c r="BF203" s="219"/>
      <c r="BG203" s="219"/>
      <c r="BH203" s="219"/>
      <c r="BI203" s="219"/>
      <c r="BJ203" s="219"/>
      <c r="BK203" s="219"/>
      <c r="BL203" s="219"/>
      <c r="BM203" s="219"/>
      <c r="BN203" s="219"/>
      <c r="BO203" s="219"/>
      <c r="BP203" s="219"/>
      <c r="BQ203" s="219"/>
      <c r="BR203" s="219"/>
      <c r="BS203" s="219"/>
      <c r="BT203" s="219"/>
      <c r="BU203" s="219"/>
      <c r="BV203" s="219"/>
      <c r="BW203" s="219"/>
      <c r="BX203" s="219"/>
      <c r="BY203" s="219"/>
      <c r="BZ203" s="219"/>
      <c r="CA203" s="219"/>
      <c r="CB203" s="219"/>
      <c r="CC203" s="219"/>
      <c r="CD203" s="219"/>
      <c r="CE203" s="219"/>
      <c r="CF203" s="219"/>
      <c r="CG203" s="219"/>
      <c r="CH203" s="219"/>
      <c r="CI203" s="219"/>
      <c r="CJ203" s="219"/>
      <c r="CK203" s="219"/>
      <c r="CL203" s="219"/>
      <c r="CM203" s="219"/>
      <c r="CN203" s="219"/>
      <c r="CO203" s="219"/>
      <c r="CP203" s="219"/>
      <c r="CQ203" s="219"/>
      <c r="CR203" s="219"/>
      <c r="CS203" s="219"/>
      <c r="CT203" s="219"/>
      <c r="CU203" s="219"/>
      <c r="CV203" s="219"/>
      <c r="CW203" s="219"/>
      <c r="CX203" s="219"/>
      <c r="CY203" s="219"/>
      <c r="CZ203" s="219"/>
      <c r="DA203" s="219"/>
      <c r="DB203" s="219"/>
      <c r="DC203" s="219"/>
      <c r="DD203" s="219"/>
      <c r="DE203" s="219"/>
      <c r="DF203" s="219"/>
      <c r="DG203" s="219"/>
      <c r="DH203" s="219"/>
      <c r="DI203" s="219"/>
      <c r="DJ203" s="219"/>
      <c r="DK203" s="219"/>
      <c r="DL203" s="219"/>
      <c r="DM203" s="219"/>
      <c r="DN203" s="219"/>
      <c r="DO203" s="219"/>
      <c r="DP203" s="219"/>
      <c r="DQ203" s="219"/>
      <c r="DR203" s="219"/>
      <c r="DS203" s="219"/>
      <c r="DT203" s="219"/>
      <c r="DU203" s="219"/>
      <c r="DV203" s="219"/>
      <c r="DW203" s="219"/>
      <c r="DX203" s="219"/>
      <c r="DY203" s="219"/>
      <c r="DZ203" s="219"/>
      <c r="EA203" s="219"/>
      <c r="EB203" s="219"/>
      <c r="EC203" s="219"/>
      <c r="ED203" s="219"/>
      <c r="EE203" s="219"/>
      <c r="EF203" s="219"/>
      <c r="EG203" s="219"/>
      <c r="EH203" s="219"/>
      <c r="EI203" s="219"/>
      <c r="EJ203" s="219"/>
      <c r="EK203" s="219"/>
      <c r="EL203" s="219"/>
      <c r="EM203" s="219"/>
      <c r="EN203" s="219"/>
      <c r="EO203" s="219"/>
      <c r="EP203" s="219"/>
      <c r="EQ203" s="219"/>
      <c r="ER203" s="219"/>
      <c r="ES203" s="219"/>
      <c r="ET203" s="219"/>
      <c r="EU203" s="219"/>
      <c r="EV203" s="219"/>
      <c r="EW203" s="219"/>
      <c r="EX203" s="219"/>
      <c r="EY203" s="219"/>
      <c r="EZ203" s="219"/>
      <c r="FA203" s="219"/>
      <c r="FB203" s="219"/>
      <c r="FC203" s="219"/>
      <c r="FD203" s="219"/>
      <c r="FE203" s="219"/>
      <c r="FF203" s="219"/>
      <c r="FG203" s="219"/>
      <c r="FH203" s="219"/>
      <c r="FI203" s="219"/>
      <c r="FJ203" s="219"/>
      <c r="FK203" s="219"/>
      <c r="FL203" s="219"/>
      <c r="FM203" s="219"/>
      <c r="FN203" s="219"/>
      <c r="FO203" s="219"/>
      <c r="FP203" s="219"/>
      <c r="FQ203" s="219"/>
      <c r="FR203" s="219"/>
      <c r="FS203" s="219"/>
      <c r="FT203" s="219"/>
      <c r="FU203" s="219"/>
      <c r="FV203" s="219"/>
      <c r="FW203" s="219"/>
      <c r="FX203" s="219"/>
      <c r="FY203" s="219"/>
      <c r="FZ203" s="219"/>
      <c r="GA203" s="219"/>
      <c r="GB203" s="219"/>
      <c r="GC203" s="219"/>
      <c r="GD203" s="219"/>
      <c r="GE203" s="219"/>
      <c r="GF203" s="219"/>
      <c r="GG203" s="219"/>
      <c r="GH203" s="219"/>
      <c r="GI203" s="219"/>
      <c r="GJ203" s="219"/>
      <c r="GK203" s="219"/>
      <c r="GL203" s="219"/>
      <c r="GM203" s="219"/>
      <c r="GN203" s="219"/>
      <c r="GO203" s="219"/>
      <c r="GP203" s="219"/>
      <c r="GQ203" s="219"/>
      <c r="GR203" s="219"/>
      <c r="GS203" s="219"/>
      <c r="GT203" s="219"/>
      <c r="GU203" s="219"/>
      <c r="GV203" s="219"/>
      <c r="GW203" s="219"/>
      <c r="GX203" s="219"/>
      <c r="GY203" s="219"/>
      <c r="GZ203" s="219"/>
      <c r="HA203" s="219"/>
      <c r="HB203" s="219"/>
      <c r="HC203" s="219"/>
      <c r="HD203" s="219"/>
      <c r="HE203" s="219"/>
      <c r="HF203" s="219"/>
      <c r="HG203" s="219"/>
      <c r="HH203" s="219"/>
      <c r="HI203" s="219"/>
      <c r="HJ203" s="219"/>
      <c r="HK203" s="219"/>
      <c r="HL203" s="219"/>
      <c r="HM203" s="219"/>
      <c r="HN203" s="219"/>
      <c r="HO203" s="219"/>
      <c r="HP203" s="219"/>
      <c r="HQ203" s="219"/>
      <c r="HR203" s="219"/>
      <c r="HS203" s="219"/>
      <c r="HT203" s="219"/>
      <c r="HU203" s="219"/>
      <c r="HV203" s="219"/>
      <c r="HW203" s="219"/>
      <c r="HX203" s="219"/>
      <c r="HY203" s="219"/>
      <c r="HZ203" s="219"/>
      <c r="IA203" s="219"/>
      <c r="IB203" s="219"/>
      <c r="IC203" s="219"/>
      <c r="ID203" s="219"/>
      <c r="IE203" s="219"/>
      <c r="IF203" s="219"/>
      <c r="IG203" s="219"/>
      <c r="IH203" s="219"/>
      <c r="II203" s="219"/>
      <c r="IJ203" s="219"/>
      <c r="IK203" s="219"/>
      <c r="IL203" s="219"/>
      <c r="IM203" s="219"/>
      <c r="IN203" s="219"/>
      <c r="IO203" s="219"/>
      <c r="IP203" s="219"/>
      <c r="IQ203" s="219"/>
      <c r="IR203" s="219"/>
      <c r="IS203" s="219"/>
      <c r="IT203" s="219"/>
      <c r="IU203" s="219"/>
      <c r="IV203" s="219"/>
    </row>
    <row r="204" spans="1:256" hidden="1">
      <c r="A204" s="641"/>
      <c r="B204" s="685"/>
      <c r="C204" s="686"/>
      <c r="D204" s="663"/>
      <c r="E204" s="687"/>
      <c r="F204" s="687"/>
      <c r="G204" s="688"/>
      <c r="H204" s="617"/>
      <c r="I204" s="689"/>
      <c r="J204" s="665"/>
      <c r="K204" s="664"/>
      <c r="L204" s="664"/>
      <c r="M204" s="664"/>
      <c r="N204" s="664"/>
      <c r="O204" s="219"/>
      <c r="P204" s="219"/>
      <c r="Q204" s="219"/>
      <c r="R204" s="219"/>
      <c r="S204" s="219"/>
      <c r="T204" s="219"/>
      <c r="U204" s="219"/>
      <c r="V204" s="219"/>
      <c r="W204" s="219"/>
      <c r="X204" s="219"/>
      <c r="Y204" s="219"/>
      <c r="Z204" s="219"/>
      <c r="AA204" s="219"/>
      <c r="AB204" s="219"/>
      <c r="AC204" s="219"/>
      <c r="AD204" s="219"/>
      <c r="AE204" s="219"/>
      <c r="AF204" s="219"/>
      <c r="AG204" s="219"/>
      <c r="AH204" s="219"/>
      <c r="AI204" s="219"/>
      <c r="AJ204" s="219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219"/>
      <c r="AU204" s="219"/>
      <c r="AV204" s="219"/>
      <c r="AW204" s="219"/>
      <c r="AX204" s="219"/>
      <c r="AY204" s="219"/>
      <c r="AZ204" s="219"/>
      <c r="BA204" s="219"/>
      <c r="BB204" s="219"/>
      <c r="BC204" s="219"/>
      <c r="BD204" s="219"/>
      <c r="BE204" s="219"/>
      <c r="BF204" s="219"/>
      <c r="BG204" s="219"/>
      <c r="BH204" s="219"/>
      <c r="BI204" s="219"/>
      <c r="BJ204" s="219"/>
      <c r="BK204" s="219"/>
      <c r="BL204" s="219"/>
      <c r="BM204" s="219"/>
      <c r="BN204" s="219"/>
      <c r="BO204" s="219"/>
      <c r="BP204" s="219"/>
      <c r="BQ204" s="219"/>
      <c r="BR204" s="219"/>
      <c r="BS204" s="219"/>
      <c r="BT204" s="219"/>
      <c r="BU204" s="219"/>
      <c r="BV204" s="219"/>
      <c r="BW204" s="219"/>
      <c r="BX204" s="219"/>
      <c r="BY204" s="219"/>
      <c r="BZ204" s="219"/>
      <c r="CA204" s="219"/>
      <c r="CB204" s="219"/>
      <c r="CC204" s="219"/>
      <c r="CD204" s="219"/>
      <c r="CE204" s="219"/>
      <c r="CF204" s="219"/>
      <c r="CG204" s="219"/>
      <c r="CH204" s="219"/>
      <c r="CI204" s="219"/>
      <c r="CJ204" s="219"/>
      <c r="CK204" s="219"/>
      <c r="CL204" s="219"/>
      <c r="CM204" s="219"/>
      <c r="CN204" s="219"/>
      <c r="CO204" s="219"/>
      <c r="CP204" s="219"/>
      <c r="CQ204" s="219"/>
      <c r="CR204" s="219"/>
      <c r="CS204" s="219"/>
      <c r="CT204" s="219"/>
      <c r="CU204" s="219"/>
      <c r="CV204" s="219"/>
      <c r="CW204" s="219"/>
      <c r="CX204" s="219"/>
      <c r="CY204" s="219"/>
      <c r="CZ204" s="219"/>
      <c r="DA204" s="219"/>
      <c r="DB204" s="219"/>
      <c r="DC204" s="219"/>
      <c r="DD204" s="219"/>
      <c r="DE204" s="219"/>
      <c r="DF204" s="219"/>
      <c r="DG204" s="219"/>
      <c r="DH204" s="219"/>
      <c r="DI204" s="219"/>
      <c r="DJ204" s="219"/>
      <c r="DK204" s="219"/>
      <c r="DL204" s="219"/>
      <c r="DM204" s="219"/>
      <c r="DN204" s="219"/>
      <c r="DO204" s="219"/>
      <c r="DP204" s="219"/>
      <c r="DQ204" s="219"/>
      <c r="DR204" s="219"/>
      <c r="DS204" s="219"/>
      <c r="DT204" s="219"/>
      <c r="DU204" s="219"/>
      <c r="DV204" s="219"/>
      <c r="DW204" s="219"/>
      <c r="DX204" s="219"/>
      <c r="DY204" s="219"/>
      <c r="DZ204" s="219"/>
      <c r="EA204" s="219"/>
      <c r="EB204" s="219"/>
      <c r="EC204" s="219"/>
      <c r="ED204" s="219"/>
      <c r="EE204" s="219"/>
      <c r="EF204" s="219"/>
      <c r="EG204" s="219"/>
      <c r="EH204" s="219"/>
      <c r="EI204" s="219"/>
      <c r="EJ204" s="219"/>
      <c r="EK204" s="219"/>
      <c r="EL204" s="219"/>
      <c r="EM204" s="219"/>
      <c r="EN204" s="219"/>
      <c r="EO204" s="219"/>
      <c r="EP204" s="219"/>
      <c r="EQ204" s="219"/>
      <c r="ER204" s="219"/>
      <c r="ES204" s="219"/>
      <c r="ET204" s="219"/>
      <c r="EU204" s="219"/>
      <c r="EV204" s="219"/>
      <c r="EW204" s="219"/>
      <c r="EX204" s="219"/>
      <c r="EY204" s="219"/>
      <c r="EZ204" s="219"/>
      <c r="FA204" s="219"/>
      <c r="FB204" s="219"/>
      <c r="FC204" s="219"/>
      <c r="FD204" s="219"/>
      <c r="FE204" s="219"/>
      <c r="FF204" s="219"/>
      <c r="FG204" s="219"/>
      <c r="FH204" s="219"/>
      <c r="FI204" s="219"/>
      <c r="FJ204" s="219"/>
      <c r="FK204" s="219"/>
      <c r="FL204" s="219"/>
      <c r="FM204" s="219"/>
      <c r="FN204" s="219"/>
      <c r="FO204" s="219"/>
      <c r="FP204" s="219"/>
      <c r="FQ204" s="219"/>
      <c r="FR204" s="219"/>
      <c r="FS204" s="219"/>
      <c r="FT204" s="219"/>
      <c r="FU204" s="219"/>
      <c r="FV204" s="219"/>
      <c r="FW204" s="219"/>
      <c r="FX204" s="219"/>
      <c r="FY204" s="219"/>
      <c r="FZ204" s="219"/>
      <c r="GA204" s="219"/>
      <c r="GB204" s="219"/>
      <c r="GC204" s="219"/>
      <c r="GD204" s="219"/>
      <c r="GE204" s="219"/>
      <c r="GF204" s="219"/>
      <c r="GG204" s="219"/>
      <c r="GH204" s="219"/>
      <c r="GI204" s="219"/>
      <c r="GJ204" s="219"/>
      <c r="GK204" s="219"/>
      <c r="GL204" s="219"/>
      <c r="GM204" s="219"/>
      <c r="GN204" s="219"/>
      <c r="GO204" s="219"/>
      <c r="GP204" s="219"/>
      <c r="GQ204" s="219"/>
      <c r="GR204" s="219"/>
      <c r="GS204" s="219"/>
      <c r="GT204" s="219"/>
      <c r="GU204" s="219"/>
      <c r="GV204" s="219"/>
      <c r="GW204" s="219"/>
      <c r="GX204" s="219"/>
      <c r="GY204" s="219"/>
      <c r="GZ204" s="219"/>
      <c r="HA204" s="219"/>
      <c r="HB204" s="219"/>
      <c r="HC204" s="219"/>
      <c r="HD204" s="219"/>
      <c r="HE204" s="219"/>
      <c r="HF204" s="219"/>
      <c r="HG204" s="219"/>
      <c r="HH204" s="219"/>
      <c r="HI204" s="219"/>
      <c r="HJ204" s="219"/>
      <c r="HK204" s="219"/>
      <c r="HL204" s="219"/>
      <c r="HM204" s="219"/>
      <c r="HN204" s="219"/>
      <c r="HO204" s="219"/>
      <c r="HP204" s="219"/>
      <c r="HQ204" s="219"/>
      <c r="HR204" s="219"/>
      <c r="HS204" s="219"/>
      <c r="HT204" s="219"/>
      <c r="HU204" s="219"/>
      <c r="HV204" s="219"/>
      <c r="HW204" s="219"/>
      <c r="HX204" s="219"/>
      <c r="HY204" s="219"/>
      <c r="HZ204" s="219"/>
      <c r="IA204" s="219"/>
      <c r="IB204" s="219"/>
      <c r="IC204" s="219"/>
      <c r="ID204" s="219"/>
      <c r="IE204" s="219"/>
      <c r="IF204" s="219"/>
      <c r="IG204" s="219"/>
      <c r="IH204" s="219"/>
      <c r="II204" s="219"/>
      <c r="IJ204" s="219"/>
      <c r="IK204" s="219"/>
      <c r="IL204" s="219"/>
      <c r="IM204" s="219"/>
      <c r="IN204" s="219"/>
      <c r="IO204" s="219"/>
      <c r="IP204" s="219"/>
      <c r="IQ204" s="219"/>
      <c r="IR204" s="219"/>
      <c r="IS204" s="219"/>
      <c r="IT204" s="219"/>
      <c r="IU204" s="219"/>
      <c r="IV204" s="219"/>
    </row>
    <row r="205" spans="1:256" ht="15" hidden="1">
      <c r="A205" s="1171"/>
      <c r="B205" s="1174" t="s">
        <v>64</v>
      </c>
      <c r="C205" s="1177" t="s">
        <v>140</v>
      </c>
      <c r="D205" s="625" t="s">
        <v>0</v>
      </c>
      <c r="E205" s="244">
        <f t="shared" ref="E205:G206" si="67">E209</f>
        <v>1000</v>
      </c>
      <c r="F205" s="244">
        <f t="shared" si="67"/>
        <v>1000</v>
      </c>
      <c r="G205" s="626">
        <f t="shared" si="67"/>
        <v>0</v>
      </c>
      <c r="H205" s="617"/>
      <c r="I205" s="808" t="s">
        <v>140</v>
      </c>
      <c r="J205" s="627" t="s">
        <v>0</v>
      </c>
      <c r="K205" s="244">
        <f t="shared" ref="K205:M206" si="68">K209</f>
        <v>1000</v>
      </c>
      <c r="L205" s="244">
        <f t="shared" si="68"/>
        <v>1000</v>
      </c>
      <c r="M205" s="244">
        <f t="shared" si="68"/>
        <v>0</v>
      </c>
      <c r="N205" s="244">
        <f>N209</f>
        <v>0</v>
      </c>
      <c r="O205" s="246"/>
      <c r="P205" s="246"/>
      <c r="Q205" s="246"/>
      <c r="R205" s="246"/>
      <c r="S205" s="246"/>
      <c r="T205" s="246"/>
      <c r="U205" s="246"/>
      <c r="V205" s="246"/>
      <c r="W205" s="246"/>
      <c r="X205" s="246"/>
      <c r="Y205" s="246"/>
      <c r="Z205" s="246"/>
      <c r="AA205" s="246"/>
      <c r="AB205" s="246"/>
      <c r="AC205" s="246"/>
      <c r="AD205" s="246"/>
      <c r="AE205" s="246"/>
      <c r="AF205" s="246"/>
      <c r="AG205" s="246"/>
      <c r="AH205" s="246"/>
      <c r="AI205" s="246"/>
      <c r="AJ205" s="246"/>
      <c r="AK205" s="246"/>
      <c r="AL205" s="246"/>
      <c r="AM205" s="246"/>
      <c r="AN205" s="246"/>
      <c r="AO205" s="246"/>
      <c r="AP205" s="246"/>
      <c r="AQ205" s="246"/>
      <c r="AR205" s="246"/>
      <c r="AS205" s="246"/>
      <c r="AT205" s="246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  <c r="EI205" s="246"/>
      <c r="EJ205" s="246"/>
      <c r="EK205" s="246"/>
      <c r="EL205" s="246"/>
      <c r="EM205" s="246"/>
      <c r="EN205" s="246"/>
      <c r="EO205" s="246"/>
      <c r="EP205" s="246"/>
      <c r="EQ205" s="246"/>
      <c r="ER205" s="246"/>
      <c r="ES205" s="246"/>
      <c r="ET205" s="246"/>
      <c r="EU205" s="246"/>
      <c r="EV205" s="246"/>
      <c r="EW205" s="246"/>
      <c r="EX205" s="246"/>
      <c r="EY205" s="246"/>
      <c r="EZ205" s="246"/>
      <c r="FA205" s="246"/>
      <c r="FB205" s="246"/>
      <c r="FC205" s="246"/>
      <c r="FD205" s="246"/>
      <c r="FE205" s="246"/>
      <c r="FF205" s="246"/>
      <c r="FG205" s="246"/>
      <c r="FH205" s="246"/>
      <c r="FI205" s="246"/>
      <c r="FJ205" s="246"/>
      <c r="FK205" s="246"/>
      <c r="FL205" s="246"/>
      <c r="FM205" s="246"/>
      <c r="FN205" s="246"/>
      <c r="FO205" s="246"/>
      <c r="FP205" s="246"/>
      <c r="FQ205" s="246"/>
      <c r="FR205" s="246"/>
      <c r="FS205" s="246"/>
      <c r="FT205" s="246"/>
      <c r="FU205" s="246"/>
      <c r="FV205" s="246"/>
      <c r="FW205" s="246"/>
      <c r="FX205" s="246"/>
      <c r="FY205" s="246"/>
      <c r="FZ205" s="246"/>
      <c r="GA205" s="246"/>
      <c r="GB205" s="246"/>
      <c r="GC205" s="246"/>
      <c r="GD205" s="246"/>
      <c r="GE205" s="246"/>
      <c r="GF205" s="246"/>
      <c r="GG205" s="246"/>
      <c r="GH205" s="246"/>
      <c r="GI205" s="246"/>
      <c r="GJ205" s="246"/>
      <c r="GK205" s="246"/>
      <c r="GL205" s="246"/>
      <c r="GM205" s="246"/>
      <c r="GN205" s="246"/>
      <c r="GO205" s="246"/>
      <c r="GP205" s="246"/>
      <c r="GQ205" s="246"/>
      <c r="GR205" s="246"/>
      <c r="GS205" s="246"/>
      <c r="GT205" s="246"/>
      <c r="GU205" s="246"/>
      <c r="GV205" s="246"/>
      <c r="GW205" s="246"/>
      <c r="GX205" s="246"/>
      <c r="GY205" s="246"/>
      <c r="GZ205" s="246"/>
      <c r="HA205" s="246"/>
      <c r="HB205" s="246"/>
      <c r="HC205" s="246"/>
      <c r="HD205" s="246"/>
      <c r="HE205" s="246"/>
      <c r="HF205" s="246"/>
      <c r="HG205" s="246"/>
      <c r="HH205" s="246"/>
      <c r="HI205" s="246"/>
      <c r="HJ205" s="246"/>
      <c r="HK205" s="246"/>
      <c r="HL205" s="246"/>
      <c r="HM205" s="246"/>
      <c r="HN205" s="246"/>
      <c r="HO205" s="246"/>
      <c r="HP205" s="246"/>
      <c r="HQ205" s="246"/>
      <c r="HR205" s="246"/>
      <c r="HS205" s="246"/>
      <c r="HT205" s="246"/>
      <c r="HU205" s="246"/>
      <c r="HV205" s="246"/>
      <c r="HW205" s="246"/>
      <c r="HX205" s="246"/>
      <c r="HY205" s="246"/>
      <c r="HZ205" s="246"/>
      <c r="IA205" s="246"/>
      <c r="IB205" s="246"/>
      <c r="IC205" s="246"/>
      <c r="ID205" s="246"/>
      <c r="IE205" s="246"/>
      <c r="IF205" s="246"/>
      <c r="IG205" s="246"/>
      <c r="IH205" s="246"/>
      <c r="II205" s="246"/>
      <c r="IJ205" s="246"/>
      <c r="IK205" s="246"/>
      <c r="IL205" s="246"/>
      <c r="IM205" s="246"/>
      <c r="IN205" s="246"/>
      <c r="IO205" s="246"/>
      <c r="IP205" s="246"/>
      <c r="IQ205" s="246"/>
      <c r="IR205" s="246"/>
      <c r="IS205" s="246"/>
      <c r="IT205" s="246"/>
      <c r="IU205" s="246"/>
      <c r="IV205" s="219"/>
    </row>
    <row r="206" spans="1:256" ht="15" hidden="1">
      <c r="A206" s="1172"/>
      <c r="B206" s="1175"/>
      <c r="C206" s="1178"/>
      <c r="D206" s="628" t="s">
        <v>1</v>
      </c>
      <c r="E206" s="244">
        <f t="shared" si="67"/>
        <v>0</v>
      </c>
      <c r="F206" s="244">
        <f t="shared" si="67"/>
        <v>0</v>
      </c>
      <c r="G206" s="626">
        <f t="shared" si="67"/>
        <v>0</v>
      </c>
      <c r="H206" s="617"/>
      <c r="I206" s="809"/>
      <c r="J206" s="629" t="s">
        <v>1</v>
      </c>
      <c r="K206" s="244">
        <f t="shared" si="68"/>
        <v>0</v>
      </c>
      <c r="L206" s="244">
        <f t="shared" si="68"/>
        <v>0</v>
      </c>
      <c r="M206" s="244">
        <f t="shared" si="68"/>
        <v>0</v>
      </c>
      <c r="N206" s="244">
        <f>N210</f>
        <v>0</v>
      </c>
      <c r="O206" s="246"/>
      <c r="P206" s="246"/>
      <c r="Q206" s="246"/>
      <c r="R206" s="246"/>
      <c r="S206" s="246"/>
      <c r="T206" s="246"/>
      <c r="U206" s="246"/>
      <c r="V206" s="246"/>
      <c r="W206" s="246"/>
      <c r="X206" s="246"/>
      <c r="Y206" s="246"/>
      <c r="Z206" s="246"/>
      <c r="AA206" s="246"/>
      <c r="AB206" s="246"/>
      <c r="AC206" s="246"/>
      <c r="AD206" s="246"/>
      <c r="AE206" s="246"/>
      <c r="AF206" s="246"/>
      <c r="AG206" s="246"/>
      <c r="AH206" s="246"/>
      <c r="AI206" s="246"/>
      <c r="AJ206" s="246"/>
      <c r="AK206" s="246"/>
      <c r="AL206" s="246"/>
      <c r="AM206" s="246"/>
      <c r="AN206" s="246"/>
      <c r="AO206" s="246"/>
      <c r="AP206" s="246"/>
      <c r="AQ206" s="246"/>
      <c r="AR206" s="246"/>
      <c r="AS206" s="246"/>
      <c r="AT206" s="246"/>
      <c r="AU206" s="246"/>
      <c r="AV206" s="246"/>
      <c r="AW206" s="246"/>
      <c r="AX206" s="246"/>
      <c r="AY206" s="246"/>
      <c r="AZ206" s="246"/>
      <c r="BA206" s="246"/>
      <c r="BB206" s="246"/>
      <c r="BC206" s="246"/>
      <c r="BD206" s="246"/>
      <c r="BE206" s="246"/>
      <c r="BF206" s="246"/>
      <c r="BG206" s="246"/>
      <c r="BH206" s="246"/>
      <c r="BI206" s="246"/>
      <c r="BJ206" s="246"/>
      <c r="BK206" s="246"/>
      <c r="BL206" s="246"/>
      <c r="BM206" s="246"/>
      <c r="BN206" s="246"/>
      <c r="BO206" s="246"/>
      <c r="BP206" s="246"/>
      <c r="BQ206" s="246"/>
      <c r="BR206" s="246"/>
      <c r="BS206" s="246"/>
      <c r="BT206" s="246"/>
      <c r="BU206" s="246"/>
      <c r="BV206" s="246"/>
      <c r="BW206" s="246"/>
      <c r="BX206" s="246"/>
      <c r="BY206" s="246"/>
      <c r="BZ206" s="246"/>
      <c r="CA206" s="246"/>
      <c r="CB206" s="246"/>
      <c r="CC206" s="246"/>
      <c r="CD206" s="246"/>
      <c r="CE206" s="246"/>
      <c r="CF206" s="246"/>
      <c r="CG206" s="246"/>
      <c r="CH206" s="246"/>
      <c r="CI206" s="246"/>
      <c r="CJ206" s="246"/>
      <c r="CK206" s="246"/>
      <c r="CL206" s="246"/>
      <c r="CM206" s="246"/>
      <c r="CN206" s="246"/>
      <c r="CO206" s="246"/>
      <c r="CP206" s="246"/>
      <c r="CQ206" s="246"/>
      <c r="CR206" s="246"/>
      <c r="CS206" s="246"/>
      <c r="CT206" s="246"/>
      <c r="CU206" s="246"/>
      <c r="CV206" s="246"/>
      <c r="CW206" s="246"/>
      <c r="CX206" s="246"/>
      <c r="CY206" s="246"/>
      <c r="CZ206" s="246"/>
      <c r="DA206" s="246"/>
      <c r="DB206" s="246"/>
      <c r="DC206" s="246"/>
      <c r="DD206" s="246"/>
      <c r="DE206" s="246"/>
      <c r="DF206" s="246"/>
      <c r="DG206" s="246"/>
      <c r="DH206" s="246"/>
      <c r="DI206" s="246"/>
      <c r="DJ206" s="246"/>
      <c r="DK206" s="246"/>
      <c r="DL206" s="246"/>
      <c r="DM206" s="246"/>
      <c r="DN206" s="246"/>
      <c r="DO206" s="246"/>
      <c r="DP206" s="246"/>
      <c r="DQ206" s="246"/>
      <c r="DR206" s="246"/>
      <c r="DS206" s="246"/>
      <c r="DT206" s="246"/>
      <c r="DU206" s="246"/>
      <c r="DV206" s="246"/>
      <c r="DW206" s="246"/>
      <c r="DX206" s="246"/>
      <c r="DY206" s="246"/>
      <c r="DZ206" s="246"/>
      <c r="EA206" s="246"/>
      <c r="EB206" s="246"/>
      <c r="EC206" s="246"/>
      <c r="ED206" s="246"/>
      <c r="EE206" s="246"/>
      <c r="EF206" s="246"/>
      <c r="EG206" s="246"/>
      <c r="EH206" s="246"/>
      <c r="EI206" s="246"/>
      <c r="EJ206" s="246"/>
      <c r="EK206" s="246"/>
      <c r="EL206" s="246"/>
      <c r="EM206" s="246"/>
      <c r="EN206" s="246"/>
      <c r="EO206" s="246"/>
      <c r="EP206" s="246"/>
      <c r="EQ206" s="246"/>
      <c r="ER206" s="246"/>
      <c r="ES206" s="246"/>
      <c r="ET206" s="246"/>
      <c r="EU206" s="246"/>
      <c r="EV206" s="246"/>
      <c r="EW206" s="246"/>
      <c r="EX206" s="246"/>
      <c r="EY206" s="246"/>
      <c r="EZ206" s="246"/>
      <c r="FA206" s="246"/>
      <c r="FB206" s="246"/>
      <c r="FC206" s="246"/>
      <c r="FD206" s="246"/>
      <c r="FE206" s="246"/>
      <c r="FF206" s="246"/>
      <c r="FG206" s="246"/>
      <c r="FH206" s="246"/>
      <c r="FI206" s="246"/>
      <c r="FJ206" s="246"/>
      <c r="FK206" s="246"/>
      <c r="FL206" s="246"/>
      <c r="FM206" s="246"/>
      <c r="FN206" s="246"/>
      <c r="FO206" s="246"/>
      <c r="FP206" s="246"/>
      <c r="FQ206" s="246"/>
      <c r="FR206" s="246"/>
      <c r="FS206" s="246"/>
      <c r="FT206" s="246"/>
      <c r="FU206" s="246"/>
      <c r="FV206" s="246"/>
      <c r="FW206" s="246"/>
      <c r="FX206" s="246"/>
      <c r="FY206" s="246"/>
      <c r="FZ206" s="246"/>
      <c r="GA206" s="246"/>
      <c r="GB206" s="246"/>
      <c r="GC206" s="246"/>
      <c r="GD206" s="246"/>
      <c r="GE206" s="246"/>
      <c r="GF206" s="246"/>
      <c r="GG206" s="246"/>
      <c r="GH206" s="246"/>
      <c r="GI206" s="246"/>
      <c r="GJ206" s="246"/>
      <c r="GK206" s="246"/>
      <c r="GL206" s="246"/>
      <c r="GM206" s="246"/>
      <c r="GN206" s="246"/>
      <c r="GO206" s="246"/>
      <c r="GP206" s="246"/>
      <c r="GQ206" s="246"/>
      <c r="GR206" s="246"/>
      <c r="GS206" s="246"/>
      <c r="GT206" s="246"/>
      <c r="GU206" s="246"/>
      <c r="GV206" s="246"/>
      <c r="GW206" s="246"/>
      <c r="GX206" s="246"/>
      <c r="GY206" s="246"/>
      <c r="GZ206" s="246"/>
      <c r="HA206" s="246"/>
      <c r="HB206" s="246"/>
      <c r="HC206" s="246"/>
      <c r="HD206" s="246"/>
      <c r="HE206" s="246"/>
      <c r="HF206" s="246"/>
      <c r="HG206" s="246"/>
      <c r="HH206" s="246"/>
      <c r="HI206" s="246"/>
      <c r="HJ206" s="246"/>
      <c r="HK206" s="246"/>
      <c r="HL206" s="246"/>
      <c r="HM206" s="246"/>
      <c r="HN206" s="246"/>
      <c r="HO206" s="246"/>
      <c r="HP206" s="246"/>
      <c r="HQ206" s="246"/>
      <c r="HR206" s="246"/>
      <c r="HS206" s="246"/>
      <c r="HT206" s="246"/>
      <c r="HU206" s="246"/>
      <c r="HV206" s="246"/>
      <c r="HW206" s="246"/>
      <c r="HX206" s="246"/>
      <c r="HY206" s="246"/>
      <c r="HZ206" s="246"/>
      <c r="IA206" s="246"/>
      <c r="IB206" s="246"/>
      <c r="IC206" s="246"/>
      <c r="ID206" s="246"/>
      <c r="IE206" s="246"/>
      <c r="IF206" s="246"/>
      <c r="IG206" s="246"/>
      <c r="IH206" s="246"/>
      <c r="II206" s="246"/>
      <c r="IJ206" s="246"/>
      <c r="IK206" s="246"/>
      <c r="IL206" s="246"/>
      <c r="IM206" s="246"/>
      <c r="IN206" s="246"/>
      <c r="IO206" s="246"/>
      <c r="IP206" s="246"/>
      <c r="IQ206" s="246"/>
      <c r="IR206" s="246"/>
      <c r="IS206" s="246"/>
      <c r="IT206" s="246"/>
      <c r="IU206" s="246"/>
      <c r="IV206" s="219"/>
    </row>
    <row r="207" spans="1:256" ht="15" hidden="1">
      <c r="A207" s="1173"/>
      <c r="B207" s="1176"/>
      <c r="C207" s="1179"/>
      <c r="D207" s="628" t="s">
        <v>2</v>
      </c>
      <c r="E207" s="630">
        <f>E205+E206</f>
        <v>1000</v>
      </c>
      <c r="F207" s="630">
        <f>F205+F206</f>
        <v>1000</v>
      </c>
      <c r="G207" s="630">
        <f>G205+G206</f>
        <v>0</v>
      </c>
      <c r="H207" s="617"/>
      <c r="I207" s="810"/>
      <c r="J207" s="629" t="s">
        <v>2</v>
      </c>
      <c r="K207" s="630">
        <f>K205+K206</f>
        <v>1000</v>
      </c>
      <c r="L207" s="630">
        <f>L205+L206</f>
        <v>1000</v>
      </c>
      <c r="M207" s="630">
        <f>M205+M206</f>
        <v>0</v>
      </c>
      <c r="N207" s="630">
        <f>N205+N206</f>
        <v>0</v>
      </c>
      <c r="O207" s="246"/>
      <c r="P207" s="246"/>
      <c r="Q207" s="246"/>
      <c r="R207" s="246"/>
      <c r="S207" s="246"/>
      <c r="T207" s="246"/>
      <c r="U207" s="246"/>
      <c r="V207" s="246"/>
      <c r="W207" s="246"/>
      <c r="X207" s="246"/>
      <c r="Y207" s="246"/>
      <c r="Z207" s="246"/>
      <c r="AA207" s="246"/>
      <c r="AB207" s="246"/>
      <c r="AC207" s="246"/>
      <c r="AD207" s="246"/>
      <c r="AE207" s="246"/>
      <c r="AF207" s="246"/>
      <c r="AG207" s="246"/>
      <c r="AH207" s="246"/>
      <c r="AI207" s="246"/>
      <c r="AJ207" s="246"/>
      <c r="AK207" s="246"/>
      <c r="AL207" s="246"/>
      <c r="AM207" s="246"/>
      <c r="AN207" s="246"/>
      <c r="AO207" s="246"/>
      <c r="AP207" s="246"/>
      <c r="AQ207" s="246"/>
      <c r="AR207" s="246"/>
      <c r="AS207" s="246"/>
      <c r="AT207" s="246"/>
      <c r="AU207" s="246"/>
      <c r="AV207" s="246"/>
      <c r="AW207" s="246"/>
      <c r="AX207" s="246"/>
      <c r="AY207" s="246"/>
      <c r="AZ207" s="246"/>
      <c r="BA207" s="246"/>
      <c r="BB207" s="246"/>
      <c r="BC207" s="246"/>
      <c r="BD207" s="246"/>
      <c r="BE207" s="246"/>
      <c r="BF207" s="246"/>
      <c r="BG207" s="246"/>
      <c r="BH207" s="246"/>
      <c r="BI207" s="246"/>
      <c r="BJ207" s="246"/>
      <c r="BK207" s="246"/>
      <c r="BL207" s="246"/>
      <c r="BM207" s="246"/>
      <c r="BN207" s="246"/>
      <c r="BO207" s="246"/>
      <c r="BP207" s="246"/>
      <c r="BQ207" s="246"/>
      <c r="BR207" s="246"/>
      <c r="BS207" s="246"/>
      <c r="BT207" s="246"/>
      <c r="BU207" s="246"/>
      <c r="BV207" s="246"/>
      <c r="BW207" s="246"/>
      <c r="BX207" s="246"/>
      <c r="BY207" s="246"/>
      <c r="BZ207" s="246"/>
      <c r="CA207" s="246"/>
      <c r="CB207" s="246"/>
      <c r="CC207" s="246"/>
      <c r="CD207" s="246"/>
      <c r="CE207" s="246"/>
      <c r="CF207" s="246"/>
      <c r="CG207" s="246"/>
      <c r="CH207" s="246"/>
      <c r="CI207" s="246"/>
      <c r="CJ207" s="246"/>
      <c r="CK207" s="246"/>
      <c r="CL207" s="246"/>
      <c r="CM207" s="246"/>
      <c r="CN207" s="246"/>
      <c r="CO207" s="246"/>
      <c r="CP207" s="246"/>
      <c r="CQ207" s="246"/>
      <c r="CR207" s="246"/>
      <c r="CS207" s="246"/>
      <c r="CT207" s="246"/>
      <c r="CU207" s="246"/>
      <c r="CV207" s="246"/>
      <c r="CW207" s="246"/>
      <c r="CX207" s="246"/>
      <c r="CY207" s="246"/>
      <c r="CZ207" s="246"/>
      <c r="DA207" s="246"/>
      <c r="DB207" s="246"/>
      <c r="DC207" s="246"/>
      <c r="DD207" s="246"/>
      <c r="DE207" s="246"/>
      <c r="DF207" s="246"/>
      <c r="DG207" s="246"/>
      <c r="DH207" s="246"/>
      <c r="DI207" s="246"/>
      <c r="DJ207" s="246"/>
      <c r="DK207" s="246"/>
      <c r="DL207" s="246"/>
      <c r="DM207" s="246"/>
      <c r="DN207" s="246"/>
      <c r="DO207" s="246"/>
      <c r="DP207" s="246"/>
      <c r="DQ207" s="246"/>
      <c r="DR207" s="246"/>
      <c r="DS207" s="246"/>
      <c r="DT207" s="246"/>
      <c r="DU207" s="246"/>
      <c r="DV207" s="246"/>
      <c r="DW207" s="246"/>
      <c r="DX207" s="246"/>
      <c r="DY207" s="246"/>
      <c r="DZ207" s="246"/>
      <c r="EA207" s="246"/>
      <c r="EB207" s="246"/>
      <c r="EC207" s="246"/>
      <c r="ED207" s="246"/>
      <c r="EE207" s="246"/>
      <c r="EF207" s="246"/>
      <c r="EG207" s="246"/>
      <c r="EH207" s="246"/>
      <c r="EI207" s="246"/>
      <c r="EJ207" s="246"/>
      <c r="EK207" s="246"/>
      <c r="EL207" s="246"/>
      <c r="EM207" s="246"/>
      <c r="EN207" s="246"/>
      <c r="EO207" s="246"/>
      <c r="EP207" s="246"/>
      <c r="EQ207" s="246"/>
      <c r="ER207" s="246"/>
      <c r="ES207" s="246"/>
      <c r="ET207" s="246"/>
      <c r="EU207" s="246"/>
      <c r="EV207" s="246"/>
      <c r="EW207" s="246"/>
      <c r="EX207" s="246"/>
      <c r="EY207" s="246"/>
      <c r="EZ207" s="246"/>
      <c r="FA207" s="246"/>
      <c r="FB207" s="246"/>
      <c r="FC207" s="246"/>
      <c r="FD207" s="246"/>
      <c r="FE207" s="246"/>
      <c r="FF207" s="246"/>
      <c r="FG207" s="246"/>
      <c r="FH207" s="246"/>
      <c r="FI207" s="246"/>
      <c r="FJ207" s="246"/>
      <c r="FK207" s="246"/>
      <c r="FL207" s="246"/>
      <c r="FM207" s="246"/>
      <c r="FN207" s="246"/>
      <c r="FO207" s="246"/>
      <c r="FP207" s="246"/>
      <c r="FQ207" s="246"/>
      <c r="FR207" s="246"/>
      <c r="FS207" s="246"/>
      <c r="FT207" s="246"/>
      <c r="FU207" s="246"/>
      <c r="FV207" s="246"/>
      <c r="FW207" s="246"/>
      <c r="FX207" s="246"/>
      <c r="FY207" s="246"/>
      <c r="FZ207" s="246"/>
      <c r="GA207" s="246"/>
      <c r="GB207" s="246"/>
      <c r="GC207" s="246"/>
      <c r="GD207" s="246"/>
      <c r="GE207" s="246"/>
      <c r="GF207" s="246"/>
      <c r="GG207" s="246"/>
      <c r="GH207" s="246"/>
      <c r="GI207" s="246"/>
      <c r="GJ207" s="246"/>
      <c r="GK207" s="246"/>
      <c r="GL207" s="246"/>
      <c r="GM207" s="246"/>
      <c r="GN207" s="246"/>
      <c r="GO207" s="246"/>
      <c r="GP207" s="246"/>
      <c r="GQ207" s="246"/>
      <c r="GR207" s="246"/>
      <c r="GS207" s="246"/>
      <c r="GT207" s="246"/>
      <c r="GU207" s="246"/>
      <c r="GV207" s="246"/>
      <c r="GW207" s="246"/>
      <c r="GX207" s="246"/>
      <c r="GY207" s="246"/>
      <c r="GZ207" s="246"/>
      <c r="HA207" s="246"/>
      <c r="HB207" s="246"/>
      <c r="HC207" s="246"/>
      <c r="HD207" s="246"/>
      <c r="HE207" s="246"/>
      <c r="HF207" s="246"/>
      <c r="HG207" s="246"/>
      <c r="HH207" s="246"/>
      <c r="HI207" s="246"/>
      <c r="HJ207" s="246"/>
      <c r="HK207" s="246"/>
      <c r="HL207" s="246"/>
      <c r="HM207" s="246"/>
      <c r="HN207" s="246"/>
      <c r="HO207" s="246"/>
      <c r="HP207" s="246"/>
      <c r="HQ207" s="246"/>
      <c r="HR207" s="246"/>
      <c r="HS207" s="246"/>
      <c r="HT207" s="246"/>
      <c r="HU207" s="246"/>
      <c r="HV207" s="246"/>
      <c r="HW207" s="246"/>
      <c r="HX207" s="246"/>
      <c r="HY207" s="246"/>
      <c r="HZ207" s="246"/>
      <c r="IA207" s="246"/>
      <c r="IB207" s="246"/>
      <c r="IC207" s="246"/>
      <c r="ID207" s="246"/>
      <c r="IE207" s="246"/>
      <c r="IF207" s="246"/>
      <c r="IG207" s="246"/>
      <c r="IH207" s="246"/>
      <c r="II207" s="246"/>
      <c r="IJ207" s="246"/>
      <c r="IK207" s="246"/>
      <c r="IL207" s="246"/>
      <c r="IM207" s="246"/>
      <c r="IN207" s="246"/>
      <c r="IO207" s="246"/>
      <c r="IP207" s="246"/>
      <c r="IQ207" s="246"/>
      <c r="IR207" s="246"/>
      <c r="IS207" s="246"/>
      <c r="IT207" s="246"/>
      <c r="IU207" s="246"/>
      <c r="IV207" s="219"/>
    </row>
    <row r="208" spans="1:256" hidden="1">
      <c r="A208" s="641"/>
      <c r="B208" s="631"/>
      <c r="C208" s="632"/>
      <c r="D208" s="633"/>
      <c r="E208" s="673"/>
      <c r="F208" s="673"/>
      <c r="G208" s="674"/>
      <c r="H208" s="617"/>
      <c r="I208" s="666"/>
      <c r="J208" s="636"/>
      <c r="K208" s="634"/>
      <c r="L208" s="634"/>
      <c r="M208" s="634"/>
      <c r="N208" s="634"/>
      <c r="O208" s="219"/>
      <c r="P208" s="219"/>
      <c r="Q208" s="219"/>
      <c r="R208" s="219"/>
      <c r="S208" s="219"/>
      <c r="T208" s="219"/>
      <c r="U208" s="219"/>
      <c r="V208" s="219"/>
      <c r="W208" s="219"/>
      <c r="X208" s="219"/>
      <c r="Y208" s="219"/>
      <c r="Z208" s="219"/>
      <c r="AA208" s="219"/>
      <c r="AB208" s="219"/>
      <c r="AC208" s="219"/>
      <c r="AD208" s="219"/>
      <c r="AE208" s="219"/>
      <c r="AF208" s="219"/>
      <c r="AG208" s="219"/>
      <c r="AH208" s="219"/>
      <c r="AI208" s="219"/>
      <c r="AJ208" s="219"/>
      <c r="AK208" s="219"/>
      <c r="AL208" s="219"/>
      <c r="AM208" s="219"/>
      <c r="AN208" s="219"/>
      <c r="AO208" s="219"/>
      <c r="AP208" s="219"/>
      <c r="AQ208" s="219"/>
      <c r="AR208" s="219"/>
      <c r="AS208" s="219"/>
      <c r="AT208" s="219"/>
      <c r="AU208" s="219"/>
      <c r="AV208" s="219"/>
      <c r="AW208" s="219"/>
      <c r="AX208" s="219"/>
      <c r="AY208" s="219"/>
      <c r="AZ208" s="219"/>
      <c r="BA208" s="219"/>
      <c r="BB208" s="219"/>
      <c r="BC208" s="219"/>
      <c r="BD208" s="219"/>
      <c r="BE208" s="219"/>
      <c r="BF208" s="219"/>
      <c r="BG208" s="219"/>
      <c r="BH208" s="219"/>
      <c r="BI208" s="219"/>
      <c r="BJ208" s="219"/>
      <c r="BK208" s="219"/>
      <c r="BL208" s="219"/>
      <c r="BM208" s="219"/>
      <c r="BN208" s="219"/>
      <c r="BO208" s="219"/>
      <c r="BP208" s="219"/>
      <c r="BQ208" s="219"/>
      <c r="BR208" s="219"/>
      <c r="BS208" s="219"/>
      <c r="BT208" s="219"/>
      <c r="BU208" s="219"/>
      <c r="BV208" s="219"/>
      <c r="BW208" s="219"/>
      <c r="BX208" s="219"/>
      <c r="BY208" s="219"/>
      <c r="BZ208" s="219"/>
      <c r="CA208" s="219"/>
      <c r="CB208" s="219"/>
      <c r="CC208" s="219"/>
      <c r="CD208" s="219"/>
      <c r="CE208" s="219"/>
      <c r="CF208" s="219"/>
      <c r="CG208" s="219"/>
      <c r="CH208" s="219"/>
      <c r="CI208" s="219"/>
      <c r="CJ208" s="219"/>
      <c r="CK208" s="219"/>
      <c r="CL208" s="219"/>
      <c r="CM208" s="219"/>
      <c r="CN208" s="219"/>
      <c r="CO208" s="219"/>
      <c r="CP208" s="219"/>
      <c r="CQ208" s="219"/>
      <c r="CR208" s="219"/>
      <c r="CS208" s="219"/>
      <c r="CT208" s="219"/>
      <c r="CU208" s="219"/>
      <c r="CV208" s="219"/>
      <c r="CW208" s="219"/>
      <c r="CX208" s="219"/>
      <c r="CY208" s="219"/>
      <c r="CZ208" s="219"/>
      <c r="DA208" s="219"/>
      <c r="DB208" s="219"/>
      <c r="DC208" s="219"/>
      <c r="DD208" s="219"/>
      <c r="DE208" s="219"/>
      <c r="DF208" s="219"/>
      <c r="DG208" s="219"/>
      <c r="DH208" s="219"/>
      <c r="DI208" s="219"/>
      <c r="DJ208" s="219"/>
      <c r="DK208" s="219"/>
      <c r="DL208" s="219"/>
      <c r="DM208" s="219"/>
      <c r="DN208" s="219"/>
      <c r="DO208" s="219"/>
      <c r="DP208" s="219"/>
      <c r="DQ208" s="219"/>
      <c r="DR208" s="219"/>
      <c r="DS208" s="219"/>
      <c r="DT208" s="219"/>
      <c r="DU208" s="219"/>
      <c r="DV208" s="219"/>
      <c r="DW208" s="219"/>
      <c r="DX208" s="219"/>
      <c r="DY208" s="219"/>
      <c r="DZ208" s="219"/>
      <c r="EA208" s="219"/>
      <c r="EB208" s="219"/>
      <c r="EC208" s="219"/>
      <c r="ED208" s="219"/>
      <c r="EE208" s="219"/>
      <c r="EF208" s="219"/>
      <c r="EG208" s="219"/>
      <c r="EH208" s="219"/>
      <c r="EI208" s="219"/>
      <c r="EJ208" s="219"/>
      <c r="EK208" s="219"/>
      <c r="EL208" s="219"/>
      <c r="EM208" s="219"/>
      <c r="EN208" s="219"/>
      <c r="EO208" s="219"/>
      <c r="EP208" s="219"/>
      <c r="EQ208" s="219"/>
      <c r="ER208" s="219"/>
      <c r="ES208" s="219"/>
      <c r="ET208" s="219"/>
      <c r="EU208" s="219"/>
      <c r="EV208" s="219"/>
      <c r="EW208" s="219"/>
      <c r="EX208" s="219"/>
      <c r="EY208" s="219"/>
      <c r="EZ208" s="219"/>
      <c r="FA208" s="219"/>
      <c r="FB208" s="219"/>
      <c r="FC208" s="219"/>
      <c r="FD208" s="219"/>
      <c r="FE208" s="219"/>
      <c r="FF208" s="219"/>
      <c r="FG208" s="219"/>
      <c r="FH208" s="219"/>
      <c r="FI208" s="219"/>
      <c r="FJ208" s="219"/>
      <c r="FK208" s="219"/>
      <c r="FL208" s="219"/>
      <c r="FM208" s="219"/>
      <c r="FN208" s="219"/>
      <c r="FO208" s="219"/>
      <c r="FP208" s="219"/>
      <c r="FQ208" s="219"/>
      <c r="FR208" s="219"/>
      <c r="FS208" s="219"/>
      <c r="FT208" s="219"/>
      <c r="FU208" s="219"/>
      <c r="FV208" s="219"/>
      <c r="FW208" s="219"/>
      <c r="FX208" s="219"/>
      <c r="FY208" s="219"/>
      <c r="FZ208" s="219"/>
      <c r="GA208" s="219"/>
      <c r="GB208" s="219"/>
      <c r="GC208" s="219"/>
      <c r="GD208" s="219"/>
      <c r="GE208" s="219"/>
      <c r="GF208" s="219"/>
      <c r="GG208" s="219"/>
      <c r="GH208" s="219"/>
      <c r="GI208" s="219"/>
      <c r="GJ208" s="219"/>
      <c r="GK208" s="219"/>
      <c r="GL208" s="219"/>
      <c r="GM208" s="219"/>
      <c r="GN208" s="219"/>
      <c r="GO208" s="219"/>
      <c r="GP208" s="219"/>
      <c r="GQ208" s="219"/>
      <c r="GR208" s="219"/>
      <c r="GS208" s="219"/>
      <c r="GT208" s="219"/>
      <c r="GU208" s="219"/>
      <c r="GV208" s="219"/>
      <c r="GW208" s="219"/>
      <c r="GX208" s="219"/>
      <c r="GY208" s="219"/>
      <c r="GZ208" s="219"/>
      <c r="HA208" s="219"/>
      <c r="HB208" s="219"/>
      <c r="HC208" s="219"/>
      <c r="HD208" s="219"/>
      <c r="HE208" s="219"/>
      <c r="HF208" s="219"/>
      <c r="HG208" s="219"/>
      <c r="HH208" s="219"/>
      <c r="HI208" s="219"/>
      <c r="HJ208" s="219"/>
      <c r="HK208" s="219"/>
      <c r="HL208" s="219"/>
      <c r="HM208" s="219"/>
      <c r="HN208" s="219"/>
      <c r="HO208" s="219"/>
      <c r="HP208" s="219"/>
      <c r="HQ208" s="219"/>
      <c r="HR208" s="219"/>
      <c r="HS208" s="219"/>
      <c r="HT208" s="219"/>
      <c r="HU208" s="219"/>
      <c r="HV208" s="219"/>
      <c r="HW208" s="219"/>
      <c r="HX208" s="219"/>
      <c r="HY208" s="219"/>
      <c r="HZ208" s="219"/>
      <c r="IA208" s="219"/>
      <c r="IB208" s="219"/>
      <c r="IC208" s="219"/>
      <c r="ID208" s="219"/>
      <c r="IE208" s="219"/>
      <c r="IF208" s="219"/>
      <c r="IG208" s="219"/>
      <c r="IH208" s="219"/>
      <c r="II208" s="219"/>
      <c r="IJ208" s="219"/>
      <c r="IK208" s="219"/>
      <c r="IL208" s="219"/>
      <c r="IM208" s="219"/>
      <c r="IN208" s="219"/>
      <c r="IO208" s="219"/>
      <c r="IP208" s="219"/>
      <c r="IQ208" s="219"/>
      <c r="IR208" s="219"/>
      <c r="IS208" s="219"/>
      <c r="IT208" s="219"/>
      <c r="IU208" s="219"/>
      <c r="IV208" s="219"/>
    </row>
    <row r="209" spans="1:256" hidden="1">
      <c r="A209" s="1180"/>
      <c r="B209" s="1183" t="s">
        <v>421</v>
      </c>
      <c r="C209" s="1186" t="s">
        <v>186</v>
      </c>
      <c r="D209" s="667" t="s">
        <v>0</v>
      </c>
      <c r="E209" s="638">
        <f t="shared" ref="E209:G210" si="69">E213</f>
        <v>1000</v>
      </c>
      <c r="F209" s="638">
        <f t="shared" si="69"/>
        <v>1000</v>
      </c>
      <c r="G209" s="639">
        <f t="shared" si="69"/>
        <v>0</v>
      </c>
      <c r="H209" s="617"/>
      <c r="I209" s="1214" t="s">
        <v>186</v>
      </c>
      <c r="J209" s="675" t="s">
        <v>0</v>
      </c>
      <c r="K209" s="638">
        <f t="shared" ref="K209:M210" si="70">K213</f>
        <v>1000</v>
      </c>
      <c r="L209" s="638">
        <f t="shared" si="70"/>
        <v>1000</v>
      </c>
      <c r="M209" s="638">
        <f t="shared" si="70"/>
        <v>0</v>
      </c>
      <c r="N209" s="638">
        <f>N213</f>
        <v>0</v>
      </c>
      <c r="O209" s="624"/>
      <c r="P209" s="624"/>
      <c r="Q209" s="624"/>
      <c r="R209" s="624"/>
      <c r="S209" s="624"/>
      <c r="T209" s="624"/>
      <c r="U209" s="624"/>
      <c r="V209" s="624"/>
      <c r="W209" s="624"/>
      <c r="X209" s="624"/>
      <c r="Y209" s="624"/>
      <c r="Z209" s="624"/>
      <c r="AA209" s="624"/>
      <c r="AB209" s="624"/>
      <c r="AC209" s="624"/>
      <c r="AD209" s="624"/>
      <c r="AE209" s="624"/>
      <c r="AF209" s="624"/>
      <c r="AG209" s="624"/>
      <c r="AH209" s="624"/>
      <c r="AI209" s="624"/>
      <c r="AJ209" s="624"/>
      <c r="AK209" s="624"/>
      <c r="AL209" s="624"/>
      <c r="AM209" s="624"/>
      <c r="AN209" s="624"/>
      <c r="AO209" s="624"/>
      <c r="AP209" s="624"/>
      <c r="AQ209" s="624"/>
      <c r="AR209" s="624"/>
      <c r="AS209" s="624"/>
      <c r="AT209" s="624"/>
      <c r="AU209" s="624"/>
      <c r="AV209" s="624"/>
      <c r="AW209" s="624"/>
      <c r="AX209" s="624"/>
      <c r="AY209" s="624"/>
      <c r="AZ209" s="624"/>
      <c r="BA209" s="624"/>
      <c r="BB209" s="624"/>
      <c r="BC209" s="624"/>
      <c r="BD209" s="624"/>
      <c r="BE209" s="624"/>
      <c r="BF209" s="624"/>
      <c r="BG209" s="624"/>
      <c r="BH209" s="624"/>
      <c r="BI209" s="624"/>
      <c r="BJ209" s="624"/>
      <c r="BK209" s="624"/>
      <c r="BL209" s="624"/>
      <c r="BM209" s="624"/>
      <c r="BN209" s="624"/>
      <c r="BO209" s="624"/>
      <c r="BP209" s="624"/>
      <c r="BQ209" s="624"/>
      <c r="BR209" s="624"/>
      <c r="BS209" s="624"/>
      <c r="BT209" s="624"/>
      <c r="BU209" s="624"/>
      <c r="BV209" s="624"/>
      <c r="BW209" s="624"/>
      <c r="BX209" s="624"/>
      <c r="BY209" s="624"/>
      <c r="BZ209" s="624"/>
      <c r="CA209" s="624"/>
      <c r="CB209" s="624"/>
      <c r="CC209" s="624"/>
      <c r="CD209" s="624"/>
      <c r="CE209" s="624"/>
      <c r="CF209" s="624"/>
      <c r="CG209" s="624"/>
      <c r="CH209" s="624"/>
      <c r="CI209" s="624"/>
      <c r="CJ209" s="624"/>
      <c r="CK209" s="624"/>
      <c r="CL209" s="624"/>
      <c r="CM209" s="624"/>
      <c r="CN209" s="624"/>
      <c r="CO209" s="624"/>
      <c r="CP209" s="624"/>
      <c r="CQ209" s="624"/>
      <c r="CR209" s="624"/>
      <c r="CS209" s="624"/>
      <c r="CT209" s="624"/>
      <c r="CU209" s="624"/>
      <c r="CV209" s="624"/>
      <c r="CW209" s="624"/>
      <c r="CX209" s="624"/>
      <c r="CY209" s="624"/>
      <c r="CZ209" s="624"/>
      <c r="DA209" s="624"/>
      <c r="DB209" s="624"/>
      <c r="DC209" s="624"/>
      <c r="DD209" s="624"/>
      <c r="DE209" s="624"/>
      <c r="DF209" s="624"/>
      <c r="DG209" s="624"/>
      <c r="DH209" s="624"/>
      <c r="DI209" s="624"/>
      <c r="DJ209" s="624"/>
      <c r="DK209" s="624"/>
      <c r="DL209" s="624"/>
      <c r="DM209" s="624"/>
      <c r="DN209" s="624"/>
      <c r="DO209" s="624"/>
      <c r="DP209" s="624"/>
      <c r="DQ209" s="624"/>
      <c r="DR209" s="624"/>
      <c r="DS209" s="624"/>
      <c r="DT209" s="624"/>
      <c r="DU209" s="624"/>
      <c r="DV209" s="624"/>
      <c r="DW209" s="624"/>
      <c r="DX209" s="624"/>
      <c r="DY209" s="624"/>
      <c r="DZ209" s="624"/>
      <c r="EA209" s="624"/>
      <c r="EB209" s="624"/>
      <c r="EC209" s="624"/>
      <c r="ED209" s="624"/>
      <c r="EE209" s="624"/>
      <c r="EF209" s="624"/>
      <c r="EG209" s="624"/>
      <c r="EH209" s="624"/>
      <c r="EI209" s="624"/>
      <c r="EJ209" s="624"/>
      <c r="EK209" s="624"/>
      <c r="EL209" s="624"/>
      <c r="EM209" s="624"/>
      <c r="EN209" s="624"/>
      <c r="EO209" s="624"/>
      <c r="EP209" s="624"/>
      <c r="EQ209" s="624"/>
      <c r="ER209" s="624"/>
      <c r="ES209" s="624"/>
      <c r="ET209" s="624"/>
      <c r="EU209" s="624"/>
      <c r="EV209" s="624"/>
      <c r="EW209" s="624"/>
      <c r="EX209" s="624"/>
      <c r="EY209" s="624"/>
      <c r="EZ209" s="624"/>
      <c r="FA209" s="624"/>
      <c r="FB209" s="624"/>
      <c r="FC209" s="624"/>
      <c r="FD209" s="624"/>
      <c r="FE209" s="624"/>
      <c r="FF209" s="624"/>
      <c r="FG209" s="624"/>
      <c r="FH209" s="624"/>
      <c r="FI209" s="624"/>
      <c r="FJ209" s="624"/>
      <c r="FK209" s="624"/>
      <c r="FL209" s="624"/>
      <c r="FM209" s="624"/>
      <c r="FN209" s="624"/>
      <c r="FO209" s="624"/>
      <c r="FP209" s="624"/>
      <c r="FQ209" s="624"/>
      <c r="FR209" s="624"/>
      <c r="FS209" s="624"/>
      <c r="FT209" s="624"/>
      <c r="FU209" s="624"/>
      <c r="FV209" s="624"/>
      <c r="FW209" s="624"/>
      <c r="FX209" s="624"/>
      <c r="FY209" s="624"/>
      <c r="FZ209" s="624"/>
      <c r="GA209" s="624"/>
      <c r="GB209" s="624"/>
      <c r="GC209" s="624"/>
      <c r="GD209" s="624"/>
      <c r="GE209" s="624"/>
      <c r="GF209" s="624"/>
      <c r="GG209" s="624"/>
      <c r="GH209" s="624"/>
      <c r="GI209" s="624"/>
      <c r="GJ209" s="624"/>
      <c r="GK209" s="624"/>
      <c r="GL209" s="624"/>
      <c r="GM209" s="624"/>
      <c r="GN209" s="624"/>
      <c r="GO209" s="624"/>
      <c r="GP209" s="624"/>
      <c r="GQ209" s="624"/>
      <c r="GR209" s="624"/>
      <c r="GS209" s="624"/>
      <c r="GT209" s="624"/>
      <c r="GU209" s="624"/>
      <c r="GV209" s="624"/>
      <c r="GW209" s="624"/>
      <c r="GX209" s="624"/>
      <c r="GY209" s="624"/>
      <c r="GZ209" s="624"/>
      <c r="HA209" s="624"/>
      <c r="HB209" s="624"/>
      <c r="HC209" s="624"/>
      <c r="HD209" s="624"/>
      <c r="HE209" s="624"/>
      <c r="HF209" s="624"/>
      <c r="HG209" s="624"/>
      <c r="HH209" s="624"/>
      <c r="HI209" s="624"/>
      <c r="HJ209" s="624"/>
      <c r="HK209" s="624"/>
      <c r="HL209" s="624"/>
      <c r="HM209" s="624"/>
      <c r="HN209" s="624"/>
      <c r="HO209" s="624"/>
      <c r="HP209" s="624"/>
      <c r="HQ209" s="624"/>
      <c r="HR209" s="624"/>
      <c r="HS209" s="624"/>
      <c r="HT209" s="624"/>
      <c r="HU209" s="624"/>
      <c r="HV209" s="624"/>
      <c r="HW209" s="624"/>
      <c r="HX209" s="624"/>
      <c r="HY209" s="624"/>
      <c r="HZ209" s="624"/>
      <c r="IA209" s="624"/>
      <c r="IB209" s="624"/>
      <c r="IC209" s="624"/>
      <c r="ID209" s="624"/>
      <c r="IE209" s="624"/>
      <c r="IF209" s="624"/>
      <c r="IG209" s="624"/>
      <c r="IH209" s="624"/>
      <c r="II209" s="624"/>
      <c r="IJ209" s="624"/>
      <c r="IK209" s="624"/>
      <c r="IL209" s="624"/>
      <c r="IM209" s="624"/>
      <c r="IN209" s="624"/>
      <c r="IO209" s="624"/>
      <c r="IP209" s="624"/>
      <c r="IQ209" s="624"/>
      <c r="IR209" s="624"/>
      <c r="IS209" s="624"/>
      <c r="IT209" s="624"/>
      <c r="IU209" s="624"/>
      <c r="IV209" s="219"/>
    </row>
    <row r="210" spans="1:256" hidden="1">
      <c r="A210" s="1181"/>
      <c r="B210" s="1184"/>
      <c r="C210" s="1187"/>
      <c r="D210" s="667" t="s">
        <v>1</v>
      </c>
      <c r="E210" s="638">
        <f t="shared" si="69"/>
        <v>0</v>
      </c>
      <c r="F210" s="638">
        <f t="shared" si="69"/>
        <v>0</v>
      </c>
      <c r="G210" s="639">
        <f t="shared" si="69"/>
        <v>0</v>
      </c>
      <c r="H210" s="617"/>
      <c r="I210" s="1215"/>
      <c r="J210" s="675" t="s">
        <v>1</v>
      </c>
      <c r="K210" s="638">
        <f t="shared" si="70"/>
        <v>0</v>
      </c>
      <c r="L210" s="638">
        <f t="shared" si="70"/>
        <v>0</v>
      </c>
      <c r="M210" s="638">
        <f t="shared" si="70"/>
        <v>0</v>
      </c>
      <c r="N210" s="638">
        <f>N214</f>
        <v>0</v>
      </c>
      <c r="O210" s="624"/>
      <c r="P210" s="624"/>
      <c r="Q210" s="624"/>
      <c r="R210" s="624"/>
      <c r="S210" s="624"/>
      <c r="T210" s="624"/>
      <c r="U210" s="624"/>
      <c r="V210" s="624"/>
      <c r="W210" s="624"/>
      <c r="X210" s="624"/>
      <c r="Y210" s="624"/>
      <c r="Z210" s="624"/>
      <c r="AA210" s="624"/>
      <c r="AB210" s="624"/>
      <c r="AC210" s="624"/>
      <c r="AD210" s="624"/>
      <c r="AE210" s="624"/>
      <c r="AF210" s="624"/>
      <c r="AG210" s="624"/>
      <c r="AH210" s="624"/>
      <c r="AI210" s="624"/>
      <c r="AJ210" s="624"/>
      <c r="AK210" s="624"/>
      <c r="AL210" s="624"/>
      <c r="AM210" s="624"/>
      <c r="AN210" s="624"/>
      <c r="AO210" s="624"/>
      <c r="AP210" s="624"/>
      <c r="AQ210" s="624"/>
      <c r="AR210" s="624"/>
      <c r="AS210" s="624"/>
      <c r="AT210" s="624"/>
      <c r="AU210" s="624"/>
      <c r="AV210" s="624"/>
      <c r="AW210" s="624"/>
      <c r="AX210" s="624"/>
      <c r="AY210" s="624"/>
      <c r="AZ210" s="624"/>
      <c r="BA210" s="624"/>
      <c r="BB210" s="624"/>
      <c r="BC210" s="624"/>
      <c r="BD210" s="624"/>
      <c r="BE210" s="624"/>
      <c r="BF210" s="624"/>
      <c r="BG210" s="624"/>
      <c r="BH210" s="624"/>
      <c r="BI210" s="624"/>
      <c r="BJ210" s="624"/>
      <c r="BK210" s="624"/>
      <c r="BL210" s="624"/>
      <c r="BM210" s="624"/>
      <c r="BN210" s="624"/>
      <c r="BO210" s="624"/>
      <c r="BP210" s="624"/>
      <c r="BQ210" s="624"/>
      <c r="BR210" s="624"/>
      <c r="BS210" s="624"/>
      <c r="BT210" s="624"/>
      <c r="BU210" s="624"/>
      <c r="BV210" s="624"/>
      <c r="BW210" s="624"/>
      <c r="BX210" s="624"/>
      <c r="BY210" s="624"/>
      <c r="BZ210" s="624"/>
      <c r="CA210" s="624"/>
      <c r="CB210" s="624"/>
      <c r="CC210" s="624"/>
      <c r="CD210" s="624"/>
      <c r="CE210" s="624"/>
      <c r="CF210" s="624"/>
      <c r="CG210" s="624"/>
      <c r="CH210" s="624"/>
      <c r="CI210" s="624"/>
      <c r="CJ210" s="624"/>
      <c r="CK210" s="624"/>
      <c r="CL210" s="624"/>
      <c r="CM210" s="624"/>
      <c r="CN210" s="624"/>
      <c r="CO210" s="624"/>
      <c r="CP210" s="624"/>
      <c r="CQ210" s="624"/>
      <c r="CR210" s="624"/>
      <c r="CS210" s="624"/>
      <c r="CT210" s="624"/>
      <c r="CU210" s="624"/>
      <c r="CV210" s="624"/>
      <c r="CW210" s="624"/>
      <c r="CX210" s="624"/>
      <c r="CY210" s="624"/>
      <c r="CZ210" s="624"/>
      <c r="DA210" s="624"/>
      <c r="DB210" s="624"/>
      <c r="DC210" s="624"/>
      <c r="DD210" s="624"/>
      <c r="DE210" s="624"/>
      <c r="DF210" s="624"/>
      <c r="DG210" s="624"/>
      <c r="DH210" s="624"/>
      <c r="DI210" s="624"/>
      <c r="DJ210" s="624"/>
      <c r="DK210" s="624"/>
      <c r="DL210" s="624"/>
      <c r="DM210" s="624"/>
      <c r="DN210" s="624"/>
      <c r="DO210" s="624"/>
      <c r="DP210" s="624"/>
      <c r="DQ210" s="624"/>
      <c r="DR210" s="624"/>
      <c r="DS210" s="624"/>
      <c r="DT210" s="624"/>
      <c r="DU210" s="624"/>
      <c r="DV210" s="624"/>
      <c r="DW210" s="624"/>
      <c r="DX210" s="624"/>
      <c r="DY210" s="624"/>
      <c r="DZ210" s="624"/>
      <c r="EA210" s="624"/>
      <c r="EB210" s="624"/>
      <c r="EC210" s="624"/>
      <c r="ED210" s="624"/>
      <c r="EE210" s="624"/>
      <c r="EF210" s="624"/>
      <c r="EG210" s="624"/>
      <c r="EH210" s="624"/>
      <c r="EI210" s="624"/>
      <c r="EJ210" s="624"/>
      <c r="EK210" s="624"/>
      <c r="EL210" s="624"/>
      <c r="EM210" s="624"/>
      <c r="EN210" s="624"/>
      <c r="EO210" s="624"/>
      <c r="EP210" s="624"/>
      <c r="EQ210" s="624"/>
      <c r="ER210" s="624"/>
      <c r="ES210" s="624"/>
      <c r="ET210" s="624"/>
      <c r="EU210" s="624"/>
      <c r="EV210" s="624"/>
      <c r="EW210" s="624"/>
      <c r="EX210" s="624"/>
      <c r="EY210" s="624"/>
      <c r="EZ210" s="624"/>
      <c r="FA210" s="624"/>
      <c r="FB210" s="624"/>
      <c r="FC210" s="624"/>
      <c r="FD210" s="624"/>
      <c r="FE210" s="624"/>
      <c r="FF210" s="624"/>
      <c r="FG210" s="624"/>
      <c r="FH210" s="624"/>
      <c r="FI210" s="624"/>
      <c r="FJ210" s="624"/>
      <c r="FK210" s="624"/>
      <c r="FL210" s="624"/>
      <c r="FM210" s="624"/>
      <c r="FN210" s="624"/>
      <c r="FO210" s="624"/>
      <c r="FP210" s="624"/>
      <c r="FQ210" s="624"/>
      <c r="FR210" s="624"/>
      <c r="FS210" s="624"/>
      <c r="FT210" s="624"/>
      <c r="FU210" s="624"/>
      <c r="FV210" s="624"/>
      <c r="FW210" s="624"/>
      <c r="FX210" s="624"/>
      <c r="FY210" s="624"/>
      <c r="FZ210" s="624"/>
      <c r="GA210" s="624"/>
      <c r="GB210" s="624"/>
      <c r="GC210" s="624"/>
      <c r="GD210" s="624"/>
      <c r="GE210" s="624"/>
      <c r="GF210" s="624"/>
      <c r="GG210" s="624"/>
      <c r="GH210" s="624"/>
      <c r="GI210" s="624"/>
      <c r="GJ210" s="624"/>
      <c r="GK210" s="624"/>
      <c r="GL210" s="624"/>
      <c r="GM210" s="624"/>
      <c r="GN210" s="624"/>
      <c r="GO210" s="624"/>
      <c r="GP210" s="624"/>
      <c r="GQ210" s="624"/>
      <c r="GR210" s="624"/>
      <c r="GS210" s="624"/>
      <c r="GT210" s="624"/>
      <c r="GU210" s="624"/>
      <c r="GV210" s="624"/>
      <c r="GW210" s="624"/>
      <c r="GX210" s="624"/>
      <c r="GY210" s="624"/>
      <c r="GZ210" s="624"/>
      <c r="HA210" s="624"/>
      <c r="HB210" s="624"/>
      <c r="HC210" s="624"/>
      <c r="HD210" s="624"/>
      <c r="HE210" s="624"/>
      <c r="HF210" s="624"/>
      <c r="HG210" s="624"/>
      <c r="HH210" s="624"/>
      <c r="HI210" s="624"/>
      <c r="HJ210" s="624"/>
      <c r="HK210" s="624"/>
      <c r="HL210" s="624"/>
      <c r="HM210" s="624"/>
      <c r="HN210" s="624"/>
      <c r="HO210" s="624"/>
      <c r="HP210" s="624"/>
      <c r="HQ210" s="624"/>
      <c r="HR210" s="624"/>
      <c r="HS210" s="624"/>
      <c r="HT210" s="624"/>
      <c r="HU210" s="624"/>
      <c r="HV210" s="624"/>
      <c r="HW210" s="624"/>
      <c r="HX210" s="624"/>
      <c r="HY210" s="624"/>
      <c r="HZ210" s="624"/>
      <c r="IA210" s="624"/>
      <c r="IB210" s="624"/>
      <c r="IC210" s="624"/>
      <c r="ID210" s="624"/>
      <c r="IE210" s="624"/>
      <c r="IF210" s="624"/>
      <c r="IG210" s="624"/>
      <c r="IH210" s="624"/>
      <c r="II210" s="624"/>
      <c r="IJ210" s="624"/>
      <c r="IK210" s="624"/>
      <c r="IL210" s="624"/>
      <c r="IM210" s="624"/>
      <c r="IN210" s="624"/>
      <c r="IO210" s="624"/>
      <c r="IP210" s="624"/>
      <c r="IQ210" s="624"/>
      <c r="IR210" s="624"/>
      <c r="IS210" s="624"/>
      <c r="IT210" s="624"/>
      <c r="IU210" s="624"/>
      <c r="IV210" s="219"/>
    </row>
    <row r="211" spans="1:256" hidden="1">
      <c r="A211" s="1182"/>
      <c r="B211" s="1185"/>
      <c r="C211" s="1188"/>
      <c r="D211" s="667" t="s">
        <v>2</v>
      </c>
      <c r="E211" s="638">
        <f>E209+E210</f>
        <v>1000</v>
      </c>
      <c r="F211" s="638">
        <f>F209+F210</f>
        <v>1000</v>
      </c>
      <c r="G211" s="638">
        <f>G209+G210</f>
        <v>0</v>
      </c>
      <c r="H211" s="617"/>
      <c r="I211" s="1216"/>
      <c r="J211" s="675" t="s">
        <v>2</v>
      </c>
      <c r="K211" s="638">
        <f>K209+K210</f>
        <v>1000</v>
      </c>
      <c r="L211" s="638">
        <f>L209+L210</f>
        <v>1000</v>
      </c>
      <c r="M211" s="638">
        <f>M209+M210</f>
        <v>0</v>
      </c>
      <c r="N211" s="638">
        <f>N209+N210</f>
        <v>0</v>
      </c>
      <c r="O211" s="624"/>
      <c r="P211" s="624"/>
      <c r="Q211" s="624"/>
      <c r="R211" s="624"/>
      <c r="S211" s="624"/>
      <c r="T211" s="624"/>
      <c r="U211" s="624"/>
      <c r="V211" s="624"/>
      <c r="W211" s="624"/>
      <c r="X211" s="624"/>
      <c r="Y211" s="624"/>
      <c r="Z211" s="624"/>
      <c r="AA211" s="624"/>
      <c r="AB211" s="624"/>
      <c r="AC211" s="624"/>
      <c r="AD211" s="624"/>
      <c r="AE211" s="624"/>
      <c r="AF211" s="624"/>
      <c r="AG211" s="624"/>
      <c r="AH211" s="624"/>
      <c r="AI211" s="624"/>
      <c r="AJ211" s="624"/>
      <c r="AK211" s="624"/>
      <c r="AL211" s="624"/>
      <c r="AM211" s="624"/>
      <c r="AN211" s="624"/>
      <c r="AO211" s="624"/>
      <c r="AP211" s="624"/>
      <c r="AQ211" s="624"/>
      <c r="AR211" s="624"/>
      <c r="AS211" s="624"/>
      <c r="AT211" s="624"/>
      <c r="AU211" s="624"/>
      <c r="AV211" s="624"/>
      <c r="AW211" s="624"/>
      <c r="AX211" s="624"/>
      <c r="AY211" s="624"/>
      <c r="AZ211" s="624"/>
      <c r="BA211" s="624"/>
      <c r="BB211" s="624"/>
      <c r="BC211" s="624"/>
      <c r="BD211" s="624"/>
      <c r="BE211" s="624"/>
      <c r="BF211" s="624"/>
      <c r="BG211" s="624"/>
      <c r="BH211" s="624"/>
      <c r="BI211" s="624"/>
      <c r="BJ211" s="624"/>
      <c r="BK211" s="624"/>
      <c r="BL211" s="624"/>
      <c r="BM211" s="624"/>
      <c r="BN211" s="624"/>
      <c r="BO211" s="624"/>
      <c r="BP211" s="624"/>
      <c r="BQ211" s="624"/>
      <c r="BR211" s="624"/>
      <c r="BS211" s="624"/>
      <c r="BT211" s="624"/>
      <c r="BU211" s="624"/>
      <c r="BV211" s="624"/>
      <c r="BW211" s="624"/>
      <c r="BX211" s="624"/>
      <c r="BY211" s="624"/>
      <c r="BZ211" s="624"/>
      <c r="CA211" s="624"/>
      <c r="CB211" s="624"/>
      <c r="CC211" s="624"/>
      <c r="CD211" s="624"/>
      <c r="CE211" s="624"/>
      <c r="CF211" s="624"/>
      <c r="CG211" s="624"/>
      <c r="CH211" s="624"/>
      <c r="CI211" s="624"/>
      <c r="CJ211" s="624"/>
      <c r="CK211" s="624"/>
      <c r="CL211" s="624"/>
      <c r="CM211" s="624"/>
      <c r="CN211" s="624"/>
      <c r="CO211" s="624"/>
      <c r="CP211" s="624"/>
      <c r="CQ211" s="624"/>
      <c r="CR211" s="624"/>
      <c r="CS211" s="624"/>
      <c r="CT211" s="624"/>
      <c r="CU211" s="624"/>
      <c r="CV211" s="624"/>
      <c r="CW211" s="624"/>
      <c r="CX211" s="624"/>
      <c r="CY211" s="624"/>
      <c r="CZ211" s="624"/>
      <c r="DA211" s="624"/>
      <c r="DB211" s="624"/>
      <c r="DC211" s="624"/>
      <c r="DD211" s="624"/>
      <c r="DE211" s="624"/>
      <c r="DF211" s="624"/>
      <c r="DG211" s="624"/>
      <c r="DH211" s="624"/>
      <c r="DI211" s="624"/>
      <c r="DJ211" s="624"/>
      <c r="DK211" s="624"/>
      <c r="DL211" s="624"/>
      <c r="DM211" s="624"/>
      <c r="DN211" s="624"/>
      <c r="DO211" s="624"/>
      <c r="DP211" s="624"/>
      <c r="DQ211" s="624"/>
      <c r="DR211" s="624"/>
      <c r="DS211" s="624"/>
      <c r="DT211" s="624"/>
      <c r="DU211" s="624"/>
      <c r="DV211" s="624"/>
      <c r="DW211" s="624"/>
      <c r="DX211" s="624"/>
      <c r="DY211" s="624"/>
      <c r="DZ211" s="624"/>
      <c r="EA211" s="624"/>
      <c r="EB211" s="624"/>
      <c r="EC211" s="624"/>
      <c r="ED211" s="624"/>
      <c r="EE211" s="624"/>
      <c r="EF211" s="624"/>
      <c r="EG211" s="624"/>
      <c r="EH211" s="624"/>
      <c r="EI211" s="624"/>
      <c r="EJ211" s="624"/>
      <c r="EK211" s="624"/>
      <c r="EL211" s="624"/>
      <c r="EM211" s="624"/>
      <c r="EN211" s="624"/>
      <c r="EO211" s="624"/>
      <c r="EP211" s="624"/>
      <c r="EQ211" s="624"/>
      <c r="ER211" s="624"/>
      <c r="ES211" s="624"/>
      <c r="ET211" s="624"/>
      <c r="EU211" s="624"/>
      <c r="EV211" s="624"/>
      <c r="EW211" s="624"/>
      <c r="EX211" s="624"/>
      <c r="EY211" s="624"/>
      <c r="EZ211" s="624"/>
      <c r="FA211" s="624"/>
      <c r="FB211" s="624"/>
      <c r="FC211" s="624"/>
      <c r="FD211" s="624"/>
      <c r="FE211" s="624"/>
      <c r="FF211" s="624"/>
      <c r="FG211" s="624"/>
      <c r="FH211" s="624"/>
      <c r="FI211" s="624"/>
      <c r="FJ211" s="624"/>
      <c r="FK211" s="624"/>
      <c r="FL211" s="624"/>
      <c r="FM211" s="624"/>
      <c r="FN211" s="624"/>
      <c r="FO211" s="624"/>
      <c r="FP211" s="624"/>
      <c r="FQ211" s="624"/>
      <c r="FR211" s="624"/>
      <c r="FS211" s="624"/>
      <c r="FT211" s="624"/>
      <c r="FU211" s="624"/>
      <c r="FV211" s="624"/>
      <c r="FW211" s="624"/>
      <c r="FX211" s="624"/>
      <c r="FY211" s="624"/>
      <c r="FZ211" s="624"/>
      <c r="GA211" s="624"/>
      <c r="GB211" s="624"/>
      <c r="GC211" s="624"/>
      <c r="GD211" s="624"/>
      <c r="GE211" s="624"/>
      <c r="GF211" s="624"/>
      <c r="GG211" s="624"/>
      <c r="GH211" s="624"/>
      <c r="GI211" s="624"/>
      <c r="GJ211" s="624"/>
      <c r="GK211" s="624"/>
      <c r="GL211" s="624"/>
      <c r="GM211" s="624"/>
      <c r="GN211" s="624"/>
      <c r="GO211" s="624"/>
      <c r="GP211" s="624"/>
      <c r="GQ211" s="624"/>
      <c r="GR211" s="624"/>
      <c r="GS211" s="624"/>
      <c r="GT211" s="624"/>
      <c r="GU211" s="624"/>
      <c r="GV211" s="624"/>
      <c r="GW211" s="624"/>
      <c r="GX211" s="624"/>
      <c r="GY211" s="624"/>
      <c r="GZ211" s="624"/>
      <c r="HA211" s="624"/>
      <c r="HB211" s="624"/>
      <c r="HC211" s="624"/>
      <c r="HD211" s="624"/>
      <c r="HE211" s="624"/>
      <c r="HF211" s="624"/>
      <c r="HG211" s="624"/>
      <c r="HH211" s="624"/>
      <c r="HI211" s="624"/>
      <c r="HJ211" s="624"/>
      <c r="HK211" s="624"/>
      <c r="HL211" s="624"/>
      <c r="HM211" s="624"/>
      <c r="HN211" s="624"/>
      <c r="HO211" s="624"/>
      <c r="HP211" s="624"/>
      <c r="HQ211" s="624"/>
      <c r="HR211" s="624"/>
      <c r="HS211" s="624"/>
      <c r="HT211" s="624"/>
      <c r="HU211" s="624"/>
      <c r="HV211" s="624"/>
      <c r="HW211" s="624"/>
      <c r="HX211" s="624"/>
      <c r="HY211" s="624"/>
      <c r="HZ211" s="624"/>
      <c r="IA211" s="624"/>
      <c r="IB211" s="624"/>
      <c r="IC211" s="624"/>
      <c r="ID211" s="624"/>
      <c r="IE211" s="624"/>
      <c r="IF211" s="624"/>
      <c r="IG211" s="624"/>
      <c r="IH211" s="624"/>
      <c r="II211" s="624"/>
      <c r="IJ211" s="624"/>
      <c r="IK211" s="624"/>
      <c r="IL211" s="624"/>
      <c r="IM211" s="624"/>
      <c r="IN211" s="624"/>
      <c r="IO211" s="624"/>
      <c r="IP211" s="624"/>
      <c r="IQ211" s="624"/>
      <c r="IR211" s="624"/>
      <c r="IS211" s="624"/>
      <c r="IT211" s="624"/>
      <c r="IU211" s="624"/>
      <c r="IV211" s="219"/>
    </row>
    <row r="212" spans="1:256" hidden="1">
      <c r="A212" s="641"/>
      <c r="B212" s="642"/>
      <c r="C212" s="643"/>
      <c r="D212" s="644"/>
      <c r="E212" s="676"/>
      <c r="F212" s="676"/>
      <c r="G212" s="677"/>
      <c r="H212" s="617"/>
      <c r="I212" s="647"/>
      <c r="J212" s="648"/>
      <c r="K212" s="645"/>
      <c r="L212" s="645"/>
      <c r="M212" s="645"/>
      <c r="N212" s="645"/>
      <c r="O212" s="219"/>
      <c r="P212" s="219"/>
      <c r="Q212" s="219"/>
      <c r="R212" s="219"/>
      <c r="S212" s="219"/>
      <c r="T212" s="219"/>
      <c r="U212" s="219"/>
      <c r="V212" s="219"/>
      <c r="W212" s="219"/>
      <c r="X212" s="219"/>
      <c r="Y212" s="219"/>
      <c r="Z212" s="219"/>
      <c r="AA212" s="219"/>
      <c r="AB212" s="219"/>
      <c r="AC212" s="219"/>
      <c r="AD212" s="219"/>
      <c r="AE212" s="219"/>
      <c r="AF212" s="219"/>
      <c r="AG212" s="219"/>
      <c r="AH212" s="219"/>
      <c r="AI212" s="219"/>
      <c r="AJ212" s="219"/>
      <c r="AK212" s="219"/>
      <c r="AL212" s="219"/>
      <c r="AM212" s="219"/>
      <c r="AN212" s="219"/>
      <c r="AO212" s="219"/>
      <c r="AP212" s="219"/>
      <c r="AQ212" s="219"/>
      <c r="AR212" s="219"/>
      <c r="AS212" s="219"/>
      <c r="AT212" s="219"/>
      <c r="AU212" s="219"/>
      <c r="AV212" s="219"/>
      <c r="AW212" s="219"/>
      <c r="AX212" s="219"/>
      <c r="AY212" s="219"/>
      <c r="AZ212" s="219"/>
      <c r="BA212" s="219"/>
      <c r="BB212" s="219"/>
      <c r="BC212" s="219"/>
      <c r="BD212" s="219"/>
      <c r="BE212" s="219"/>
      <c r="BF212" s="219"/>
      <c r="BG212" s="219"/>
      <c r="BH212" s="219"/>
      <c r="BI212" s="219"/>
      <c r="BJ212" s="219"/>
      <c r="BK212" s="219"/>
      <c r="BL212" s="219"/>
      <c r="BM212" s="219"/>
      <c r="BN212" s="219"/>
      <c r="BO212" s="219"/>
      <c r="BP212" s="219"/>
      <c r="BQ212" s="219"/>
      <c r="BR212" s="219"/>
      <c r="BS212" s="219"/>
      <c r="BT212" s="219"/>
      <c r="BU212" s="219"/>
      <c r="BV212" s="219"/>
      <c r="BW212" s="219"/>
      <c r="BX212" s="219"/>
      <c r="BY212" s="219"/>
      <c r="BZ212" s="219"/>
      <c r="CA212" s="219"/>
      <c r="CB212" s="219"/>
      <c r="CC212" s="219"/>
      <c r="CD212" s="219"/>
      <c r="CE212" s="219"/>
      <c r="CF212" s="219"/>
      <c r="CG212" s="219"/>
      <c r="CH212" s="219"/>
      <c r="CI212" s="219"/>
      <c r="CJ212" s="219"/>
      <c r="CK212" s="219"/>
      <c r="CL212" s="219"/>
      <c r="CM212" s="219"/>
      <c r="CN212" s="219"/>
      <c r="CO212" s="219"/>
      <c r="CP212" s="219"/>
      <c r="CQ212" s="219"/>
      <c r="CR212" s="219"/>
      <c r="CS212" s="219"/>
      <c r="CT212" s="219"/>
      <c r="CU212" s="219"/>
      <c r="CV212" s="219"/>
      <c r="CW212" s="219"/>
      <c r="CX212" s="219"/>
      <c r="CY212" s="219"/>
      <c r="CZ212" s="219"/>
      <c r="DA212" s="219"/>
      <c r="DB212" s="219"/>
      <c r="DC212" s="219"/>
      <c r="DD212" s="219"/>
      <c r="DE212" s="219"/>
      <c r="DF212" s="219"/>
      <c r="DG212" s="219"/>
      <c r="DH212" s="219"/>
      <c r="DI212" s="219"/>
      <c r="DJ212" s="219"/>
      <c r="DK212" s="219"/>
      <c r="DL212" s="219"/>
      <c r="DM212" s="219"/>
      <c r="DN212" s="219"/>
      <c r="DO212" s="219"/>
      <c r="DP212" s="219"/>
      <c r="DQ212" s="219"/>
      <c r="DR212" s="219"/>
      <c r="DS212" s="219"/>
      <c r="DT212" s="219"/>
      <c r="DU212" s="219"/>
      <c r="DV212" s="219"/>
      <c r="DW212" s="219"/>
      <c r="DX212" s="219"/>
      <c r="DY212" s="219"/>
      <c r="DZ212" s="219"/>
      <c r="EA212" s="219"/>
      <c r="EB212" s="219"/>
      <c r="EC212" s="219"/>
      <c r="ED212" s="219"/>
      <c r="EE212" s="219"/>
      <c r="EF212" s="219"/>
      <c r="EG212" s="219"/>
      <c r="EH212" s="219"/>
      <c r="EI212" s="219"/>
      <c r="EJ212" s="219"/>
      <c r="EK212" s="219"/>
      <c r="EL212" s="219"/>
      <c r="EM212" s="219"/>
      <c r="EN212" s="219"/>
      <c r="EO212" s="219"/>
      <c r="EP212" s="219"/>
      <c r="EQ212" s="219"/>
      <c r="ER212" s="219"/>
      <c r="ES212" s="219"/>
      <c r="ET212" s="219"/>
      <c r="EU212" s="219"/>
      <c r="EV212" s="219"/>
      <c r="EW212" s="219"/>
      <c r="EX212" s="219"/>
      <c r="EY212" s="219"/>
      <c r="EZ212" s="219"/>
      <c r="FA212" s="219"/>
      <c r="FB212" s="219"/>
      <c r="FC212" s="219"/>
      <c r="FD212" s="219"/>
      <c r="FE212" s="219"/>
      <c r="FF212" s="219"/>
      <c r="FG212" s="219"/>
      <c r="FH212" s="219"/>
      <c r="FI212" s="219"/>
      <c r="FJ212" s="219"/>
      <c r="FK212" s="219"/>
      <c r="FL212" s="219"/>
      <c r="FM212" s="219"/>
      <c r="FN212" s="219"/>
      <c r="FO212" s="219"/>
      <c r="FP212" s="219"/>
      <c r="FQ212" s="219"/>
      <c r="FR212" s="219"/>
      <c r="FS212" s="219"/>
      <c r="FT212" s="219"/>
      <c r="FU212" s="219"/>
      <c r="FV212" s="219"/>
      <c r="FW212" s="219"/>
      <c r="FX212" s="219"/>
      <c r="FY212" s="219"/>
      <c r="FZ212" s="219"/>
      <c r="GA212" s="219"/>
      <c r="GB212" s="219"/>
      <c r="GC212" s="219"/>
      <c r="GD212" s="219"/>
      <c r="GE212" s="219"/>
      <c r="GF212" s="219"/>
      <c r="GG212" s="219"/>
      <c r="GH212" s="219"/>
      <c r="GI212" s="219"/>
      <c r="GJ212" s="219"/>
      <c r="GK212" s="219"/>
      <c r="GL212" s="219"/>
      <c r="GM212" s="219"/>
      <c r="GN212" s="219"/>
      <c r="GO212" s="219"/>
      <c r="GP212" s="219"/>
      <c r="GQ212" s="219"/>
      <c r="GR212" s="219"/>
      <c r="GS212" s="219"/>
      <c r="GT212" s="219"/>
      <c r="GU212" s="219"/>
      <c r="GV212" s="219"/>
      <c r="GW212" s="219"/>
      <c r="GX212" s="219"/>
      <c r="GY212" s="219"/>
      <c r="GZ212" s="219"/>
      <c r="HA212" s="219"/>
      <c r="HB212" s="219"/>
      <c r="HC212" s="219"/>
      <c r="HD212" s="219"/>
      <c r="HE212" s="219"/>
      <c r="HF212" s="219"/>
      <c r="HG212" s="219"/>
      <c r="HH212" s="219"/>
      <c r="HI212" s="219"/>
      <c r="HJ212" s="219"/>
      <c r="HK212" s="219"/>
      <c r="HL212" s="219"/>
      <c r="HM212" s="219"/>
      <c r="HN212" s="219"/>
      <c r="HO212" s="219"/>
      <c r="HP212" s="219"/>
      <c r="HQ212" s="219"/>
      <c r="HR212" s="219"/>
      <c r="HS212" s="219"/>
      <c r="HT212" s="219"/>
      <c r="HU212" s="219"/>
      <c r="HV212" s="219"/>
      <c r="HW212" s="219"/>
      <c r="HX212" s="219"/>
      <c r="HY212" s="219"/>
      <c r="HZ212" s="219"/>
      <c r="IA212" s="219"/>
      <c r="IB212" s="219"/>
      <c r="IC212" s="219"/>
      <c r="ID212" s="219"/>
      <c r="IE212" s="219"/>
      <c r="IF212" s="219"/>
      <c r="IG212" s="219"/>
      <c r="IH212" s="219"/>
      <c r="II212" s="219"/>
      <c r="IJ212" s="219"/>
      <c r="IK212" s="219"/>
      <c r="IL212" s="219"/>
      <c r="IM212" s="219"/>
      <c r="IN212" s="219"/>
      <c r="IO212" s="219"/>
      <c r="IP212" s="219"/>
      <c r="IQ212" s="219"/>
      <c r="IR212" s="219"/>
      <c r="IS212" s="219"/>
      <c r="IT212" s="219"/>
      <c r="IU212" s="219"/>
      <c r="IV212" s="219"/>
    </row>
    <row r="213" spans="1:256" hidden="1">
      <c r="A213" s="1193">
        <v>11</v>
      </c>
      <c r="B213" s="1196" t="s">
        <v>1401</v>
      </c>
      <c r="C213" s="1197"/>
      <c r="D213" s="668" t="s">
        <v>0</v>
      </c>
      <c r="E213" s="651">
        <f t="shared" ref="E213:G214" si="71">E217</f>
        <v>1000</v>
      </c>
      <c r="F213" s="651">
        <f t="shared" si="71"/>
        <v>1000</v>
      </c>
      <c r="G213" s="652">
        <f t="shared" si="71"/>
        <v>0</v>
      </c>
      <c r="H213" s="617"/>
      <c r="I213" s="1202" t="s">
        <v>1401</v>
      </c>
      <c r="J213" s="653" t="s">
        <v>0</v>
      </c>
      <c r="K213" s="651">
        <f t="shared" ref="K213:M214" si="72">K217+K221</f>
        <v>1000</v>
      </c>
      <c r="L213" s="651">
        <f t="shared" si="72"/>
        <v>1000</v>
      </c>
      <c r="M213" s="651">
        <f t="shared" si="72"/>
        <v>0</v>
      </c>
      <c r="N213" s="651">
        <f>N217+N221</f>
        <v>0</v>
      </c>
      <c r="O213" s="649"/>
      <c r="P213" s="649"/>
      <c r="Q213" s="649"/>
      <c r="R213" s="649"/>
      <c r="S213" s="649"/>
      <c r="T213" s="649"/>
      <c r="U213" s="649"/>
      <c r="V213" s="649"/>
      <c r="W213" s="649"/>
      <c r="X213" s="649"/>
      <c r="Y213" s="649"/>
      <c r="Z213" s="649"/>
      <c r="AA213" s="649"/>
      <c r="AB213" s="649"/>
      <c r="AC213" s="649"/>
      <c r="AD213" s="649"/>
      <c r="AE213" s="649"/>
      <c r="AF213" s="649"/>
      <c r="AG213" s="649"/>
      <c r="AH213" s="649"/>
      <c r="AI213" s="649"/>
      <c r="AJ213" s="649"/>
      <c r="AK213" s="649"/>
      <c r="AL213" s="649"/>
      <c r="AM213" s="649"/>
      <c r="AN213" s="649"/>
      <c r="AO213" s="649"/>
      <c r="AP213" s="649"/>
      <c r="AQ213" s="649"/>
      <c r="AR213" s="649"/>
      <c r="AS213" s="649"/>
      <c r="AT213" s="649"/>
      <c r="AU213" s="649"/>
      <c r="AV213" s="649"/>
      <c r="AW213" s="649"/>
      <c r="AX213" s="649"/>
      <c r="AY213" s="649"/>
      <c r="AZ213" s="649"/>
      <c r="BA213" s="649"/>
      <c r="BB213" s="649"/>
      <c r="BC213" s="649"/>
      <c r="BD213" s="649"/>
      <c r="BE213" s="649"/>
      <c r="BF213" s="649"/>
      <c r="BG213" s="649"/>
      <c r="BH213" s="649"/>
      <c r="BI213" s="649"/>
      <c r="BJ213" s="649"/>
      <c r="BK213" s="649"/>
      <c r="BL213" s="649"/>
      <c r="BM213" s="649"/>
      <c r="BN213" s="649"/>
      <c r="BO213" s="649"/>
      <c r="BP213" s="649"/>
      <c r="BQ213" s="649"/>
      <c r="BR213" s="649"/>
      <c r="BS213" s="649"/>
      <c r="BT213" s="649"/>
      <c r="BU213" s="649"/>
      <c r="BV213" s="649"/>
      <c r="BW213" s="649"/>
      <c r="BX213" s="649"/>
      <c r="BY213" s="649"/>
      <c r="BZ213" s="649"/>
      <c r="CA213" s="649"/>
      <c r="CB213" s="649"/>
      <c r="CC213" s="649"/>
      <c r="CD213" s="649"/>
      <c r="CE213" s="649"/>
      <c r="CF213" s="649"/>
      <c r="CG213" s="649"/>
      <c r="CH213" s="649"/>
      <c r="CI213" s="649"/>
      <c r="CJ213" s="649"/>
      <c r="CK213" s="649"/>
      <c r="CL213" s="649"/>
      <c r="CM213" s="649"/>
      <c r="CN213" s="649"/>
      <c r="CO213" s="649"/>
      <c r="CP213" s="649"/>
      <c r="CQ213" s="649"/>
      <c r="CR213" s="649"/>
      <c r="CS213" s="649"/>
      <c r="CT213" s="649"/>
      <c r="CU213" s="649"/>
      <c r="CV213" s="649"/>
      <c r="CW213" s="649"/>
      <c r="CX213" s="649"/>
      <c r="CY213" s="649"/>
      <c r="CZ213" s="649"/>
      <c r="DA213" s="649"/>
      <c r="DB213" s="649"/>
      <c r="DC213" s="649"/>
      <c r="DD213" s="649"/>
      <c r="DE213" s="649"/>
      <c r="DF213" s="649"/>
      <c r="DG213" s="649"/>
      <c r="DH213" s="649"/>
      <c r="DI213" s="649"/>
      <c r="DJ213" s="649"/>
      <c r="DK213" s="649"/>
      <c r="DL213" s="649"/>
      <c r="DM213" s="649"/>
      <c r="DN213" s="649"/>
      <c r="DO213" s="649"/>
      <c r="DP213" s="649"/>
      <c r="DQ213" s="649"/>
      <c r="DR213" s="649"/>
      <c r="DS213" s="649"/>
      <c r="DT213" s="649"/>
      <c r="DU213" s="649"/>
      <c r="DV213" s="649"/>
      <c r="DW213" s="649"/>
      <c r="DX213" s="649"/>
      <c r="DY213" s="649"/>
      <c r="DZ213" s="649"/>
      <c r="EA213" s="649"/>
      <c r="EB213" s="649"/>
      <c r="EC213" s="649"/>
      <c r="ED213" s="649"/>
      <c r="EE213" s="649"/>
      <c r="EF213" s="649"/>
      <c r="EG213" s="649"/>
      <c r="EH213" s="649"/>
      <c r="EI213" s="649"/>
      <c r="EJ213" s="649"/>
      <c r="EK213" s="649"/>
      <c r="EL213" s="649"/>
      <c r="EM213" s="649"/>
      <c r="EN213" s="649"/>
      <c r="EO213" s="649"/>
      <c r="EP213" s="649"/>
      <c r="EQ213" s="649"/>
      <c r="ER213" s="649"/>
      <c r="ES213" s="649"/>
      <c r="ET213" s="649"/>
      <c r="EU213" s="649"/>
      <c r="EV213" s="649"/>
      <c r="EW213" s="649"/>
      <c r="EX213" s="649"/>
      <c r="EY213" s="649"/>
      <c r="EZ213" s="649"/>
      <c r="FA213" s="649"/>
      <c r="FB213" s="649"/>
      <c r="FC213" s="649"/>
      <c r="FD213" s="649"/>
      <c r="FE213" s="649"/>
      <c r="FF213" s="649"/>
      <c r="FG213" s="649"/>
      <c r="FH213" s="649"/>
      <c r="FI213" s="649"/>
      <c r="FJ213" s="649"/>
      <c r="FK213" s="649"/>
      <c r="FL213" s="649"/>
      <c r="FM213" s="649"/>
      <c r="FN213" s="649"/>
      <c r="FO213" s="649"/>
      <c r="FP213" s="649"/>
      <c r="FQ213" s="649"/>
      <c r="FR213" s="649"/>
      <c r="FS213" s="649"/>
      <c r="FT213" s="649"/>
      <c r="FU213" s="649"/>
      <c r="FV213" s="649"/>
      <c r="FW213" s="649"/>
      <c r="FX213" s="649"/>
      <c r="FY213" s="649"/>
      <c r="FZ213" s="649"/>
      <c r="GA213" s="649"/>
      <c r="GB213" s="649"/>
      <c r="GC213" s="649"/>
      <c r="GD213" s="649"/>
      <c r="GE213" s="649"/>
      <c r="GF213" s="649"/>
      <c r="GG213" s="649"/>
      <c r="GH213" s="649"/>
      <c r="GI213" s="649"/>
      <c r="GJ213" s="649"/>
      <c r="GK213" s="649"/>
      <c r="GL213" s="649"/>
      <c r="GM213" s="649"/>
      <c r="GN213" s="649"/>
      <c r="GO213" s="649"/>
      <c r="GP213" s="649"/>
      <c r="GQ213" s="649"/>
      <c r="GR213" s="649"/>
      <c r="GS213" s="649"/>
      <c r="GT213" s="649"/>
      <c r="GU213" s="649"/>
      <c r="GV213" s="649"/>
      <c r="GW213" s="649"/>
      <c r="GX213" s="649"/>
      <c r="GY213" s="649"/>
      <c r="GZ213" s="649"/>
      <c r="HA213" s="649"/>
      <c r="HB213" s="649"/>
      <c r="HC213" s="649"/>
      <c r="HD213" s="649"/>
      <c r="HE213" s="649"/>
      <c r="HF213" s="649"/>
      <c r="HG213" s="649"/>
      <c r="HH213" s="649"/>
      <c r="HI213" s="649"/>
      <c r="HJ213" s="649"/>
      <c r="HK213" s="649"/>
      <c r="HL213" s="649"/>
      <c r="HM213" s="649"/>
      <c r="HN213" s="649"/>
      <c r="HO213" s="649"/>
      <c r="HP213" s="649"/>
      <c r="HQ213" s="649"/>
      <c r="HR213" s="649"/>
      <c r="HS213" s="649"/>
      <c r="HT213" s="649"/>
      <c r="HU213" s="649"/>
      <c r="HV213" s="649"/>
      <c r="HW213" s="649"/>
      <c r="HX213" s="649"/>
      <c r="HY213" s="649"/>
      <c r="HZ213" s="649"/>
      <c r="IA213" s="649"/>
      <c r="IB213" s="649"/>
      <c r="IC213" s="649"/>
      <c r="ID213" s="649"/>
      <c r="IE213" s="649"/>
      <c r="IF213" s="649"/>
      <c r="IG213" s="649"/>
      <c r="IH213" s="649"/>
      <c r="II213" s="649"/>
      <c r="IJ213" s="649"/>
      <c r="IK213" s="649"/>
      <c r="IL213" s="649"/>
      <c r="IM213" s="649"/>
      <c r="IN213" s="649"/>
      <c r="IO213" s="649"/>
      <c r="IP213" s="649"/>
      <c r="IQ213" s="649"/>
      <c r="IR213" s="649"/>
      <c r="IS213" s="649"/>
      <c r="IT213" s="649"/>
      <c r="IU213" s="649"/>
      <c r="IV213" s="219"/>
    </row>
    <row r="214" spans="1:256" hidden="1">
      <c r="A214" s="1194"/>
      <c r="B214" s="1198"/>
      <c r="C214" s="1199"/>
      <c r="D214" s="668" t="s">
        <v>1</v>
      </c>
      <c r="E214" s="651">
        <f t="shared" si="71"/>
        <v>0</v>
      </c>
      <c r="F214" s="651">
        <f t="shared" si="71"/>
        <v>0</v>
      </c>
      <c r="G214" s="652">
        <f t="shared" si="71"/>
        <v>0</v>
      </c>
      <c r="H214" s="617"/>
      <c r="I214" s="1203"/>
      <c r="J214" s="653" t="s">
        <v>1</v>
      </c>
      <c r="K214" s="651">
        <f t="shared" si="72"/>
        <v>0</v>
      </c>
      <c r="L214" s="651">
        <f t="shared" si="72"/>
        <v>0</v>
      </c>
      <c r="M214" s="651">
        <f t="shared" si="72"/>
        <v>0</v>
      </c>
      <c r="N214" s="651">
        <f>N218+N222</f>
        <v>0</v>
      </c>
      <c r="O214" s="649"/>
      <c r="P214" s="649"/>
      <c r="Q214" s="649"/>
      <c r="R214" s="649"/>
      <c r="S214" s="649"/>
      <c r="T214" s="649"/>
      <c r="U214" s="649"/>
      <c r="V214" s="649"/>
      <c r="W214" s="649"/>
      <c r="X214" s="649"/>
      <c r="Y214" s="649"/>
      <c r="Z214" s="649"/>
      <c r="AA214" s="649"/>
      <c r="AB214" s="649"/>
      <c r="AC214" s="649"/>
      <c r="AD214" s="649"/>
      <c r="AE214" s="649"/>
      <c r="AF214" s="649"/>
      <c r="AG214" s="649"/>
      <c r="AH214" s="649"/>
      <c r="AI214" s="649"/>
      <c r="AJ214" s="649"/>
      <c r="AK214" s="649"/>
      <c r="AL214" s="649"/>
      <c r="AM214" s="649"/>
      <c r="AN214" s="649"/>
      <c r="AO214" s="649"/>
      <c r="AP214" s="649"/>
      <c r="AQ214" s="649"/>
      <c r="AR214" s="649"/>
      <c r="AS214" s="649"/>
      <c r="AT214" s="649"/>
      <c r="AU214" s="649"/>
      <c r="AV214" s="649"/>
      <c r="AW214" s="649"/>
      <c r="AX214" s="649"/>
      <c r="AY214" s="649"/>
      <c r="AZ214" s="649"/>
      <c r="BA214" s="649"/>
      <c r="BB214" s="649"/>
      <c r="BC214" s="649"/>
      <c r="BD214" s="649"/>
      <c r="BE214" s="649"/>
      <c r="BF214" s="649"/>
      <c r="BG214" s="649"/>
      <c r="BH214" s="649"/>
      <c r="BI214" s="649"/>
      <c r="BJ214" s="649"/>
      <c r="BK214" s="649"/>
      <c r="BL214" s="649"/>
      <c r="BM214" s="649"/>
      <c r="BN214" s="649"/>
      <c r="BO214" s="649"/>
      <c r="BP214" s="649"/>
      <c r="BQ214" s="649"/>
      <c r="BR214" s="649"/>
      <c r="BS214" s="649"/>
      <c r="BT214" s="649"/>
      <c r="BU214" s="649"/>
      <c r="BV214" s="649"/>
      <c r="BW214" s="649"/>
      <c r="BX214" s="649"/>
      <c r="BY214" s="649"/>
      <c r="BZ214" s="649"/>
      <c r="CA214" s="649"/>
      <c r="CB214" s="649"/>
      <c r="CC214" s="649"/>
      <c r="CD214" s="649"/>
      <c r="CE214" s="649"/>
      <c r="CF214" s="649"/>
      <c r="CG214" s="649"/>
      <c r="CH214" s="649"/>
      <c r="CI214" s="649"/>
      <c r="CJ214" s="649"/>
      <c r="CK214" s="649"/>
      <c r="CL214" s="649"/>
      <c r="CM214" s="649"/>
      <c r="CN214" s="649"/>
      <c r="CO214" s="649"/>
      <c r="CP214" s="649"/>
      <c r="CQ214" s="649"/>
      <c r="CR214" s="649"/>
      <c r="CS214" s="649"/>
      <c r="CT214" s="649"/>
      <c r="CU214" s="649"/>
      <c r="CV214" s="649"/>
      <c r="CW214" s="649"/>
      <c r="CX214" s="649"/>
      <c r="CY214" s="649"/>
      <c r="CZ214" s="649"/>
      <c r="DA214" s="649"/>
      <c r="DB214" s="649"/>
      <c r="DC214" s="649"/>
      <c r="DD214" s="649"/>
      <c r="DE214" s="649"/>
      <c r="DF214" s="649"/>
      <c r="DG214" s="649"/>
      <c r="DH214" s="649"/>
      <c r="DI214" s="649"/>
      <c r="DJ214" s="649"/>
      <c r="DK214" s="649"/>
      <c r="DL214" s="649"/>
      <c r="DM214" s="649"/>
      <c r="DN214" s="649"/>
      <c r="DO214" s="649"/>
      <c r="DP214" s="649"/>
      <c r="DQ214" s="649"/>
      <c r="DR214" s="649"/>
      <c r="DS214" s="649"/>
      <c r="DT214" s="649"/>
      <c r="DU214" s="649"/>
      <c r="DV214" s="649"/>
      <c r="DW214" s="649"/>
      <c r="DX214" s="649"/>
      <c r="DY214" s="649"/>
      <c r="DZ214" s="649"/>
      <c r="EA214" s="649"/>
      <c r="EB214" s="649"/>
      <c r="EC214" s="649"/>
      <c r="ED214" s="649"/>
      <c r="EE214" s="649"/>
      <c r="EF214" s="649"/>
      <c r="EG214" s="649"/>
      <c r="EH214" s="649"/>
      <c r="EI214" s="649"/>
      <c r="EJ214" s="649"/>
      <c r="EK214" s="649"/>
      <c r="EL214" s="649"/>
      <c r="EM214" s="649"/>
      <c r="EN214" s="649"/>
      <c r="EO214" s="649"/>
      <c r="EP214" s="649"/>
      <c r="EQ214" s="649"/>
      <c r="ER214" s="649"/>
      <c r="ES214" s="649"/>
      <c r="ET214" s="649"/>
      <c r="EU214" s="649"/>
      <c r="EV214" s="649"/>
      <c r="EW214" s="649"/>
      <c r="EX214" s="649"/>
      <c r="EY214" s="649"/>
      <c r="EZ214" s="649"/>
      <c r="FA214" s="649"/>
      <c r="FB214" s="649"/>
      <c r="FC214" s="649"/>
      <c r="FD214" s="649"/>
      <c r="FE214" s="649"/>
      <c r="FF214" s="649"/>
      <c r="FG214" s="649"/>
      <c r="FH214" s="649"/>
      <c r="FI214" s="649"/>
      <c r="FJ214" s="649"/>
      <c r="FK214" s="649"/>
      <c r="FL214" s="649"/>
      <c r="FM214" s="649"/>
      <c r="FN214" s="649"/>
      <c r="FO214" s="649"/>
      <c r="FP214" s="649"/>
      <c r="FQ214" s="649"/>
      <c r="FR214" s="649"/>
      <c r="FS214" s="649"/>
      <c r="FT214" s="649"/>
      <c r="FU214" s="649"/>
      <c r="FV214" s="649"/>
      <c r="FW214" s="649"/>
      <c r="FX214" s="649"/>
      <c r="FY214" s="649"/>
      <c r="FZ214" s="649"/>
      <c r="GA214" s="649"/>
      <c r="GB214" s="649"/>
      <c r="GC214" s="649"/>
      <c r="GD214" s="649"/>
      <c r="GE214" s="649"/>
      <c r="GF214" s="649"/>
      <c r="GG214" s="649"/>
      <c r="GH214" s="649"/>
      <c r="GI214" s="649"/>
      <c r="GJ214" s="649"/>
      <c r="GK214" s="649"/>
      <c r="GL214" s="649"/>
      <c r="GM214" s="649"/>
      <c r="GN214" s="649"/>
      <c r="GO214" s="649"/>
      <c r="GP214" s="649"/>
      <c r="GQ214" s="649"/>
      <c r="GR214" s="649"/>
      <c r="GS214" s="649"/>
      <c r="GT214" s="649"/>
      <c r="GU214" s="649"/>
      <c r="GV214" s="649"/>
      <c r="GW214" s="649"/>
      <c r="GX214" s="649"/>
      <c r="GY214" s="649"/>
      <c r="GZ214" s="649"/>
      <c r="HA214" s="649"/>
      <c r="HB214" s="649"/>
      <c r="HC214" s="649"/>
      <c r="HD214" s="649"/>
      <c r="HE214" s="649"/>
      <c r="HF214" s="649"/>
      <c r="HG214" s="649"/>
      <c r="HH214" s="649"/>
      <c r="HI214" s="649"/>
      <c r="HJ214" s="649"/>
      <c r="HK214" s="649"/>
      <c r="HL214" s="649"/>
      <c r="HM214" s="649"/>
      <c r="HN214" s="649"/>
      <c r="HO214" s="649"/>
      <c r="HP214" s="649"/>
      <c r="HQ214" s="649"/>
      <c r="HR214" s="649"/>
      <c r="HS214" s="649"/>
      <c r="HT214" s="649"/>
      <c r="HU214" s="649"/>
      <c r="HV214" s="649"/>
      <c r="HW214" s="649"/>
      <c r="HX214" s="649"/>
      <c r="HY214" s="649"/>
      <c r="HZ214" s="649"/>
      <c r="IA214" s="649"/>
      <c r="IB214" s="649"/>
      <c r="IC214" s="649"/>
      <c r="ID214" s="649"/>
      <c r="IE214" s="649"/>
      <c r="IF214" s="649"/>
      <c r="IG214" s="649"/>
      <c r="IH214" s="649"/>
      <c r="II214" s="649"/>
      <c r="IJ214" s="649"/>
      <c r="IK214" s="649"/>
      <c r="IL214" s="649"/>
      <c r="IM214" s="649"/>
      <c r="IN214" s="649"/>
      <c r="IO214" s="649"/>
      <c r="IP214" s="649"/>
      <c r="IQ214" s="649"/>
      <c r="IR214" s="649"/>
      <c r="IS214" s="649"/>
      <c r="IT214" s="649"/>
      <c r="IU214" s="649"/>
      <c r="IV214" s="219"/>
    </row>
    <row r="215" spans="1:256" hidden="1">
      <c r="A215" s="1195"/>
      <c r="B215" s="1200"/>
      <c r="C215" s="1201"/>
      <c r="D215" s="668" t="s">
        <v>2</v>
      </c>
      <c r="E215" s="651">
        <f>E213+E214</f>
        <v>1000</v>
      </c>
      <c r="F215" s="651">
        <f>F213+F214</f>
        <v>1000</v>
      </c>
      <c r="G215" s="651">
        <f>G213+G214</f>
        <v>0</v>
      </c>
      <c r="H215" s="617"/>
      <c r="I215" s="1204"/>
      <c r="J215" s="653" t="s">
        <v>2</v>
      </c>
      <c r="K215" s="651">
        <f>K213+K214</f>
        <v>1000</v>
      </c>
      <c r="L215" s="651">
        <f>L213+L214</f>
        <v>1000</v>
      </c>
      <c r="M215" s="651">
        <f>M213+M214</f>
        <v>0</v>
      </c>
      <c r="N215" s="651">
        <f>N213+N214</f>
        <v>0</v>
      </c>
      <c r="O215" s="649"/>
      <c r="P215" s="649"/>
      <c r="Q215" s="649"/>
      <c r="R215" s="649"/>
      <c r="S215" s="649"/>
      <c r="T215" s="649"/>
      <c r="U215" s="649"/>
      <c r="V215" s="649"/>
      <c r="W215" s="649"/>
      <c r="X215" s="649"/>
      <c r="Y215" s="649"/>
      <c r="Z215" s="649"/>
      <c r="AA215" s="649"/>
      <c r="AB215" s="649"/>
      <c r="AC215" s="649"/>
      <c r="AD215" s="649"/>
      <c r="AE215" s="649"/>
      <c r="AF215" s="649"/>
      <c r="AG215" s="649"/>
      <c r="AH215" s="649"/>
      <c r="AI215" s="649"/>
      <c r="AJ215" s="649"/>
      <c r="AK215" s="649"/>
      <c r="AL215" s="649"/>
      <c r="AM215" s="649"/>
      <c r="AN215" s="649"/>
      <c r="AO215" s="649"/>
      <c r="AP215" s="649"/>
      <c r="AQ215" s="649"/>
      <c r="AR215" s="649"/>
      <c r="AS215" s="649"/>
      <c r="AT215" s="649"/>
      <c r="AU215" s="649"/>
      <c r="AV215" s="649"/>
      <c r="AW215" s="649"/>
      <c r="AX215" s="649"/>
      <c r="AY215" s="649"/>
      <c r="AZ215" s="649"/>
      <c r="BA215" s="649"/>
      <c r="BB215" s="649"/>
      <c r="BC215" s="649"/>
      <c r="BD215" s="649"/>
      <c r="BE215" s="649"/>
      <c r="BF215" s="649"/>
      <c r="BG215" s="649"/>
      <c r="BH215" s="649"/>
      <c r="BI215" s="649"/>
      <c r="BJ215" s="649"/>
      <c r="BK215" s="649"/>
      <c r="BL215" s="649"/>
      <c r="BM215" s="649"/>
      <c r="BN215" s="649"/>
      <c r="BO215" s="649"/>
      <c r="BP215" s="649"/>
      <c r="BQ215" s="649"/>
      <c r="BR215" s="649"/>
      <c r="BS215" s="649"/>
      <c r="BT215" s="649"/>
      <c r="BU215" s="649"/>
      <c r="BV215" s="649"/>
      <c r="BW215" s="649"/>
      <c r="BX215" s="649"/>
      <c r="BY215" s="649"/>
      <c r="BZ215" s="649"/>
      <c r="CA215" s="649"/>
      <c r="CB215" s="649"/>
      <c r="CC215" s="649"/>
      <c r="CD215" s="649"/>
      <c r="CE215" s="649"/>
      <c r="CF215" s="649"/>
      <c r="CG215" s="649"/>
      <c r="CH215" s="649"/>
      <c r="CI215" s="649"/>
      <c r="CJ215" s="649"/>
      <c r="CK215" s="649"/>
      <c r="CL215" s="649"/>
      <c r="CM215" s="649"/>
      <c r="CN215" s="649"/>
      <c r="CO215" s="649"/>
      <c r="CP215" s="649"/>
      <c r="CQ215" s="649"/>
      <c r="CR215" s="649"/>
      <c r="CS215" s="649"/>
      <c r="CT215" s="649"/>
      <c r="CU215" s="649"/>
      <c r="CV215" s="649"/>
      <c r="CW215" s="649"/>
      <c r="CX215" s="649"/>
      <c r="CY215" s="649"/>
      <c r="CZ215" s="649"/>
      <c r="DA215" s="649"/>
      <c r="DB215" s="649"/>
      <c r="DC215" s="649"/>
      <c r="DD215" s="649"/>
      <c r="DE215" s="649"/>
      <c r="DF215" s="649"/>
      <c r="DG215" s="649"/>
      <c r="DH215" s="649"/>
      <c r="DI215" s="649"/>
      <c r="DJ215" s="649"/>
      <c r="DK215" s="649"/>
      <c r="DL215" s="649"/>
      <c r="DM215" s="649"/>
      <c r="DN215" s="649"/>
      <c r="DO215" s="649"/>
      <c r="DP215" s="649"/>
      <c r="DQ215" s="649"/>
      <c r="DR215" s="649"/>
      <c r="DS215" s="649"/>
      <c r="DT215" s="649"/>
      <c r="DU215" s="649"/>
      <c r="DV215" s="649"/>
      <c r="DW215" s="649"/>
      <c r="DX215" s="649"/>
      <c r="DY215" s="649"/>
      <c r="DZ215" s="649"/>
      <c r="EA215" s="649"/>
      <c r="EB215" s="649"/>
      <c r="EC215" s="649"/>
      <c r="ED215" s="649"/>
      <c r="EE215" s="649"/>
      <c r="EF215" s="649"/>
      <c r="EG215" s="649"/>
      <c r="EH215" s="649"/>
      <c r="EI215" s="649"/>
      <c r="EJ215" s="649"/>
      <c r="EK215" s="649"/>
      <c r="EL215" s="649"/>
      <c r="EM215" s="649"/>
      <c r="EN215" s="649"/>
      <c r="EO215" s="649"/>
      <c r="EP215" s="649"/>
      <c r="EQ215" s="649"/>
      <c r="ER215" s="649"/>
      <c r="ES215" s="649"/>
      <c r="ET215" s="649"/>
      <c r="EU215" s="649"/>
      <c r="EV215" s="649"/>
      <c r="EW215" s="649"/>
      <c r="EX215" s="649"/>
      <c r="EY215" s="649"/>
      <c r="EZ215" s="649"/>
      <c r="FA215" s="649"/>
      <c r="FB215" s="649"/>
      <c r="FC215" s="649"/>
      <c r="FD215" s="649"/>
      <c r="FE215" s="649"/>
      <c r="FF215" s="649"/>
      <c r="FG215" s="649"/>
      <c r="FH215" s="649"/>
      <c r="FI215" s="649"/>
      <c r="FJ215" s="649"/>
      <c r="FK215" s="649"/>
      <c r="FL215" s="649"/>
      <c r="FM215" s="649"/>
      <c r="FN215" s="649"/>
      <c r="FO215" s="649"/>
      <c r="FP215" s="649"/>
      <c r="FQ215" s="649"/>
      <c r="FR215" s="649"/>
      <c r="FS215" s="649"/>
      <c r="FT215" s="649"/>
      <c r="FU215" s="649"/>
      <c r="FV215" s="649"/>
      <c r="FW215" s="649"/>
      <c r="FX215" s="649"/>
      <c r="FY215" s="649"/>
      <c r="FZ215" s="649"/>
      <c r="GA215" s="649"/>
      <c r="GB215" s="649"/>
      <c r="GC215" s="649"/>
      <c r="GD215" s="649"/>
      <c r="GE215" s="649"/>
      <c r="GF215" s="649"/>
      <c r="GG215" s="649"/>
      <c r="GH215" s="649"/>
      <c r="GI215" s="649"/>
      <c r="GJ215" s="649"/>
      <c r="GK215" s="649"/>
      <c r="GL215" s="649"/>
      <c r="GM215" s="649"/>
      <c r="GN215" s="649"/>
      <c r="GO215" s="649"/>
      <c r="GP215" s="649"/>
      <c r="GQ215" s="649"/>
      <c r="GR215" s="649"/>
      <c r="GS215" s="649"/>
      <c r="GT215" s="649"/>
      <c r="GU215" s="649"/>
      <c r="GV215" s="649"/>
      <c r="GW215" s="649"/>
      <c r="GX215" s="649"/>
      <c r="GY215" s="649"/>
      <c r="GZ215" s="649"/>
      <c r="HA215" s="649"/>
      <c r="HB215" s="649"/>
      <c r="HC215" s="649"/>
      <c r="HD215" s="649"/>
      <c r="HE215" s="649"/>
      <c r="HF215" s="649"/>
      <c r="HG215" s="649"/>
      <c r="HH215" s="649"/>
      <c r="HI215" s="649"/>
      <c r="HJ215" s="649"/>
      <c r="HK215" s="649"/>
      <c r="HL215" s="649"/>
      <c r="HM215" s="649"/>
      <c r="HN215" s="649"/>
      <c r="HO215" s="649"/>
      <c r="HP215" s="649"/>
      <c r="HQ215" s="649"/>
      <c r="HR215" s="649"/>
      <c r="HS215" s="649"/>
      <c r="HT215" s="649"/>
      <c r="HU215" s="649"/>
      <c r="HV215" s="649"/>
      <c r="HW215" s="649"/>
      <c r="HX215" s="649"/>
      <c r="HY215" s="649"/>
      <c r="HZ215" s="649"/>
      <c r="IA215" s="649"/>
      <c r="IB215" s="649"/>
      <c r="IC215" s="649"/>
      <c r="ID215" s="649"/>
      <c r="IE215" s="649"/>
      <c r="IF215" s="649"/>
      <c r="IG215" s="649"/>
      <c r="IH215" s="649"/>
      <c r="II215" s="649"/>
      <c r="IJ215" s="649"/>
      <c r="IK215" s="649"/>
      <c r="IL215" s="649"/>
      <c r="IM215" s="649"/>
      <c r="IN215" s="649"/>
      <c r="IO215" s="649"/>
      <c r="IP215" s="649"/>
      <c r="IQ215" s="649"/>
      <c r="IR215" s="649"/>
      <c r="IS215" s="649"/>
      <c r="IT215" s="649"/>
      <c r="IU215" s="649"/>
      <c r="IV215" s="219"/>
    </row>
    <row r="216" spans="1:256" hidden="1">
      <c r="A216" s="678"/>
      <c r="B216" s="679"/>
      <c r="C216" s="680"/>
      <c r="D216" s="667"/>
      <c r="E216" s="638"/>
      <c r="F216" s="638"/>
      <c r="G216" s="639"/>
      <c r="H216" s="617"/>
      <c r="I216" s="681"/>
      <c r="J216" s="675"/>
      <c r="K216" s="682"/>
      <c r="L216" s="682"/>
      <c r="M216" s="682"/>
      <c r="N216" s="682"/>
      <c r="O216" s="624"/>
      <c r="P216" s="624"/>
      <c r="Q216" s="624"/>
      <c r="R216" s="624"/>
      <c r="S216" s="624"/>
      <c r="T216" s="624"/>
      <c r="U216" s="624"/>
      <c r="V216" s="624"/>
      <c r="W216" s="624"/>
      <c r="X216" s="624"/>
      <c r="Y216" s="624"/>
      <c r="Z216" s="624"/>
      <c r="AA216" s="624"/>
      <c r="AB216" s="624"/>
      <c r="AC216" s="624"/>
      <c r="AD216" s="624"/>
      <c r="AE216" s="624"/>
      <c r="AF216" s="624"/>
      <c r="AG216" s="624"/>
      <c r="AH216" s="624"/>
      <c r="AI216" s="624"/>
      <c r="AJ216" s="624"/>
      <c r="AK216" s="624"/>
      <c r="AL216" s="624"/>
      <c r="AM216" s="624"/>
      <c r="AN216" s="624"/>
      <c r="AO216" s="624"/>
      <c r="AP216" s="624"/>
      <c r="AQ216" s="624"/>
      <c r="AR216" s="624"/>
      <c r="AS216" s="624"/>
      <c r="AT216" s="624"/>
      <c r="AU216" s="624"/>
      <c r="AV216" s="624"/>
      <c r="AW216" s="624"/>
      <c r="AX216" s="624"/>
      <c r="AY216" s="624"/>
      <c r="AZ216" s="624"/>
      <c r="BA216" s="624"/>
      <c r="BB216" s="624"/>
      <c r="BC216" s="624"/>
      <c r="BD216" s="624"/>
      <c r="BE216" s="624"/>
      <c r="BF216" s="624"/>
      <c r="BG216" s="624"/>
      <c r="BH216" s="624"/>
      <c r="BI216" s="624"/>
      <c r="BJ216" s="624"/>
      <c r="BK216" s="624"/>
      <c r="BL216" s="624"/>
      <c r="BM216" s="624"/>
      <c r="BN216" s="624"/>
      <c r="BO216" s="624"/>
      <c r="BP216" s="624"/>
      <c r="BQ216" s="624"/>
      <c r="BR216" s="624"/>
      <c r="BS216" s="624"/>
      <c r="BT216" s="624"/>
      <c r="BU216" s="624"/>
      <c r="BV216" s="624"/>
      <c r="BW216" s="624"/>
      <c r="BX216" s="624"/>
      <c r="BY216" s="624"/>
      <c r="BZ216" s="624"/>
      <c r="CA216" s="624"/>
      <c r="CB216" s="624"/>
      <c r="CC216" s="624"/>
      <c r="CD216" s="624"/>
      <c r="CE216" s="624"/>
      <c r="CF216" s="624"/>
      <c r="CG216" s="624"/>
      <c r="CH216" s="624"/>
      <c r="CI216" s="624"/>
      <c r="CJ216" s="624"/>
      <c r="CK216" s="624"/>
      <c r="CL216" s="624"/>
      <c r="CM216" s="624"/>
      <c r="CN216" s="624"/>
      <c r="CO216" s="624"/>
      <c r="CP216" s="624"/>
      <c r="CQ216" s="624"/>
      <c r="CR216" s="624"/>
      <c r="CS216" s="624"/>
      <c r="CT216" s="624"/>
      <c r="CU216" s="624"/>
      <c r="CV216" s="624"/>
      <c r="CW216" s="624"/>
      <c r="CX216" s="624"/>
      <c r="CY216" s="624"/>
      <c r="CZ216" s="624"/>
      <c r="DA216" s="624"/>
      <c r="DB216" s="624"/>
      <c r="DC216" s="624"/>
      <c r="DD216" s="624"/>
      <c r="DE216" s="624"/>
      <c r="DF216" s="624"/>
      <c r="DG216" s="624"/>
      <c r="DH216" s="624"/>
      <c r="DI216" s="624"/>
      <c r="DJ216" s="624"/>
      <c r="DK216" s="624"/>
      <c r="DL216" s="624"/>
      <c r="DM216" s="624"/>
      <c r="DN216" s="624"/>
      <c r="DO216" s="624"/>
      <c r="DP216" s="624"/>
      <c r="DQ216" s="624"/>
      <c r="DR216" s="624"/>
      <c r="DS216" s="624"/>
      <c r="DT216" s="624"/>
      <c r="DU216" s="624"/>
      <c r="DV216" s="624"/>
      <c r="DW216" s="624"/>
      <c r="DX216" s="624"/>
      <c r="DY216" s="624"/>
      <c r="DZ216" s="624"/>
      <c r="EA216" s="624"/>
      <c r="EB216" s="624"/>
      <c r="EC216" s="624"/>
      <c r="ED216" s="624"/>
      <c r="EE216" s="624"/>
      <c r="EF216" s="624"/>
      <c r="EG216" s="624"/>
      <c r="EH216" s="624"/>
      <c r="EI216" s="624"/>
      <c r="EJ216" s="624"/>
      <c r="EK216" s="624"/>
      <c r="EL216" s="624"/>
      <c r="EM216" s="624"/>
      <c r="EN216" s="624"/>
      <c r="EO216" s="624"/>
      <c r="EP216" s="624"/>
      <c r="EQ216" s="624"/>
      <c r="ER216" s="624"/>
      <c r="ES216" s="624"/>
      <c r="ET216" s="624"/>
      <c r="EU216" s="624"/>
      <c r="EV216" s="624"/>
      <c r="EW216" s="624"/>
      <c r="EX216" s="624"/>
      <c r="EY216" s="624"/>
      <c r="EZ216" s="624"/>
      <c r="FA216" s="624"/>
      <c r="FB216" s="624"/>
      <c r="FC216" s="624"/>
      <c r="FD216" s="624"/>
      <c r="FE216" s="624"/>
      <c r="FF216" s="624"/>
      <c r="FG216" s="624"/>
      <c r="FH216" s="624"/>
      <c r="FI216" s="624"/>
      <c r="FJ216" s="624"/>
      <c r="FK216" s="624"/>
      <c r="FL216" s="624"/>
      <c r="FM216" s="624"/>
      <c r="FN216" s="624"/>
      <c r="FO216" s="624"/>
      <c r="FP216" s="624"/>
      <c r="FQ216" s="624"/>
      <c r="FR216" s="624"/>
      <c r="FS216" s="624"/>
      <c r="FT216" s="624"/>
      <c r="FU216" s="624"/>
      <c r="FV216" s="624"/>
      <c r="FW216" s="624"/>
      <c r="FX216" s="624"/>
      <c r="FY216" s="624"/>
      <c r="FZ216" s="624"/>
      <c r="GA216" s="624"/>
      <c r="GB216" s="624"/>
      <c r="GC216" s="624"/>
      <c r="GD216" s="624"/>
      <c r="GE216" s="624"/>
      <c r="GF216" s="624"/>
      <c r="GG216" s="624"/>
      <c r="GH216" s="624"/>
      <c r="GI216" s="624"/>
      <c r="GJ216" s="624"/>
      <c r="GK216" s="624"/>
      <c r="GL216" s="624"/>
      <c r="GM216" s="624"/>
      <c r="GN216" s="624"/>
      <c r="GO216" s="624"/>
      <c r="GP216" s="624"/>
      <c r="GQ216" s="624"/>
      <c r="GR216" s="624"/>
      <c r="GS216" s="624"/>
      <c r="GT216" s="624"/>
      <c r="GU216" s="624"/>
      <c r="GV216" s="624"/>
      <c r="GW216" s="624"/>
      <c r="GX216" s="624"/>
      <c r="GY216" s="624"/>
      <c r="GZ216" s="624"/>
      <c r="HA216" s="624"/>
      <c r="HB216" s="624"/>
      <c r="HC216" s="624"/>
      <c r="HD216" s="624"/>
      <c r="HE216" s="624"/>
      <c r="HF216" s="624"/>
      <c r="HG216" s="624"/>
      <c r="HH216" s="624"/>
      <c r="HI216" s="624"/>
      <c r="HJ216" s="624"/>
      <c r="HK216" s="624"/>
      <c r="HL216" s="624"/>
      <c r="HM216" s="624"/>
      <c r="HN216" s="624"/>
      <c r="HO216" s="624"/>
      <c r="HP216" s="624"/>
      <c r="HQ216" s="624"/>
      <c r="HR216" s="624"/>
      <c r="HS216" s="624"/>
      <c r="HT216" s="624"/>
      <c r="HU216" s="624"/>
      <c r="HV216" s="624"/>
      <c r="HW216" s="624"/>
      <c r="HX216" s="624"/>
      <c r="HY216" s="624"/>
      <c r="HZ216" s="624"/>
      <c r="IA216" s="624"/>
      <c r="IB216" s="624"/>
      <c r="IC216" s="624"/>
      <c r="ID216" s="624"/>
      <c r="IE216" s="624"/>
      <c r="IF216" s="624"/>
      <c r="IG216" s="624"/>
      <c r="IH216" s="624"/>
      <c r="II216" s="624"/>
      <c r="IJ216" s="624"/>
      <c r="IK216" s="624"/>
      <c r="IL216" s="624"/>
      <c r="IM216" s="624"/>
      <c r="IN216" s="624"/>
      <c r="IO216" s="624"/>
      <c r="IP216" s="624"/>
      <c r="IQ216" s="624"/>
      <c r="IR216" s="624"/>
      <c r="IS216" s="624"/>
      <c r="IT216" s="624"/>
      <c r="IU216" s="624"/>
      <c r="IV216" s="219"/>
    </row>
    <row r="217" spans="1:256" hidden="1">
      <c r="A217" s="1205"/>
      <c r="B217" s="1205"/>
      <c r="C217" s="1208" t="s">
        <v>1386</v>
      </c>
      <c r="D217" s="644" t="s">
        <v>0</v>
      </c>
      <c r="E217" s="645">
        <f>F217+G217</f>
        <v>1000</v>
      </c>
      <c r="F217" s="645">
        <v>1000</v>
      </c>
      <c r="G217" s="646">
        <v>0</v>
      </c>
      <c r="H217" s="617"/>
      <c r="I217" s="1211" t="s">
        <v>514</v>
      </c>
      <c r="J217" s="648" t="s">
        <v>0</v>
      </c>
      <c r="K217" s="645">
        <f>L217+M217+N217</f>
        <v>900</v>
      </c>
      <c r="L217" s="645">
        <v>900</v>
      </c>
      <c r="M217" s="645">
        <v>0</v>
      </c>
      <c r="N217" s="645">
        <v>0</v>
      </c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  <c r="AY217" s="219"/>
      <c r="AZ217" s="219"/>
      <c r="BA217" s="219"/>
      <c r="BB217" s="219"/>
      <c r="BC217" s="219"/>
      <c r="BD217" s="219"/>
      <c r="BE217" s="219"/>
      <c r="BF217" s="219"/>
      <c r="BG217" s="219"/>
      <c r="BH217" s="219"/>
      <c r="BI217" s="219"/>
      <c r="BJ217" s="219"/>
      <c r="BK217" s="219"/>
      <c r="BL217" s="219"/>
      <c r="BM217" s="219"/>
      <c r="BN217" s="219"/>
      <c r="BO217" s="219"/>
      <c r="BP217" s="219"/>
      <c r="BQ217" s="219"/>
      <c r="BR217" s="219"/>
      <c r="BS217" s="219"/>
      <c r="BT217" s="219"/>
      <c r="BU217" s="219"/>
      <c r="BV217" s="219"/>
      <c r="BW217" s="219"/>
      <c r="BX217" s="219"/>
      <c r="BY217" s="219"/>
      <c r="BZ217" s="219"/>
      <c r="CA217" s="219"/>
      <c r="CB217" s="219"/>
      <c r="CC217" s="219"/>
      <c r="CD217" s="219"/>
      <c r="CE217" s="219"/>
      <c r="CF217" s="219"/>
      <c r="CG217" s="219"/>
      <c r="CH217" s="219"/>
      <c r="CI217" s="219"/>
      <c r="CJ217" s="219"/>
      <c r="CK217" s="219"/>
      <c r="CL217" s="219"/>
      <c r="CM217" s="219"/>
      <c r="CN217" s="219"/>
      <c r="CO217" s="219"/>
      <c r="CP217" s="219"/>
      <c r="CQ217" s="219"/>
      <c r="CR217" s="219"/>
      <c r="CS217" s="219"/>
      <c r="CT217" s="219"/>
      <c r="CU217" s="219"/>
      <c r="CV217" s="219"/>
      <c r="CW217" s="219"/>
      <c r="CX217" s="219"/>
      <c r="CY217" s="219"/>
      <c r="CZ217" s="219"/>
      <c r="DA217" s="219"/>
      <c r="DB217" s="219"/>
      <c r="DC217" s="219"/>
      <c r="DD217" s="219"/>
      <c r="DE217" s="219"/>
      <c r="DF217" s="219"/>
      <c r="DG217" s="219"/>
      <c r="DH217" s="219"/>
      <c r="DI217" s="219"/>
      <c r="DJ217" s="219"/>
      <c r="DK217" s="219"/>
      <c r="DL217" s="219"/>
      <c r="DM217" s="219"/>
      <c r="DN217" s="219"/>
      <c r="DO217" s="219"/>
      <c r="DP217" s="219"/>
      <c r="DQ217" s="219"/>
      <c r="DR217" s="219"/>
      <c r="DS217" s="219"/>
      <c r="DT217" s="219"/>
      <c r="DU217" s="219"/>
      <c r="DV217" s="219"/>
      <c r="DW217" s="219"/>
      <c r="DX217" s="219"/>
      <c r="DY217" s="219"/>
      <c r="DZ217" s="219"/>
      <c r="EA217" s="219"/>
      <c r="EB217" s="219"/>
      <c r="EC217" s="219"/>
      <c r="ED217" s="219"/>
      <c r="EE217" s="219"/>
      <c r="EF217" s="219"/>
      <c r="EG217" s="219"/>
      <c r="EH217" s="219"/>
      <c r="EI217" s="219"/>
      <c r="EJ217" s="219"/>
      <c r="EK217" s="219"/>
      <c r="EL217" s="219"/>
      <c r="EM217" s="219"/>
      <c r="EN217" s="219"/>
      <c r="EO217" s="219"/>
      <c r="EP217" s="219"/>
      <c r="EQ217" s="219"/>
      <c r="ER217" s="219"/>
      <c r="ES217" s="219"/>
      <c r="ET217" s="219"/>
      <c r="EU217" s="219"/>
      <c r="EV217" s="219"/>
      <c r="EW217" s="219"/>
      <c r="EX217" s="219"/>
      <c r="EY217" s="219"/>
      <c r="EZ217" s="219"/>
      <c r="FA217" s="219"/>
      <c r="FB217" s="219"/>
      <c r="FC217" s="219"/>
      <c r="FD217" s="219"/>
      <c r="FE217" s="219"/>
      <c r="FF217" s="219"/>
      <c r="FG217" s="219"/>
      <c r="FH217" s="219"/>
      <c r="FI217" s="219"/>
      <c r="FJ217" s="219"/>
      <c r="FK217" s="219"/>
      <c r="FL217" s="219"/>
      <c r="FM217" s="219"/>
      <c r="FN217" s="219"/>
      <c r="FO217" s="219"/>
      <c r="FP217" s="219"/>
      <c r="FQ217" s="219"/>
      <c r="FR217" s="219"/>
      <c r="FS217" s="219"/>
      <c r="FT217" s="219"/>
      <c r="FU217" s="219"/>
      <c r="FV217" s="219"/>
      <c r="FW217" s="219"/>
      <c r="FX217" s="219"/>
      <c r="FY217" s="219"/>
      <c r="FZ217" s="219"/>
      <c r="GA217" s="219"/>
      <c r="GB217" s="219"/>
      <c r="GC217" s="219"/>
      <c r="GD217" s="219"/>
      <c r="GE217" s="219"/>
      <c r="GF217" s="219"/>
      <c r="GG217" s="219"/>
      <c r="GH217" s="219"/>
      <c r="GI217" s="219"/>
      <c r="GJ217" s="219"/>
      <c r="GK217" s="219"/>
      <c r="GL217" s="219"/>
      <c r="GM217" s="219"/>
      <c r="GN217" s="219"/>
      <c r="GO217" s="219"/>
      <c r="GP217" s="219"/>
      <c r="GQ217" s="219"/>
      <c r="GR217" s="219"/>
      <c r="GS217" s="219"/>
      <c r="GT217" s="219"/>
      <c r="GU217" s="219"/>
      <c r="GV217" s="219"/>
      <c r="GW217" s="219"/>
      <c r="GX217" s="219"/>
      <c r="GY217" s="219"/>
      <c r="GZ217" s="219"/>
      <c r="HA217" s="219"/>
      <c r="HB217" s="219"/>
      <c r="HC217" s="219"/>
      <c r="HD217" s="219"/>
      <c r="HE217" s="219"/>
      <c r="HF217" s="219"/>
      <c r="HG217" s="219"/>
      <c r="HH217" s="219"/>
      <c r="HI217" s="219"/>
      <c r="HJ217" s="219"/>
      <c r="HK217" s="219"/>
      <c r="HL217" s="219"/>
      <c r="HM217" s="219"/>
      <c r="HN217" s="219"/>
      <c r="HO217" s="219"/>
      <c r="HP217" s="219"/>
      <c r="HQ217" s="219"/>
      <c r="HR217" s="219"/>
      <c r="HS217" s="219"/>
      <c r="HT217" s="219"/>
      <c r="HU217" s="219"/>
      <c r="HV217" s="219"/>
      <c r="HW217" s="219"/>
      <c r="HX217" s="219"/>
      <c r="HY217" s="219"/>
      <c r="HZ217" s="219"/>
      <c r="IA217" s="219"/>
      <c r="IB217" s="219"/>
      <c r="IC217" s="219"/>
      <c r="ID217" s="219"/>
      <c r="IE217" s="219"/>
      <c r="IF217" s="219"/>
      <c r="IG217" s="219"/>
      <c r="IH217" s="219"/>
      <c r="II217" s="219"/>
      <c r="IJ217" s="219"/>
      <c r="IK217" s="219"/>
      <c r="IL217" s="219"/>
      <c r="IM217" s="219"/>
      <c r="IN217" s="219"/>
      <c r="IO217" s="219"/>
      <c r="IP217" s="219"/>
      <c r="IQ217" s="219"/>
      <c r="IR217" s="219"/>
      <c r="IS217" s="219"/>
      <c r="IT217" s="219"/>
      <c r="IU217" s="219"/>
      <c r="IV217" s="219"/>
    </row>
    <row r="218" spans="1:256" hidden="1">
      <c r="A218" s="1206"/>
      <c r="B218" s="1206"/>
      <c r="C218" s="1209"/>
      <c r="D218" s="644" t="s">
        <v>1</v>
      </c>
      <c r="E218" s="645">
        <f>F218+G218</f>
        <v>0</v>
      </c>
      <c r="F218" s="645"/>
      <c r="G218" s="646"/>
      <c r="H218" s="617"/>
      <c r="I218" s="1212"/>
      <c r="J218" s="648" t="s">
        <v>1</v>
      </c>
      <c r="K218" s="645">
        <f>L218+M218+N218</f>
        <v>0</v>
      </c>
      <c r="L218" s="645"/>
      <c r="M218" s="645"/>
      <c r="N218" s="645"/>
      <c r="O218" s="219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  <c r="BA218" s="219"/>
      <c r="BB218" s="219"/>
      <c r="BC218" s="219"/>
      <c r="BD218" s="219"/>
      <c r="BE218" s="219"/>
      <c r="BF218" s="219"/>
      <c r="BG218" s="219"/>
      <c r="BH218" s="219"/>
      <c r="BI218" s="219"/>
      <c r="BJ218" s="219"/>
      <c r="BK218" s="219"/>
      <c r="BL218" s="219"/>
      <c r="BM218" s="219"/>
      <c r="BN218" s="219"/>
      <c r="BO218" s="219"/>
      <c r="BP218" s="219"/>
      <c r="BQ218" s="219"/>
      <c r="BR218" s="219"/>
      <c r="BS218" s="219"/>
      <c r="BT218" s="219"/>
      <c r="BU218" s="219"/>
      <c r="BV218" s="219"/>
      <c r="BW218" s="219"/>
      <c r="BX218" s="219"/>
      <c r="BY218" s="219"/>
      <c r="BZ218" s="219"/>
      <c r="CA218" s="219"/>
      <c r="CB218" s="219"/>
      <c r="CC218" s="219"/>
      <c r="CD218" s="219"/>
      <c r="CE218" s="219"/>
      <c r="CF218" s="219"/>
      <c r="CG218" s="219"/>
      <c r="CH218" s="219"/>
      <c r="CI218" s="219"/>
      <c r="CJ218" s="219"/>
      <c r="CK218" s="219"/>
      <c r="CL218" s="219"/>
      <c r="CM218" s="219"/>
      <c r="CN218" s="219"/>
      <c r="CO218" s="219"/>
      <c r="CP218" s="219"/>
      <c r="CQ218" s="219"/>
      <c r="CR218" s="219"/>
      <c r="CS218" s="219"/>
      <c r="CT218" s="219"/>
      <c r="CU218" s="219"/>
      <c r="CV218" s="219"/>
      <c r="CW218" s="219"/>
      <c r="CX218" s="219"/>
      <c r="CY218" s="219"/>
      <c r="CZ218" s="219"/>
      <c r="DA218" s="219"/>
      <c r="DB218" s="219"/>
      <c r="DC218" s="219"/>
      <c r="DD218" s="219"/>
      <c r="DE218" s="219"/>
      <c r="DF218" s="219"/>
      <c r="DG218" s="219"/>
      <c r="DH218" s="219"/>
      <c r="DI218" s="219"/>
      <c r="DJ218" s="219"/>
      <c r="DK218" s="219"/>
      <c r="DL218" s="219"/>
      <c r="DM218" s="219"/>
      <c r="DN218" s="219"/>
      <c r="DO218" s="219"/>
      <c r="DP218" s="219"/>
      <c r="DQ218" s="219"/>
      <c r="DR218" s="219"/>
      <c r="DS218" s="219"/>
      <c r="DT218" s="219"/>
      <c r="DU218" s="219"/>
      <c r="DV218" s="219"/>
      <c r="DW218" s="219"/>
      <c r="DX218" s="219"/>
      <c r="DY218" s="219"/>
      <c r="DZ218" s="219"/>
      <c r="EA218" s="219"/>
      <c r="EB218" s="219"/>
      <c r="EC218" s="219"/>
      <c r="ED218" s="219"/>
      <c r="EE218" s="219"/>
      <c r="EF218" s="219"/>
      <c r="EG218" s="219"/>
      <c r="EH218" s="219"/>
      <c r="EI218" s="219"/>
      <c r="EJ218" s="219"/>
      <c r="EK218" s="219"/>
      <c r="EL218" s="219"/>
      <c r="EM218" s="219"/>
      <c r="EN218" s="219"/>
      <c r="EO218" s="219"/>
      <c r="EP218" s="219"/>
      <c r="EQ218" s="219"/>
      <c r="ER218" s="219"/>
      <c r="ES218" s="219"/>
      <c r="ET218" s="219"/>
      <c r="EU218" s="219"/>
      <c r="EV218" s="219"/>
      <c r="EW218" s="219"/>
      <c r="EX218" s="219"/>
      <c r="EY218" s="219"/>
      <c r="EZ218" s="219"/>
      <c r="FA218" s="219"/>
      <c r="FB218" s="219"/>
      <c r="FC218" s="219"/>
      <c r="FD218" s="219"/>
      <c r="FE218" s="219"/>
      <c r="FF218" s="219"/>
      <c r="FG218" s="219"/>
      <c r="FH218" s="219"/>
      <c r="FI218" s="219"/>
      <c r="FJ218" s="219"/>
      <c r="FK218" s="219"/>
      <c r="FL218" s="219"/>
      <c r="FM218" s="219"/>
      <c r="FN218" s="219"/>
      <c r="FO218" s="219"/>
      <c r="FP218" s="219"/>
      <c r="FQ218" s="219"/>
      <c r="FR218" s="219"/>
      <c r="FS218" s="219"/>
      <c r="FT218" s="219"/>
      <c r="FU218" s="219"/>
      <c r="FV218" s="219"/>
      <c r="FW218" s="219"/>
      <c r="FX218" s="219"/>
      <c r="FY218" s="219"/>
      <c r="FZ218" s="219"/>
      <c r="GA218" s="219"/>
      <c r="GB218" s="219"/>
      <c r="GC218" s="219"/>
      <c r="GD218" s="219"/>
      <c r="GE218" s="219"/>
      <c r="GF218" s="219"/>
      <c r="GG218" s="219"/>
      <c r="GH218" s="219"/>
      <c r="GI218" s="219"/>
      <c r="GJ218" s="219"/>
      <c r="GK218" s="219"/>
      <c r="GL218" s="219"/>
      <c r="GM218" s="219"/>
      <c r="GN218" s="219"/>
      <c r="GO218" s="219"/>
      <c r="GP218" s="219"/>
      <c r="GQ218" s="219"/>
      <c r="GR218" s="219"/>
      <c r="GS218" s="219"/>
      <c r="GT218" s="219"/>
      <c r="GU218" s="219"/>
      <c r="GV218" s="219"/>
      <c r="GW218" s="219"/>
      <c r="GX218" s="219"/>
      <c r="GY218" s="219"/>
      <c r="GZ218" s="219"/>
      <c r="HA218" s="219"/>
      <c r="HB218" s="219"/>
      <c r="HC218" s="219"/>
      <c r="HD218" s="219"/>
      <c r="HE218" s="219"/>
      <c r="HF218" s="219"/>
      <c r="HG218" s="219"/>
      <c r="HH218" s="219"/>
      <c r="HI218" s="219"/>
      <c r="HJ218" s="219"/>
      <c r="HK218" s="219"/>
      <c r="HL218" s="219"/>
      <c r="HM218" s="219"/>
      <c r="HN218" s="219"/>
      <c r="HO218" s="219"/>
      <c r="HP218" s="219"/>
      <c r="HQ218" s="219"/>
      <c r="HR218" s="219"/>
      <c r="HS218" s="219"/>
      <c r="HT218" s="219"/>
      <c r="HU218" s="219"/>
      <c r="HV218" s="219"/>
      <c r="HW218" s="219"/>
      <c r="HX218" s="219"/>
      <c r="HY218" s="219"/>
      <c r="HZ218" s="219"/>
      <c r="IA218" s="219"/>
      <c r="IB218" s="219"/>
      <c r="IC218" s="219"/>
      <c r="ID218" s="219"/>
      <c r="IE218" s="219"/>
      <c r="IF218" s="219"/>
      <c r="IG218" s="219"/>
      <c r="IH218" s="219"/>
      <c r="II218" s="219"/>
      <c r="IJ218" s="219"/>
      <c r="IK218" s="219"/>
      <c r="IL218" s="219"/>
      <c r="IM218" s="219"/>
      <c r="IN218" s="219"/>
      <c r="IO218" s="219"/>
      <c r="IP218" s="219"/>
      <c r="IQ218" s="219"/>
      <c r="IR218" s="219"/>
      <c r="IS218" s="219"/>
      <c r="IT218" s="219"/>
      <c r="IU218" s="219"/>
      <c r="IV218" s="219"/>
    </row>
    <row r="219" spans="1:256" hidden="1">
      <c r="A219" s="1207"/>
      <c r="B219" s="1207"/>
      <c r="C219" s="1210"/>
      <c r="D219" s="644" t="s">
        <v>2</v>
      </c>
      <c r="E219" s="645">
        <f>E217+E218</f>
        <v>1000</v>
      </c>
      <c r="F219" s="645">
        <f>F217+F218</f>
        <v>1000</v>
      </c>
      <c r="G219" s="645">
        <f>G217+G218</f>
        <v>0</v>
      </c>
      <c r="H219" s="617"/>
      <c r="I219" s="1213"/>
      <c r="J219" s="648" t="s">
        <v>2</v>
      </c>
      <c r="K219" s="645">
        <f>K217+K218</f>
        <v>900</v>
      </c>
      <c r="L219" s="645">
        <f>L217+L218</f>
        <v>900</v>
      </c>
      <c r="M219" s="645">
        <f>M217+M218</f>
        <v>0</v>
      </c>
      <c r="N219" s="645">
        <f>N217+N218</f>
        <v>0</v>
      </c>
      <c r="O219" s="219"/>
      <c r="P219" s="219"/>
      <c r="Q219" s="219"/>
      <c r="R219" s="219"/>
      <c r="S219" s="219"/>
      <c r="T219" s="219"/>
      <c r="U219" s="219"/>
      <c r="V219" s="219"/>
      <c r="W219" s="219"/>
      <c r="X219" s="219"/>
      <c r="Y219" s="219"/>
      <c r="Z219" s="219"/>
      <c r="AA219" s="219"/>
      <c r="AB219" s="219"/>
      <c r="AC219" s="219"/>
      <c r="AD219" s="219"/>
      <c r="AE219" s="219"/>
      <c r="AF219" s="219"/>
      <c r="AG219" s="219"/>
      <c r="AH219" s="219"/>
      <c r="AI219" s="219"/>
      <c r="AJ219" s="219"/>
      <c r="AK219" s="219"/>
      <c r="AL219" s="219"/>
      <c r="AM219" s="219"/>
      <c r="AN219" s="219"/>
      <c r="AO219" s="219"/>
      <c r="AP219" s="219"/>
      <c r="AQ219" s="219"/>
      <c r="AR219" s="219"/>
      <c r="AS219" s="219"/>
      <c r="AT219" s="219"/>
      <c r="AU219" s="219"/>
      <c r="AV219" s="219"/>
      <c r="AW219" s="219"/>
      <c r="AX219" s="219"/>
      <c r="AY219" s="219"/>
      <c r="AZ219" s="219"/>
      <c r="BA219" s="219"/>
      <c r="BB219" s="219"/>
      <c r="BC219" s="219"/>
      <c r="BD219" s="219"/>
      <c r="BE219" s="219"/>
      <c r="BF219" s="219"/>
      <c r="BG219" s="219"/>
      <c r="BH219" s="219"/>
      <c r="BI219" s="219"/>
      <c r="BJ219" s="219"/>
      <c r="BK219" s="219"/>
      <c r="BL219" s="219"/>
      <c r="BM219" s="219"/>
      <c r="BN219" s="219"/>
      <c r="BO219" s="219"/>
      <c r="BP219" s="219"/>
      <c r="BQ219" s="219"/>
      <c r="BR219" s="219"/>
      <c r="BS219" s="219"/>
      <c r="BT219" s="219"/>
      <c r="BU219" s="219"/>
      <c r="BV219" s="219"/>
      <c r="BW219" s="219"/>
      <c r="BX219" s="219"/>
      <c r="BY219" s="219"/>
      <c r="BZ219" s="219"/>
      <c r="CA219" s="219"/>
      <c r="CB219" s="219"/>
      <c r="CC219" s="219"/>
      <c r="CD219" s="219"/>
      <c r="CE219" s="219"/>
      <c r="CF219" s="219"/>
      <c r="CG219" s="219"/>
      <c r="CH219" s="219"/>
      <c r="CI219" s="219"/>
      <c r="CJ219" s="219"/>
      <c r="CK219" s="219"/>
      <c r="CL219" s="219"/>
      <c r="CM219" s="219"/>
      <c r="CN219" s="219"/>
      <c r="CO219" s="219"/>
      <c r="CP219" s="219"/>
      <c r="CQ219" s="219"/>
      <c r="CR219" s="219"/>
      <c r="CS219" s="219"/>
      <c r="CT219" s="219"/>
      <c r="CU219" s="219"/>
      <c r="CV219" s="219"/>
      <c r="CW219" s="219"/>
      <c r="CX219" s="219"/>
      <c r="CY219" s="219"/>
      <c r="CZ219" s="219"/>
      <c r="DA219" s="219"/>
      <c r="DB219" s="219"/>
      <c r="DC219" s="219"/>
      <c r="DD219" s="219"/>
      <c r="DE219" s="219"/>
      <c r="DF219" s="219"/>
      <c r="DG219" s="219"/>
      <c r="DH219" s="219"/>
      <c r="DI219" s="219"/>
      <c r="DJ219" s="219"/>
      <c r="DK219" s="219"/>
      <c r="DL219" s="219"/>
      <c r="DM219" s="219"/>
      <c r="DN219" s="219"/>
      <c r="DO219" s="219"/>
      <c r="DP219" s="219"/>
      <c r="DQ219" s="219"/>
      <c r="DR219" s="219"/>
      <c r="DS219" s="219"/>
      <c r="DT219" s="219"/>
      <c r="DU219" s="219"/>
      <c r="DV219" s="219"/>
      <c r="DW219" s="219"/>
      <c r="DX219" s="219"/>
      <c r="DY219" s="219"/>
      <c r="DZ219" s="219"/>
      <c r="EA219" s="219"/>
      <c r="EB219" s="219"/>
      <c r="EC219" s="219"/>
      <c r="ED219" s="219"/>
      <c r="EE219" s="219"/>
      <c r="EF219" s="219"/>
      <c r="EG219" s="219"/>
      <c r="EH219" s="219"/>
      <c r="EI219" s="219"/>
      <c r="EJ219" s="219"/>
      <c r="EK219" s="219"/>
      <c r="EL219" s="219"/>
      <c r="EM219" s="219"/>
      <c r="EN219" s="219"/>
      <c r="EO219" s="219"/>
      <c r="EP219" s="219"/>
      <c r="EQ219" s="219"/>
      <c r="ER219" s="219"/>
      <c r="ES219" s="219"/>
      <c r="ET219" s="219"/>
      <c r="EU219" s="219"/>
      <c r="EV219" s="219"/>
      <c r="EW219" s="219"/>
      <c r="EX219" s="219"/>
      <c r="EY219" s="219"/>
      <c r="EZ219" s="219"/>
      <c r="FA219" s="219"/>
      <c r="FB219" s="219"/>
      <c r="FC219" s="219"/>
      <c r="FD219" s="219"/>
      <c r="FE219" s="219"/>
      <c r="FF219" s="219"/>
      <c r="FG219" s="219"/>
      <c r="FH219" s="219"/>
      <c r="FI219" s="219"/>
      <c r="FJ219" s="219"/>
      <c r="FK219" s="219"/>
      <c r="FL219" s="219"/>
      <c r="FM219" s="219"/>
      <c r="FN219" s="219"/>
      <c r="FO219" s="219"/>
      <c r="FP219" s="219"/>
      <c r="FQ219" s="219"/>
      <c r="FR219" s="219"/>
      <c r="FS219" s="219"/>
      <c r="FT219" s="219"/>
      <c r="FU219" s="219"/>
      <c r="FV219" s="219"/>
      <c r="FW219" s="219"/>
      <c r="FX219" s="219"/>
      <c r="FY219" s="219"/>
      <c r="FZ219" s="219"/>
      <c r="GA219" s="219"/>
      <c r="GB219" s="219"/>
      <c r="GC219" s="219"/>
      <c r="GD219" s="219"/>
      <c r="GE219" s="219"/>
      <c r="GF219" s="219"/>
      <c r="GG219" s="219"/>
      <c r="GH219" s="219"/>
      <c r="GI219" s="219"/>
      <c r="GJ219" s="219"/>
      <c r="GK219" s="219"/>
      <c r="GL219" s="219"/>
      <c r="GM219" s="219"/>
      <c r="GN219" s="219"/>
      <c r="GO219" s="219"/>
      <c r="GP219" s="219"/>
      <c r="GQ219" s="219"/>
      <c r="GR219" s="219"/>
      <c r="GS219" s="219"/>
      <c r="GT219" s="219"/>
      <c r="GU219" s="219"/>
      <c r="GV219" s="219"/>
      <c r="GW219" s="219"/>
      <c r="GX219" s="219"/>
      <c r="GY219" s="219"/>
      <c r="GZ219" s="219"/>
      <c r="HA219" s="219"/>
      <c r="HB219" s="219"/>
      <c r="HC219" s="219"/>
      <c r="HD219" s="219"/>
      <c r="HE219" s="219"/>
      <c r="HF219" s="219"/>
      <c r="HG219" s="219"/>
      <c r="HH219" s="219"/>
      <c r="HI219" s="219"/>
      <c r="HJ219" s="219"/>
      <c r="HK219" s="219"/>
      <c r="HL219" s="219"/>
      <c r="HM219" s="219"/>
      <c r="HN219" s="219"/>
      <c r="HO219" s="219"/>
      <c r="HP219" s="219"/>
      <c r="HQ219" s="219"/>
      <c r="HR219" s="219"/>
      <c r="HS219" s="219"/>
      <c r="HT219" s="219"/>
      <c r="HU219" s="219"/>
      <c r="HV219" s="219"/>
      <c r="HW219" s="219"/>
      <c r="HX219" s="219"/>
      <c r="HY219" s="219"/>
      <c r="HZ219" s="219"/>
      <c r="IA219" s="219"/>
      <c r="IB219" s="219"/>
      <c r="IC219" s="219"/>
      <c r="ID219" s="219"/>
      <c r="IE219" s="219"/>
      <c r="IF219" s="219"/>
      <c r="IG219" s="219"/>
      <c r="IH219" s="219"/>
      <c r="II219" s="219"/>
      <c r="IJ219" s="219"/>
      <c r="IK219" s="219"/>
      <c r="IL219" s="219"/>
      <c r="IM219" s="219"/>
      <c r="IN219" s="219"/>
      <c r="IO219" s="219"/>
      <c r="IP219" s="219"/>
      <c r="IQ219" s="219"/>
      <c r="IR219" s="219"/>
      <c r="IS219" s="219"/>
      <c r="IT219" s="219"/>
      <c r="IU219" s="219"/>
      <c r="IV219" s="219"/>
    </row>
    <row r="220" spans="1:256" hidden="1">
      <c r="A220" s="641"/>
      <c r="B220" s="642"/>
      <c r="C220" s="643"/>
      <c r="D220" s="644"/>
      <c r="E220" s="645"/>
      <c r="F220" s="645"/>
      <c r="G220" s="646"/>
      <c r="H220" s="617"/>
      <c r="I220" s="647"/>
      <c r="J220" s="648"/>
      <c r="K220" s="645"/>
      <c r="L220" s="645"/>
      <c r="M220" s="645"/>
      <c r="N220" s="645"/>
      <c r="O220" s="219"/>
      <c r="P220" s="219"/>
      <c r="Q220" s="219"/>
      <c r="R220" s="219"/>
      <c r="S220" s="219"/>
      <c r="T220" s="219"/>
      <c r="U220" s="219"/>
      <c r="V220" s="219"/>
      <c r="W220" s="219"/>
      <c r="X220" s="219"/>
      <c r="Y220" s="219"/>
      <c r="Z220" s="219"/>
      <c r="AA220" s="219"/>
      <c r="AB220" s="219"/>
      <c r="AC220" s="219"/>
      <c r="AD220" s="219"/>
      <c r="AE220" s="219"/>
      <c r="AF220" s="219"/>
      <c r="AG220" s="219"/>
      <c r="AH220" s="219"/>
      <c r="AI220" s="219"/>
      <c r="AJ220" s="219"/>
      <c r="AK220" s="219"/>
      <c r="AL220" s="219"/>
      <c r="AM220" s="219"/>
      <c r="AN220" s="219"/>
      <c r="AO220" s="219"/>
      <c r="AP220" s="219"/>
      <c r="AQ220" s="219"/>
      <c r="AR220" s="219"/>
      <c r="AS220" s="219"/>
      <c r="AT220" s="219"/>
      <c r="AU220" s="219"/>
      <c r="AV220" s="219"/>
      <c r="AW220" s="219"/>
      <c r="AX220" s="219"/>
      <c r="AY220" s="219"/>
      <c r="AZ220" s="219"/>
      <c r="BA220" s="219"/>
      <c r="BB220" s="219"/>
      <c r="BC220" s="219"/>
      <c r="BD220" s="219"/>
      <c r="BE220" s="219"/>
      <c r="BF220" s="219"/>
      <c r="BG220" s="219"/>
      <c r="BH220" s="219"/>
      <c r="BI220" s="219"/>
      <c r="BJ220" s="219"/>
      <c r="BK220" s="219"/>
      <c r="BL220" s="219"/>
      <c r="BM220" s="219"/>
      <c r="BN220" s="219"/>
      <c r="BO220" s="219"/>
      <c r="BP220" s="219"/>
      <c r="BQ220" s="219"/>
      <c r="BR220" s="219"/>
      <c r="BS220" s="219"/>
      <c r="BT220" s="219"/>
      <c r="BU220" s="219"/>
      <c r="BV220" s="219"/>
      <c r="BW220" s="219"/>
      <c r="BX220" s="219"/>
      <c r="BY220" s="219"/>
      <c r="BZ220" s="219"/>
      <c r="CA220" s="219"/>
      <c r="CB220" s="219"/>
      <c r="CC220" s="219"/>
      <c r="CD220" s="219"/>
      <c r="CE220" s="219"/>
      <c r="CF220" s="219"/>
      <c r="CG220" s="219"/>
      <c r="CH220" s="219"/>
      <c r="CI220" s="219"/>
      <c r="CJ220" s="219"/>
      <c r="CK220" s="219"/>
      <c r="CL220" s="219"/>
      <c r="CM220" s="219"/>
      <c r="CN220" s="219"/>
      <c r="CO220" s="219"/>
      <c r="CP220" s="219"/>
      <c r="CQ220" s="219"/>
      <c r="CR220" s="219"/>
      <c r="CS220" s="219"/>
      <c r="CT220" s="219"/>
      <c r="CU220" s="219"/>
      <c r="CV220" s="219"/>
      <c r="CW220" s="219"/>
      <c r="CX220" s="219"/>
      <c r="CY220" s="219"/>
      <c r="CZ220" s="219"/>
      <c r="DA220" s="219"/>
      <c r="DB220" s="219"/>
      <c r="DC220" s="219"/>
      <c r="DD220" s="219"/>
      <c r="DE220" s="219"/>
      <c r="DF220" s="219"/>
      <c r="DG220" s="219"/>
      <c r="DH220" s="219"/>
      <c r="DI220" s="219"/>
      <c r="DJ220" s="219"/>
      <c r="DK220" s="219"/>
      <c r="DL220" s="219"/>
      <c r="DM220" s="219"/>
      <c r="DN220" s="219"/>
      <c r="DO220" s="219"/>
      <c r="DP220" s="219"/>
      <c r="DQ220" s="219"/>
      <c r="DR220" s="219"/>
      <c r="DS220" s="219"/>
      <c r="DT220" s="219"/>
      <c r="DU220" s="219"/>
      <c r="DV220" s="219"/>
      <c r="DW220" s="219"/>
      <c r="DX220" s="219"/>
      <c r="DY220" s="219"/>
      <c r="DZ220" s="219"/>
      <c r="EA220" s="219"/>
      <c r="EB220" s="219"/>
      <c r="EC220" s="219"/>
      <c r="ED220" s="219"/>
      <c r="EE220" s="219"/>
      <c r="EF220" s="219"/>
      <c r="EG220" s="219"/>
      <c r="EH220" s="219"/>
      <c r="EI220" s="219"/>
      <c r="EJ220" s="219"/>
      <c r="EK220" s="219"/>
      <c r="EL220" s="219"/>
      <c r="EM220" s="219"/>
      <c r="EN220" s="219"/>
      <c r="EO220" s="219"/>
      <c r="EP220" s="219"/>
      <c r="EQ220" s="219"/>
      <c r="ER220" s="219"/>
      <c r="ES220" s="219"/>
      <c r="ET220" s="219"/>
      <c r="EU220" s="219"/>
      <c r="EV220" s="219"/>
      <c r="EW220" s="219"/>
      <c r="EX220" s="219"/>
      <c r="EY220" s="219"/>
      <c r="EZ220" s="219"/>
      <c r="FA220" s="219"/>
      <c r="FB220" s="219"/>
      <c r="FC220" s="219"/>
      <c r="FD220" s="219"/>
      <c r="FE220" s="219"/>
      <c r="FF220" s="219"/>
      <c r="FG220" s="219"/>
      <c r="FH220" s="219"/>
      <c r="FI220" s="219"/>
      <c r="FJ220" s="219"/>
      <c r="FK220" s="219"/>
      <c r="FL220" s="219"/>
      <c r="FM220" s="219"/>
      <c r="FN220" s="219"/>
      <c r="FO220" s="219"/>
      <c r="FP220" s="219"/>
      <c r="FQ220" s="219"/>
      <c r="FR220" s="219"/>
      <c r="FS220" s="219"/>
      <c r="FT220" s="219"/>
      <c r="FU220" s="219"/>
      <c r="FV220" s="219"/>
      <c r="FW220" s="219"/>
      <c r="FX220" s="219"/>
      <c r="FY220" s="219"/>
      <c r="FZ220" s="219"/>
      <c r="GA220" s="219"/>
      <c r="GB220" s="219"/>
      <c r="GC220" s="219"/>
      <c r="GD220" s="219"/>
      <c r="GE220" s="219"/>
      <c r="GF220" s="219"/>
      <c r="GG220" s="219"/>
      <c r="GH220" s="219"/>
      <c r="GI220" s="219"/>
      <c r="GJ220" s="219"/>
      <c r="GK220" s="219"/>
      <c r="GL220" s="219"/>
      <c r="GM220" s="219"/>
      <c r="GN220" s="219"/>
      <c r="GO220" s="219"/>
      <c r="GP220" s="219"/>
      <c r="GQ220" s="219"/>
      <c r="GR220" s="219"/>
      <c r="GS220" s="219"/>
      <c r="GT220" s="219"/>
      <c r="GU220" s="219"/>
      <c r="GV220" s="219"/>
      <c r="GW220" s="219"/>
      <c r="GX220" s="219"/>
      <c r="GY220" s="219"/>
      <c r="GZ220" s="219"/>
      <c r="HA220" s="219"/>
      <c r="HB220" s="219"/>
      <c r="HC220" s="219"/>
      <c r="HD220" s="219"/>
      <c r="HE220" s="219"/>
      <c r="HF220" s="219"/>
      <c r="HG220" s="219"/>
      <c r="HH220" s="219"/>
      <c r="HI220" s="219"/>
      <c r="HJ220" s="219"/>
      <c r="HK220" s="219"/>
      <c r="HL220" s="219"/>
      <c r="HM220" s="219"/>
      <c r="HN220" s="219"/>
      <c r="HO220" s="219"/>
      <c r="HP220" s="219"/>
      <c r="HQ220" s="219"/>
      <c r="HR220" s="219"/>
      <c r="HS220" s="219"/>
      <c r="HT220" s="219"/>
      <c r="HU220" s="219"/>
      <c r="HV220" s="219"/>
      <c r="HW220" s="219"/>
      <c r="HX220" s="219"/>
      <c r="HY220" s="219"/>
      <c r="HZ220" s="219"/>
      <c r="IA220" s="219"/>
      <c r="IB220" s="219"/>
      <c r="IC220" s="219"/>
      <c r="ID220" s="219"/>
      <c r="IE220" s="219"/>
      <c r="IF220" s="219"/>
      <c r="IG220" s="219"/>
      <c r="IH220" s="219"/>
      <c r="II220" s="219"/>
      <c r="IJ220" s="219"/>
      <c r="IK220" s="219"/>
      <c r="IL220" s="219"/>
      <c r="IM220" s="219"/>
      <c r="IN220" s="219"/>
      <c r="IO220" s="219"/>
      <c r="IP220" s="219"/>
      <c r="IQ220" s="219"/>
      <c r="IR220" s="219"/>
      <c r="IS220" s="219"/>
      <c r="IT220" s="219"/>
      <c r="IU220" s="219"/>
      <c r="IV220" s="219"/>
    </row>
    <row r="221" spans="1:256" hidden="1">
      <c r="A221" s="1180"/>
      <c r="B221" s="1180"/>
      <c r="C221" s="1226" t="s">
        <v>244</v>
      </c>
      <c r="D221" s="1226"/>
      <c r="E221" s="1220" t="s">
        <v>244</v>
      </c>
      <c r="F221" s="1220" t="s">
        <v>244</v>
      </c>
      <c r="G221" s="1220" t="s">
        <v>244</v>
      </c>
      <c r="H221" s="617"/>
      <c r="I221" s="1211" t="s">
        <v>1387</v>
      </c>
      <c r="J221" s="648" t="s">
        <v>0</v>
      </c>
      <c r="K221" s="645">
        <f>L221+M221+N221</f>
        <v>100</v>
      </c>
      <c r="L221" s="645">
        <v>100</v>
      </c>
      <c r="M221" s="645">
        <v>0</v>
      </c>
      <c r="N221" s="645">
        <v>0</v>
      </c>
      <c r="O221" s="624"/>
      <c r="P221" s="624"/>
      <c r="Q221" s="624"/>
      <c r="R221" s="624"/>
      <c r="S221" s="624"/>
      <c r="T221" s="624"/>
      <c r="U221" s="624"/>
      <c r="V221" s="624"/>
      <c r="W221" s="624"/>
      <c r="X221" s="624"/>
      <c r="Y221" s="624"/>
      <c r="Z221" s="624"/>
      <c r="AA221" s="624"/>
      <c r="AB221" s="624"/>
      <c r="AC221" s="624"/>
      <c r="AD221" s="624"/>
      <c r="AE221" s="624"/>
      <c r="AF221" s="624"/>
      <c r="AG221" s="624"/>
      <c r="AH221" s="624"/>
      <c r="AI221" s="624"/>
      <c r="AJ221" s="624"/>
      <c r="AK221" s="624"/>
      <c r="AL221" s="624"/>
      <c r="AM221" s="624"/>
      <c r="AN221" s="624"/>
      <c r="AO221" s="624"/>
      <c r="AP221" s="624"/>
      <c r="AQ221" s="624"/>
      <c r="AR221" s="624"/>
      <c r="AS221" s="624"/>
      <c r="AT221" s="624"/>
      <c r="AU221" s="624"/>
      <c r="AV221" s="624"/>
      <c r="AW221" s="624"/>
      <c r="AX221" s="624"/>
      <c r="AY221" s="624"/>
      <c r="AZ221" s="624"/>
      <c r="BA221" s="624"/>
      <c r="BB221" s="624"/>
      <c r="BC221" s="624"/>
      <c r="BD221" s="624"/>
      <c r="BE221" s="624"/>
      <c r="BF221" s="624"/>
      <c r="BG221" s="624"/>
      <c r="BH221" s="624"/>
      <c r="BI221" s="624"/>
      <c r="BJ221" s="624"/>
      <c r="BK221" s="624"/>
      <c r="BL221" s="624"/>
      <c r="BM221" s="624"/>
      <c r="BN221" s="624"/>
      <c r="BO221" s="624"/>
      <c r="BP221" s="624"/>
      <c r="BQ221" s="624"/>
      <c r="BR221" s="624"/>
      <c r="BS221" s="624"/>
      <c r="BT221" s="624"/>
      <c r="BU221" s="624"/>
      <c r="BV221" s="624"/>
      <c r="BW221" s="624"/>
      <c r="BX221" s="624"/>
      <c r="BY221" s="624"/>
      <c r="BZ221" s="624"/>
      <c r="CA221" s="624"/>
      <c r="CB221" s="624"/>
      <c r="CC221" s="624"/>
      <c r="CD221" s="624"/>
      <c r="CE221" s="624"/>
      <c r="CF221" s="624"/>
      <c r="CG221" s="624"/>
      <c r="CH221" s="624"/>
      <c r="CI221" s="624"/>
      <c r="CJ221" s="624"/>
      <c r="CK221" s="624"/>
      <c r="CL221" s="624"/>
      <c r="CM221" s="624"/>
      <c r="CN221" s="624"/>
      <c r="CO221" s="624"/>
      <c r="CP221" s="624"/>
      <c r="CQ221" s="624"/>
      <c r="CR221" s="624"/>
      <c r="CS221" s="624"/>
      <c r="CT221" s="624"/>
      <c r="CU221" s="624"/>
      <c r="CV221" s="624"/>
      <c r="CW221" s="624"/>
      <c r="CX221" s="624"/>
      <c r="CY221" s="624"/>
      <c r="CZ221" s="624"/>
      <c r="DA221" s="624"/>
      <c r="DB221" s="624"/>
      <c r="DC221" s="624"/>
      <c r="DD221" s="624"/>
      <c r="DE221" s="624"/>
      <c r="DF221" s="624"/>
      <c r="DG221" s="624"/>
      <c r="DH221" s="624"/>
      <c r="DI221" s="624"/>
      <c r="DJ221" s="624"/>
      <c r="DK221" s="624"/>
      <c r="DL221" s="624"/>
      <c r="DM221" s="624"/>
      <c r="DN221" s="624"/>
      <c r="DO221" s="624"/>
      <c r="DP221" s="624"/>
      <c r="DQ221" s="624"/>
      <c r="DR221" s="624"/>
      <c r="DS221" s="624"/>
      <c r="DT221" s="624"/>
      <c r="DU221" s="624"/>
      <c r="DV221" s="624"/>
      <c r="DW221" s="624"/>
      <c r="DX221" s="624"/>
      <c r="DY221" s="624"/>
      <c r="DZ221" s="624"/>
      <c r="EA221" s="624"/>
      <c r="EB221" s="624"/>
      <c r="EC221" s="624"/>
      <c r="ED221" s="624"/>
      <c r="EE221" s="624"/>
      <c r="EF221" s="624"/>
      <c r="EG221" s="624"/>
      <c r="EH221" s="624"/>
      <c r="EI221" s="624"/>
      <c r="EJ221" s="624"/>
      <c r="EK221" s="624"/>
      <c r="EL221" s="624"/>
      <c r="EM221" s="624"/>
      <c r="EN221" s="624"/>
      <c r="EO221" s="624"/>
      <c r="EP221" s="624"/>
      <c r="EQ221" s="624"/>
      <c r="ER221" s="624"/>
      <c r="ES221" s="624"/>
      <c r="ET221" s="624"/>
      <c r="EU221" s="624"/>
      <c r="EV221" s="624"/>
      <c r="EW221" s="624"/>
      <c r="EX221" s="624"/>
      <c r="EY221" s="624"/>
      <c r="EZ221" s="624"/>
      <c r="FA221" s="624"/>
      <c r="FB221" s="624"/>
      <c r="FC221" s="624"/>
      <c r="FD221" s="624"/>
      <c r="FE221" s="624"/>
      <c r="FF221" s="624"/>
      <c r="FG221" s="624"/>
      <c r="FH221" s="624"/>
      <c r="FI221" s="624"/>
      <c r="FJ221" s="624"/>
      <c r="FK221" s="624"/>
      <c r="FL221" s="624"/>
      <c r="FM221" s="624"/>
      <c r="FN221" s="624"/>
      <c r="FO221" s="624"/>
      <c r="FP221" s="624"/>
      <c r="FQ221" s="624"/>
      <c r="FR221" s="624"/>
      <c r="FS221" s="624"/>
      <c r="FT221" s="624"/>
      <c r="FU221" s="624"/>
      <c r="FV221" s="624"/>
      <c r="FW221" s="624"/>
      <c r="FX221" s="624"/>
      <c r="FY221" s="624"/>
      <c r="FZ221" s="624"/>
      <c r="GA221" s="624"/>
      <c r="GB221" s="624"/>
      <c r="GC221" s="624"/>
      <c r="GD221" s="624"/>
      <c r="GE221" s="624"/>
      <c r="GF221" s="624"/>
      <c r="GG221" s="624"/>
      <c r="GH221" s="624"/>
      <c r="GI221" s="624"/>
      <c r="GJ221" s="624"/>
      <c r="GK221" s="624"/>
      <c r="GL221" s="624"/>
      <c r="GM221" s="624"/>
      <c r="GN221" s="624"/>
      <c r="GO221" s="624"/>
      <c r="GP221" s="624"/>
      <c r="GQ221" s="624"/>
      <c r="GR221" s="624"/>
      <c r="GS221" s="624"/>
      <c r="GT221" s="624"/>
      <c r="GU221" s="624"/>
      <c r="GV221" s="624"/>
      <c r="GW221" s="624"/>
      <c r="GX221" s="624"/>
      <c r="GY221" s="624"/>
      <c r="GZ221" s="624"/>
      <c r="HA221" s="624"/>
      <c r="HB221" s="624"/>
      <c r="HC221" s="624"/>
      <c r="HD221" s="624"/>
      <c r="HE221" s="624"/>
      <c r="HF221" s="624"/>
      <c r="HG221" s="624"/>
      <c r="HH221" s="624"/>
      <c r="HI221" s="624"/>
      <c r="HJ221" s="624"/>
      <c r="HK221" s="624"/>
      <c r="HL221" s="624"/>
      <c r="HM221" s="624"/>
      <c r="HN221" s="624"/>
      <c r="HO221" s="624"/>
      <c r="HP221" s="624"/>
      <c r="HQ221" s="624"/>
      <c r="HR221" s="624"/>
      <c r="HS221" s="624"/>
      <c r="HT221" s="624"/>
      <c r="HU221" s="624"/>
      <c r="HV221" s="624"/>
      <c r="HW221" s="624"/>
      <c r="HX221" s="624"/>
      <c r="HY221" s="624"/>
      <c r="HZ221" s="624"/>
      <c r="IA221" s="624"/>
      <c r="IB221" s="624"/>
      <c r="IC221" s="624"/>
      <c r="ID221" s="624"/>
      <c r="IE221" s="624"/>
      <c r="IF221" s="624"/>
      <c r="IG221" s="624"/>
      <c r="IH221" s="624"/>
      <c r="II221" s="624"/>
      <c r="IJ221" s="624"/>
      <c r="IK221" s="624"/>
      <c r="IL221" s="624"/>
      <c r="IM221" s="624"/>
      <c r="IN221" s="624"/>
      <c r="IO221" s="624"/>
      <c r="IP221" s="624"/>
      <c r="IQ221" s="624"/>
      <c r="IR221" s="624"/>
      <c r="IS221" s="624"/>
      <c r="IT221" s="624"/>
      <c r="IU221" s="624"/>
      <c r="IV221" s="219"/>
    </row>
    <row r="222" spans="1:256" hidden="1">
      <c r="A222" s="1181"/>
      <c r="B222" s="1181"/>
      <c r="C222" s="1227"/>
      <c r="D222" s="1227"/>
      <c r="E222" s="1221"/>
      <c r="F222" s="1221"/>
      <c r="G222" s="1221"/>
      <c r="H222" s="617"/>
      <c r="I222" s="1212"/>
      <c r="J222" s="665" t="s">
        <v>1</v>
      </c>
      <c r="K222" s="645">
        <f>L222+M222+N222</f>
        <v>0</v>
      </c>
      <c r="L222" s="664"/>
      <c r="M222" s="664"/>
      <c r="N222" s="664"/>
      <c r="O222" s="624"/>
      <c r="P222" s="624"/>
      <c r="Q222" s="624"/>
      <c r="R222" s="624"/>
      <c r="S222" s="624"/>
      <c r="T222" s="624"/>
      <c r="U222" s="624"/>
      <c r="V222" s="624"/>
      <c r="W222" s="624"/>
      <c r="X222" s="624"/>
      <c r="Y222" s="624"/>
      <c r="Z222" s="624"/>
      <c r="AA222" s="624"/>
      <c r="AB222" s="624"/>
      <c r="AC222" s="624"/>
      <c r="AD222" s="624"/>
      <c r="AE222" s="624"/>
      <c r="AF222" s="624"/>
      <c r="AG222" s="624"/>
      <c r="AH222" s="624"/>
      <c r="AI222" s="624"/>
      <c r="AJ222" s="624"/>
      <c r="AK222" s="624"/>
      <c r="AL222" s="624"/>
      <c r="AM222" s="624"/>
      <c r="AN222" s="624"/>
      <c r="AO222" s="624"/>
      <c r="AP222" s="624"/>
      <c r="AQ222" s="624"/>
      <c r="AR222" s="624"/>
      <c r="AS222" s="624"/>
      <c r="AT222" s="624"/>
      <c r="AU222" s="624"/>
      <c r="AV222" s="624"/>
      <c r="AW222" s="624"/>
      <c r="AX222" s="624"/>
      <c r="AY222" s="624"/>
      <c r="AZ222" s="624"/>
      <c r="BA222" s="624"/>
      <c r="BB222" s="624"/>
      <c r="BC222" s="624"/>
      <c r="BD222" s="624"/>
      <c r="BE222" s="624"/>
      <c r="BF222" s="624"/>
      <c r="BG222" s="624"/>
      <c r="BH222" s="624"/>
      <c r="BI222" s="624"/>
      <c r="BJ222" s="624"/>
      <c r="BK222" s="624"/>
      <c r="BL222" s="624"/>
      <c r="BM222" s="624"/>
      <c r="BN222" s="624"/>
      <c r="BO222" s="624"/>
      <c r="BP222" s="624"/>
      <c r="BQ222" s="624"/>
      <c r="BR222" s="624"/>
      <c r="BS222" s="624"/>
      <c r="BT222" s="624"/>
      <c r="BU222" s="624"/>
      <c r="BV222" s="624"/>
      <c r="BW222" s="624"/>
      <c r="BX222" s="624"/>
      <c r="BY222" s="624"/>
      <c r="BZ222" s="624"/>
      <c r="CA222" s="624"/>
      <c r="CB222" s="624"/>
      <c r="CC222" s="624"/>
      <c r="CD222" s="624"/>
      <c r="CE222" s="624"/>
      <c r="CF222" s="624"/>
      <c r="CG222" s="624"/>
      <c r="CH222" s="624"/>
      <c r="CI222" s="624"/>
      <c r="CJ222" s="624"/>
      <c r="CK222" s="624"/>
      <c r="CL222" s="624"/>
      <c r="CM222" s="624"/>
      <c r="CN222" s="624"/>
      <c r="CO222" s="624"/>
      <c r="CP222" s="624"/>
      <c r="CQ222" s="624"/>
      <c r="CR222" s="624"/>
      <c r="CS222" s="624"/>
      <c r="CT222" s="624"/>
      <c r="CU222" s="624"/>
      <c r="CV222" s="624"/>
      <c r="CW222" s="624"/>
      <c r="CX222" s="624"/>
      <c r="CY222" s="624"/>
      <c r="CZ222" s="624"/>
      <c r="DA222" s="624"/>
      <c r="DB222" s="624"/>
      <c r="DC222" s="624"/>
      <c r="DD222" s="624"/>
      <c r="DE222" s="624"/>
      <c r="DF222" s="624"/>
      <c r="DG222" s="624"/>
      <c r="DH222" s="624"/>
      <c r="DI222" s="624"/>
      <c r="DJ222" s="624"/>
      <c r="DK222" s="624"/>
      <c r="DL222" s="624"/>
      <c r="DM222" s="624"/>
      <c r="DN222" s="624"/>
      <c r="DO222" s="624"/>
      <c r="DP222" s="624"/>
      <c r="DQ222" s="624"/>
      <c r="DR222" s="624"/>
      <c r="DS222" s="624"/>
      <c r="DT222" s="624"/>
      <c r="DU222" s="624"/>
      <c r="DV222" s="624"/>
      <c r="DW222" s="624"/>
      <c r="DX222" s="624"/>
      <c r="DY222" s="624"/>
      <c r="DZ222" s="624"/>
      <c r="EA222" s="624"/>
      <c r="EB222" s="624"/>
      <c r="EC222" s="624"/>
      <c r="ED222" s="624"/>
      <c r="EE222" s="624"/>
      <c r="EF222" s="624"/>
      <c r="EG222" s="624"/>
      <c r="EH222" s="624"/>
      <c r="EI222" s="624"/>
      <c r="EJ222" s="624"/>
      <c r="EK222" s="624"/>
      <c r="EL222" s="624"/>
      <c r="EM222" s="624"/>
      <c r="EN222" s="624"/>
      <c r="EO222" s="624"/>
      <c r="EP222" s="624"/>
      <c r="EQ222" s="624"/>
      <c r="ER222" s="624"/>
      <c r="ES222" s="624"/>
      <c r="ET222" s="624"/>
      <c r="EU222" s="624"/>
      <c r="EV222" s="624"/>
      <c r="EW222" s="624"/>
      <c r="EX222" s="624"/>
      <c r="EY222" s="624"/>
      <c r="EZ222" s="624"/>
      <c r="FA222" s="624"/>
      <c r="FB222" s="624"/>
      <c r="FC222" s="624"/>
      <c r="FD222" s="624"/>
      <c r="FE222" s="624"/>
      <c r="FF222" s="624"/>
      <c r="FG222" s="624"/>
      <c r="FH222" s="624"/>
      <c r="FI222" s="624"/>
      <c r="FJ222" s="624"/>
      <c r="FK222" s="624"/>
      <c r="FL222" s="624"/>
      <c r="FM222" s="624"/>
      <c r="FN222" s="624"/>
      <c r="FO222" s="624"/>
      <c r="FP222" s="624"/>
      <c r="FQ222" s="624"/>
      <c r="FR222" s="624"/>
      <c r="FS222" s="624"/>
      <c r="FT222" s="624"/>
      <c r="FU222" s="624"/>
      <c r="FV222" s="624"/>
      <c r="FW222" s="624"/>
      <c r="FX222" s="624"/>
      <c r="FY222" s="624"/>
      <c r="FZ222" s="624"/>
      <c r="GA222" s="624"/>
      <c r="GB222" s="624"/>
      <c r="GC222" s="624"/>
      <c r="GD222" s="624"/>
      <c r="GE222" s="624"/>
      <c r="GF222" s="624"/>
      <c r="GG222" s="624"/>
      <c r="GH222" s="624"/>
      <c r="GI222" s="624"/>
      <c r="GJ222" s="624"/>
      <c r="GK222" s="624"/>
      <c r="GL222" s="624"/>
      <c r="GM222" s="624"/>
      <c r="GN222" s="624"/>
      <c r="GO222" s="624"/>
      <c r="GP222" s="624"/>
      <c r="GQ222" s="624"/>
      <c r="GR222" s="624"/>
      <c r="GS222" s="624"/>
      <c r="GT222" s="624"/>
      <c r="GU222" s="624"/>
      <c r="GV222" s="624"/>
      <c r="GW222" s="624"/>
      <c r="GX222" s="624"/>
      <c r="GY222" s="624"/>
      <c r="GZ222" s="624"/>
      <c r="HA222" s="624"/>
      <c r="HB222" s="624"/>
      <c r="HC222" s="624"/>
      <c r="HD222" s="624"/>
      <c r="HE222" s="624"/>
      <c r="HF222" s="624"/>
      <c r="HG222" s="624"/>
      <c r="HH222" s="624"/>
      <c r="HI222" s="624"/>
      <c r="HJ222" s="624"/>
      <c r="HK222" s="624"/>
      <c r="HL222" s="624"/>
      <c r="HM222" s="624"/>
      <c r="HN222" s="624"/>
      <c r="HO222" s="624"/>
      <c r="HP222" s="624"/>
      <c r="HQ222" s="624"/>
      <c r="HR222" s="624"/>
      <c r="HS222" s="624"/>
      <c r="HT222" s="624"/>
      <c r="HU222" s="624"/>
      <c r="HV222" s="624"/>
      <c r="HW222" s="624"/>
      <c r="HX222" s="624"/>
      <c r="HY222" s="624"/>
      <c r="HZ222" s="624"/>
      <c r="IA222" s="624"/>
      <c r="IB222" s="624"/>
      <c r="IC222" s="624"/>
      <c r="ID222" s="624"/>
      <c r="IE222" s="624"/>
      <c r="IF222" s="624"/>
      <c r="IG222" s="624"/>
      <c r="IH222" s="624"/>
      <c r="II222" s="624"/>
      <c r="IJ222" s="624"/>
      <c r="IK222" s="624"/>
      <c r="IL222" s="624"/>
      <c r="IM222" s="624"/>
      <c r="IN222" s="624"/>
      <c r="IO222" s="624"/>
      <c r="IP222" s="624"/>
      <c r="IQ222" s="624"/>
      <c r="IR222" s="624"/>
      <c r="IS222" s="624"/>
      <c r="IT222" s="624"/>
      <c r="IU222" s="624"/>
      <c r="IV222" s="219"/>
    </row>
    <row r="223" spans="1:256" hidden="1">
      <c r="A223" s="1182"/>
      <c r="B223" s="1182"/>
      <c r="C223" s="1228"/>
      <c r="D223" s="1228"/>
      <c r="E223" s="1222"/>
      <c r="F223" s="1222"/>
      <c r="G223" s="1222"/>
      <c r="H223" s="617"/>
      <c r="I223" s="1213"/>
      <c r="J223" s="665" t="s">
        <v>2</v>
      </c>
      <c r="K223" s="664">
        <f>K221+K222</f>
        <v>100</v>
      </c>
      <c r="L223" s="664">
        <f>L221+L222</f>
        <v>100</v>
      </c>
      <c r="M223" s="664">
        <f>M221+M222</f>
        <v>0</v>
      </c>
      <c r="N223" s="664">
        <f>N221+N222</f>
        <v>0</v>
      </c>
      <c r="O223" s="624"/>
      <c r="P223" s="624"/>
      <c r="Q223" s="624"/>
      <c r="R223" s="624"/>
      <c r="S223" s="624"/>
      <c r="T223" s="624"/>
      <c r="U223" s="624"/>
      <c r="V223" s="624"/>
      <c r="W223" s="624"/>
      <c r="X223" s="624"/>
      <c r="Y223" s="624"/>
      <c r="Z223" s="624"/>
      <c r="AA223" s="624"/>
      <c r="AB223" s="624"/>
      <c r="AC223" s="624"/>
      <c r="AD223" s="624"/>
      <c r="AE223" s="624"/>
      <c r="AF223" s="624"/>
      <c r="AG223" s="624"/>
      <c r="AH223" s="624"/>
      <c r="AI223" s="624"/>
      <c r="AJ223" s="624"/>
      <c r="AK223" s="624"/>
      <c r="AL223" s="624"/>
      <c r="AM223" s="624"/>
      <c r="AN223" s="624"/>
      <c r="AO223" s="624"/>
      <c r="AP223" s="624"/>
      <c r="AQ223" s="624"/>
      <c r="AR223" s="624"/>
      <c r="AS223" s="624"/>
      <c r="AT223" s="624"/>
      <c r="AU223" s="624"/>
      <c r="AV223" s="624"/>
      <c r="AW223" s="624"/>
      <c r="AX223" s="624"/>
      <c r="AY223" s="624"/>
      <c r="AZ223" s="624"/>
      <c r="BA223" s="624"/>
      <c r="BB223" s="624"/>
      <c r="BC223" s="624"/>
      <c r="BD223" s="624"/>
      <c r="BE223" s="624"/>
      <c r="BF223" s="624"/>
      <c r="BG223" s="624"/>
      <c r="BH223" s="624"/>
      <c r="BI223" s="624"/>
      <c r="BJ223" s="624"/>
      <c r="BK223" s="624"/>
      <c r="BL223" s="624"/>
      <c r="BM223" s="624"/>
      <c r="BN223" s="624"/>
      <c r="BO223" s="624"/>
      <c r="BP223" s="624"/>
      <c r="BQ223" s="624"/>
      <c r="BR223" s="624"/>
      <c r="BS223" s="624"/>
      <c r="BT223" s="624"/>
      <c r="BU223" s="624"/>
      <c r="BV223" s="624"/>
      <c r="BW223" s="624"/>
      <c r="BX223" s="624"/>
      <c r="BY223" s="624"/>
      <c r="BZ223" s="624"/>
      <c r="CA223" s="624"/>
      <c r="CB223" s="624"/>
      <c r="CC223" s="624"/>
      <c r="CD223" s="624"/>
      <c r="CE223" s="624"/>
      <c r="CF223" s="624"/>
      <c r="CG223" s="624"/>
      <c r="CH223" s="624"/>
      <c r="CI223" s="624"/>
      <c r="CJ223" s="624"/>
      <c r="CK223" s="624"/>
      <c r="CL223" s="624"/>
      <c r="CM223" s="624"/>
      <c r="CN223" s="624"/>
      <c r="CO223" s="624"/>
      <c r="CP223" s="624"/>
      <c r="CQ223" s="624"/>
      <c r="CR223" s="624"/>
      <c r="CS223" s="624"/>
      <c r="CT223" s="624"/>
      <c r="CU223" s="624"/>
      <c r="CV223" s="624"/>
      <c r="CW223" s="624"/>
      <c r="CX223" s="624"/>
      <c r="CY223" s="624"/>
      <c r="CZ223" s="624"/>
      <c r="DA223" s="624"/>
      <c r="DB223" s="624"/>
      <c r="DC223" s="624"/>
      <c r="DD223" s="624"/>
      <c r="DE223" s="624"/>
      <c r="DF223" s="624"/>
      <c r="DG223" s="624"/>
      <c r="DH223" s="624"/>
      <c r="DI223" s="624"/>
      <c r="DJ223" s="624"/>
      <c r="DK223" s="624"/>
      <c r="DL223" s="624"/>
      <c r="DM223" s="624"/>
      <c r="DN223" s="624"/>
      <c r="DO223" s="624"/>
      <c r="DP223" s="624"/>
      <c r="DQ223" s="624"/>
      <c r="DR223" s="624"/>
      <c r="DS223" s="624"/>
      <c r="DT223" s="624"/>
      <c r="DU223" s="624"/>
      <c r="DV223" s="624"/>
      <c r="DW223" s="624"/>
      <c r="DX223" s="624"/>
      <c r="DY223" s="624"/>
      <c r="DZ223" s="624"/>
      <c r="EA223" s="624"/>
      <c r="EB223" s="624"/>
      <c r="EC223" s="624"/>
      <c r="ED223" s="624"/>
      <c r="EE223" s="624"/>
      <c r="EF223" s="624"/>
      <c r="EG223" s="624"/>
      <c r="EH223" s="624"/>
      <c r="EI223" s="624"/>
      <c r="EJ223" s="624"/>
      <c r="EK223" s="624"/>
      <c r="EL223" s="624"/>
      <c r="EM223" s="624"/>
      <c r="EN223" s="624"/>
      <c r="EO223" s="624"/>
      <c r="EP223" s="624"/>
      <c r="EQ223" s="624"/>
      <c r="ER223" s="624"/>
      <c r="ES223" s="624"/>
      <c r="ET223" s="624"/>
      <c r="EU223" s="624"/>
      <c r="EV223" s="624"/>
      <c r="EW223" s="624"/>
      <c r="EX223" s="624"/>
      <c r="EY223" s="624"/>
      <c r="EZ223" s="624"/>
      <c r="FA223" s="624"/>
      <c r="FB223" s="624"/>
      <c r="FC223" s="624"/>
      <c r="FD223" s="624"/>
      <c r="FE223" s="624"/>
      <c r="FF223" s="624"/>
      <c r="FG223" s="624"/>
      <c r="FH223" s="624"/>
      <c r="FI223" s="624"/>
      <c r="FJ223" s="624"/>
      <c r="FK223" s="624"/>
      <c r="FL223" s="624"/>
      <c r="FM223" s="624"/>
      <c r="FN223" s="624"/>
      <c r="FO223" s="624"/>
      <c r="FP223" s="624"/>
      <c r="FQ223" s="624"/>
      <c r="FR223" s="624"/>
      <c r="FS223" s="624"/>
      <c r="FT223" s="624"/>
      <c r="FU223" s="624"/>
      <c r="FV223" s="624"/>
      <c r="FW223" s="624"/>
      <c r="FX223" s="624"/>
      <c r="FY223" s="624"/>
      <c r="FZ223" s="624"/>
      <c r="GA223" s="624"/>
      <c r="GB223" s="624"/>
      <c r="GC223" s="624"/>
      <c r="GD223" s="624"/>
      <c r="GE223" s="624"/>
      <c r="GF223" s="624"/>
      <c r="GG223" s="624"/>
      <c r="GH223" s="624"/>
      <c r="GI223" s="624"/>
      <c r="GJ223" s="624"/>
      <c r="GK223" s="624"/>
      <c r="GL223" s="624"/>
      <c r="GM223" s="624"/>
      <c r="GN223" s="624"/>
      <c r="GO223" s="624"/>
      <c r="GP223" s="624"/>
      <c r="GQ223" s="624"/>
      <c r="GR223" s="624"/>
      <c r="GS223" s="624"/>
      <c r="GT223" s="624"/>
      <c r="GU223" s="624"/>
      <c r="GV223" s="624"/>
      <c r="GW223" s="624"/>
      <c r="GX223" s="624"/>
      <c r="GY223" s="624"/>
      <c r="GZ223" s="624"/>
      <c r="HA223" s="624"/>
      <c r="HB223" s="624"/>
      <c r="HC223" s="624"/>
      <c r="HD223" s="624"/>
      <c r="HE223" s="624"/>
      <c r="HF223" s="624"/>
      <c r="HG223" s="624"/>
      <c r="HH223" s="624"/>
      <c r="HI223" s="624"/>
      <c r="HJ223" s="624"/>
      <c r="HK223" s="624"/>
      <c r="HL223" s="624"/>
      <c r="HM223" s="624"/>
      <c r="HN223" s="624"/>
      <c r="HO223" s="624"/>
      <c r="HP223" s="624"/>
      <c r="HQ223" s="624"/>
      <c r="HR223" s="624"/>
      <c r="HS223" s="624"/>
      <c r="HT223" s="624"/>
      <c r="HU223" s="624"/>
      <c r="HV223" s="624"/>
      <c r="HW223" s="624"/>
      <c r="HX223" s="624"/>
      <c r="HY223" s="624"/>
      <c r="HZ223" s="624"/>
      <c r="IA223" s="624"/>
      <c r="IB223" s="624"/>
      <c r="IC223" s="624"/>
      <c r="ID223" s="624"/>
      <c r="IE223" s="624"/>
      <c r="IF223" s="624"/>
      <c r="IG223" s="624"/>
      <c r="IH223" s="624"/>
      <c r="II223" s="624"/>
      <c r="IJ223" s="624"/>
      <c r="IK223" s="624"/>
      <c r="IL223" s="624"/>
      <c r="IM223" s="624"/>
      <c r="IN223" s="624"/>
      <c r="IO223" s="624"/>
      <c r="IP223" s="624"/>
      <c r="IQ223" s="624"/>
      <c r="IR223" s="624"/>
      <c r="IS223" s="624"/>
      <c r="IT223" s="624"/>
      <c r="IU223" s="624"/>
      <c r="IV223" s="219"/>
    </row>
    <row r="224" spans="1:256" hidden="1">
      <c r="A224" s="678"/>
      <c r="B224" s="702"/>
      <c r="C224" s="703"/>
      <c r="D224" s="703"/>
      <c r="E224" s="687"/>
      <c r="F224" s="687"/>
      <c r="G224" s="688"/>
      <c r="H224" s="617"/>
      <c r="I224" s="672"/>
      <c r="J224" s="665"/>
      <c r="K224" s="664"/>
      <c r="L224" s="664"/>
      <c r="M224" s="664"/>
      <c r="N224" s="664"/>
      <c r="O224" s="624"/>
      <c r="P224" s="624"/>
      <c r="Q224" s="624"/>
      <c r="R224" s="624"/>
      <c r="S224" s="624"/>
      <c r="T224" s="624"/>
      <c r="U224" s="624"/>
      <c r="V224" s="624"/>
      <c r="W224" s="624"/>
      <c r="X224" s="624"/>
      <c r="Y224" s="624"/>
      <c r="Z224" s="624"/>
      <c r="AA224" s="624"/>
      <c r="AB224" s="624"/>
      <c r="AC224" s="624"/>
      <c r="AD224" s="624"/>
      <c r="AE224" s="624"/>
      <c r="AF224" s="624"/>
      <c r="AG224" s="624"/>
      <c r="AH224" s="624"/>
      <c r="AI224" s="624"/>
      <c r="AJ224" s="624"/>
      <c r="AK224" s="624"/>
      <c r="AL224" s="624"/>
      <c r="AM224" s="624"/>
      <c r="AN224" s="624"/>
      <c r="AO224" s="624"/>
      <c r="AP224" s="624"/>
      <c r="AQ224" s="624"/>
      <c r="AR224" s="624"/>
      <c r="AS224" s="624"/>
      <c r="AT224" s="624"/>
      <c r="AU224" s="624"/>
      <c r="AV224" s="624"/>
      <c r="AW224" s="624"/>
      <c r="AX224" s="624"/>
      <c r="AY224" s="624"/>
      <c r="AZ224" s="624"/>
      <c r="BA224" s="624"/>
      <c r="BB224" s="624"/>
      <c r="BC224" s="624"/>
      <c r="BD224" s="624"/>
      <c r="BE224" s="624"/>
      <c r="BF224" s="624"/>
      <c r="BG224" s="624"/>
      <c r="BH224" s="624"/>
      <c r="BI224" s="624"/>
      <c r="BJ224" s="624"/>
      <c r="BK224" s="624"/>
      <c r="BL224" s="624"/>
      <c r="BM224" s="624"/>
      <c r="BN224" s="624"/>
      <c r="BO224" s="624"/>
      <c r="BP224" s="624"/>
      <c r="BQ224" s="624"/>
      <c r="BR224" s="624"/>
      <c r="BS224" s="624"/>
      <c r="BT224" s="624"/>
      <c r="BU224" s="624"/>
      <c r="BV224" s="624"/>
      <c r="BW224" s="624"/>
      <c r="BX224" s="624"/>
      <c r="BY224" s="624"/>
      <c r="BZ224" s="624"/>
      <c r="CA224" s="624"/>
      <c r="CB224" s="624"/>
      <c r="CC224" s="624"/>
      <c r="CD224" s="624"/>
      <c r="CE224" s="624"/>
      <c r="CF224" s="624"/>
      <c r="CG224" s="624"/>
      <c r="CH224" s="624"/>
      <c r="CI224" s="624"/>
      <c r="CJ224" s="624"/>
      <c r="CK224" s="624"/>
      <c r="CL224" s="624"/>
      <c r="CM224" s="624"/>
      <c r="CN224" s="624"/>
      <c r="CO224" s="624"/>
      <c r="CP224" s="624"/>
      <c r="CQ224" s="624"/>
      <c r="CR224" s="624"/>
      <c r="CS224" s="624"/>
      <c r="CT224" s="624"/>
      <c r="CU224" s="624"/>
      <c r="CV224" s="624"/>
      <c r="CW224" s="624"/>
      <c r="CX224" s="624"/>
      <c r="CY224" s="624"/>
      <c r="CZ224" s="624"/>
      <c r="DA224" s="624"/>
      <c r="DB224" s="624"/>
      <c r="DC224" s="624"/>
      <c r="DD224" s="624"/>
      <c r="DE224" s="624"/>
      <c r="DF224" s="624"/>
      <c r="DG224" s="624"/>
      <c r="DH224" s="624"/>
      <c r="DI224" s="624"/>
      <c r="DJ224" s="624"/>
      <c r="DK224" s="624"/>
      <c r="DL224" s="624"/>
      <c r="DM224" s="624"/>
      <c r="DN224" s="624"/>
      <c r="DO224" s="624"/>
      <c r="DP224" s="624"/>
      <c r="DQ224" s="624"/>
      <c r="DR224" s="624"/>
      <c r="DS224" s="624"/>
      <c r="DT224" s="624"/>
      <c r="DU224" s="624"/>
      <c r="DV224" s="624"/>
      <c r="DW224" s="624"/>
      <c r="DX224" s="624"/>
      <c r="DY224" s="624"/>
      <c r="DZ224" s="624"/>
      <c r="EA224" s="624"/>
      <c r="EB224" s="624"/>
      <c r="EC224" s="624"/>
      <c r="ED224" s="624"/>
      <c r="EE224" s="624"/>
      <c r="EF224" s="624"/>
      <c r="EG224" s="624"/>
      <c r="EH224" s="624"/>
      <c r="EI224" s="624"/>
      <c r="EJ224" s="624"/>
      <c r="EK224" s="624"/>
      <c r="EL224" s="624"/>
      <c r="EM224" s="624"/>
      <c r="EN224" s="624"/>
      <c r="EO224" s="624"/>
      <c r="EP224" s="624"/>
      <c r="EQ224" s="624"/>
      <c r="ER224" s="624"/>
      <c r="ES224" s="624"/>
      <c r="ET224" s="624"/>
      <c r="EU224" s="624"/>
      <c r="EV224" s="624"/>
      <c r="EW224" s="624"/>
      <c r="EX224" s="624"/>
      <c r="EY224" s="624"/>
      <c r="EZ224" s="624"/>
      <c r="FA224" s="624"/>
      <c r="FB224" s="624"/>
      <c r="FC224" s="624"/>
      <c r="FD224" s="624"/>
      <c r="FE224" s="624"/>
      <c r="FF224" s="624"/>
      <c r="FG224" s="624"/>
      <c r="FH224" s="624"/>
      <c r="FI224" s="624"/>
      <c r="FJ224" s="624"/>
      <c r="FK224" s="624"/>
      <c r="FL224" s="624"/>
      <c r="FM224" s="624"/>
      <c r="FN224" s="624"/>
      <c r="FO224" s="624"/>
      <c r="FP224" s="624"/>
      <c r="FQ224" s="624"/>
      <c r="FR224" s="624"/>
      <c r="FS224" s="624"/>
      <c r="FT224" s="624"/>
      <c r="FU224" s="624"/>
      <c r="FV224" s="624"/>
      <c r="FW224" s="624"/>
      <c r="FX224" s="624"/>
      <c r="FY224" s="624"/>
      <c r="FZ224" s="624"/>
      <c r="GA224" s="624"/>
      <c r="GB224" s="624"/>
      <c r="GC224" s="624"/>
      <c r="GD224" s="624"/>
      <c r="GE224" s="624"/>
      <c r="GF224" s="624"/>
      <c r="GG224" s="624"/>
      <c r="GH224" s="624"/>
      <c r="GI224" s="624"/>
      <c r="GJ224" s="624"/>
      <c r="GK224" s="624"/>
      <c r="GL224" s="624"/>
      <c r="GM224" s="624"/>
      <c r="GN224" s="624"/>
      <c r="GO224" s="624"/>
      <c r="GP224" s="624"/>
      <c r="GQ224" s="624"/>
      <c r="GR224" s="624"/>
      <c r="GS224" s="624"/>
      <c r="GT224" s="624"/>
      <c r="GU224" s="624"/>
      <c r="GV224" s="624"/>
      <c r="GW224" s="624"/>
      <c r="GX224" s="624"/>
      <c r="GY224" s="624"/>
      <c r="GZ224" s="624"/>
      <c r="HA224" s="624"/>
      <c r="HB224" s="624"/>
      <c r="HC224" s="624"/>
      <c r="HD224" s="624"/>
      <c r="HE224" s="624"/>
      <c r="HF224" s="624"/>
      <c r="HG224" s="624"/>
      <c r="HH224" s="624"/>
      <c r="HI224" s="624"/>
      <c r="HJ224" s="624"/>
      <c r="HK224" s="624"/>
      <c r="HL224" s="624"/>
      <c r="HM224" s="624"/>
      <c r="HN224" s="624"/>
      <c r="HO224" s="624"/>
      <c r="HP224" s="624"/>
      <c r="HQ224" s="624"/>
      <c r="HR224" s="624"/>
      <c r="HS224" s="624"/>
      <c r="HT224" s="624"/>
      <c r="HU224" s="624"/>
      <c r="HV224" s="624"/>
      <c r="HW224" s="624"/>
      <c r="HX224" s="624"/>
      <c r="HY224" s="624"/>
      <c r="HZ224" s="624"/>
      <c r="IA224" s="624"/>
      <c r="IB224" s="624"/>
      <c r="IC224" s="624"/>
      <c r="ID224" s="624"/>
      <c r="IE224" s="624"/>
      <c r="IF224" s="624"/>
      <c r="IG224" s="624"/>
      <c r="IH224" s="624"/>
      <c r="II224" s="624"/>
      <c r="IJ224" s="624"/>
      <c r="IK224" s="624"/>
      <c r="IL224" s="624"/>
      <c r="IM224" s="624"/>
      <c r="IN224" s="624"/>
      <c r="IO224" s="624"/>
      <c r="IP224" s="624"/>
      <c r="IQ224" s="624"/>
      <c r="IR224" s="624"/>
      <c r="IS224" s="624"/>
      <c r="IT224" s="624"/>
      <c r="IU224" s="624"/>
      <c r="IV224" s="219"/>
    </row>
    <row r="225" spans="1:256" ht="15" hidden="1">
      <c r="A225" s="1171"/>
      <c r="B225" s="1174" t="s">
        <v>83</v>
      </c>
      <c r="C225" s="1177" t="s">
        <v>82</v>
      </c>
      <c r="D225" s="625" t="s">
        <v>0</v>
      </c>
      <c r="E225" s="244">
        <f t="shared" ref="E225:G226" si="73">E229</f>
        <v>3489000</v>
      </c>
      <c r="F225" s="244">
        <f t="shared" si="73"/>
        <v>3489000</v>
      </c>
      <c r="G225" s="626">
        <f t="shared" si="73"/>
        <v>0</v>
      </c>
      <c r="H225" s="617"/>
      <c r="I225" s="808" t="s">
        <v>82</v>
      </c>
      <c r="J225" s="627" t="s">
        <v>0</v>
      </c>
      <c r="K225" s="244">
        <f t="shared" ref="K225:M226" si="74">K229</f>
        <v>3489000</v>
      </c>
      <c r="L225" s="244">
        <f t="shared" si="74"/>
        <v>3489000</v>
      </c>
      <c r="M225" s="244">
        <f t="shared" si="74"/>
        <v>0</v>
      </c>
      <c r="N225" s="244">
        <f>N229</f>
        <v>0</v>
      </c>
      <c r="O225" s="246"/>
      <c r="P225" s="246"/>
      <c r="Q225" s="246"/>
      <c r="R225" s="246"/>
      <c r="S225" s="246"/>
      <c r="T225" s="246"/>
      <c r="U225" s="246"/>
      <c r="V225" s="246"/>
      <c r="W225" s="246"/>
      <c r="X225" s="246"/>
      <c r="Y225" s="246"/>
      <c r="Z225" s="246"/>
      <c r="AA225" s="246"/>
      <c r="AB225" s="246"/>
      <c r="AC225" s="246"/>
      <c r="AD225" s="246"/>
      <c r="AE225" s="246"/>
      <c r="AF225" s="246"/>
      <c r="AG225" s="246"/>
      <c r="AH225" s="246"/>
      <c r="AI225" s="246"/>
      <c r="AJ225" s="246"/>
      <c r="AK225" s="246"/>
      <c r="AL225" s="246"/>
      <c r="AM225" s="246"/>
      <c r="AN225" s="246"/>
      <c r="AO225" s="246"/>
      <c r="AP225" s="246"/>
      <c r="AQ225" s="246"/>
      <c r="AR225" s="246"/>
      <c r="AS225" s="246"/>
      <c r="AT225" s="246"/>
      <c r="AU225" s="246"/>
      <c r="AV225" s="246"/>
      <c r="AW225" s="246"/>
      <c r="AX225" s="246"/>
      <c r="AY225" s="246"/>
      <c r="AZ225" s="246"/>
      <c r="BA225" s="246"/>
      <c r="BB225" s="246"/>
      <c r="BC225" s="246"/>
      <c r="BD225" s="246"/>
      <c r="BE225" s="246"/>
      <c r="BF225" s="246"/>
      <c r="BG225" s="246"/>
      <c r="BH225" s="246"/>
      <c r="BI225" s="246"/>
      <c r="BJ225" s="246"/>
      <c r="BK225" s="246"/>
      <c r="BL225" s="246"/>
      <c r="BM225" s="246"/>
      <c r="BN225" s="246"/>
      <c r="BO225" s="246"/>
      <c r="BP225" s="246"/>
      <c r="BQ225" s="246"/>
      <c r="BR225" s="246"/>
      <c r="BS225" s="246"/>
      <c r="BT225" s="246"/>
      <c r="BU225" s="246"/>
      <c r="BV225" s="246"/>
      <c r="BW225" s="246"/>
      <c r="BX225" s="246"/>
      <c r="BY225" s="246"/>
      <c r="BZ225" s="246"/>
      <c r="CA225" s="246"/>
      <c r="CB225" s="246"/>
      <c r="CC225" s="246"/>
      <c r="CD225" s="246"/>
      <c r="CE225" s="246"/>
      <c r="CF225" s="246"/>
      <c r="CG225" s="246"/>
      <c r="CH225" s="246"/>
      <c r="CI225" s="246"/>
      <c r="CJ225" s="246"/>
      <c r="CK225" s="246"/>
      <c r="CL225" s="246"/>
      <c r="CM225" s="246"/>
      <c r="CN225" s="246"/>
      <c r="CO225" s="246"/>
      <c r="CP225" s="246"/>
      <c r="CQ225" s="246"/>
      <c r="CR225" s="246"/>
      <c r="CS225" s="246"/>
      <c r="CT225" s="246"/>
      <c r="CU225" s="246"/>
      <c r="CV225" s="246"/>
      <c r="CW225" s="246"/>
      <c r="CX225" s="246"/>
      <c r="CY225" s="246"/>
      <c r="CZ225" s="246"/>
      <c r="DA225" s="246"/>
      <c r="DB225" s="246"/>
      <c r="DC225" s="246"/>
      <c r="DD225" s="246"/>
      <c r="DE225" s="246"/>
      <c r="DF225" s="246"/>
      <c r="DG225" s="246"/>
      <c r="DH225" s="246"/>
      <c r="DI225" s="246"/>
      <c r="DJ225" s="246"/>
      <c r="DK225" s="246"/>
      <c r="DL225" s="246"/>
      <c r="DM225" s="246"/>
      <c r="DN225" s="246"/>
      <c r="DO225" s="246"/>
      <c r="DP225" s="246"/>
      <c r="DQ225" s="246"/>
      <c r="DR225" s="246"/>
      <c r="DS225" s="246"/>
      <c r="DT225" s="246"/>
      <c r="DU225" s="246"/>
      <c r="DV225" s="246"/>
      <c r="DW225" s="246"/>
      <c r="DX225" s="246"/>
      <c r="DY225" s="246"/>
      <c r="DZ225" s="246"/>
      <c r="EA225" s="246"/>
      <c r="EB225" s="246"/>
      <c r="EC225" s="246"/>
      <c r="ED225" s="246"/>
      <c r="EE225" s="246"/>
      <c r="EF225" s="246"/>
      <c r="EG225" s="246"/>
      <c r="EH225" s="246"/>
      <c r="EI225" s="246"/>
      <c r="EJ225" s="246"/>
      <c r="EK225" s="246"/>
      <c r="EL225" s="246"/>
      <c r="EM225" s="246"/>
      <c r="EN225" s="246"/>
      <c r="EO225" s="246"/>
      <c r="EP225" s="246"/>
      <c r="EQ225" s="246"/>
      <c r="ER225" s="246"/>
      <c r="ES225" s="246"/>
      <c r="ET225" s="246"/>
      <c r="EU225" s="246"/>
      <c r="EV225" s="246"/>
      <c r="EW225" s="246"/>
      <c r="EX225" s="246"/>
      <c r="EY225" s="246"/>
      <c r="EZ225" s="246"/>
      <c r="FA225" s="246"/>
      <c r="FB225" s="246"/>
      <c r="FC225" s="246"/>
      <c r="FD225" s="246"/>
      <c r="FE225" s="246"/>
      <c r="FF225" s="246"/>
      <c r="FG225" s="246"/>
      <c r="FH225" s="246"/>
      <c r="FI225" s="246"/>
      <c r="FJ225" s="246"/>
      <c r="FK225" s="246"/>
      <c r="FL225" s="246"/>
      <c r="FM225" s="246"/>
      <c r="FN225" s="246"/>
      <c r="FO225" s="246"/>
      <c r="FP225" s="246"/>
      <c r="FQ225" s="246"/>
      <c r="FR225" s="246"/>
      <c r="FS225" s="246"/>
      <c r="FT225" s="246"/>
      <c r="FU225" s="246"/>
      <c r="FV225" s="246"/>
      <c r="FW225" s="246"/>
      <c r="FX225" s="246"/>
      <c r="FY225" s="246"/>
      <c r="FZ225" s="246"/>
      <c r="GA225" s="246"/>
      <c r="GB225" s="246"/>
      <c r="GC225" s="246"/>
      <c r="GD225" s="246"/>
      <c r="GE225" s="246"/>
      <c r="GF225" s="246"/>
      <c r="GG225" s="246"/>
      <c r="GH225" s="246"/>
      <c r="GI225" s="246"/>
      <c r="GJ225" s="246"/>
      <c r="GK225" s="246"/>
      <c r="GL225" s="246"/>
      <c r="GM225" s="246"/>
      <c r="GN225" s="246"/>
      <c r="GO225" s="246"/>
      <c r="GP225" s="246"/>
      <c r="GQ225" s="246"/>
      <c r="GR225" s="246"/>
      <c r="GS225" s="246"/>
      <c r="GT225" s="246"/>
      <c r="GU225" s="246"/>
      <c r="GV225" s="246"/>
      <c r="GW225" s="246"/>
      <c r="GX225" s="246"/>
      <c r="GY225" s="246"/>
      <c r="GZ225" s="246"/>
      <c r="HA225" s="246"/>
      <c r="HB225" s="246"/>
      <c r="HC225" s="246"/>
      <c r="HD225" s="246"/>
      <c r="HE225" s="246"/>
      <c r="HF225" s="246"/>
      <c r="HG225" s="246"/>
      <c r="HH225" s="246"/>
      <c r="HI225" s="246"/>
      <c r="HJ225" s="246"/>
      <c r="HK225" s="246"/>
      <c r="HL225" s="246"/>
      <c r="HM225" s="246"/>
      <c r="HN225" s="246"/>
      <c r="HO225" s="246"/>
      <c r="HP225" s="246"/>
      <c r="HQ225" s="246"/>
      <c r="HR225" s="246"/>
      <c r="HS225" s="246"/>
      <c r="HT225" s="246"/>
      <c r="HU225" s="246"/>
      <c r="HV225" s="246"/>
      <c r="HW225" s="246"/>
      <c r="HX225" s="246"/>
      <c r="HY225" s="246"/>
      <c r="HZ225" s="246"/>
      <c r="IA225" s="246"/>
      <c r="IB225" s="246"/>
      <c r="IC225" s="246"/>
      <c r="ID225" s="246"/>
      <c r="IE225" s="246"/>
      <c r="IF225" s="246"/>
      <c r="IG225" s="246"/>
      <c r="IH225" s="246"/>
      <c r="II225" s="246"/>
      <c r="IJ225" s="246"/>
      <c r="IK225" s="246"/>
      <c r="IL225" s="246"/>
      <c r="IM225" s="246"/>
      <c r="IN225" s="246"/>
      <c r="IO225" s="246"/>
      <c r="IP225" s="246"/>
      <c r="IQ225" s="246"/>
      <c r="IR225" s="246"/>
      <c r="IS225" s="246"/>
      <c r="IT225" s="246"/>
      <c r="IU225" s="246"/>
      <c r="IV225" s="219"/>
    </row>
    <row r="226" spans="1:256" ht="15" hidden="1">
      <c r="A226" s="1172"/>
      <c r="B226" s="1175"/>
      <c r="C226" s="1178"/>
      <c r="D226" s="628" t="s">
        <v>1</v>
      </c>
      <c r="E226" s="244">
        <f t="shared" si="73"/>
        <v>0</v>
      </c>
      <c r="F226" s="244">
        <f t="shared" si="73"/>
        <v>0</v>
      </c>
      <c r="G226" s="626">
        <f t="shared" si="73"/>
        <v>0</v>
      </c>
      <c r="H226" s="617"/>
      <c r="I226" s="809"/>
      <c r="J226" s="629" t="s">
        <v>1</v>
      </c>
      <c r="K226" s="244">
        <f t="shared" si="74"/>
        <v>0</v>
      </c>
      <c r="L226" s="244">
        <f t="shared" si="74"/>
        <v>0</v>
      </c>
      <c r="M226" s="244">
        <f t="shared" si="74"/>
        <v>0</v>
      </c>
      <c r="N226" s="244">
        <f>N230</f>
        <v>0</v>
      </c>
      <c r="O226" s="246"/>
      <c r="P226" s="246"/>
      <c r="Q226" s="246"/>
      <c r="R226" s="246"/>
      <c r="S226" s="246"/>
      <c r="T226" s="246"/>
      <c r="U226" s="246"/>
      <c r="V226" s="246"/>
      <c r="W226" s="246"/>
      <c r="X226" s="246"/>
      <c r="Y226" s="246"/>
      <c r="Z226" s="246"/>
      <c r="AA226" s="246"/>
      <c r="AB226" s="246"/>
      <c r="AC226" s="246"/>
      <c r="AD226" s="246"/>
      <c r="AE226" s="246"/>
      <c r="AF226" s="246"/>
      <c r="AG226" s="246"/>
      <c r="AH226" s="246"/>
      <c r="AI226" s="246"/>
      <c r="AJ226" s="246"/>
      <c r="AK226" s="246"/>
      <c r="AL226" s="246"/>
      <c r="AM226" s="246"/>
      <c r="AN226" s="246"/>
      <c r="AO226" s="246"/>
      <c r="AP226" s="246"/>
      <c r="AQ226" s="246"/>
      <c r="AR226" s="246"/>
      <c r="AS226" s="246"/>
      <c r="AT226" s="246"/>
      <c r="AU226" s="246"/>
      <c r="AV226" s="246"/>
      <c r="AW226" s="246"/>
      <c r="AX226" s="246"/>
      <c r="AY226" s="246"/>
      <c r="AZ226" s="246"/>
      <c r="BA226" s="246"/>
      <c r="BB226" s="246"/>
      <c r="BC226" s="246"/>
      <c r="BD226" s="246"/>
      <c r="BE226" s="246"/>
      <c r="BF226" s="246"/>
      <c r="BG226" s="246"/>
      <c r="BH226" s="246"/>
      <c r="BI226" s="246"/>
      <c r="BJ226" s="246"/>
      <c r="BK226" s="246"/>
      <c r="BL226" s="246"/>
      <c r="BM226" s="246"/>
      <c r="BN226" s="246"/>
      <c r="BO226" s="246"/>
      <c r="BP226" s="246"/>
      <c r="BQ226" s="246"/>
      <c r="BR226" s="246"/>
      <c r="BS226" s="246"/>
      <c r="BT226" s="246"/>
      <c r="BU226" s="246"/>
      <c r="BV226" s="246"/>
      <c r="BW226" s="246"/>
      <c r="BX226" s="246"/>
      <c r="BY226" s="246"/>
      <c r="BZ226" s="246"/>
      <c r="CA226" s="246"/>
      <c r="CB226" s="246"/>
      <c r="CC226" s="246"/>
      <c r="CD226" s="246"/>
      <c r="CE226" s="246"/>
      <c r="CF226" s="246"/>
      <c r="CG226" s="246"/>
      <c r="CH226" s="246"/>
      <c r="CI226" s="246"/>
      <c r="CJ226" s="246"/>
      <c r="CK226" s="246"/>
      <c r="CL226" s="246"/>
      <c r="CM226" s="246"/>
      <c r="CN226" s="246"/>
      <c r="CO226" s="246"/>
      <c r="CP226" s="246"/>
      <c r="CQ226" s="246"/>
      <c r="CR226" s="246"/>
      <c r="CS226" s="246"/>
      <c r="CT226" s="246"/>
      <c r="CU226" s="246"/>
      <c r="CV226" s="246"/>
      <c r="CW226" s="246"/>
      <c r="CX226" s="246"/>
      <c r="CY226" s="246"/>
      <c r="CZ226" s="246"/>
      <c r="DA226" s="246"/>
      <c r="DB226" s="246"/>
      <c r="DC226" s="246"/>
      <c r="DD226" s="246"/>
      <c r="DE226" s="246"/>
      <c r="DF226" s="246"/>
      <c r="DG226" s="246"/>
      <c r="DH226" s="246"/>
      <c r="DI226" s="246"/>
      <c r="DJ226" s="246"/>
      <c r="DK226" s="246"/>
      <c r="DL226" s="246"/>
      <c r="DM226" s="246"/>
      <c r="DN226" s="246"/>
      <c r="DO226" s="246"/>
      <c r="DP226" s="246"/>
      <c r="DQ226" s="246"/>
      <c r="DR226" s="246"/>
      <c r="DS226" s="246"/>
      <c r="DT226" s="246"/>
      <c r="DU226" s="246"/>
      <c r="DV226" s="246"/>
      <c r="DW226" s="246"/>
      <c r="DX226" s="246"/>
      <c r="DY226" s="246"/>
      <c r="DZ226" s="246"/>
      <c r="EA226" s="246"/>
      <c r="EB226" s="246"/>
      <c r="EC226" s="246"/>
      <c r="ED226" s="246"/>
      <c r="EE226" s="246"/>
      <c r="EF226" s="246"/>
      <c r="EG226" s="246"/>
      <c r="EH226" s="246"/>
      <c r="EI226" s="246"/>
      <c r="EJ226" s="246"/>
      <c r="EK226" s="246"/>
      <c r="EL226" s="246"/>
      <c r="EM226" s="246"/>
      <c r="EN226" s="246"/>
      <c r="EO226" s="246"/>
      <c r="EP226" s="246"/>
      <c r="EQ226" s="246"/>
      <c r="ER226" s="246"/>
      <c r="ES226" s="246"/>
      <c r="ET226" s="246"/>
      <c r="EU226" s="246"/>
      <c r="EV226" s="246"/>
      <c r="EW226" s="246"/>
      <c r="EX226" s="246"/>
      <c r="EY226" s="246"/>
      <c r="EZ226" s="246"/>
      <c r="FA226" s="246"/>
      <c r="FB226" s="246"/>
      <c r="FC226" s="246"/>
      <c r="FD226" s="246"/>
      <c r="FE226" s="246"/>
      <c r="FF226" s="246"/>
      <c r="FG226" s="246"/>
      <c r="FH226" s="246"/>
      <c r="FI226" s="246"/>
      <c r="FJ226" s="246"/>
      <c r="FK226" s="246"/>
      <c r="FL226" s="246"/>
      <c r="FM226" s="246"/>
      <c r="FN226" s="246"/>
      <c r="FO226" s="246"/>
      <c r="FP226" s="246"/>
      <c r="FQ226" s="246"/>
      <c r="FR226" s="246"/>
      <c r="FS226" s="246"/>
      <c r="FT226" s="246"/>
      <c r="FU226" s="246"/>
      <c r="FV226" s="246"/>
      <c r="FW226" s="246"/>
      <c r="FX226" s="246"/>
      <c r="FY226" s="246"/>
      <c r="FZ226" s="246"/>
      <c r="GA226" s="246"/>
      <c r="GB226" s="246"/>
      <c r="GC226" s="246"/>
      <c r="GD226" s="246"/>
      <c r="GE226" s="246"/>
      <c r="GF226" s="246"/>
      <c r="GG226" s="246"/>
      <c r="GH226" s="246"/>
      <c r="GI226" s="246"/>
      <c r="GJ226" s="246"/>
      <c r="GK226" s="246"/>
      <c r="GL226" s="246"/>
      <c r="GM226" s="246"/>
      <c r="GN226" s="246"/>
      <c r="GO226" s="246"/>
      <c r="GP226" s="246"/>
      <c r="GQ226" s="246"/>
      <c r="GR226" s="246"/>
      <c r="GS226" s="246"/>
      <c r="GT226" s="246"/>
      <c r="GU226" s="246"/>
      <c r="GV226" s="246"/>
      <c r="GW226" s="246"/>
      <c r="GX226" s="246"/>
      <c r="GY226" s="246"/>
      <c r="GZ226" s="246"/>
      <c r="HA226" s="246"/>
      <c r="HB226" s="246"/>
      <c r="HC226" s="246"/>
      <c r="HD226" s="246"/>
      <c r="HE226" s="246"/>
      <c r="HF226" s="246"/>
      <c r="HG226" s="246"/>
      <c r="HH226" s="246"/>
      <c r="HI226" s="246"/>
      <c r="HJ226" s="246"/>
      <c r="HK226" s="246"/>
      <c r="HL226" s="246"/>
      <c r="HM226" s="246"/>
      <c r="HN226" s="246"/>
      <c r="HO226" s="246"/>
      <c r="HP226" s="246"/>
      <c r="HQ226" s="246"/>
      <c r="HR226" s="246"/>
      <c r="HS226" s="246"/>
      <c r="HT226" s="246"/>
      <c r="HU226" s="246"/>
      <c r="HV226" s="246"/>
      <c r="HW226" s="246"/>
      <c r="HX226" s="246"/>
      <c r="HY226" s="246"/>
      <c r="HZ226" s="246"/>
      <c r="IA226" s="246"/>
      <c r="IB226" s="246"/>
      <c r="IC226" s="246"/>
      <c r="ID226" s="246"/>
      <c r="IE226" s="246"/>
      <c r="IF226" s="246"/>
      <c r="IG226" s="246"/>
      <c r="IH226" s="246"/>
      <c r="II226" s="246"/>
      <c r="IJ226" s="246"/>
      <c r="IK226" s="246"/>
      <c r="IL226" s="246"/>
      <c r="IM226" s="246"/>
      <c r="IN226" s="246"/>
      <c r="IO226" s="246"/>
      <c r="IP226" s="246"/>
      <c r="IQ226" s="246"/>
      <c r="IR226" s="246"/>
      <c r="IS226" s="246"/>
      <c r="IT226" s="246"/>
      <c r="IU226" s="246"/>
      <c r="IV226" s="219"/>
    </row>
    <row r="227" spans="1:256" ht="15" hidden="1">
      <c r="A227" s="1173"/>
      <c r="B227" s="1176"/>
      <c r="C227" s="1179"/>
      <c r="D227" s="628" t="s">
        <v>2</v>
      </c>
      <c r="E227" s="630">
        <f>E225+E226</f>
        <v>3489000</v>
      </c>
      <c r="F227" s="630">
        <f>F225+F226</f>
        <v>3489000</v>
      </c>
      <c r="G227" s="630">
        <f>G225+G226</f>
        <v>0</v>
      </c>
      <c r="H227" s="617"/>
      <c r="I227" s="810"/>
      <c r="J227" s="629" t="s">
        <v>2</v>
      </c>
      <c r="K227" s="630">
        <f>K225+K226</f>
        <v>3489000</v>
      </c>
      <c r="L227" s="630">
        <f>L225+L226</f>
        <v>3489000</v>
      </c>
      <c r="M227" s="630">
        <f>M225+M226</f>
        <v>0</v>
      </c>
      <c r="N227" s="630">
        <f>N225+N226</f>
        <v>0</v>
      </c>
      <c r="O227" s="246"/>
      <c r="P227" s="246"/>
      <c r="Q227" s="246"/>
      <c r="R227" s="246"/>
      <c r="S227" s="246"/>
      <c r="T227" s="246"/>
      <c r="U227" s="246"/>
      <c r="V227" s="246"/>
      <c r="W227" s="246"/>
      <c r="X227" s="246"/>
      <c r="Y227" s="246"/>
      <c r="Z227" s="246"/>
      <c r="AA227" s="246"/>
      <c r="AB227" s="246"/>
      <c r="AC227" s="246"/>
      <c r="AD227" s="246"/>
      <c r="AE227" s="246"/>
      <c r="AF227" s="246"/>
      <c r="AG227" s="246"/>
      <c r="AH227" s="246"/>
      <c r="AI227" s="246"/>
      <c r="AJ227" s="246"/>
      <c r="AK227" s="246"/>
      <c r="AL227" s="246"/>
      <c r="AM227" s="246"/>
      <c r="AN227" s="246"/>
      <c r="AO227" s="246"/>
      <c r="AP227" s="246"/>
      <c r="AQ227" s="246"/>
      <c r="AR227" s="246"/>
      <c r="AS227" s="246"/>
      <c r="AT227" s="246"/>
      <c r="AU227" s="246"/>
      <c r="AV227" s="246"/>
      <c r="AW227" s="246"/>
      <c r="AX227" s="246"/>
      <c r="AY227" s="246"/>
      <c r="AZ227" s="246"/>
      <c r="BA227" s="246"/>
      <c r="BB227" s="246"/>
      <c r="BC227" s="246"/>
      <c r="BD227" s="246"/>
      <c r="BE227" s="246"/>
      <c r="BF227" s="246"/>
      <c r="BG227" s="246"/>
      <c r="BH227" s="246"/>
      <c r="BI227" s="246"/>
      <c r="BJ227" s="246"/>
      <c r="BK227" s="246"/>
      <c r="BL227" s="246"/>
      <c r="BM227" s="246"/>
      <c r="BN227" s="246"/>
      <c r="BO227" s="246"/>
      <c r="BP227" s="246"/>
      <c r="BQ227" s="246"/>
      <c r="BR227" s="246"/>
      <c r="BS227" s="246"/>
      <c r="BT227" s="246"/>
      <c r="BU227" s="246"/>
      <c r="BV227" s="246"/>
      <c r="BW227" s="246"/>
      <c r="BX227" s="246"/>
      <c r="BY227" s="246"/>
      <c r="BZ227" s="246"/>
      <c r="CA227" s="246"/>
      <c r="CB227" s="246"/>
      <c r="CC227" s="246"/>
      <c r="CD227" s="246"/>
      <c r="CE227" s="246"/>
      <c r="CF227" s="246"/>
      <c r="CG227" s="246"/>
      <c r="CH227" s="246"/>
      <c r="CI227" s="246"/>
      <c r="CJ227" s="246"/>
      <c r="CK227" s="246"/>
      <c r="CL227" s="246"/>
      <c r="CM227" s="246"/>
      <c r="CN227" s="246"/>
      <c r="CO227" s="246"/>
      <c r="CP227" s="246"/>
      <c r="CQ227" s="246"/>
      <c r="CR227" s="246"/>
      <c r="CS227" s="246"/>
      <c r="CT227" s="246"/>
      <c r="CU227" s="246"/>
      <c r="CV227" s="246"/>
      <c r="CW227" s="246"/>
      <c r="CX227" s="246"/>
      <c r="CY227" s="246"/>
      <c r="CZ227" s="246"/>
      <c r="DA227" s="246"/>
      <c r="DB227" s="246"/>
      <c r="DC227" s="246"/>
      <c r="DD227" s="246"/>
      <c r="DE227" s="246"/>
      <c r="DF227" s="246"/>
      <c r="DG227" s="246"/>
      <c r="DH227" s="246"/>
      <c r="DI227" s="246"/>
      <c r="DJ227" s="246"/>
      <c r="DK227" s="246"/>
      <c r="DL227" s="246"/>
      <c r="DM227" s="246"/>
      <c r="DN227" s="246"/>
      <c r="DO227" s="246"/>
      <c r="DP227" s="246"/>
      <c r="DQ227" s="246"/>
      <c r="DR227" s="246"/>
      <c r="DS227" s="246"/>
      <c r="DT227" s="246"/>
      <c r="DU227" s="246"/>
      <c r="DV227" s="246"/>
      <c r="DW227" s="246"/>
      <c r="DX227" s="246"/>
      <c r="DY227" s="246"/>
      <c r="DZ227" s="246"/>
      <c r="EA227" s="246"/>
      <c r="EB227" s="246"/>
      <c r="EC227" s="246"/>
      <c r="ED227" s="246"/>
      <c r="EE227" s="246"/>
      <c r="EF227" s="246"/>
      <c r="EG227" s="246"/>
      <c r="EH227" s="246"/>
      <c r="EI227" s="246"/>
      <c r="EJ227" s="246"/>
      <c r="EK227" s="246"/>
      <c r="EL227" s="246"/>
      <c r="EM227" s="246"/>
      <c r="EN227" s="246"/>
      <c r="EO227" s="246"/>
      <c r="EP227" s="246"/>
      <c r="EQ227" s="246"/>
      <c r="ER227" s="246"/>
      <c r="ES227" s="246"/>
      <c r="ET227" s="246"/>
      <c r="EU227" s="246"/>
      <c r="EV227" s="246"/>
      <c r="EW227" s="246"/>
      <c r="EX227" s="246"/>
      <c r="EY227" s="246"/>
      <c r="EZ227" s="246"/>
      <c r="FA227" s="246"/>
      <c r="FB227" s="246"/>
      <c r="FC227" s="246"/>
      <c r="FD227" s="246"/>
      <c r="FE227" s="246"/>
      <c r="FF227" s="246"/>
      <c r="FG227" s="246"/>
      <c r="FH227" s="246"/>
      <c r="FI227" s="246"/>
      <c r="FJ227" s="246"/>
      <c r="FK227" s="246"/>
      <c r="FL227" s="246"/>
      <c r="FM227" s="246"/>
      <c r="FN227" s="246"/>
      <c r="FO227" s="246"/>
      <c r="FP227" s="246"/>
      <c r="FQ227" s="246"/>
      <c r="FR227" s="246"/>
      <c r="FS227" s="246"/>
      <c r="FT227" s="246"/>
      <c r="FU227" s="246"/>
      <c r="FV227" s="246"/>
      <c r="FW227" s="246"/>
      <c r="FX227" s="246"/>
      <c r="FY227" s="246"/>
      <c r="FZ227" s="246"/>
      <c r="GA227" s="246"/>
      <c r="GB227" s="246"/>
      <c r="GC227" s="246"/>
      <c r="GD227" s="246"/>
      <c r="GE227" s="246"/>
      <c r="GF227" s="246"/>
      <c r="GG227" s="246"/>
      <c r="GH227" s="246"/>
      <c r="GI227" s="246"/>
      <c r="GJ227" s="246"/>
      <c r="GK227" s="246"/>
      <c r="GL227" s="246"/>
      <c r="GM227" s="246"/>
      <c r="GN227" s="246"/>
      <c r="GO227" s="246"/>
      <c r="GP227" s="246"/>
      <c r="GQ227" s="246"/>
      <c r="GR227" s="246"/>
      <c r="GS227" s="246"/>
      <c r="GT227" s="246"/>
      <c r="GU227" s="246"/>
      <c r="GV227" s="246"/>
      <c r="GW227" s="246"/>
      <c r="GX227" s="246"/>
      <c r="GY227" s="246"/>
      <c r="GZ227" s="246"/>
      <c r="HA227" s="246"/>
      <c r="HB227" s="246"/>
      <c r="HC227" s="246"/>
      <c r="HD227" s="246"/>
      <c r="HE227" s="246"/>
      <c r="HF227" s="246"/>
      <c r="HG227" s="246"/>
      <c r="HH227" s="246"/>
      <c r="HI227" s="246"/>
      <c r="HJ227" s="246"/>
      <c r="HK227" s="246"/>
      <c r="HL227" s="246"/>
      <c r="HM227" s="246"/>
      <c r="HN227" s="246"/>
      <c r="HO227" s="246"/>
      <c r="HP227" s="246"/>
      <c r="HQ227" s="246"/>
      <c r="HR227" s="246"/>
      <c r="HS227" s="246"/>
      <c r="HT227" s="246"/>
      <c r="HU227" s="246"/>
      <c r="HV227" s="246"/>
      <c r="HW227" s="246"/>
      <c r="HX227" s="246"/>
      <c r="HY227" s="246"/>
      <c r="HZ227" s="246"/>
      <c r="IA227" s="246"/>
      <c r="IB227" s="246"/>
      <c r="IC227" s="246"/>
      <c r="ID227" s="246"/>
      <c r="IE227" s="246"/>
      <c r="IF227" s="246"/>
      <c r="IG227" s="246"/>
      <c r="IH227" s="246"/>
      <c r="II227" s="246"/>
      <c r="IJ227" s="246"/>
      <c r="IK227" s="246"/>
      <c r="IL227" s="246"/>
      <c r="IM227" s="246"/>
      <c r="IN227" s="246"/>
      <c r="IO227" s="246"/>
      <c r="IP227" s="246"/>
      <c r="IQ227" s="246"/>
      <c r="IR227" s="246"/>
      <c r="IS227" s="246"/>
      <c r="IT227" s="246"/>
      <c r="IU227" s="246"/>
      <c r="IV227" s="219"/>
    </row>
    <row r="228" spans="1:256" hidden="1">
      <c r="A228" s="641"/>
      <c r="B228" s="631"/>
      <c r="C228" s="632"/>
      <c r="D228" s="633"/>
      <c r="E228" s="673"/>
      <c r="F228" s="673"/>
      <c r="G228" s="674"/>
      <c r="H228" s="617"/>
      <c r="I228" s="666"/>
      <c r="J228" s="636"/>
      <c r="K228" s="634"/>
      <c r="L228" s="634"/>
      <c r="M228" s="634"/>
      <c r="N228" s="634"/>
      <c r="O228" s="219"/>
      <c r="P228" s="219"/>
      <c r="Q228" s="219"/>
      <c r="R228" s="219"/>
      <c r="S228" s="219"/>
      <c r="T228" s="219"/>
      <c r="U228" s="219"/>
      <c r="V228" s="219"/>
      <c r="W228" s="219"/>
      <c r="X228" s="219"/>
      <c r="Y228" s="219"/>
      <c r="Z228" s="219"/>
      <c r="AA228" s="219"/>
      <c r="AB228" s="219"/>
      <c r="AC228" s="219"/>
      <c r="AD228" s="219"/>
      <c r="AE228" s="219"/>
      <c r="AF228" s="219"/>
      <c r="AG228" s="219"/>
      <c r="AH228" s="219"/>
      <c r="AI228" s="219"/>
      <c r="AJ228" s="219"/>
      <c r="AK228" s="219"/>
      <c r="AL228" s="219"/>
      <c r="AM228" s="219"/>
      <c r="AN228" s="219"/>
      <c r="AO228" s="219"/>
      <c r="AP228" s="219"/>
      <c r="AQ228" s="219"/>
      <c r="AR228" s="219"/>
      <c r="AS228" s="219"/>
      <c r="AT228" s="219"/>
      <c r="AU228" s="219"/>
      <c r="AV228" s="219"/>
      <c r="AW228" s="219"/>
      <c r="AX228" s="219"/>
      <c r="AY228" s="219"/>
      <c r="AZ228" s="219"/>
      <c r="BA228" s="219"/>
      <c r="BB228" s="219"/>
      <c r="BC228" s="219"/>
      <c r="BD228" s="219"/>
      <c r="BE228" s="219"/>
      <c r="BF228" s="219"/>
      <c r="BG228" s="219"/>
      <c r="BH228" s="219"/>
      <c r="BI228" s="219"/>
      <c r="BJ228" s="219"/>
      <c r="BK228" s="219"/>
      <c r="BL228" s="219"/>
      <c r="BM228" s="219"/>
      <c r="BN228" s="219"/>
      <c r="BO228" s="219"/>
      <c r="BP228" s="219"/>
      <c r="BQ228" s="219"/>
      <c r="BR228" s="219"/>
      <c r="BS228" s="219"/>
      <c r="BT228" s="219"/>
      <c r="BU228" s="219"/>
      <c r="BV228" s="219"/>
      <c r="BW228" s="219"/>
      <c r="BX228" s="219"/>
      <c r="BY228" s="219"/>
      <c r="BZ228" s="219"/>
      <c r="CA228" s="219"/>
      <c r="CB228" s="219"/>
      <c r="CC228" s="219"/>
      <c r="CD228" s="219"/>
      <c r="CE228" s="219"/>
      <c r="CF228" s="219"/>
      <c r="CG228" s="219"/>
      <c r="CH228" s="219"/>
      <c r="CI228" s="219"/>
      <c r="CJ228" s="219"/>
      <c r="CK228" s="219"/>
      <c r="CL228" s="219"/>
      <c r="CM228" s="219"/>
      <c r="CN228" s="219"/>
      <c r="CO228" s="219"/>
      <c r="CP228" s="219"/>
      <c r="CQ228" s="219"/>
      <c r="CR228" s="219"/>
      <c r="CS228" s="219"/>
      <c r="CT228" s="219"/>
      <c r="CU228" s="219"/>
      <c r="CV228" s="219"/>
      <c r="CW228" s="219"/>
      <c r="CX228" s="219"/>
      <c r="CY228" s="219"/>
      <c r="CZ228" s="219"/>
      <c r="DA228" s="219"/>
      <c r="DB228" s="219"/>
      <c r="DC228" s="219"/>
      <c r="DD228" s="219"/>
      <c r="DE228" s="219"/>
      <c r="DF228" s="219"/>
      <c r="DG228" s="219"/>
      <c r="DH228" s="219"/>
      <c r="DI228" s="219"/>
      <c r="DJ228" s="219"/>
      <c r="DK228" s="219"/>
      <c r="DL228" s="219"/>
      <c r="DM228" s="219"/>
      <c r="DN228" s="219"/>
      <c r="DO228" s="219"/>
      <c r="DP228" s="219"/>
      <c r="DQ228" s="219"/>
      <c r="DR228" s="219"/>
      <c r="DS228" s="219"/>
      <c r="DT228" s="219"/>
      <c r="DU228" s="219"/>
      <c r="DV228" s="219"/>
      <c r="DW228" s="219"/>
      <c r="DX228" s="219"/>
      <c r="DY228" s="219"/>
      <c r="DZ228" s="219"/>
      <c r="EA228" s="219"/>
      <c r="EB228" s="219"/>
      <c r="EC228" s="219"/>
      <c r="ED228" s="219"/>
      <c r="EE228" s="219"/>
      <c r="EF228" s="219"/>
      <c r="EG228" s="219"/>
      <c r="EH228" s="219"/>
      <c r="EI228" s="219"/>
      <c r="EJ228" s="219"/>
      <c r="EK228" s="219"/>
      <c r="EL228" s="219"/>
      <c r="EM228" s="219"/>
      <c r="EN228" s="219"/>
      <c r="EO228" s="219"/>
      <c r="EP228" s="219"/>
      <c r="EQ228" s="219"/>
      <c r="ER228" s="219"/>
      <c r="ES228" s="219"/>
      <c r="ET228" s="219"/>
      <c r="EU228" s="219"/>
      <c r="EV228" s="219"/>
      <c r="EW228" s="219"/>
      <c r="EX228" s="219"/>
      <c r="EY228" s="219"/>
      <c r="EZ228" s="219"/>
      <c r="FA228" s="219"/>
      <c r="FB228" s="219"/>
      <c r="FC228" s="219"/>
      <c r="FD228" s="219"/>
      <c r="FE228" s="219"/>
      <c r="FF228" s="219"/>
      <c r="FG228" s="219"/>
      <c r="FH228" s="219"/>
      <c r="FI228" s="219"/>
      <c r="FJ228" s="219"/>
      <c r="FK228" s="219"/>
      <c r="FL228" s="219"/>
      <c r="FM228" s="219"/>
      <c r="FN228" s="219"/>
      <c r="FO228" s="219"/>
      <c r="FP228" s="219"/>
      <c r="FQ228" s="219"/>
      <c r="FR228" s="219"/>
      <c r="FS228" s="219"/>
      <c r="FT228" s="219"/>
      <c r="FU228" s="219"/>
      <c r="FV228" s="219"/>
      <c r="FW228" s="219"/>
      <c r="FX228" s="219"/>
      <c r="FY228" s="219"/>
      <c r="FZ228" s="219"/>
      <c r="GA228" s="219"/>
      <c r="GB228" s="219"/>
      <c r="GC228" s="219"/>
      <c r="GD228" s="219"/>
      <c r="GE228" s="219"/>
      <c r="GF228" s="219"/>
      <c r="GG228" s="219"/>
      <c r="GH228" s="219"/>
      <c r="GI228" s="219"/>
      <c r="GJ228" s="219"/>
      <c r="GK228" s="219"/>
      <c r="GL228" s="219"/>
      <c r="GM228" s="219"/>
      <c r="GN228" s="219"/>
      <c r="GO228" s="219"/>
      <c r="GP228" s="219"/>
      <c r="GQ228" s="219"/>
      <c r="GR228" s="219"/>
      <c r="GS228" s="219"/>
      <c r="GT228" s="219"/>
      <c r="GU228" s="219"/>
      <c r="GV228" s="219"/>
      <c r="GW228" s="219"/>
      <c r="GX228" s="219"/>
      <c r="GY228" s="219"/>
      <c r="GZ228" s="219"/>
      <c r="HA228" s="219"/>
      <c r="HB228" s="219"/>
      <c r="HC228" s="219"/>
      <c r="HD228" s="219"/>
      <c r="HE228" s="219"/>
      <c r="HF228" s="219"/>
      <c r="HG228" s="219"/>
      <c r="HH228" s="219"/>
      <c r="HI228" s="219"/>
      <c r="HJ228" s="219"/>
      <c r="HK228" s="219"/>
      <c r="HL228" s="219"/>
      <c r="HM228" s="219"/>
      <c r="HN228" s="219"/>
      <c r="HO228" s="219"/>
      <c r="HP228" s="219"/>
      <c r="HQ228" s="219"/>
      <c r="HR228" s="219"/>
      <c r="HS228" s="219"/>
      <c r="HT228" s="219"/>
      <c r="HU228" s="219"/>
      <c r="HV228" s="219"/>
      <c r="HW228" s="219"/>
      <c r="HX228" s="219"/>
      <c r="HY228" s="219"/>
      <c r="HZ228" s="219"/>
      <c r="IA228" s="219"/>
      <c r="IB228" s="219"/>
      <c r="IC228" s="219"/>
      <c r="ID228" s="219"/>
      <c r="IE228" s="219"/>
      <c r="IF228" s="219"/>
      <c r="IG228" s="219"/>
      <c r="IH228" s="219"/>
      <c r="II228" s="219"/>
      <c r="IJ228" s="219"/>
      <c r="IK228" s="219"/>
      <c r="IL228" s="219"/>
      <c r="IM228" s="219"/>
      <c r="IN228" s="219"/>
      <c r="IO228" s="219"/>
      <c r="IP228" s="219"/>
      <c r="IQ228" s="219"/>
      <c r="IR228" s="219"/>
      <c r="IS228" s="219"/>
      <c r="IT228" s="219"/>
      <c r="IU228" s="219"/>
      <c r="IV228" s="219"/>
    </row>
    <row r="229" spans="1:256" hidden="1">
      <c r="A229" s="1180"/>
      <c r="B229" s="1183" t="s">
        <v>1128</v>
      </c>
      <c r="C229" s="1186" t="s">
        <v>594</v>
      </c>
      <c r="D229" s="667" t="s">
        <v>0</v>
      </c>
      <c r="E229" s="638">
        <f t="shared" ref="E229:G230" si="75">E233+E241</f>
        <v>3489000</v>
      </c>
      <c r="F229" s="638">
        <f t="shared" si="75"/>
        <v>3489000</v>
      </c>
      <c r="G229" s="639">
        <f t="shared" si="75"/>
        <v>0</v>
      </c>
      <c r="H229" s="617"/>
      <c r="I229" s="1214" t="s">
        <v>594</v>
      </c>
      <c r="J229" s="675" t="s">
        <v>0</v>
      </c>
      <c r="K229" s="638">
        <f t="shared" ref="K229:M230" si="76">K233+K241</f>
        <v>3489000</v>
      </c>
      <c r="L229" s="638">
        <f t="shared" si="76"/>
        <v>3489000</v>
      </c>
      <c r="M229" s="638">
        <f t="shared" si="76"/>
        <v>0</v>
      </c>
      <c r="N229" s="638">
        <f>N233+N241</f>
        <v>0</v>
      </c>
      <c r="O229" s="624"/>
      <c r="P229" s="624"/>
      <c r="Q229" s="624"/>
      <c r="R229" s="624"/>
      <c r="S229" s="624"/>
      <c r="T229" s="624"/>
      <c r="U229" s="624"/>
      <c r="V229" s="624"/>
      <c r="W229" s="624"/>
      <c r="X229" s="624"/>
      <c r="Y229" s="624"/>
      <c r="Z229" s="624"/>
      <c r="AA229" s="624"/>
      <c r="AB229" s="624"/>
      <c r="AC229" s="624"/>
      <c r="AD229" s="624"/>
      <c r="AE229" s="624"/>
      <c r="AF229" s="624"/>
      <c r="AG229" s="624"/>
      <c r="AH229" s="624"/>
      <c r="AI229" s="624"/>
      <c r="AJ229" s="624"/>
      <c r="AK229" s="624"/>
      <c r="AL229" s="624"/>
      <c r="AM229" s="624"/>
      <c r="AN229" s="624"/>
      <c r="AO229" s="624"/>
      <c r="AP229" s="624"/>
      <c r="AQ229" s="624"/>
      <c r="AR229" s="624"/>
      <c r="AS229" s="624"/>
      <c r="AT229" s="624"/>
      <c r="AU229" s="624"/>
      <c r="AV229" s="624"/>
      <c r="AW229" s="624"/>
      <c r="AX229" s="624"/>
      <c r="AY229" s="624"/>
      <c r="AZ229" s="624"/>
      <c r="BA229" s="624"/>
      <c r="BB229" s="624"/>
      <c r="BC229" s="624"/>
      <c r="BD229" s="624"/>
      <c r="BE229" s="624"/>
      <c r="BF229" s="624"/>
      <c r="BG229" s="624"/>
      <c r="BH229" s="624"/>
      <c r="BI229" s="624"/>
      <c r="BJ229" s="624"/>
      <c r="BK229" s="624"/>
      <c r="BL229" s="624"/>
      <c r="BM229" s="624"/>
      <c r="BN229" s="624"/>
      <c r="BO229" s="624"/>
      <c r="BP229" s="624"/>
      <c r="BQ229" s="624"/>
      <c r="BR229" s="624"/>
      <c r="BS229" s="624"/>
      <c r="BT229" s="624"/>
      <c r="BU229" s="624"/>
      <c r="BV229" s="624"/>
      <c r="BW229" s="624"/>
      <c r="BX229" s="624"/>
      <c r="BY229" s="624"/>
      <c r="BZ229" s="624"/>
      <c r="CA229" s="624"/>
      <c r="CB229" s="624"/>
      <c r="CC229" s="624"/>
      <c r="CD229" s="624"/>
      <c r="CE229" s="624"/>
      <c r="CF229" s="624"/>
      <c r="CG229" s="624"/>
      <c r="CH229" s="624"/>
      <c r="CI229" s="624"/>
      <c r="CJ229" s="624"/>
      <c r="CK229" s="624"/>
      <c r="CL229" s="624"/>
      <c r="CM229" s="624"/>
      <c r="CN229" s="624"/>
      <c r="CO229" s="624"/>
      <c r="CP229" s="624"/>
      <c r="CQ229" s="624"/>
      <c r="CR229" s="624"/>
      <c r="CS229" s="624"/>
      <c r="CT229" s="624"/>
      <c r="CU229" s="624"/>
      <c r="CV229" s="624"/>
      <c r="CW229" s="624"/>
      <c r="CX229" s="624"/>
      <c r="CY229" s="624"/>
      <c r="CZ229" s="624"/>
      <c r="DA229" s="624"/>
      <c r="DB229" s="624"/>
      <c r="DC229" s="624"/>
      <c r="DD229" s="624"/>
      <c r="DE229" s="624"/>
      <c r="DF229" s="624"/>
      <c r="DG229" s="624"/>
      <c r="DH229" s="624"/>
      <c r="DI229" s="624"/>
      <c r="DJ229" s="624"/>
      <c r="DK229" s="624"/>
      <c r="DL229" s="624"/>
      <c r="DM229" s="624"/>
      <c r="DN229" s="624"/>
      <c r="DO229" s="624"/>
      <c r="DP229" s="624"/>
      <c r="DQ229" s="624"/>
      <c r="DR229" s="624"/>
      <c r="DS229" s="624"/>
      <c r="DT229" s="624"/>
      <c r="DU229" s="624"/>
      <c r="DV229" s="624"/>
      <c r="DW229" s="624"/>
      <c r="DX229" s="624"/>
      <c r="DY229" s="624"/>
      <c r="DZ229" s="624"/>
      <c r="EA229" s="624"/>
      <c r="EB229" s="624"/>
      <c r="EC229" s="624"/>
      <c r="ED229" s="624"/>
      <c r="EE229" s="624"/>
      <c r="EF229" s="624"/>
      <c r="EG229" s="624"/>
      <c r="EH229" s="624"/>
      <c r="EI229" s="624"/>
      <c r="EJ229" s="624"/>
      <c r="EK229" s="624"/>
      <c r="EL229" s="624"/>
      <c r="EM229" s="624"/>
      <c r="EN229" s="624"/>
      <c r="EO229" s="624"/>
      <c r="EP229" s="624"/>
      <c r="EQ229" s="624"/>
      <c r="ER229" s="624"/>
      <c r="ES229" s="624"/>
      <c r="ET229" s="624"/>
      <c r="EU229" s="624"/>
      <c r="EV229" s="624"/>
      <c r="EW229" s="624"/>
      <c r="EX229" s="624"/>
      <c r="EY229" s="624"/>
      <c r="EZ229" s="624"/>
      <c r="FA229" s="624"/>
      <c r="FB229" s="624"/>
      <c r="FC229" s="624"/>
      <c r="FD229" s="624"/>
      <c r="FE229" s="624"/>
      <c r="FF229" s="624"/>
      <c r="FG229" s="624"/>
      <c r="FH229" s="624"/>
      <c r="FI229" s="624"/>
      <c r="FJ229" s="624"/>
      <c r="FK229" s="624"/>
      <c r="FL229" s="624"/>
      <c r="FM229" s="624"/>
      <c r="FN229" s="624"/>
      <c r="FO229" s="624"/>
      <c r="FP229" s="624"/>
      <c r="FQ229" s="624"/>
      <c r="FR229" s="624"/>
      <c r="FS229" s="624"/>
      <c r="FT229" s="624"/>
      <c r="FU229" s="624"/>
      <c r="FV229" s="624"/>
      <c r="FW229" s="624"/>
      <c r="FX229" s="624"/>
      <c r="FY229" s="624"/>
      <c r="FZ229" s="624"/>
      <c r="GA229" s="624"/>
      <c r="GB229" s="624"/>
      <c r="GC229" s="624"/>
      <c r="GD229" s="624"/>
      <c r="GE229" s="624"/>
      <c r="GF229" s="624"/>
      <c r="GG229" s="624"/>
      <c r="GH229" s="624"/>
      <c r="GI229" s="624"/>
      <c r="GJ229" s="624"/>
      <c r="GK229" s="624"/>
      <c r="GL229" s="624"/>
      <c r="GM229" s="624"/>
      <c r="GN229" s="624"/>
      <c r="GO229" s="624"/>
      <c r="GP229" s="624"/>
      <c r="GQ229" s="624"/>
      <c r="GR229" s="624"/>
      <c r="GS229" s="624"/>
      <c r="GT229" s="624"/>
      <c r="GU229" s="624"/>
      <c r="GV229" s="624"/>
      <c r="GW229" s="624"/>
      <c r="GX229" s="624"/>
      <c r="GY229" s="624"/>
      <c r="GZ229" s="624"/>
      <c r="HA229" s="624"/>
      <c r="HB229" s="624"/>
      <c r="HC229" s="624"/>
      <c r="HD229" s="624"/>
      <c r="HE229" s="624"/>
      <c r="HF229" s="624"/>
      <c r="HG229" s="624"/>
      <c r="HH229" s="624"/>
      <c r="HI229" s="624"/>
      <c r="HJ229" s="624"/>
      <c r="HK229" s="624"/>
      <c r="HL229" s="624"/>
      <c r="HM229" s="624"/>
      <c r="HN229" s="624"/>
      <c r="HO229" s="624"/>
      <c r="HP229" s="624"/>
      <c r="HQ229" s="624"/>
      <c r="HR229" s="624"/>
      <c r="HS229" s="624"/>
      <c r="HT229" s="624"/>
      <c r="HU229" s="624"/>
      <c r="HV229" s="624"/>
      <c r="HW229" s="624"/>
      <c r="HX229" s="624"/>
      <c r="HY229" s="624"/>
      <c r="HZ229" s="624"/>
      <c r="IA229" s="624"/>
      <c r="IB229" s="624"/>
      <c r="IC229" s="624"/>
      <c r="ID229" s="624"/>
      <c r="IE229" s="624"/>
      <c r="IF229" s="624"/>
      <c r="IG229" s="624"/>
      <c r="IH229" s="624"/>
      <c r="II229" s="624"/>
      <c r="IJ229" s="624"/>
      <c r="IK229" s="624"/>
      <c r="IL229" s="624"/>
      <c r="IM229" s="624"/>
      <c r="IN229" s="624"/>
      <c r="IO229" s="624"/>
      <c r="IP229" s="624"/>
      <c r="IQ229" s="624"/>
      <c r="IR229" s="624"/>
      <c r="IS229" s="624"/>
      <c r="IT229" s="624"/>
      <c r="IU229" s="624"/>
      <c r="IV229" s="219"/>
    </row>
    <row r="230" spans="1:256" hidden="1">
      <c r="A230" s="1181"/>
      <c r="B230" s="1184"/>
      <c r="C230" s="1187"/>
      <c r="D230" s="667" t="s">
        <v>1</v>
      </c>
      <c r="E230" s="638">
        <f t="shared" si="75"/>
        <v>0</v>
      </c>
      <c r="F230" s="638">
        <f t="shared" si="75"/>
        <v>0</v>
      </c>
      <c r="G230" s="639">
        <f t="shared" si="75"/>
        <v>0</v>
      </c>
      <c r="H230" s="617"/>
      <c r="I230" s="1215"/>
      <c r="J230" s="675" t="s">
        <v>1</v>
      </c>
      <c r="K230" s="638">
        <f t="shared" si="76"/>
        <v>0</v>
      </c>
      <c r="L230" s="638">
        <f t="shared" si="76"/>
        <v>0</v>
      </c>
      <c r="M230" s="638">
        <f t="shared" si="76"/>
        <v>0</v>
      </c>
      <c r="N230" s="638">
        <f>N234+N242</f>
        <v>0</v>
      </c>
      <c r="O230" s="624"/>
      <c r="P230" s="624"/>
      <c r="Q230" s="624"/>
      <c r="R230" s="624"/>
      <c r="S230" s="624"/>
      <c r="T230" s="624"/>
      <c r="U230" s="624"/>
      <c r="V230" s="624"/>
      <c r="W230" s="624"/>
      <c r="X230" s="624"/>
      <c r="Y230" s="624"/>
      <c r="Z230" s="624"/>
      <c r="AA230" s="624"/>
      <c r="AB230" s="624"/>
      <c r="AC230" s="624"/>
      <c r="AD230" s="624"/>
      <c r="AE230" s="624"/>
      <c r="AF230" s="624"/>
      <c r="AG230" s="624"/>
      <c r="AH230" s="624"/>
      <c r="AI230" s="624"/>
      <c r="AJ230" s="624"/>
      <c r="AK230" s="624"/>
      <c r="AL230" s="624"/>
      <c r="AM230" s="624"/>
      <c r="AN230" s="624"/>
      <c r="AO230" s="624"/>
      <c r="AP230" s="624"/>
      <c r="AQ230" s="624"/>
      <c r="AR230" s="624"/>
      <c r="AS230" s="624"/>
      <c r="AT230" s="624"/>
      <c r="AU230" s="624"/>
      <c r="AV230" s="624"/>
      <c r="AW230" s="624"/>
      <c r="AX230" s="624"/>
      <c r="AY230" s="624"/>
      <c r="AZ230" s="624"/>
      <c r="BA230" s="624"/>
      <c r="BB230" s="624"/>
      <c r="BC230" s="624"/>
      <c r="BD230" s="624"/>
      <c r="BE230" s="624"/>
      <c r="BF230" s="624"/>
      <c r="BG230" s="624"/>
      <c r="BH230" s="624"/>
      <c r="BI230" s="624"/>
      <c r="BJ230" s="624"/>
      <c r="BK230" s="624"/>
      <c r="BL230" s="624"/>
      <c r="BM230" s="624"/>
      <c r="BN230" s="624"/>
      <c r="BO230" s="624"/>
      <c r="BP230" s="624"/>
      <c r="BQ230" s="624"/>
      <c r="BR230" s="624"/>
      <c r="BS230" s="624"/>
      <c r="BT230" s="624"/>
      <c r="BU230" s="624"/>
      <c r="BV230" s="624"/>
      <c r="BW230" s="624"/>
      <c r="BX230" s="624"/>
      <c r="BY230" s="624"/>
      <c r="BZ230" s="624"/>
      <c r="CA230" s="624"/>
      <c r="CB230" s="624"/>
      <c r="CC230" s="624"/>
      <c r="CD230" s="624"/>
      <c r="CE230" s="624"/>
      <c r="CF230" s="624"/>
      <c r="CG230" s="624"/>
      <c r="CH230" s="624"/>
      <c r="CI230" s="624"/>
      <c r="CJ230" s="624"/>
      <c r="CK230" s="624"/>
      <c r="CL230" s="624"/>
      <c r="CM230" s="624"/>
      <c r="CN230" s="624"/>
      <c r="CO230" s="624"/>
      <c r="CP230" s="624"/>
      <c r="CQ230" s="624"/>
      <c r="CR230" s="624"/>
      <c r="CS230" s="624"/>
      <c r="CT230" s="624"/>
      <c r="CU230" s="624"/>
      <c r="CV230" s="624"/>
      <c r="CW230" s="624"/>
      <c r="CX230" s="624"/>
      <c r="CY230" s="624"/>
      <c r="CZ230" s="624"/>
      <c r="DA230" s="624"/>
      <c r="DB230" s="624"/>
      <c r="DC230" s="624"/>
      <c r="DD230" s="624"/>
      <c r="DE230" s="624"/>
      <c r="DF230" s="624"/>
      <c r="DG230" s="624"/>
      <c r="DH230" s="624"/>
      <c r="DI230" s="624"/>
      <c r="DJ230" s="624"/>
      <c r="DK230" s="624"/>
      <c r="DL230" s="624"/>
      <c r="DM230" s="624"/>
      <c r="DN230" s="624"/>
      <c r="DO230" s="624"/>
      <c r="DP230" s="624"/>
      <c r="DQ230" s="624"/>
      <c r="DR230" s="624"/>
      <c r="DS230" s="624"/>
      <c r="DT230" s="624"/>
      <c r="DU230" s="624"/>
      <c r="DV230" s="624"/>
      <c r="DW230" s="624"/>
      <c r="DX230" s="624"/>
      <c r="DY230" s="624"/>
      <c r="DZ230" s="624"/>
      <c r="EA230" s="624"/>
      <c r="EB230" s="624"/>
      <c r="EC230" s="624"/>
      <c r="ED230" s="624"/>
      <c r="EE230" s="624"/>
      <c r="EF230" s="624"/>
      <c r="EG230" s="624"/>
      <c r="EH230" s="624"/>
      <c r="EI230" s="624"/>
      <c r="EJ230" s="624"/>
      <c r="EK230" s="624"/>
      <c r="EL230" s="624"/>
      <c r="EM230" s="624"/>
      <c r="EN230" s="624"/>
      <c r="EO230" s="624"/>
      <c r="EP230" s="624"/>
      <c r="EQ230" s="624"/>
      <c r="ER230" s="624"/>
      <c r="ES230" s="624"/>
      <c r="ET230" s="624"/>
      <c r="EU230" s="624"/>
      <c r="EV230" s="624"/>
      <c r="EW230" s="624"/>
      <c r="EX230" s="624"/>
      <c r="EY230" s="624"/>
      <c r="EZ230" s="624"/>
      <c r="FA230" s="624"/>
      <c r="FB230" s="624"/>
      <c r="FC230" s="624"/>
      <c r="FD230" s="624"/>
      <c r="FE230" s="624"/>
      <c r="FF230" s="624"/>
      <c r="FG230" s="624"/>
      <c r="FH230" s="624"/>
      <c r="FI230" s="624"/>
      <c r="FJ230" s="624"/>
      <c r="FK230" s="624"/>
      <c r="FL230" s="624"/>
      <c r="FM230" s="624"/>
      <c r="FN230" s="624"/>
      <c r="FO230" s="624"/>
      <c r="FP230" s="624"/>
      <c r="FQ230" s="624"/>
      <c r="FR230" s="624"/>
      <c r="FS230" s="624"/>
      <c r="FT230" s="624"/>
      <c r="FU230" s="624"/>
      <c r="FV230" s="624"/>
      <c r="FW230" s="624"/>
      <c r="FX230" s="624"/>
      <c r="FY230" s="624"/>
      <c r="FZ230" s="624"/>
      <c r="GA230" s="624"/>
      <c r="GB230" s="624"/>
      <c r="GC230" s="624"/>
      <c r="GD230" s="624"/>
      <c r="GE230" s="624"/>
      <c r="GF230" s="624"/>
      <c r="GG230" s="624"/>
      <c r="GH230" s="624"/>
      <c r="GI230" s="624"/>
      <c r="GJ230" s="624"/>
      <c r="GK230" s="624"/>
      <c r="GL230" s="624"/>
      <c r="GM230" s="624"/>
      <c r="GN230" s="624"/>
      <c r="GO230" s="624"/>
      <c r="GP230" s="624"/>
      <c r="GQ230" s="624"/>
      <c r="GR230" s="624"/>
      <c r="GS230" s="624"/>
      <c r="GT230" s="624"/>
      <c r="GU230" s="624"/>
      <c r="GV230" s="624"/>
      <c r="GW230" s="624"/>
      <c r="GX230" s="624"/>
      <c r="GY230" s="624"/>
      <c r="GZ230" s="624"/>
      <c r="HA230" s="624"/>
      <c r="HB230" s="624"/>
      <c r="HC230" s="624"/>
      <c r="HD230" s="624"/>
      <c r="HE230" s="624"/>
      <c r="HF230" s="624"/>
      <c r="HG230" s="624"/>
      <c r="HH230" s="624"/>
      <c r="HI230" s="624"/>
      <c r="HJ230" s="624"/>
      <c r="HK230" s="624"/>
      <c r="HL230" s="624"/>
      <c r="HM230" s="624"/>
      <c r="HN230" s="624"/>
      <c r="HO230" s="624"/>
      <c r="HP230" s="624"/>
      <c r="HQ230" s="624"/>
      <c r="HR230" s="624"/>
      <c r="HS230" s="624"/>
      <c r="HT230" s="624"/>
      <c r="HU230" s="624"/>
      <c r="HV230" s="624"/>
      <c r="HW230" s="624"/>
      <c r="HX230" s="624"/>
      <c r="HY230" s="624"/>
      <c r="HZ230" s="624"/>
      <c r="IA230" s="624"/>
      <c r="IB230" s="624"/>
      <c r="IC230" s="624"/>
      <c r="ID230" s="624"/>
      <c r="IE230" s="624"/>
      <c r="IF230" s="624"/>
      <c r="IG230" s="624"/>
      <c r="IH230" s="624"/>
      <c r="II230" s="624"/>
      <c r="IJ230" s="624"/>
      <c r="IK230" s="624"/>
      <c r="IL230" s="624"/>
      <c r="IM230" s="624"/>
      <c r="IN230" s="624"/>
      <c r="IO230" s="624"/>
      <c r="IP230" s="624"/>
      <c r="IQ230" s="624"/>
      <c r="IR230" s="624"/>
      <c r="IS230" s="624"/>
      <c r="IT230" s="624"/>
      <c r="IU230" s="624"/>
      <c r="IV230" s="219"/>
    </row>
    <row r="231" spans="1:256" hidden="1">
      <c r="A231" s="1182"/>
      <c r="B231" s="1185"/>
      <c r="C231" s="1188"/>
      <c r="D231" s="667" t="s">
        <v>2</v>
      </c>
      <c r="E231" s="638">
        <f>E229+E230</f>
        <v>3489000</v>
      </c>
      <c r="F231" s="638">
        <f>F229+F230</f>
        <v>3489000</v>
      </c>
      <c r="G231" s="638">
        <f>G229+G230</f>
        <v>0</v>
      </c>
      <c r="H231" s="617"/>
      <c r="I231" s="1216"/>
      <c r="J231" s="675" t="s">
        <v>2</v>
      </c>
      <c r="K231" s="638">
        <f>K229+K230</f>
        <v>3489000</v>
      </c>
      <c r="L231" s="638">
        <f>L229+L230</f>
        <v>3489000</v>
      </c>
      <c r="M231" s="638">
        <f>M229+M230</f>
        <v>0</v>
      </c>
      <c r="N231" s="638">
        <f>N229+N230</f>
        <v>0</v>
      </c>
      <c r="O231" s="624"/>
      <c r="P231" s="624"/>
      <c r="Q231" s="624"/>
      <c r="R231" s="624"/>
      <c r="S231" s="624"/>
      <c r="T231" s="624"/>
      <c r="U231" s="624"/>
      <c r="V231" s="624"/>
      <c r="W231" s="624"/>
      <c r="X231" s="624"/>
      <c r="Y231" s="624"/>
      <c r="Z231" s="624"/>
      <c r="AA231" s="624"/>
      <c r="AB231" s="624"/>
      <c r="AC231" s="624"/>
      <c r="AD231" s="624"/>
      <c r="AE231" s="624"/>
      <c r="AF231" s="624"/>
      <c r="AG231" s="624"/>
      <c r="AH231" s="624"/>
      <c r="AI231" s="624"/>
      <c r="AJ231" s="624"/>
      <c r="AK231" s="624"/>
      <c r="AL231" s="624"/>
      <c r="AM231" s="624"/>
      <c r="AN231" s="624"/>
      <c r="AO231" s="624"/>
      <c r="AP231" s="624"/>
      <c r="AQ231" s="624"/>
      <c r="AR231" s="624"/>
      <c r="AS231" s="624"/>
      <c r="AT231" s="624"/>
      <c r="AU231" s="624"/>
      <c r="AV231" s="624"/>
      <c r="AW231" s="624"/>
      <c r="AX231" s="624"/>
      <c r="AY231" s="624"/>
      <c r="AZ231" s="624"/>
      <c r="BA231" s="624"/>
      <c r="BB231" s="624"/>
      <c r="BC231" s="624"/>
      <c r="BD231" s="624"/>
      <c r="BE231" s="624"/>
      <c r="BF231" s="624"/>
      <c r="BG231" s="624"/>
      <c r="BH231" s="624"/>
      <c r="BI231" s="624"/>
      <c r="BJ231" s="624"/>
      <c r="BK231" s="624"/>
      <c r="BL231" s="624"/>
      <c r="BM231" s="624"/>
      <c r="BN231" s="624"/>
      <c r="BO231" s="624"/>
      <c r="BP231" s="624"/>
      <c r="BQ231" s="624"/>
      <c r="BR231" s="624"/>
      <c r="BS231" s="624"/>
      <c r="BT231" s="624"/>
      <c r="BU231" s="624"/>
      <c r="BV231" s="624"/>
      <c r="BW231" s="624"/>
      <c r="BX231" s="624"/>
      <c r="BY231" s="624"/>
      <c r="BZ231" s="624"/>
      <c r="CA231" s="624"/>
      <c r="CB231" s="624"/>
      <c r="CC231" s="624"/>
      <c r="CD231" s="624"/>
      <c r="CE231" s="624"/>
      <c r="CF231" s="624"/>
      <c r="CG231" s="624"/>
      <c r="CH231" s="624"/>
      <c r="CI231" s="624"/>
      <c r="CJ231" s="624"/>
      <c r="CK231" s="624"/>
      <c r="CL231" s="624"/>
      <c r="CM231" s="624"/>
      <c r="CN231" s="624"/>
      <c r="CO231" s="624"/>
      <c r="CP231" s="624"/>
      <c r="CQ231" s="624"/>
      <c r="CR231" s="624"/>
      <c r="CS231" s="624"/>
      <c r="CT231" s="624"/>
      <c r="CU231" s="624"/>
      <c r="CV231" s="624"/>
      <c r="CW231" s="624"/>
      <c r="CX231" s="624"/>
      <c r="CY231" s="624"/>
      <c r="CZ231" s="624"/>
      <c r="DA231" s="624"/>
      <c r="DB231" s="624"/>
      <c r="DC231" s="624"/>
      <c r="DD231" s="624"/>
      <c r="DE231" s="624"/>
      <c r="DF231" s="624"/>
      <c r="DG231" s="624"/>
      <c r="DH231" s="624"/>
      <c r="DI231" s="624"/>
      <c r="DJ231" s="624"/>
      <c r="DK231" s="624"/>
      <c r="DL231" s="624"/>
      <c r="DM231" s="624"/>
      <c r="DN231" s="624"/>
      <c r="DO231" s="624"/>
      <c r="DP231" s="624"/>
      <c r="DQ231" s="624"/>
      <c r="DR231" s="624"/>
      <c r="DS231" s="624"/>
      <c r="DT231" s="624"/>
      <c r="DU231" s="624"/>
      <c r="DV231" s="624"/>
      <c r="DW231" s="624"/>
      <c r="DX231" s="624"/>
      <c r="DY231" s="624"/>
      <c r="DZ231" s="624"/>
      <c r="EA231" s="624"/>
      <c r="EB231" s="624"/>
      <c r="EC231" s="624"/>
      <c r="ED231" s="624"/>
      <c r="EE231" s="624"/>
      <c r="EF231" s="624"/>
      <c r="EG231" s="624"/>
      <c r="EH231" s="624"/>
      <c r="EI231" s="624"/>
      <c r="EJ231" s="624"/>
      <c r="EK231" s="624"/>
      <c r="EL231" s="624"/>
      <c r="EM231" s="624"/>
      <c r="EN231" s="624"/>
      <c r="EO231" s="624"/>
      <c r="EP231" s="624"/>
      <c r="EQ231" s="624"/>
      <c r="ER231" s="624"/>
      <c r="ES231" s="624"/>
      <c r="ET231" s="624"/>
      <c r="EU231" s="624"/>
      <c r="EV231" s="624"/>
      <c r="EW231" s="624"/>
      <c r="EX231" s="624"/>
      <c r="EY231" s="624"/>
      <c r="EZ231" s="624"/>
      <c r="FA231" s="624"/>
      <c r="FB231" s="624"/>
      <c r="FC231" s="624"/>
      <c r="FD231" s="624"/>
      <c r="FE231" s="624"/>
      <c r="FF231" s="624"/>
      <c r="FG231" s="624"/>
      <c r="FH231" s="624"/>
      <c r="FI231" s="624"/>
      <c r="FJ231" s="624"/>
      <c r="FK231" s="624"/>
      <c r="FL231" s="624"/>
      <c r="FM231" s="624"/>
      <c r="FN231" s="624"/>
      <c r="FO231" s="624"/>
      <c r="FP231" s="624"/>
      <c r="FQ231" s="624"/>
      <c r="FR231" s="624"/>
      <c r="FS231" s="624"/>
      <c r="FT231" s="624"/>
      <c r="FU231" s="624"/>
      <c r="FV231" s="624"/>
      <c r="FW231" s="624"/>
      <c r="FX231" s="624"/>
      <c r="FY231" s="624"/>
      <c r="FZ231" s="624"/>
      <c r="GA231" s="624"/>
      <c r="GB231" s="624"/>
      <c r="GC231" s="624"/>
      <c r="GD231" s="624"/>
      <c r="GE231" s="624"/>
      <c r="GF231" s="624"/>
      <c r="GG231" s="624"/>
      <c r="GH231" s="624"/>
      <c r="GI231" s="624"/>
      <c r="GJ231" s="624"/>
      <c r="GK231" s="624"/>
      <c r="GL231" s="624"/>
      <c r="GM231" s="624"/>
      <c r="GN231" s="624"/>
      <c r="GO231" s="624"/>
      <c r="GP231" s="624"/>
      <c r="GQ231" s="624"/>
      <c r="GR231" s="624"/>
      <c r="GS231" s="624"/>
      <c r="GT231" s="624"/>
      <c r="GU231" s="624"/>
      <c r="GV231" s="624"/>
      <c r="GW231" s="624"/>
      <c r="GX231" s="624"/>
      <c r="GY231" s="624"/>
      <c r="GZ231" s="624"/>
      <c r="HA231" s="624"/>
      <c r="HB231" s="624"/>
      <c r="HC231" s="624"/>
      <c r="HD231" s="624"/>
      <c r="HE231" s="624"/>
      <c r="HF231" s="624"/>
      <c r="HG231" s="624"/>
      <c r="HH231" s="624"/>
      <c r="HI231" s="624"/>
      <c r="HJ231" s="624"/>
      <c r="HK231" s="624"/>
      <c r="HL231" s="624"/>
      <c r="HM231" s="624"/>
      <c r="HN231" s="624"/>
      <c r="HO231" s="624"/>
      <c r="HP231" s="624"/>
      <c r="HQ231" s="624"/>
      <c r="HR231" s="624"/>
      <c r="HS231" s="624"/>
      <c r="HT231" s="624"/>
      <c r="HU231" s="624"/>
      <c r="HV231" s="624"/>
      <c r="HW231" s="624"/>
      <c r="HX231" s="624"/>
      <c r="HY231" s="624"/>
      <c r="HZ231" s="624"/>
      <c r="IA231" s="624"/>
      <c r="IB231" s="624"/>
      <c r="IC231" s="624"/>
      <c r="ID231" s="624"/>
      <c r="IE231" s="624"/>
      <c r="IF231" s="624"/>
      <c r="IG231" s="624"/>
      <c r="IH231" s="624"/>
      <c r="II231" s="624"/>
      <c r="IJ231" s="624"/>
      <c r="IK231" s="624"/>
      <c r="IL231" s="624"/>
      <c r="IM231" s="624"/>
      <c r="IN231" s="624"/>
      <c r="IO231" s="624"/>
      <c r="IP231" s="624"/>
      <c r="IQ231" s="624"/>
      <c r="IR231" s="624"/>
      <c r="IS231" s="624"/>
      <c r="IT231" s="624"/>
      <c r="IU231" s="624"/>
      <c r="IV231" s="219"/>
    </row>
    <row r="232" spans="1:256" hidden="1">
      <c r="A232" s="641"/>
      <c r="B232" s="642"/>
      <c r="C232" s="643"/>
      <c r="D232" s="644"/>
      <c r="E232" s="676"/>
      <c r="F232" s="676"/>
      <c r="G232" s="677"/>
      <c r="H232" s="617"/>
      <c r="I232" s="647"/>
      <c r="J232" s="648"/>
      <c r="K232" s="645"/>
      <c r="L232" s="645"/>
      <c r="M232" s="645"/>
      <c r="N232" s="645"/>
      <c r="O232" s="219"/>
      <c r="P232" s="219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  <c r="DU232" s="219"/>
      <c r="DV232" s="219"/>
      <c r="DW232" s="219"/>
      <c r="DX232" s="219"/>
      <c r="DY232" s="219"/>
      <c r="DZ232" s="219"/>
      <c r="EA232" s="219"/>
      <c r="EB232" s="219"/>
      <c r="EC232" s="219"/>
      <c r="ED232" s="219"/>
      <c r="EE232" s="219"/>
      <c r="EF232" s="219"/>
      <c r="EG232" s="219"/>
      <c r="EH232" s="219"/>
      <c r="EI232" s="219"/>
      <c r="EJ232" s="219"/>
      <c r="EK232" s="219"/>
      <c r="EL232" s="219"/>
      <c r="EM232" s="219"/>
      <c r="EN232" s="219"/>
      <c r="EO232" s="219"/>
      <c r="EP232" s="219"/>
      <c r="EQ232" s="219"/>
      <c r="ER232" s="219"/>
      <c r="ES232" s="219"/>
      <c r="ET232" s="219"/>
      <c r="EU232" s="219"/>
      <c r="EV232" s="219"/>
      <c r="EW232" s="219"/>
      <c r="EX232" s="219"/>
      <c r="EY232" s="219"/>
      <c r="EZ232" s="219"/>
      <c r="FA232" s="219"/>
      <c r="FB232" s="219"/>
      <c r="FC232" s="219"/>
      <c r="FD232" s="219"/>
      <c r="FE232" s="219"/>
      <c r="FF232" s="219"/>
      <c r="FG232" s="219"/>
      <c r="FH232" s="219"/>
      <c r="FI232" s="219"/>
      <c r="FJ232" s="219"/>
      <c r="FK232" s="219"/>
      <c r="FL232" s="219"/>
      <c r="FM232" s="219"/>
      <c r="FN232" s="219"/>
      <c r="FO232" s="219"/>
      <c r="FP232" s="219"/>
      <c r="FQ232" s="219"/>
      <c r="FR232" s="219"/>
      <c r="FS232" s="219"/>
      <c r="FT232" s="219"/>
      <c r="FU232" s="219"/>
      <c r="FV232" s="219"/>
      <c r="FW232" s="219"/>
      <c r="FX232" s="219"/>
      <c r="FY232" s="219"/>
      <c r="FZ232" s="219"/>
      <c r="GA232" s="219"/>
      <c r="GB232" s="219"/>
      <c r="GC232" s="219"/>
      <c r="GD232" s="219"/>
      <c r="GE232" s="219"/>
      <c r="GF232" s="219"/>
      <c r="GG232" s="219"/>
      <c r="GH232" s="219"/>
      <c r="GI232" s="219"/>
      <c r="GJ232" s="219"/>
      <c r="GK232" s="219"/>
      <c r="GL232" s="219"/>
      <c r="GM232" s="219"/>
      <c r="GN232" s="219"/>
      <c r="GO232" s="219"/>
      <c r="GP232" s="219"/>
      <c r="GQ232" s="219"/>
      <c r="GR232" s="219"/>
      <c r="GS232" s="219"/>
      <c r="GT232" s="219"/>
      <c r="GU232" s="219"/>
      <c r="GV232" s="219"/>
      <c r="GW232" s="219"/>
      <c r="GX232" s="219"/>
      <c r="GY232" s="219"/>
      <c r="GZ232" s="219"/>
      <c r="HA232" s="219"/>
      <c r="HB232" s="219"/>
      <c r="HC232" s="219"/>
      <c r="HD232" s="219"/>
      <c r="HE232" s="219"/>
      <c r="HF232" s="219"/>
      <c r="HG232" s="219"/>
      <c r="HH232" s="219"/>
      <c r="HI232" s="219"/>
      <c r="HJ232" s="219"/>
      <c r="HK232" s="219"/>
      <c r="HL232" s="219"/>
      <c r="HM232" s="219"/>
      <c r="HN232" s="219"/>
      <c r="HO232" s="219"/>
      <c r="HP232" s="219"/>
      <c r="HQ232" s="219"/>
      <c r="HR232" s="219"/>
      <c r="HS232" s="219"/>
      <c r="HT232" s="219"/>
      <c r="HU232" s="219"/>
      <c r="HV232" s="219"/>
      <c r="HW232" s="219"/>
      <c r="HX232" s="219"/>
      <c r="HY232" s="219"/>
      <c r="HZ232" s="219"/>
      <c r="IA232" s="219"/>
      <c r="IB232" s="219"/>
      <c r="IC232" s="219"/>
      <c r="ID232" s="219"/>
      <c r="IE232" s="219"/>
      <c r="IF232" s="219"/>
      <c r="IG232" s="219"/>
      <c r="IH232" s="219"/>
      <c r="II232" s="219"/>
      <c r="IJ232" s="219"/>
      <c r="IK232" s="219"/>
      <c r="IL232" s="219"/>
      <c r="IM232" s="219"/>
      <c r="IN232" s="219"/>
      <c r="IO232" s="219"/>
      <c r="IP232" s="219"/>
      <c r="IQ232" s="219"/>
      <c r="IR232" s="219"/>
      <c r="IS232" s="219"/>
      <c r="IT232" s="219"/>
      <c r="IU232" s="219"/>
      <c r="IV232" s="219"/>
    </row>
    <row r="233" spans="1:256" hidden="1">
      <c r="A233" s="1193">
        <v>12</v>
      </c>
      <c r="B233" s="1196" t="s">
        <v>1402</v>
      </c>
      <c r="C233" s="1197"/>
      <c r="D233" s="668" t="s">
        <v>0</v>
      </c>
      <c r="E233" s="651">
        <f t="shared" ref="E233:G234" si="77">E237</f>
        <v>430000</v>
      </c>
      <c r="F233" s="651">
        <f t="shared" si="77"/>
        <v>430000</v>
      </c>
      <c r="G233" s="652">
        <f t="shared" si="77"/>
        <v>0</v>
      </c>
      <c r="H233" s="617"/>
      <c r="I233" s="1202" t="s">
        <v>1402</v>
      </c>
      <c r="J233" s="653" t="s">
        <v>0</v>
      </c>
      <c r="K233" s="651">
        <f t="shared" ref="K233:M234" si="78">K237</f>
        <v>430000</v>
      </c>
      <c r="L233" s="651">
        <f t="shared" si="78"/>
        <v>430000</v>
      </c>
      <c r="M233" s="651">
        <f t="shared" si="78"/>
        <v>0</v>
      </c>
      <c r="N233" s="651">
        <f>N237</f>
        <v>0</v>
      </c>
      <c r="O233" s="649"/>
      <c r="P233" s="649"/>
      <c r="Q233" s="649"/>
      <c r="R233" s="649"/>
      <c r="S233" s="649"/>
      <c r="T233" s="649"/>
      <c r="U233" s="649"/>
      <c r="V233" s="649"/>
      <c r="W233" s="649"/>
      <c r="X233" s="649"/>
      <c r="Y233" s="649"/>
      <c r="Z233" s="649"/>
      <c r="AA233" s="649"/>
      <c r="AB233" s="649"/>
      <c r="AC233" s="649"/>
      <c r="AD233" s="649"/>
      <c r="AE233" s="649"/>
      <c r="AF233" s="649"/>
      <c r="AG233" s="649"/>
      <c r="AH233" s="649"/>
      <c r="AI233" s="649"/>
      <c r="AJ233" s="649"/>
      <c r="AK233" s="649"/>
      <c r="AL233" s="649"/>
      <c r="AM233" s="649"/>
      <c r="AN233" s="649"/>
      <c r="AO233" s="649"/>
      <c r="AP233" s="649"/>
      <c r="AQ233" s="649"/>
      <c r="AR233" s="649"/>
      <c r="AS233" s="649"/>
      <c r="AT233" s="649"/>
      <c r="AU233" s="649"/>
      <c r="AV233" s="649"/>
      <c r="AW233" s="649"/>
      <c r="AX233" s="649"/>
      <c r="AY233" s="649"/>
      <c r="AZ233" s="649"/>
      <c r="BA233" s="649"/>
      <c r="BB233" s="649"/>
      <c r="BC233" s="649"/>
      <c r="BD233" s="649"/>
      <c r="BE233" s="649"/>
      <c r="BF233" s="649"/>
      <c r="BG233" s="649"/>
      <c r="BH233" s="649"/>
      <c r="BI233" s="649"/>
      <c r="BJ233" s="649"/>
      <c r="BK233" s="649"/>
      <c r="BL233" s="649"/>
      <c r="BM233" s="649"/>
      <c r="BN233" s="649"/>
      <c r="BO233" s="649"/>
      <c r="BP233" s="649"/>
      <c r="BQ233" s="649"/>
      <c r="BR233" s="649"/>
      <c r="BS233" s="649"/>
      <c r="BT233" s="649"/>
      <c r="BU233" s="649"/>
      <c r="BV233" s="649"/>
      <c r="BW233" s="649"/>
      <c r="BX233" s="649"/>
      <c r="BY233" s="649"/>
      <c r="BZ233" s="649"/>
      <c r="CA233" s="649"/>
      <c r="CB233" s="649"/>
      <c r="CC233" s="649"/>
      <c r="CD233" s="649"/>
      <c r="CE233" s="649"/>
      <c r="CF233" s="649"/>
      <c r="CG233" s="649"/>
      <c r="CH233" s="649"/>
      <c r="CI233" s="649"/>
      <c r="CJ233" s="649"/>
      <c r="CK233" s="649"/>
      <c r="CL233" s="649"/>
      <c r="CM233" s="649"/>
      <c r="CN233" s="649"/>
      <c r="CO233" s="649"/>
      <c r="CP233" s="649"/>
      <c r="CQ233" s="649"/>
      <c r="CR233" s="649"/>
      <c r="CS233" s="649"/>
      <c r="CT233" s="649"/>
      <c r="CU233" s="649"/>
      <c r="CV233" s="649"/>
      <c r="CW233" s="649"/>
      <c r="CX233" s="649"/>
      <c r="CY233" s="649"/>
      <c r="CZ233" s="649"/>
      <c r="DA233" s="649"/>
      <c r="DB233" s="649"/>
      <c r="DC233" s="649"/>
      <c r="DD233" s="649"/>
      <c r="DE233" s="649"/>
      <c r="DF233" s="649"/>
      <c r="DG233" s="649"/>
      <c r="DH233" s="649"/>
      <c r="DI233" s="649"/>
      <c r="DJ233" s="649"/>
      <c r="DK233" s="649"/>
      <c r="DL233" s="649"/>
      <c r="DM233" s="649"/>
      <c r="DN233" s="649"/>
      <c r="DO233" s="649"/>
      <c r="DP233" s="649"/>
      <c r="DQ233" s="649"/>
      <c r="DR233" s="649"/>
      <c r="DS233" s="649"/>
      <c r="DT233" s="649"/>
      <c r="DU233" s="649"/>
      <c r="DV233" s="649"/>
      <c r="DW233" s="649"/>
      <c r="DX233" s="649"/>
      <c r="DY233" s="649"/>
      <c r="DZ233" s="649"/>
      <c r="EA233" s="649"/>
      <c r="EB233" s="649"/>
      <c r="EC233" s="649"/>
      <c r="ED233" s="649"/>
      <c r="EE233" s="649"/>
      <c r="EF233" s="649"/>
      <c r="EG233" s="649"/>
      <c r="EH233" s="649"/>
      <c r="EI233" s="649"/>
      <c r="EJ233" s="649"/>
      <c r="EK233" s="649"/>
      <c r="EL233" s="649"/>
      <c r="EM233" s="649"/>
      <c r="EN233" s="649"/>
      <c r="EO233" s="649"/>
      <c r="EP233" s="649"/>
      <c r="EQ233" s="649"/>
      <c r="ER233" s="649"/>
      <c r="ES233" s="649"/>
      <c r="ET233" s="649"/>
      <c r="EU233" s="649"/>
      <c r="EV233" s="649"/>
      <c r="EW233" s="649"/>
      <c r="EX233" s="649"/>
      <c r="EY233" s="649"/>
      <c r="EZ233" s="649"/>
      <c r="FA233" s="649"/>
      <c r="FB233" s="649"/>
      <c r="FC233" s="649"/>
      <c r="FD233" s="649"/>
      <c r="FE233" s="649"/>
      <c r="FF233" s="649"/>
      <c r="FG233" s="649"/>
      <c r="FH233" s="649"/>
      <c r="FI233" s="649"/>
      <c r="FJ233" s="649"/>
      <c r="FK233" s="649"/>
      <c r="FL233" s="649"/>
      <c r="FM233" s="649"/>
      <c r="FN233" s="649"/>
      <c r="FO233" s="649"/>
      <c r="FP233" s="649"/>
      <c r="FQ233" s="649"/>
      <c r="FR233" s="649"/>
      <c r="FS233" s="649"/>
      <c r="FT233" s="649"/>
      <c r="FU233" s="649"/>
      <c r="FV233" s="649"/>
      <c r="FW233" s="649"/>
      <c r="FX233" s="649"/>
      <c r="FY233" s="649"/>
      <c r="FZ233" s="649"/>
      <c r="GA233" s="649"/>
      <c r="GB233" s="649"/>
      <c r="GC233" s="649"/>
      <c r="GD233" s="649"/>
      <c r="GE233" s="649"/>
      <c r="GF233" s="649"/>
      <c r="GG233" s="649"/>
      <c r="GH233" s="649"/>
      <c r="GI233" s="649"/>
      <c r="GJ233" s="649"/>
      <c r="GK233" s="649"/>
      <c r="GL233" s="649"/>
      <c r="GM233" s="649"/>
      <c r="GN233" s="649"/>
      <c r="GO233" s="649"/>
      <c r="GP233" s="649"/>
      <c r="GQ233" s="649"/>
      <c r="GR233" s="649"/>
      <c r="GS233" s="649"/>
      <c r="GT233" s="649"/>
      <c r="GU233" s="649"/>
      <c r="GV233" s="649"/>
      <c r="GW233" s="649"/>
      <c r="GX233" s="649"/>
      <c r="GY233" s="649"/>
      <c r="GZ233" s="649"/>
      <c r="HA233" s="649"/>
      <c r="HB233" s="649"/>
      <c r="HC233" s="649"/>
      <c r="HD233" s="649"/>
      <c r="HE233" s="649"/>
      <c r="HF233" s="649"/>
      <c r="HG233" s="649"/>
      <c r="HH233" s="649"/>
      <c r="HI233" s="649"/>
      <c r="HJ233" s="649"/>
      <c r="HK233" s="649"/>
      <c r="HL233" s="649"/>
      <c r="HM233" s="649"/>
      <c r="HN233" s="649"/>
      <c r="HO233" s="649"/>
      <c r="HP233" s="649"/>
      <c r="HQ233" s="649"/>
      <c r="HR233" s="649"/>
      <c r="HS233" s="649"/>
      <c r="HT233" s="649"/>
      <c r="HU233" s="649"/>
      <c r="HV233" s="649"/>
      <c r="HW233" s="649"/>
      <c r="HX233" s="649"/>
      <c r="HY233" s="649"/>
      <c r="HZ233" s="649"/>
      <c r="IA233" s="649"/>
      <c r="IB233" s="649"/>
      <c r="IC233" s="649"/>
      <c r="ID233" s="649"/>
      <c r="IE233" s="649"/>
      <c r="IF233" s="649"/>
      <c r="IG233" s="649"/>
      <c r="IH233" s="649"/>
      <c r="II233" s="649"/>
      <c r="IJ233" s="649"/>
      <c r="IK233" s="649"/>
      <c r="IL233" s="649"/>
      <c r="IM233" s="649"/>
      <c r="IN233" s="649"/>
      <c r="IO233" s="649"/>
      <c r="IP233" s="649"/>
      <c r="IQ233" s="649"/>
      <c r="IR233" s="649"/>
      <c r="IS233" s="649"/>
      <c r="IT233" s="649"/>
      <c r="IU233" s="649"/>
      <c r="IV233" s="219"/>
    </row>
    <row r="234" spans="1:256" hidden="1">
      <c r="A234" s="1194"/>
      <c r="B234" s="1198"/>
      <c r="C234" s="1199"/>
      <c r="D234" s="668" t="s">
        <v>1</v>
      </c>
      <c r="E234" s="651">
        <f t="shared" si="77"/>
        <v>0</v>
      </c>
      <c r="F234" s="651">
        <f t="shared" si="77"/>
        <v>0</v>
      </c>
      <c r="G234" s="652">
        <f t="shared" si="77"/>
        <v>0</v>
      </c>
      <c r="H234" s="617"/>
      <c r="I234" s="1203"/>
      <c r="J234" s="653" t="s">
        <v>1</v>
      </c>
      <c r="K234" s="651">
        <f t="shared" si="78"/>
        <v>0</v>
      </c>
      <c r="L234" s="651">
        <f t="shared" si="78"/>
        <v>0</v>
      </c>
      <c r="M234" s="651">
        <f t="shared" si="78"/>
        <v>0</v>
      </c>
      <c r="N234" s="651">
        <f>N238</f>
        <v>0</v>
      </c>
      <c r="O234" s="649"/>
      <c r="P234" s="649"/>
      <c r="Q234" s="649"/>
      <c r="R234" s="649"/>
      <c r="S234" s="649"/>
      <c r="T234" s="649"/>
      <c r="U234" s="649"/>
      <c r="V234" s="649"/>
      <c r="W234" s="649"/>
      <c r="X234" s="649"/>
      <c r="Y234" s="649"/>
      <c r="Z234" s="649"/>
      <c r="AA234" s="649"/>
      <c r="AB234" s="649"/>
      <c r="AC234" s="649"/>
      <c r="AD234" s="649"/>
      <c r="AE234" s="649"/>
      <c r="AF234" s="649"/>
      <c r="AG234" s="649"/>
      <c r="AH234" s="649"/>
      <c r="AI234" s="649"/>
      <c r="AJ234" s="649"/>
      <c r="AK234" s="649"/>
      <c r="AL234" s="649"/>
      <c r="AM234" s="649"/>
      <c r="AN234" s="649"/>
      <c r="AO234" s="649"/>
      <c r="AP234" s="649"/>
      <c r="AQ234" s="649"/>
      <c r="AR234" s="649"/>
      <c r="AS234" s="649"/>
      <c r="AT234" s="649"/>
      <c r="AU234" s="649"/>
      <c r="AV234" s="649"/>
      <c r="AW234" s="649"/>
      <c r="AX234" s="649"/>
      <c r="AY234" s="649"/>
      <c r="AZ234" s="649"/>
      <c r="BA234" s="649"/>
      <c r="BB234" s="649"/>
      <c r="BC234" s="649"/>
      <c r="BD234" s="649"/>
      <c r="BE234" s="649"/>
      <c r="BF234" s="649"/>
      <c r="BG234" s="649"/>
      <c r="BH234" s="649"/>
      <c r="BI234" s="649"/>
      <c r="BJ234" s="649"/>
      <c r="BK234" s="649"/>
      <c r="BL234" s="649"/>
      <c r="BM234" s="649"/>
      <c r="BN234" s="649"/>
      <c r="BO234" s="649"/>
      <c r="BP234" s="649"/>
      <c r="BQ234" s="649"/>
      <c r="BR234" s="649"/>
      <c r="BS234" s="649"/>
      <c r="BT234" s="649"/>
      <c r="BU234" s="649"/>
      <c r="BV234" s="649"/>
      <c r="BW234" s="649"/>
      <c r="BX234" s="649"/>
      <c r="BY234" s="649"/>
      <c r="BZ234" s="649"/>
      <c r="CA234" s="649"/>
      <c r="CB234" s="649"/>
      <c r="CC234" s="649"/>
      <c r="CD234" s="649"/>
      <c r="CE234" s="649"/>
      <c r="CF234" s="649"/>
      <c r="CG234" s="649"/>
      <c r="CH234" s="649"/>
      <c r="CI234" s="649"/>
      <c r="CJ234" s="649"/>
      <c r="CK234" s="649"/>
      <c r="CL234" s="649"/>
      <c r="CM234" s="649"/>
      <c r="CN234" s="649"/>
      <c r="CO234" s="649"/>
      <c r="CP234" s="649"/>
      <c r="CQ234" s="649"/>
      <c r="CR234" s="649"/>
      <c r="CS234" s="649"/>
      <c r="CT234" s="649"/>
      <c r="CU234" s="649"/>
      <c r="CV234" s="649"/>
      <c r="CW234" s="649"/>
      <c r="CX234" s="649"/>
      <c r="CY234" s="649"/>
      <c r="CZ234" s="649"/>
      <c r="DA234" s="649"/>
      <c r="DB234" s="649"/>
      <c r="DC234" s="649"/>
      <c r="DD234" s="649"/>
      <c r="DE234" s="649"/>
      <c r="DF234" s="649"/>
      <c r="DG234" s="649"/>
      <c r="DH234" s="649"/>
      <c r="DI234" s="649"/>
      <c r="DJ234" s="649"/>
      <c r="DK234" s="649"/>
      <c r="DL234" s="649"/>
      <c r="DM234" s="649"/>
      <c r="DN234" s="649"/>
      <c r="DO234" s="649"/>
      <c r="DP234" s="649"/>
      <c r="DQ234" s="649"/>
      <c r="DR234" s="649"/>
      <c r="DS234" s="649"/>
      <c r="DT234" s="649"/>
      <c r="DU234" s="649"/>
      <c r="DV234" s="649"/>
      <c r="DW234" s="649"/>
      <c r="DX234" s="649"/>
      <c r="DY234" s="649"/>
      <c r="DZ234" s="649"/>
      <c r="EA234" s="649"/>
      <c r="EB234" s="649"/>
      <c r="EC234" s="649"/>
      <c r="ED234" s="649"/>
      <c r="EE234" s="649"/>
      <c r="EF234" s="649"/>
      <c r="EG234" s="649"/>
      <c r="EH234" s="649"/>
      <c r="EI234" s="649"/>
      <c r="EJ234" s="649"/>
      <c r="EK234" s="649"/>
      <c r="EL234" s="649"/>
      <c r="EM234" s="649"/>
      <c r="EN234" s="649"/>
      <c r="EO234" s="649"/>
      <c r="EP234" s="649"/>
      <c r="EQ234" s="649"/>
      <c r="ER234" s="649"/>
      <c r="ES234" s="649"/>
      <c r="ET234" s="649"/>
      <c r="EU234" s="649"/>
      <c r="EV234" s="649"/>
      <c r="EW234" s="649"/>
      <c r="EX234" s="649"/>
      <c r="EY234" s="649"/>
      <c r="EZ234" s="649"/>
      <c r="FA234" s="649"/>
      <c r="FB234" s="649"/>
      <c r="FC234" s="649"/>
      <c r="FD234" s="649"/>
      <c r="FE234" s="649"/>
      <c r="FF234" s="649"/>
      <c r="FG234" s="649"/>
      <c r="FH234" s="649"/>
      <c r="FI234" s="649"/>
      <c r="FJ234" s="649"/>
      <c r="FK234" s="649"/>
      <c r="FL234" s="649"/>
      <c r="FM234" s="649"/>
      <c r="FN234" s="649"/>
      <c r="FO234" s="649"/>
      <c r="FP234" s="649"/>
      <c r="FQ234" s="649"/>
      <c r="FR234" s="649"/>
      <c r="FS234" s="649"/>
      <c r="FT234" s="649"/>
      <c r="FU234" s="649"/>
      <c r="FV234" s="649"/>
      <c r="FW234" s="649"/>
      <c r="FX234" s="649"/>
      <c r="FY234" s="649"/>
      <c r="FZ234" s="649"/>
      <c r="GA234" s="649"/>
      <c r="GB234" s="649"/>
      <c r="GC234" s="649"/>
      <c r="GD234" s="649"/>
      <c r="GE234" s="649"/>
      <c r="GF234" s="649"/>
      <c r="GG234" s="649"/>
      <c r="GH234" s="649"/>
      <c r="GI234" s="649"/>
      <c r="GJ234" s="649"/>
      <c r="GK234" s="649"/>
      <c r="GL234" s="649"/>
      <c r="GM234" s="649"/>
      <c r="GN234" s="649"/>
      <c r="GO234" s="649"/>
      <c r="GP234" s="649"/>
      <c r="GQ234" s="649"/>
      <c r="GR234" s="649"/>
      <c r="GS234" s="649"/>
      <c r="GT234" s="649"/>
      <c r="GU234" s="649"/>
      <c r="GV234" s="649"/>
      <c r="GW234" s="649"/>
      <c r="GX234" s="649"/>
      <c r="GY234" s="649"/>
      <c r="GZ234" s="649"/>
      <c r="HA234" s="649"/>
      <c r="HB234" s="649"/>
      <c r="HC234" s="649"/>
      <c r="HD234" s="649"/>
      <c r="HE234" s="649"/>
      <c r="HF234" s="649"/>
      <c r="HG234" s="649"/>
      <c r="HH234" s="649"/>
      <c r="HI234" s="649"/>
      <c r="HJ234" s="649"/>
      <c r="HK234" s="649"/>
      <c r="HL234" s="649"/>
      <c r="HM234" s="649"/>
      <c r="HN234" s="649"/>
      <c r="HO234" s="649"/>
      <c r="HP234" s="649"/>
      <c r="HQ234" s="649"/>
      <c r="HR234" s="649"/>
      <c r="HS234" s="649"/>
      <c r="HT234" s="649"/>
      <c r="HU234" s="649"/>
      <c r="HV234" s="649"/>
      <c r="HW234" s="649"/>
      <c r="HX234" s="649"/>
      <c r="HY234" s="649"/>
      <c r="HZ234" s="649"/>
      <c r="IA234" s="649"/>
      <c r="IB234" s="649"/>
      <c r="IC234" s="649"/>
      <c r="ID234" s="649"/>
      <c r="IE234" s="649"/>
      <c r="IF234" s="649"/>
      <c r="IG234" s="649"/>
      <c r="IH234" s="649"/>
      <c r="II234" s="649"/>
      <c r="IJ234" s="649"/>
      <c r="IK234" s="649"/>
      <c r="IL234" s="649"/>
      <c r="IM234" s="649"/>
      <c r="IN234" s="649"/>
      <c r="IO234" s="649"/>
      <c r="IP234" s="649"/>
      <c r="IQ234" s="649"/>
      <c r="IR234" s="649"/>
      <c r="IS234" s="649"/>
      <c r="IT234" s="649"/>
      <c r="IU234" s="649"/>
      <c r="IV234" s="219"/>
    </row>
    <row r="235" spans="1:256" hidden="1">
      <c r="A235" s="1195"/>
      <c r="B235" s="1200"/>
      <c r="C235" s="1201"/>
      <c r="D235" s="668" t="s">
        <v>2</v>
      </c>
      <c r="E235" s="651">
        <f>E233+E234</f>
        <v>430000</v>
      </c>
      <c r="F235" s="651">
        <f>F233+F234</f>
        <v>430000</v>
      </c>
      <c r="G235" s="651">
        <f>G233+G234</f>
        <v>0</v>
      </c>
      <c r="H235" s="617"/>
      <c r="I235" s="1204"/>
      <c r="J235" s="653" t="s">
        <v>2</v>
      </c>
      <c r="K235" s="651">
        <f>K233+K234</f>
        <v>430000</v>
      </c>
      <c r="L235" s="651">
        <f>L233+L234</f>
        <v>430000</v>
      </c>
      <c r="M235" s="651">
        <f>M233+M234</f>
        <v>0</v>
      </c>
      <c r="N235" s="651">
        <f>N233+N234</f>
        <v>0</v>
      </c>
      <c r="O235" s="649"/>
      <c r="P235" s="649"/>
      <c r="Q235" s="649"/>
      <c r="R235" s="649"/>
      <c r="S235" s="649"/>
      <c r="T235" s="649"/>
      <c r="U235" s="649"/>
      <c r="V235" s="649"/>
      <c r="W235" s="649"/>
      <c r="X235" s="649"/>
      <c r="Y235" s="649"/>
      <c r="Z235" s="649"/>
      <c r="AA235" s="649"/>
      <c r="AB235" s="649"/>
      <c r="AC235" s="649"/>
      <c r="AD235" s="649"/>
      <c r="AE235" s="649"/>
      <c r="AF235" s="649"/>
      <c r="AG235" s="649"/>
      <c r="AH235" s="649"/>
      <c r="AI235" s="649"/>
      <c r="AJ235" s="649"/>
      <c r="AK235" s="649"/>
      <c r="AL235" s="649"/>
      <c r="AM235" s="649"/>
      <c r="AN235" s="649"/>
      <c r="AO235" s="649"/>
      <c r="AP235" s="649"/>
      <c r="AQ235" s="649"/>
      <c r="AR235" s="649"/>
      <c r="AS235" s="649"/>
      <c r="AT235" s="649"/>
      <c r="AU235" s="649"/>
      <c r="AV235" s="649"/>
      <c r="AW235" s="649"/>
      <c r="AX235" s="649"/>
      <c r="AY235" s="649"/>
      <c r="AZ235" s="649"/>
      <c r="BA235" s="649"/>
      <c r="BB235" s="649"/>
      <c r="BC235" s="649"/>
      <c r="BD235" s="649"/>
      <c r="BE235" s="649"/>
      <c r="BF235" s="649"/>
      <c r="BG235" s="649"/>
      <c r="BH235" s="649"/>
      <c r="BI235" s="649"/>
      <c r="BJ235" s="649"/>
      <c r="BK235" s="649"/>
      <c r="BL235" s="649"/>
      <c r="BM235" s="649"/>
      <c r="BN235" s="649"/>
      <c r="BO235" s="649"/>
      <c r="BP235" s="649"/>
      <c r="BQ235" s="649"/>
      <c r="BR235" s="649"/>
      <c r="BS235" s="649"/>
      <c r="BT235" s="649"/>
      <c r="BU235" s="649"/>
      <c r="BV235" s="649"/>
      <c r="BW235" s="649"/>
      <c r="BX235" s="649"/>
      <c r="BY235" s="649"/>
      <c r="BZ235" s="649"/>
      <c r="CA235" s="649"/>
      <c r="CB235" s="649"/>
      <c r="CC235" s="649"/>
      <c r="CD235" s="649"/>
      <c r="CE235" s="649"/>
      <c r="CF235" s="649"/>
      <c r="CG235" s="649"/>
      <c r="CH235" s="649"/>
      <c r="CI235" s="649"/>
      <c r="CJ235" s="649"/>
      <c r="CK235" s="649"/>
      <c r="CL235" s="649"/>
      <c r="CM235" s="649"/>
      <c r="CN235" s="649"/>
      <c r="CO235" s="649"/>
      <c r="CP235" s="649"/>
      <c r="CQ235" s="649"/>
      <c r="CR235" s="649"/>
      <c r="CS235" s="649"/>
      <c r="CT235" s="649"/>
      <c r="CU235" s="649"/>
      <c r="CV235" s="649"/>
      <c r="CW235" s="649"/>
      <c r="CX235" s="649"/>
      <c r="CY235" s="649"/>
      <c r="CZ235" s="649"/>
      <c r="DA235" s="649"/>
      <c r="DB235" s="649"/>
      <c r="DC235" s="649"/>
      <c r="DD235" s="649"/>
      <c r="DE235" s="649"/>
      <c r="DF235" s="649"/>
      <c r="DG235" s="649"/>
      <c r="DH235" s="649"/>
      <c r="DI235" s="649"/>
      <c r="DJ235" s="649"/>
      <c r="DK235" s="649"/>
      <c r="DL235" s="649"/>
      <c r="DM235" s="649"/>
      <c r="DN235" s="649"/>
      <c r="DO235" s="649"/>
      <c r="DP235" s="649"/>
      <c r="DQ235" s="649"/>
      <c r="DR235" s="649"/>
      <c r="DS235" s="649"/>
      <c r="DT235" s="649"/>
      <c r="DU235" s="649"/>
      <c r="DV235" s="649"/>
      <c r="DW235" s="649"/>
      <c r="DX235" s="649"/>
      <c r="DY235" s="649"/>
      <c r="DZ235" s="649"/>
      <c r="EA235" s="649"/>
      <c r="EB235" s="649"/>
      <c r="EC235" s="649"/>
      <c r="ED235" s="649"/>
      <c r="EE235" s="649"/>
      <c r="EF235" s="649"/>
      <c r="EG235" s="649"/>
      <c r="EH235" s="649"/>
      <c r="EI235" s="649"/>
      <c r="EJ235" s="649"/>
      <c r="EK235" s="649"/>
      <c r="EL235" s="649"/>
      <c r="EM235" s="649"/>
      <c r="EN235" s="649"/>
      <c r="EO235" s="649"/>
      <c r="EP235" s="649"/>
      <c r="EQ235" s="649"/>
      <c r="ER235" s="649"/>
      <c r="ES235" s="649"/>
      <c r="ET235" s="649"/>
      <c r="EU235" s="649"/>
      <c r="EV235" s="649"/>
      <c r="EW235" s="649"/>
      <c r="EX235" s="649"/>
      <c r="EY235" s="649"/>
      <c r="EZ235" s="649"/>
      <c r="FA235" s="649"/>
      <c r="FB235" s="649"/>
      <c r="FC235" s="649"/>
      <c r="FD235" s="649"/>
      <c r="FE235" s="649"/>
      <c r="FF235" s="649"/>
      <c r="FG235" s="649"/>
      <c r="FH235" s="649"/>
      <c r="FI235" s="649"/>
      <c r="FJ235" s="649"/>
      <c r="FK235" s="649"/>
      <c r="FL235" s="649"/>
      <c r="FM235" s="649"/>
      <c r="FN235" s="649"/>
      <c r="FO235" s="649"/>
      <c r="FP235" s="649"/>
      <c r="FQ235" s="649"/>
      <c r="FR235" s="649"/>
      <c r="FS235" s="649"/>
      <c r="FT235" s="649"/>
      <c r="FU235" s="649"/>
      <c r="FV235" s="649"/>
      <c r="FW235" s="649"/>
      <c r="FX235" s="649"/>
      <c r="FY235" s="649"/>
      <c r="FZ235" s="649"/>
      <c r="GA235" s="649"/>
      <c r="GB235" s="649"/>
      <c r="GC235" s="649"/>
      <c r="GD235" s="649"/>
      <c r="GE235" s="649"/>
      <c r="GF235" s="649"/>
      <c r="GG235" s="649"/>
      <c r="GH235" s="649"/>
      <c r="GI235" s="649"/>
      <c r="GJ235" s="649"/>
      <c r="GK235" s="649"/>
      <c r="GL235" s="649"/>
      <c r="GM235" s="649"/>
      <c r="GN235" s="649"/>
      <c r="GO235" s="649"/>
      <c r="GP235" s="649"/>
      <c r="GQ235" s="649"/>
      <c r="GR235" s="649"/>
      <c r="GS235" s="649"/>
      <c r="GT235" s="649"/>
      <c r="GU235" s="649"/>
      <c r="GV235" s="649"/>
      <c r="GW235" s="649"/>
      <c r="GX235" s="649"/>
      <c r="GY235" s="649"/>
      <c r="GZ235" s="649"/>
      <c r="HA235" s="649"/>
      <c r="HB235" s="649"/>
      <c r="HC235" s="649"/>
      <c r="HD235" s="649"/>
      <c r="HE235" s="649"/>
      <c r="HF235" s="649"/>
      <c r="HG235" s="649"/>
      <c r="HH235" s="649"/>
      <c r="HI235" s="649"/>
      <c r="HJ235" s="649"/>
      <c r="HK235" s="649"/>
      <c r="HL235" s="649"/>
      <c r="HM235" s="649"/>
      <c r="HN235" s="649"/>
      <c r="HO235" s="649"/>
      <c r="HP235" s="649"/>
      <c r="HQ235" s="649"/>
      <c r="HR235" s="649"/>
      <c r="HS235" s="649"/>
      <c r="HT235" s="649"/>
      <c r="HU235" s="649"/>
      <c r="HV235" s="649"/>
      <c r="HW235" s="649"/>
      <c r="HX235" s="649"/>
      <c r="HY235" s="649"/>
      <c r="HZ235" s="649"/>
      <c r="IA235" s="649"/>
      <c r="IB235" s="649"/>
      <c r="IC235" s="649"/>
      <c r="ID235" s="649"/>
      <c r="IE235" s="649"/>
      <c r="IF235" s="649"/>
      <c r="IG235" s="649"/>
      <c r="IH235" s="649"/>
      <c r="II235" s="649"/>
      <c r="IJ235" s="649"/>
      <c r="IK235" s="649"/>
      <c r="IL235" s="649"/>
      <c r="IM235" s="649"/>
      <c r="IN235" s="649"/>
      <c r="IO235" s="649"/>
      <c r="IP235" s="649"/>
      <c r="IQ235" s="649"/>
      <c r="IR235" s="649"/>
      <c r="IS235" s="649"/>
      <c r="IT235" s="649"/>
      <c r="IU235" s="649"/>
      <c r="IV235" s="219"/>
    </row>
    <row r="236" spans="1:256" hidden="1">
      <c r="A236" s="678"/>
      <c r="B236" s="679"/>
      <c r="C236" s="680"/>
      <c r="D236" s="667"/>
      <c r="E236" s="638"/>
      <c r="F236" s="638"/>
      <c r="G236" s="639"/>
      <c r="H236" s="617"/>
      <c r="I236" s="681"/>
      <c r="J236" s="675"/>
      <c r="K236" s="682"/>
      <c r="L236" s="682"/>
      <c r="M236" s="682"/>
      <c r="N236" s="682"/>
      <c r="O236" s="624"/>
      <c r="P236" s="624"/>
      <c r="Q236" s="624"/>
      <c r="R236" s="624"/>
      <c r="S236" s="624"/>
      <c r="T236" s="624"/>
      <c r="U236" s="624"/>
      <c r="V236" s="624"/>
      <c r="W236" s="624"/>
      <c r="X236" s="624"/>
      <c r="Y236" s="624"/>
      <c r="Z236" s="624"/>
      <c r="AA236" s="624"/>
      <c r="AB236" s="624"/>
      <c r="AC236" s="624"/>
      <c r="AD236" s="624"/>
      <c r="AE236" s="624"/>
      <c r="AF236" s="624"/>
      <c r="AG236" s="624"/>
      <c r="AH236" s="624"/>
      <c r="AI236" s="624"/>
      <c r="AJ236" s="624"/>
      <c r="AK236" s="624"/>
      <c r="AL236" s="624"/>
      <c r="AM236" s="624"/>
      <c r="AN236" s="624"/>
      <c r="AO236" s="624"/>
      <c r="AP236" s="624"/>
      <c r="AQ236" s="624"/>
      <c r="AR236" s="624"/>
      <c r="AS236" s="624"/>
      <c r="AT236" s="624"/>
      <c r="AU236" s="624"/>
      <c r="AV236" s="624"/>
      <c r="AW236" s="624"/>
      <c r="AX236" s="624"/>
      <c r="AY236" s="624"/>
      <c r="AZ236" s="624"/>
      <c r="BA236" s="624"/>
      <c r="BB236" s="624"/>
      <c r="BC236" s="624"/>
      <c r="BD236" s="624"/>
      <c r="BE236" s="624"/>
      <c r="BF236" s="624"/>
      <c r="BG236" s="624"/>
      <c r="BH236" s="624"/>
      <c r="BI236" s="624"/>
      <c r="BJ236" s="624"/>
      <c r="BK236" s="624"/>
      <c r="BL236" s="624"/>
      <c r="BM236" s="624"/>
      <c r="BN236" s="624"/>
      <c r="BO236" s="624"/>
      <c r="BP236" s="624"/>
      <c r="BQ236" s="624"/>
      <c r="BR236" s="624"/>
      <c r="BS236" s="624"/>
      <c r="BT236" s="624"/>
      <c r="BU236" s="624"/>
      <c r="BV236" s="624"/>
      <c r="BW236" s="624"/>
      <c r="BX236" s="624"/>
      <c r="BY236" s="624"/>
      <c r="BZ236" s="624"/>
      <c r="CA236" s="624"/>
      <c r="CB236" s="624"/>
      <c r="CC236" s="624"/>
      <c r="CD236" s="624"/>
      <c r="CE236" s="624"/>
      <c r="CF236" s="624"/>
      <c r="CG236" s="624"/>
      <c r="CH236" s="624"/>
      <c r="CI236" s="624"/>
      <c r="CJ236" s="624"/>
      <c r="CK236" s="624"/>
      <c r="CL236" s="624"/>
      <c r="CM236" s="624"/>
      <c r="CN236" s="624"/>
      <c r="CO236" s="624"/>
      <c r="CP236" s="624"/>
      <c r="CQ236" s="624"/>
      <c r="CR236" s="624"/>
      <c r="CS236" s="624"/>
      <c r="CT236" s="624"/>
      <c r="CU236" s="624"/>
      <c r="CV236" s="624"/>
      <c r="CW236" s="624"/>
      <c r="CX236" s="624"/>
      <c r="CY236" s="624"/>
      <c r="CZ236" s="624"/>
      <c r="DA236" s="624"/>
      <c r="DB236" s="624"/>
      <c r="DC236" s="624"/>
      <c r="DD236" s="624"/>
      <c r="DE236" s="624"/>
      <c r="DF236" s="624"/>
      <c r="DG236" s="624"/>
      <c r="DH236" s="624"/>
      <c r="DI236" s="624"/>
      <c r="DJ236" s="624"/>
      <c r="DK236" s="624"/>
      <c r="DL236" s="624"/>
      <c r="DM236" s="624"/>
      <c r="DN236" s="624"/>
      <c r="DO236" s="624"/>
      <c r="DP236" s="624"/>
      <c r="DQ236" s="624"/>
      <c r="DR236" s="624"/>
      <c r="DS236" s="624"/>
      <c r="DT236" s="624"/>
      <c r="DU236" s="624"/>
      <c r="DV236" s="624"/>
      <c r="DW236" s="624"/>
      <c r="DX236" s="624"/>
      <c r="DY236" s="624"/>
      <c r="DZ236" s="624"/>
      <c r="EA236" s="624"/>
      <c r="EB236" s="624"/>
      <c r="EC236" s="624"/>
      <c r="ED236" s="624"/>
      <c r="EE236" s="624"/>
      <c r="EF236" s="624"/>
      <c r="EG236" s="624"/>
      <c r="EH236" s="624"/>
      <c r="EI236" s="624"/>
      <c r="EJ236" s="624"/>
      <c r="EK236" s="624"/>
      <c r="EL236" s="624"/>
      <c r="EM236" s="624"/>
      <c r="EN236" s="624"/>
      <c r="EO236" s="624"/>
      <c r="EP236" s="624"/>
      <c r="EQ236" s="624"/>
      <c r="ER236" s="624"/>
      <c r="ES236" s="624"/>
      <c r="ET236" s="624"/>
      <c r="EU236" s="624"/>
      <c r="EV236" s="624"/>
      <c r="EW236" s="624"/>
      <c r="EX236" s="624"/>
      <c r="EY236" s="624"/>
      <c r="EZ236" s="624"/>
      <c r="FA236" s="624"/>
      <c r="FB236" s="624"/>
      <c r="FC236" s="624"/>
      <c r="FD236" s="624"/>
      <c r="FE236" s="624"/>
      <c r="FF236" s="624"/>
      <c r="FG236" s="624"/>
      <c r="FH236" s="624"/>
      <c r="FI236" s="624"/>
      <c r="FJ236" s="624"/>
      <c r="FK236" s="624"/>
      <c r="FL236" s="624"/>
      <c r="FM236" s="624"/>
      <c r="FN236" s="624"/>
      <c r="FO236" s="624"/>
      <c r="FP236" s="624"/>
      <c r="FQ236" s="624"/>
      <c r="FR236" s="624"/>
      <c r="FS236" s="624"/>
      <c r="FT236" s="624"/>
      <c r="FU236" s="624"/>
      <c r="FV236" s="624"/>
      <c r="FW236" s="624"/>
      <c r="FX236" s="624"/>
      <c r="FY236" s="624"/>
      <c r="FZ236" s="624"/>
      <c r="GA236" s="624"/>
      <c r="GB236" s="624"/>
      <c r="GC236" s="624"/>
      <c r="GD236" s="624"/>
      <c r="GE236" s="624"/>
      <c r="GF236" s="624"/>
      <c r="GG236" s="624"/>
      <c r="GH236" s="624"/>
      <c r="GI236" s="624"/>
      <c r="GJ236" s="624"/>
      <c r="GK236" s="624"/>
      <c r="GL236" s="624"/>
      <c r="GM236" s="624"/>
      <c r="GN236" s="624"/>
      <c r="GO236" s="624"/>
      <c r="GP236" s="624"/>
      <c r="GQ236" s="624"/>
      <c r="GR236" s="624"/>
      <c r="GS236" s="624"/>
      <c r="GT236" s="624"/>
      <c r="GU236" s="624"/>
      <c r="GV236" s="624"/>
      <c r="GW236" s="624"/>
      <c r="GX236" s="624"/>
      <c r="GY236" s="624"/>
      <c r="GZ236" s="624"/>
      <c r="HA236" s="624"/>
      <c r="HB236" s="624"/>
      <c r="HC236" s="624"/>
      <c r="HD236" s="624"/>
      <c r="HE236" s="624"/>
      <c r="HF236" s="624"/>
      <c r="HG236" s="624"/>
      <c r="HH236" s="624"/>
      <c r="HI236" s="624"/>
      <c r="HJ236" s="624"/>
      <c r="HK236" s="624"/>
      <c r="HL236" s="624"/>
      <c r="HM236" s="624"/>
      <c r="HN236" s="624"/>
      <c r="HO236" s="624"/>
      <c r="HP236" s="624"/>
      <c r="HQ236" s="624"/>
      <c r="HR236" s="624"/>
      <c r="HS236" s="624"/>
      <c r="HT236" s="624"/>
      <c r="HU236" s="624"/>
      <c r="HV236" s="624"/>
      <c r="HW236" s="624"/>
      <c r="HX236" s="624"/>
      <c r="HY236" s="624"/>
      <c r="HZ236" s="624"/>
      <c r="IA236" s="624"/>
      <c r="IB236" s="624"/>
      <c r="IC236" s="624"/>
      <c r="ID236" s="624"/>
      <c r="IE236" s="624"/>
      <c r="IF236" s="624"/>
      <c r="IG236" s="624"/>
      <c r="IH236" s="624"/>
      <c r="II236" s="624"/>
      <c r="IJ236" s="624"/>
      <c r="IK236" s="624"/>
      <c r="IL236" s="624"/>
      <c r="IM236" s="624"/>
      <c r="IN236" s="624"/>
      <c r="IO236" s="624"/>
      <c r="IP236" s="624"/>
      <c r="IQ236" s="624"/>
      <c r="IR236" s="624"/>
      <c r="IS236" s="624"/>
      <c r="IT236" s="624"/>
      <c r="IU236" s="624"/>
      <c r="IV236" s="219"/>
    </row>
    <row r="237" spans="1:256" hidden="1">
      <c r="A237" s="1205"/>
      <c r="B237" s="1205"/>
      <c r="C237" s="1208" t="s">
        <v>1386</v>
      </c>
      <c r="D237" s="644" t="s">
        <v>0</v>
      </c>
      <c r="E237" s="645">
        <f>F237+G237</f>
        <v>430000</v>
      </c>
      <c r="F237" s="645">
        <v>430000</v>
      </c>
      <c r="G237" s="646">
        <v>0</v>
      </c>
      <c r="H237" s="617"/>
      <c r="I237" s="1211" t="s">
        <v>1390</v>
      </c>
      <c r="J237" s="648" t="s">
        <v>0</v>
      </c>
      <c r="K237" s="645">
        <f>L237+M237+N237</f>
        <v>430000</v>
      </c>
      <c r="L237" s="645">
        <v>430000</v>
      </c>
      <c r="M237" s="645">
        <v>0</v>
      </c>
      <c r="N237" s="645">
        <v>0</v>
      </c>
      <c r="O237" s="219"/>
      <c r="P237" s="219"/>
      <c r="Q237" s="219"/>
      <c r="R237" s="219"/>
      <c r="S237" s="219"/>
      <c r="T237" s="219"/>
      <c r="U237" s="219"/>
      <c r="V237" s="219"/>
      <c r="W237" s="219"/>
      <c r="X237" s="219"/>
      <c r="Y237" s="219"/>
      <c r="Z237" s="219"/>
      <c r="AA237" s="219"/>
      <c r="AB237" s="219"/>
      <c r="AC237" s="219"/>
      <c r="AD237" s="219"/>
      <c r="AE237" s="219"/>
      <c r="AF237" s="219"/>
      <c r="AG237" s="219"/>
      <c r="AH237" s="219"/>
      <c r="AI237" s="219"/>
      <c r="AJ237" s="219"/>
      <c r="AK237" s="219"/>
      <c r="AL237" s="219"/>
      <c r="AM237" s="219"/>
      <c r="AN237" s="219"/>
      <c r="AO237" s="219"/>
      <c r="AP237" s="219"/>
      <c r="AQ237" s="219"/>
      <c r="AR237" s="219"/>
      <c r="AS237" s="219"/>
      <c r="AT237" s="219"/>
      <c r="AU237" s="219"/>
      <c r="AV237" s="219"/>
      <c r="AW237" s="219"/>
      <c r="AX237" s="219"/>
      <c r="AY237" s="219"/>
      <c r="AZ237" s="219"/>
      <c r="BA237" s="219"/>
      <c r="BB237" s="219"/>
      <c r="BC237" s="219"/>
      <c r="BD237" s="219"/>
      <c r="BE237" s="219"/>
      <c r="BF237" s="219"/>
      <c r="BG237" s="219"/>
      <c r="BH237" s="219"/>
      <c r="BI237" s="219"/>
      <c r="BJ237" s="219"/>
      <c r="BK237" s="219"/>
      <c r="BL237" s="219"/>
      <c r="BM237" s="219"/>
      <c r="BN237" s="219"/>
      <c r="BO237" s="219"/>
      <c r="BP237" s="219"/>
      <c r="BQ237" s="219"/>
      <c r="BR237" s="219"/>
      <c r="BS237" s="219"/>
      <c r="BT237" s="219"/>
      <c r="BU237" s="219"/>
      <c r="BV237" s="219"/>
      <c r="BW237" s="219"/>
      <c r="BX237" s="219"/>
      <c r="BY237" s="219"/>
      <c r="BZ237" s="219"/>
      <c r="CA237" s="219"/>
      <c r="CB237" s="219"/>
      <c r="CC237" s="219"/>
      <c r="CD237" s="219"/>
      <c r="CE237" s="219"/>
      <c r="CF237" s="219"/>
      <c r="CG237" s="219"/>
      <c r="CH237" s="219"/>
      <c r="CI237" s="219"/>
      <c r="CJ237" s="219"/>
      <c r="CK237" s="219"/>
      <c r="CL237" s="219"/>
      <c r="CM237" s="219"/>
      <c r="CN237" s="219"/>
      <c r="CO237" s="219"/>
      <c r="CP237" s="219"/>
      <c r="CQ237" s="219"/>
      <c r="CR237" s="219"/>
      <c r="CS237" s="219"/>
      <c r="CT237" s="219"/>
      <c r="CU237" s="219"/>
      <c r="CV237" s="219"/>
      <c r="CW237" s="219"/>
      <c r="CX237" s="219"/>
      <c r="CY237" s="219"/>
      <c r="CZ237" s="219"/>
      <c r="DA237" s="219"/>
      <c r="DB237" s="219"/>
      <c r="DC237" s="219"/>
      <c r="DD237" s="219"/>
      <c r="DE237" s="219"/>
      <c r="DF237" s="219"/>
      <c r="DG237" s="219"/>
      <c r="DH237" s="219"/>
      <c r="DI237" s="219"/>
      <c r="DJ237" s="219"/>
      <c r="DK237" s="219"/>
      <c r="DL237" s="219"/>
      <c r="DM237" s="219"/>
      <c r="DN237" s="219"/>
      <c r="DO237" s="219"/>
      <c r="DP237" s="219"/>
      <c r="DQ237" s="219"/>
      <c r="DR237" s="219"/>
      <c r="DS237" s="219"/>
      <c r="DT237" s="219"/>
      <c r="DU237" s="219"/>
      <c r="DV237" s="219"/>
      <c r="DW237" s="219"/>
      <c r="DX237" s="219"/>
      <c r="DY237" s="219"/>
      <c r="DZ237" s="219"/>
      <c r="EA237" s="219"/>
      <c r="EB237" s="219"/>
      <c r="EC237" s="219"/>
      <c r="ED237" s="219"/>
      <c r="EE237" s="219"/>
      <c r="EF237" s="219"/>
      <c r="EG237" s="219"/>
      <c r="EH237" s="219"/>
      <c r="EI237" s="219"/>
      <c r="EJ237" s="219"/>
      <c r="EK237" s="219"/>
      <c r="EL237" s="219"/>
      <c r="EM237" s="219"/>
      <c r="EN237" s="219"/>
      <c r="EO237" s="219"/>
      <c r="EP237" s="219"/>
      <c r="EQ237" s="219"/>
      <c r="ER237" s="219"/>
      <c r="ES237" s="219"/>
      <c r="ET237" s="219"/>
      <c r="EU237" s="219"/>
      <c r="EV237" s="219"/>
      <c r="EW237" s="219"/>
      <c r="EX237" s="219"/>
      <c r="EY237" s="219"/>
      <c r="EZ237" s="219"/>
      <c r="FA237" s="219"/>
      <c r="FB237" s="219"/>
      <c r="FC237" s="219"/>
      <c r="FD237" s="219"/>
      <c r="FE237" s="219"/>
      <c r="FF237" s="219"/>
      <c r="FG237" s="219"/>
      <c r="FH237" s="219"/>
      <c r="FI237" s="219"/>
      <c r="FJ237" s="219"/>
      <c r="FK237" s="219"/>
      <c r="FL237" s="219"/>
      <c r="FM237" s="219"/>
      <c r="FN237" s="219"/>
      <c r="FO237" s="219"/>
      <c r="FP237" s="219"/>
      <c r="FQ237" s="219"/>
      <c r="FR237" s="219"/>
      <c r="FS237" s="219"/>
      <c r="FT237" s="219"/>
      <c r="FU237" s="219"/>
      <c r="FV237" s="219"/>
      <c r="FW237" s="219"/>
      <c r="FX237" s="219"/>
      <c r="FY237" s="219"/>
      <c r="FZ237" s="219"/>
      <c r="GA237" s="219"/>
      <c r="GB237" s="219"/>
      <c r="GC237" s="219"/>
      <c r="GD237" s="219"/>
      <c r="GE237" s="219"/>
      <c r="GF237" s="219"/>
      <c r="GG237" s="219"/>
      <c r="GH237" s="219"/>
      <c r="GI237" s="219"/>
      <c r="GJ237" s="219"/>
      <c r="GK237" s="219"/>
      <c r="GL237" s="219"/>
      <c r="GM237" s="219"/>
      <c r="GN237" s="219"/>
      <c r="GO237" s="219"/>
      <c r="GP237" s="219"/>
      <c r="GQ237" s="219"/>
      <c r="GR237" s="219"/>
      <c r="GS237" s="219"/>
      <c r="GT237" s="219"/>
      <c r="GU237" s="219"/>
      <c r="GV237" s="219"/>
      <c r="GW237" s="219"/>
      <c r="GX237" s="219"/>
      <c r="GY237" s="219"/>
      <c r="GZ237" s="219"/>
      <c r="HA237" s="219"/>
      <c r="HB237" s="219"/>
      <c r="HC237" s="219"/>
      <c r="HD237" s="219"/>
      <c r="HE237" s="219"/>
      <c r="HF237" s="219"/>
      <c r="HG237" s="219"/>
      <c r="HH237" s="219"/>
      <c r="HI237" s="219"/>
      <c r="HJ237" s="219"/>
      <c r="HK237" s="219"/>
      <c r="HL237" s="219"/>
      <c r="HM237" s="219"/>
      <c r="HN237" s="219"/>
      <c r="HO237" s="219"/>
      <c r="HP237" s="219"/>
      <c r="HQ237" s="219"/>
      <c r="HR237" s="219"/>
      <c r="HS237" s="219"/>
      <c r="HT237" s="219"/>
      <c r="HU237" s="219"/>
      <c r="HV237" s="219"/>
      <c r="HW237" s="219"/>
      <c r="HX237" s="219"/>
      <c r="HY237" s="219"/>
      <c r="HZ237" s="219"/>
      <c r="IA237" s="219"/>
      <c r="IB237" s="219"/>
      <c r="IC237" s="219"/>
      <c r="ID237" s="219"/>
      <c r="IE237" s="219"/>
      <c r="IF237" s="219"/>
      <c r="IG237" s="219"/>
      <c r="IH237" s="219"/>
      <c r="II237" s="219"/>
      <c r="IJ237" s="219"/>
      <c r="IK237" s="219"/>
      <c r="IL237" s="219"/>
      <c r="IM237" s="219"/>
      <c r="IN237" s="219"/>
      <c r="IO237" s="219"/>
      <c r="IP237" s="219"/>
      <c r="IQ237" s="219"/>
      <c r="IR237" s="219"/>
      <c r="IS237" s="219"/>
      <c r="IT237" s="219"/>
      <c r="IU237" s="219"/>
      <c r="IV237" s="219"/>
    </row>
    <row r="238" spans="1:256" hidden="1">
      <c r="A238" s="1206"/>
      <c r="B238" s="1206"/>
      <c r="C238" s="1209"/>
      <c r="D238" s="644" t="s">
        <v>1</v>
      </c>
      <c r="E238" s="645">
        <f>F238+G238</f>
        <v>0</v>
      </c>
      <c r="F238" s="645"/>
      <c r="G238" s="646"/>
      <c r="H238" s="617"/>
      <c r="I238" s="1212"/>
      <c r="J238" s="648" t="s">
        <v>1</v>
      </c>
      <c r="K238" s="645">
        <f>L238+M238+N238</f>
        <v>0</v>
      </c>
      <c r="L238" s="645"/>
      <c r="M238" s="645"/>
      <c r="N238" s="645"/>
      <c r="O238" s="219"/>
      <c r="P238" s="219"/>
      <c r="Q238" s="219"/>
      <c r="R238" s="219"/>
      <c r="S238" s="219"/>
      <c r="T238" s="219"/>
      <c r="U238" s="219"/>
      <c r="V238" s="219"/>
      <c r="W238" s="219"/>
      <c r="X238" s="219"/>
      <c r="Y238" s="219"/>
      <c r="Z238" s="219"/>
      <c r="AA238" s="219"/>
      <c r="AB238" s="219"/>
      <c r="AC238" s="219"/>
      <c r="AD238" s="219"/>
      <c r="AE238" s="219"/>
      <c r="AF238" s="219"/>
      <c r="AG238" s="219"/>
      <c r="AH238" s="219"/>
      <c r="AI238" s="219"/>
      <c r="AJ238" s="219"/>
      <c r="AK238" s="219"/>
      <c r="AL238" s="219"/>
      <c r="AM238" s="219"/>
      <c r="AN238" s="219"/>
      <c r="AO238" s="219"/>
      <c r="AP238" s="219"/>
      <c r="AQ238" s="219"/>
      <c r="AR238" s="219"/>
      <c r="AS238" s="219"/>
      <c r="AT238" s="219"/>
      <c r="AU238" s="219"/>
      <c r="AV238" s="219"/>
      <c r="AW238" s="219"/>
      <c r="AX238" s="219"/>
      <c r="AY238" s="219"/>
      <c r="AZ238" s="219"/>
      <c r="BA238" s="219"/>
      <c r="BB238" s="219"/>
      <c r="BC238" s="219"/>
      <c r="BD238" s="219"/>
      <c r="BE238" s="219"/>
      <c r="BF238" s="219"/>
      <c r="BG238" s="219"/>
      <c r="BH238" s="219"/>
      <c r="BI238" s="219"/>
      <c r="BJ238" s="219"/>
      <c r="BK238" s="219"/>
      <c r="BL238" s="219"/>
      <c r="BM238" s="219"/>
      <c r="BN238" s="219"/>
      <c r="BO238" s="219"/>
      <c r="BP238" s="219"/>
      <c r="BQ238" s="219"/>
      <c r="BR238" s="219"/>
      <c r="BS238" s="219"/>
      <c r="BT238" s="219"/>
      <c r="BU238" s="219"/>
      <c r="BV238" s="219"/>
      <c r="BW238" s="219"/>
      <c r="BX238" s="219"/>
      <c r="BY238" s="219"/>
      <c r="BZ238" s="219"/>
      <c r="CA238" s="219"/>
      <c r="CB238" s="219"/>
      <c r="CC238" s="219"/>
      <c r="CD238" s="219"/>
      <c r="CE238" s="219"/>
      <c r="CF238" s="219"/>
      <c r="CG238" s="219"/>
      <c r="CH238" s="219"/>
      <c r="CI238" s="219"/>
      <c r="CJ238" s="219"/>
      <c r="CK238" s="219"/>
      <c r="CL238" s="219"/>
      <c r="CM238" s="219"/>
      <c r="CN238" s="219"/>
      <c r="CO238" s="219"/>
      <c r="CP238" s="219"/>
      <c r="CQ238" s="219"/>
      <c r="CR238" s="219"/>
      <c r="CS238" s="219"/>
      <c r="CT238" s="219"/>
      <c r="CU238" s="219"/>
      <c r="CV238" s="219"/>
      <c r="CW238" s="219"/>
      <c r="CX238" s="219"/>
      <c r="CY238" s="219"/>
      <c r="CZ238" s="219"/>
      <c r="DA238" s="219"/>
      <c r="DB238" s="219"/>
      <c r="DC238" s="219"/>
      <c r="DD238" s="219"/>
      <c r="DE238" s="219"/>
      <c r="DF238" s="219"/>
      <c r="DG238" s="219"/>
      <c r="DH238" s="219"/>
      <c r="DI238" s="219"/>
      <c r="DJ238" s="219"/>
      <c r="DK238" s="219"/>
      <c r="DL238" s="219"/>
      <c r="DM238" s="219"/>
      <c r="DN238" s="219"/>
      <c r="DO238" s="219"/>
      <c r="DP238" s="219"/>
      <c r="DQ238" s="219"/>
      <c r="DR238" s="219"/>
      <c r="DS238" s="219"/>
      <c r="DT238" s="219"/>
      <c r="DU238" s="219"/>
      <c r="DV238" s="219"/>
      <c r="DW238" s="219"/>
      <c r="DX238" s="219"/>
      <c r="DY238" s="219"/>
      <c r="DZ238" s="219"/>
      <c r="EA238" s="219"/>
      <c r="EB238" s="219"/>
      <c r="EC238" s="219"/>
      <c r="ED238" s="219"/>
      <c r="EE238" s="219"/>
      <c r="EF238" s="219"/>
      <c r="EG238" s="219"/>
      <c r="EH238" s="219"/>
      <c r="EI238" s="219"/>
      <c r="EJ238" s="219"/>
      <c r="EK238" s="219"/>
      <c r="EL238" s="219"/>
      <c r="EM238" s="219"/>
      <c r="EN238" s="219"/>
      <c r="EO238" s="219"/>
      <c r="EP238" s="219"/>
      <c r="EQ238" s="219"/>
      <c r="ER238" s="219"/>
      <c r="ES238" s="219"/>
      <c r="ET238" s="219"/>
      <c r="EU238" s="219"/>
      <c r="EV238" s="219"/>
      <c r="EW238" s="219"/>
      <c r="EX238" s="219"/>
      <c r="EY238" s="219"/>
      <c r="EZ238" s="219"/>
      <c r="FA238" s="219"/>
      <c r="FB238" s="219"/>
      <c r="FC238" s="219"/>
      <c r="FD238" s="219"/>
      <c r="FE238" s="219"/>
      <c r="FF238" s="219"/>
      <c r="FG238" s="219"/>
      <c r="FH238" s="219"/>
      <c r="FI238" s="219"/>
      <c r="FJ238" s="219"/>
      <c r="FK238" s="219"/>
      <c r="FL238" s="219"/>
      <c r="FM238" s="219"/>
      <c r="FN238" s="219"/>
      <c r="FO238" s="219"/>
      <c r="FP238" s="219"/>
      <c r="FQ238" s="219"/>
      <c r="FR238" s="219"/>
      <c r="FS238" s="219"/>
      <c r="FT238" s="219"/>
      <c r="FU238" s="219"/>
      <c r="FV238" s="219"/>
      <c r="FW238" s="219"/>
      <c r="FX238" s="219"/>
      <c r="FY238" s="219"/>
      <c r="FZ238" s="219"/>
      <c r="GA238" s="219"/>
      <c r="GB238" s="219"/>
      <c r="GC238" s="219"/>
      <c r="GD238" s="219"/>
      <c r="GE238" s="219"/>
      <c r="GF238" s="219"/>
      <c r="GG238" s="219"/>
      <c r="GH238" s="219"/>
      <c r="GI238" s="219"/>
      <c r="GJ238" s="219"/>
      <c r="GK238" s="219"/>
      <c r="GL238" s="219"/>
      <c r="GM238" s="219"/>
      <c r="GN238" s="219"/>
      <c r="GO238" s="219"/>
      <c r="GP238" s="219"/>
      <c r="GQ238" s="219"/>
      <c r="GR238" s="219"/>
      <c r="GS238" s="219"/>
      <c r="GT238" s="219"/>
      <c r="GU238" s="219"/>
      <c r="GV238" s="219"/>
      <c r="GW238" s="219"/>
      <c r="GX238" s="219"/>
      <c r="GY238" s="219"/>
      <c r="GZ238" s="219"/>
      <c r="HA238" s="219"/>
      <c r="HB238" s="219"/>
      <c r="HC238" s="219"/>
      <c r="HD238" s="219"/>
      <c r="HE238" s="219"/>
      <c r="HF238" s="219"/>
      <c r="HG238" s="219"/>
      <c r="HH238" s="219"/>
      <c r="HI238" s="219"/>
      <c r="HJ238" s="219"/>
      <c r="HK238" s="219"/>
      <c r="HL238" s="219"/>
      <c r="HM238" s="219"/>
      <c r="HN238" s="219"/>
      <c r="HO238" s="219"/>
      <c r="HP238" s="219"/>
      <c r="HQ238" s="219"/>
      <c r="HR238" s="219"/>
      <c r="HS238" s="219"/>
      <c r="HT238" s="219"/>
      <c r="HU238" s="219"/>
      <c r="HV238" s="219"/>
      <c r="HW238" s="219"/>
      <c r="HX238" s="219"/>
      <c r="HY238" s="219"/>
      <c r="HZ238" s="219"/>
      <c r="IA238" s="219"/>
      <c r="IB238" s="219"/>
      <c r="IC238" s="219"/>
      <c r="ID238" s="219"/>
      <c r="IE238" s="219"/>
      <c r="IF238" s="219"/>
      <c r="IG238" s="219"/>
      <c r="IH238" s="219"/>
      <c r="II238" s="219"/>
      <c r="IJ238" s="219"/>
      <c r="IK238" s="219"/>
      <c r="IL238" s="219"/>
      <c r="IM238" s="219"/>
      <c r="IN238" s="219"/>
      <c r="IO238" s="219"/>
      <c r="IP238" s="219"/>
      <c r="IQ238" s="219"/>
      <c r="IR238" s="219"/>
      <c r="IS238" s="219"/>
      <c r="IT238" s="219"/>
      <c r="IU238" s="219"/>
      <c r="IV238" s="219"/>
    </row>
    <row r="239" spans="1:256" hidden="1">
      <c r="A239" s="1207"/>
      <c r="B239" s="1207"/>
      <c r="C239" s="1210"/>
      <c r="D239" s="644" t="s">
        <v>2</v>
      </c>
      <c r="E239" s="645">
        <f>E237+E238</f>
        <v>430000</v>
      </c>
      <c r="F239" s="645">
        <f>F237+F238</f>
        <v>430000</v>
      </c>
      <c r="G239" s="645">
        <f>G237+G238</f>
        <v>0</v>
      </c>
      <c r="H239" s="617"/>
      <c r="I239" s="1213"/>
      <c r="J239" s="648" t="s">
        <v>2</v>
      </c>
      <c r="K239" s="645">
        <f>K237+K238</f>
        <v>430000</v>
      </c>
      <c r="L239" s="645">
        <f>L237+L238</f>
        <v>430000</v>
      </c>
      <c r="M239" s="645">
        <f>M237+M238</f>
        <v>0</v>
      </c>
      <c r="N239" s="645">
        <f>N237+N238</f>
        <v>0</v>
      </c>
      <c r="O239" s="219"/>
      <c r="P239" s="219"/>
      <c r="Q239" s="219"/>
      <c r="R239" s="219"/>
      <c r="S239" s="219"/>
      <c r="T239" s="219"/>
      <c r="U239" s="219"/>
      <c r="V239" s="219"/>
      <c r="W239" s="219"/>
      <c r="X239" s="219"/>
      <c r="Y239" s="219"/>
      <c r="Z239" s="219"/>
      <c r="AA239" s="219"/>
      <c r="AB239" s="219"/>
      <c r="AC239" s="219"/>
      <c r="AD239" s="219"/>
      <c r="AE239" s="219"/>
      <c r="AF239" s="219"/>
      <c r="AG239" s="219"/>
      <c r="AH239" s="219"/>
      <c r="AI239" s="219"/>
      <c r="AJ239" s="219"/>
      <c r="AK239" s="219"/>
      <c r="AL239" s="219"/>
      <c r="AM239" s="219"/>
      <c r="AN239" s="219"/>
      <c r="AO239" s="219"/>
      <c r="AP239" s="219"/>
      <c r="AQ239" s="219"/>
      <c r="AR239" s="219"/>
      <c r="AS239" s="219"/>
      <c r="AT239" s="219"/>
      <c r="AU239" s="219"/>
      <c r="AV239" s="219"/>
      <c r="AW239" s="219"/>
      <c r="AX239" s="219"/>
      <c r="AY239" s="219"/>
      <c r="AZ239" s="219"/>
      <c r="BA239" s="219"/>
      <c r="BB239" s="219"/>
      <c r="BC239" s="219"/>
      <c r="BD239" s="219"/>
      <c r="BE239" s="219"/>
      <c r="BF239" s="219"/>
      <c r="BG239" s="219"/>
      <c r="BH239" s="219"/>
      <c r="BI239" s="219"/>
      <c r="BJ239" s="219"/>
      <c r="BK239" s="219"/>
      <c r="BL239" s="219"/>
      <c r="BM239" s="219"/>
      <c r="BN239" s="219"/>
      <c r="BO239" s="219"/>
      <c r="BP239" s="219"/>
      <c r="BQ239" s="219"/>
      <c r="BR239" s="219"/>
      <c r="BS239" s="219"/>
      <c r="BT239" s="219"/>
      <c r="BU239" s="219"/>
      <c r="BV239" s="219"/>
      <c r="BW239" s="219"/>
      <c r="BX239" s="219"/>
      <c r="BY239" s="219"/>
      <c r="BZ239" s="219"/>
      <c r="CA239" s="219"/>
      <c r="CB239" s="219"/>
      <c r="CC239" s="219"/>
      <c r="CD239" s="219"/>
      <c r="CE239" s="219"/>
      <c r="CF239" s="219"/>
      <c r="CG239" s="219"/>
      <c r="CH239" s="219"/>
      <c r="CI239" s="219"/>
      <c r="CJ239" s="219"/>
      <c r="CK239" s="219"/>
      <c r="CL239" s="219"/>
      <c r="CM239" s="219"/>
      <c r="CN239" s="219"/>
      <c r="CO239" s="219"/>
      <c r="CP239" s="219"/>
      <c r="CQ239" s="219"/>
      <c r="CR239" s="219"/>
      <c r="CS239" s="219"/>
      <c r="CT239" s="219"/>
      <c r="CU239" s="219"/>
      <c r="CV239" s="219"/>
      <c r="CW239" s="219"/>
      <c r="CX239" s="219"/>
      <c r="CY239" s="219"/>
      <c r="CZ239" s="219"/>
      <c r="DA239" s="219"/>
      <c r="DB239" s="219"/>
      <c r="DC239" s="219"/>
      <c r="DD239" s="219"/>
      <c r="DE239" s="219"/>
      <c r="DF239" s="219"/>
      <c r="DG239" s="219"/>
      <c r="DH239" s="219"/>
      <c r="DI239" s="219"/>
      <c r="DJ239" s="219"/>
      <c r="DK239" s="219"/>
      <c r="DL239" s="219"/>
      <c r="DM239" s="219"/>
      <c r="DN239" s="219"/>
      <c r="DO239" s="219"/>
      <c r="DP239" s="219"/>
      <c r="DQ239" s="219"/>
      <c r="DR239" s="219"/>
      <c r="DS239" s="219"/>
      <c r="DT239" s="219"/>
      <c r="DU239" s="219"/>
      <c r="DV239" s="219"/>
      <c r="DW239" s="219"/>
      <c r="DX239" s="219"/>
      <c r="DY239" s="219"/>
      <c r="DZ239" s="219"/>
      <c r="EA239" s="219"/>
      <c r="EB239" s="219"/>
      <c r="EC239" s="219"/>
      <c r="ED239" s="219"/>
      <c r="EE239" s="219"/>
      <c r="EF239" s="219"/>
      <c r="EG239" s="219"/>
      <c r="EH239" s="219"/>
      <c r="EI239" s="219"/>
      <c r="EJ239" s="219"/>
      <c r="EK239" s="219"/>
      <c r="EL239" s="219"/>
      <c r="EM239" s="219"/>
      <c r="EN239" s="219"/>
      <c r="EO239" s="219"/>
      <c r="EP239" s="219"/>
      <c r="EQ239" s="219"/>
      <c r="ER239" s="219"/>
      <c r="ES239" s="219"/>
      <c r="ET239" s="219"/>
      <c r="EU239" s="219"/>
      <c r="EV239" s="219"/>
      <c r="EW239" s="219"/>
      <c r="EX239" s="219"/>
      <c r="EY239" s="219"/>
      <c r="EZ239" s="219"/>
      <c r="FA239" s="219"/>
      <c r="FB239" s="219"/>
      <c r="FC239" s="219"/>
      <c r="FD239" s="219"/>
      <c r="FE239" s="219"/>
      <c r="FF239" s="219"/>
      <c r="FG239" s="219"/>
      <c r="FH239" s="219"/>
      <c r="FI239" s="219"/>
      <c r="FJ239" s="219"/>
      <c r="FK239" s="219"/>
      <c r="FL239" s="219"/>
      <c r="FM239" s="219"/>
      <c r="FN239" s="219"/>
      <c r="FO239" s="219"/>
      <c r="FP239" s="219"/>
      <c r="FQ239" s="219"/>
      <c r="FR239" s="219"/>
      <c r="FS239" s="219"/>
      <c r="FT239" s="219"/>
      <c r="FU239" s="219"/>
      <c r="FV239" s="219"/>
      <c r="FW239" s="219"/>
      <c r="FX239" s="219"/>
      <c r="FY239" s="219"/>
      <c r="FZ239" s="219"/>
      <c r="GA239" s="219"/>
      <c r="GB239" s="219"/>
      <c r="GC239" s="219"/>
      <c r="GD239" s="219"/>
      <c r="GE239" s="219"/>
      <c r="GF239" s="219"/>
      <c r="GG239" s="219"/>
      <c r="GH239" s="219"/>
      <c r="GI239" s="219"/>
      <c r="GJ239" s="219"/>
      <c r="GK239" s="219"/>
      <c r="GL239" s="219"/>
      <c r="GM239" s="219"/>
      <c r="GN239" s="219"/>
      <c r="GO239" s="219"/>
      <c r="GP239" s="219"/>
      <c r="GQ239" s="219"/>
      <c r="GR239" s="219"/>
      <c r="GS239" s="219"/>
      <c r="GT239" s="219"/>
      <c r="GU239" s="219"/>
      <c r="GV239" s="219"/>
      <c r="GW239" s="219"/>
      <c r="GX239" s="219"/>
      <c r="GY239" s="219"/>
      <c r="GZ239" s="219"/>
      <c r="HA239" s="219"/>
      <c r="HB239" s="219"/>
      <c r="HC239" s="219"/>
      <c r="HD239" s="219"/>
      <c r="HE239" s="219"/>
      <c r="HF239" s="219"/>
      <c r="HG239" s="219"/>
      <c r="HH239" s="219"/>
      <c r="HI239" s="219"/>
      <c r="HJ239" s="219"/>
      <c r="HK239" s="219"/>
      <c r="HL239" s="219"/>
      <c r="HM239" s="219"/>
      <c r="HN239" s="219"/>
      <c r="HO239" s="219"/>
      <c r="HP239" s="219"/>
      <c r="HQ239" s="219"/>
      <c r="HR239" s="219"/>
      <c r="HS239" s="219"/>
      <c r="HT239" s="219"/>
      <c r="HU239" s="219"/>
      <c r="HV239" s="219"/>
      <c r="HW239" s="219"/>
      <c r="HX239" s="219"/>
      <c r="HY239" s="219"/>
      <c r="HZ239" s="219"/>
      <c r="IA239" s="219"/>
      <c r="IB239" s="219"/>
      <c r="IC239" s="219"/>
      <c r="ID239" s="219"/>
      <c r="IE239" s="219"/>
      <c r="IF239" s="219"/>
      <c r="IG239" s="219"/>
      <c r="IH239" s="219"/>
      <c r="II239" s="219"/>
      <c r="IJ239" s="219"/>
      <c r="IK239" s="219"/>
      <c r="IL239" s="219"/>
      <c r="IM239" s="219"/>
      <c r="IN239" s="219"/>
      <c r="IO239" s="219"/>
      <c r="IP239" s="219"/>
      <c r="IQ239" s="219"/>
      <c r="IR239" s="219"/>
      <c r="IS239" s="219"/>
      <c r="IT239" s="219"/>
      <c r="IU239" s="219"/>
      <c r="IV239" s="219"/>
    </row>
    <row r="240" spans="1:256" hidden="1">
      <c r="A240" s="641"/>
      <c r="B240" s="642"/>
      <c r="C240" s="643"/>
      <c r="D240" s="644"/>
      <c r="E240" s="676"/>
      <c r="F240" s="676"/>
      <c r="G240" s="677"/>
      <c r="H240" s="617"/>
      <c r="I240" s="647"/>
      <c r="J240" s="648"/>
      <c r="K240" s="645"/>
      <c r="L240" s="645"/>
      <c r="M240" s="645"/>
      <c r="N240" s="645"/>
      <c r="O240" s="219"/>
      <c r="P240" s="219"/>
      <c r="Q240" s="219"/>
      <c r="R240" s="219"/>
      <c r="S240" s="219"/>
      <c r="T240" s="219"/>
      <c r="U240" s="219"/>
      <c r="V240" s="219"/>
      <c r="W240" s="219"/>
      <c r="X240" s="219"/>
      <c r="Y240" s="219"/>
      <c r="Z240" s="219"/>
      <c r="AA240" s="219"/>
      <c r="AB240" s="219"/>
      <c r="AC240" s="219"/>
      <c r="AD240" s="219"/>
      <c r="AE240" s="219"/>
      <c r="AF240" s="219"/>
      <c r="AG240" s="219"/>
      <c r="AH240" s="219"/>
      <c r="AI240" s="219"/>
      <c r="AJ240" s="219"/>
      <c r="AK240" s="219"/>
      <c r="AL240" s="219"/>
      <c r="AM240" s="219"/>
      <c r="AN240" s="219"/>
      <c r="AO240" s="219"/>
      <c r="AP240" s="219"/>
      <c r="AQ240" s="219"/>
      <c r="AR240" s="219"/>
      <c r="AS240" s="219"/>
      <c r="AT240" s="219"/>
      <c r="AU240" s="219"/>
      <c r="AV240" s="219"/>
      <c r="AW240" s="219"/>
      <c r="AX240" s="219"/>
      <c r="AY240" s="219"/>
      <c r="AZ240" s="219"/>
      <c r="BA240" s="219"/>
      <c r="BB240" s="219"/>
      <c r="BC240" s="219"/>
      <c r="BD240" s="219"/>
      <c r="BE240" s="219"/>
      <c r="BF240" s="219"/>
      <c r="BG240" s="219"/>
      <c r="BH240" s="219"/>
      <c r="BI240" s="219"/>
      <c r="BJ240" s="219"/>
      <c r="BK240" s="219"/>
      <c r="BL240" s="219"/>
      <c r="BM240" s="219"/>
      <c r="BN240" s="219"/>
      <c r="BO240" s="219"/>
      <c r="BP240" s="219"/>
      <c r="BQ240" s="219"/>
      <c r="BR240" s="219"/>
      <c r="BS240" s="219"/>
      <c r="BT240" s="219"/>
      <c r="BU240" s="219"/>
      <c r="BV240" s="219"/>
      <c r="BW240" s="219"/>
      <c r="BX240" s="219"/>
      <c r="BY240" s="219"/>
      <c r="BZ240" s="219"/>
      <c r="CA240" s="219"/>
      <c r="CB240" s="219"/>
      <c r="CC240" s="219"/>
      <c r="CD240" s="219"/>
      <c r="CE240" s="219"/>
      <c r="CF240" s="219"/>
      <c r="CG240" s="219"/>
      <c r="CH240" s="219"/>
      <c r="CI240" s="219"/>
      <c r="CJ240" s="219"/>
      <c r="CK240" s="219"/>
      <c r="CL240" s="219"/>
      <c r="CM240" s="219"/>
      <c r="CN240" s="219"/>
      <c r="CO240" s="219"/>
      <c r="CP240" s="219"/>
      <c r="CQ240" s="219"/>
      <c r="CR240" s="219"/>
      <c r="CS240" s="219"/>
      <c r="CT240" s="219"/>
      <c r="CU240" s="219"/>
      <c r="CV240" s="219"/>
      <c r="CW240" s="219"/>
      <c r="CX240" s="219"/>
      <c r="CY240" s="219"/>
      <c r="CZ240" s="219"/>
      <c r="DA240" s="219"/>
      <c r="DB240" s="219"/>
      <c r="DC240" s="219"/>
      <c r="DD240" s="219"/>
      <c r="DE240" s="219"/>
      <c r="DF240" s="219"/>
      <c r="DG240" s="219"/>
      <c r="DH240" s="219"/>
      <c r="DI240" s="219"/>
      <c r="DJ240" s="219"/>
      <c r="DK240" s="219"/>
      <c r="DL240" s="219"/>
      <c r="DM240" s="219"/>
      <c r="DN240" s="219"/>
      <c r="DO240" s="219"/>
      <c r="DP240" s="219"/>
      <c r="DQ240" s="219"/>
      <c r="DR240" s="219"/>
      <c r="DS240" s="219"/>
      <c r="DT240" s="219"/>
      <c r="DU240" s="219"/>
      <c r="DV240" s="219"/>
      <c r="DW240" s="219"/>
      <c r="DX240" s="219"/>
      <c r="DY240" s="219"/>
      <c r="DZ240" s="219"/>
      <c r="EA240" s="219"/>
      <c r="EB240" s="219"/>
      <c r="EC240" s="219"/>
      <c r="ED240" s="219"/>
      <c r="EE240" s="219"/>
      <c r="EF240" s="219"/>
      <c r="EG240" s="219"/>
      <c r="EH240" s="219"/>
      <c r="EI240" s="219"/>
      <c r="EJ240" s="219"/>
      <c r="EK240" s="219"/>
      <c r="EL240" s="219"/>
      <c r="EM240" s="219"/>
      <c r="EN240" s="219"/>
      <c r="EO240" s="219"/>
      <c r="EP240" s="219"/>
      <c r="EQ240" s="219"/>
      <c r="ER240" s="219"/>
      <c r="ES240" s="219"/>
      <c r="ET240" s="219"/>
      <c r="EU240" s="219"/>
      <c r="EV240" s="219"/>
      <c r="EW240" s="219"/>
      <c r="EX240" s="219"/>
      <c r="EY240" s="219"/>
      <c r="EZ240" s="219"/>
      <c r="FA240" s="219"/>
      <c r="FB240" s="219"/>
      <c r="FC240" s="219"/>
      <c r="FD240" s="219"/>
      <c r="FE240" s="219"/>
      <c r="FF240" s="219"/>
      <c r="FG240" s="219"/>
      <c r="FH240" s="219"/>
      <c r="FI240" s="219"/>
      <c r="FJ240" s="219"/>
      <c r="FK240" s="219"/>
      <c r="FL240" s="219"/>
      <c r="FM240" s="219"/>
      <c r="FN240" s="219"/>
      <c r="FO240" s="219"/>
      <c r="FP240" s="219"/>
      <c r="FQ240" s="219"/>
      <c r="FR240" s="219"/>
      <c r="FS240" s="219"/>
      <c r="FT240" s="219"/>
      <c r="FU240" s="219"/>
      <c r="FV240" s="219"/>
      <c r="FW240" s="219"/>
      <c r="FX240" s="219"/>
      <c r="FY240" s="219"/>
      <c r="FZ240" s="219"/>
      <c r="GA240" s="219"/>
      <c r="GB240" s="219"/>
      <c r="GC240" s="219"/>
      <c r="GD240" s="219"/>
      <c r="GE240" s="219"/>
      <c r="GF240" s="219"/>
      <c r="GG240" s="219"/>
      <c r="GH240" s="219"/>
      <c r="GI240" s="219"/>
      <c r="GJ240" s="219"/>
      <c r="GK240" s="219"/>
      <c r="GL240" s="219"/>
      <c r="GM240" s="219"/>
      <c r="GN240" s="219"/>
      <c r="GO240" s="219"/>
      <c r="GP240" s="219"/>
      <c r="GQ240" s="219"/>
      <c r="GR240" s="219"/>
      <c r="GS240" s="219"/>
      <c r="GT240" s="219"/>
      <c r="GU240" s="219"/>
      <c r="GV240" s="219"/>
      <c r="GW240" s="219"/>
      <c r="GX240" s="219"/>
      <c r="GY240" s="219"/>
      <c r="GZ240" s="219"/>
      <c r="HA240" s="219"/>
      <c r="HB240" s="219"/>
      <c r="HC240" s="219"/>
      <c r="HD240" s="219"/>
      <c r="HE240" s="219"/>
      <c r="HF240" s="219"/>
      <c r="HG240" s="219"/>
      <c r="HH240" s="219"/>
      <c r="HI240" s="219"/>
      <c r="HJ240" s="219"/>
      <c r="HK240" s="219"/>
      <c r="HL240" s="219"/>
      <c r="HM240" s="219"/>
      <c r="HN240" s="219"/>
      <c r="HO240" s="219"/>
      <c r="HP240" s="219"/>
      <c r="HQ240" s="219"/>
      <c r="HR240" s="219"/>
      <c r="HS240" s="219"/>
      <c r="HT240" s="219"/>
      <c r="HU240" s="219"/>
      <c r="HV240" s="219"/>
      <c r="HW240" s="219"/>
      <c r="HX240" s="219"/>
      <c r="HY240" s="219"/>
      <c r="HZ240" s="219"/>
      <c r="IA240" s="219"/>
      <c r="IB240" s="219"/>
      <c r="IC240" s="219"/>
      <c r="ID240" s="219"/>
      <c r="IE240" s="219"/>
      <c r="IF240" s="219"/>
      <c r="IG240" s="219"/>
      <c r="IH240" s="219"/>
      <c r="II240" s="219"/>
      <c r="IJ240" s="219"/>
      <c r="IK240" s="219"/>
      <c r="IL240" s="219"/>
      <c r="IM240" s="219"/>
      <c r="IN240" s="219"/>
      <c r="IO240" s="219"/>
      <c r="IP240" s="219"/>
      <c r="IQ240" s="219"/>
      <c r="IR240" s="219"/>
      <c r="IS240" s="219"/>
      <c r="IT240" s="219"/>
      <c r="IU240" s="219"/>
      <c r="IV240" s="219"/>
    </row>
    <row r="241" spans="1:256" hidden="1">
      <c r="A241" s="1193">
        <v>13</v>
      </c>
      <c r="B241" s="1196" t="s">
        <v>1403</v>
      </c>
      <c r="C241" s="1197"/>
      <c r="D241" s="668" t="s">
        <v>0</v>
      </c>
      <c r="E241" s="651">
        <f t="shared" ref="E241:G242" si="79">E245</f>
        <v>3059000</v>
      </c>
      <c r="F241" s="651">
        <f t="shared" si="79"/>
        <v>3059000</v>
      </c>
      <c r="G241" s="652">
        <f t="shared" si="79"/>
        <v>0</v>
      </c>
      <c r="H241" s="617"/>
      <c r="I241" s="1202" t="s">
        <v>1403</v>
      </c>
      <c r="J241" s="653" t="s">
        <v>0</v>
      </c>
      <c r="K241" s="651">
        <f t="shared" ref="K241:M242" si="80">K245+K249</f>
        <v>3059000</v>
      </c>
      <c r="L241" s="651">
        <f t="shared" si="80"/>
        <v>3059000</v>
      </c>
      <c r="M241" s="651">
        <f t="shared" si="80"/>
        <v>0</v>
      </c>
      <c r="N241" s="651">
        <f>N245+N249</f>
        <v>0</v>
      </c>
      <c r="O241" s="649"/>
      <c r="P241" s="649"/>
      <c r="Q241" s="649"/>
      <c r="R241" s="649"/>
      <c r="S241" s="649"/>
      <c r="T241" s="649"/>
      <c r="U241" s="649"/>
      <c r="V241" s="649"/>
      <c r="W241" s="649"/>
      <c r="X241" s="649"/>
      <c r="Y241" s="649"/>
      <c r="Z241" s="649"/>
      <c r="AA241" s="649"/>
      <c r="AB241" s="649"/>
      <c r="AC241" s="649"/>
      <c r="AD241" s="649"/>
      <c r="AE241" s="649"/>
      <c r="AF241" s="649"/>
      <c r="AG241" s="649"/>
      <c r="AH241" s="649"/>
      <c r="AI241" s="649"/>
      <c r="AJ241" s="649"/>
      <c r="AK241" s="649"/>
      <c r="AL241" s="649"/>
      <c r="AM241" s="649"/>
      <c r="AN241" s="649"/>
      <c r="AO241" s="649"/>
      <c r="AP241" s="649"/>
      <c r="AQ241" s="649"/>
      <c r="AR241" s="649"/>
      <c r="AS241" s="649"/>
      <c r="AT241" s="649"/>
      <c r="AU241" s="649"/>
      <c r="AV241" s="649"/>
      <c r="AW241" s="649"/>
      <c r="AX241" s="649"/>
      <c r="AY241" s="649"/>
      <c r="AZ241" s="649"/>
      <c r="BA241" s="649"/>
      <c r="BB241" s="649"/>
      <c r="BC241" s="649"/>
      <c r="BD241" s="649"/>
      <c r="BE241" s="649"/>
      <c r="BF241" s="649"/>
      <c r="BG241" s="649"/>
      <c r="BH241" s="649"/>
      <c r="BI241" s="649"/>
      <c r="BJ241" s="649"/>
      <c r="BK241" s="649"/>
      <c r="BL241" s="649"/>
      <c r="BM241" s="649"/>
      <c r="BN241" s="649"/>
      <c r="BO241" s="649"/>
      <c r="BP241" s="649"/>
      <c r="BQ241" s="649"/>
      <c r="BR241" s="649"/>
      <c r="BS241" s="649"/>
      <c r="BT241" s="649"/>
      <c r="BU241" s="649"/>
      <c r="BV241" s="649"/>
      <c r="BW241" s="649"/>
      <c r="BX241" s="649"/>
      <c r="BY241" s="649"/>
      <c r="BZ241" s="649"/>
      <c r="CA241" s="649"/>
      <c r="CB241" s="649"/>
      <c r="CC241" s="649"/>
      <c r="CD241" s="649"/>
      <c r="CE241" s="649"/>
      <c r="CF241" s="649"/>
      <c r="CG241" s="649"/>
      <c r="CH241" s="649"/>
      <c r="CI241" s="649"/>
      <c r="CJ241" s="649"/>
      <c r="CK241" s="649"/>
      <c r="CL241" s="649"/>
      <c r="CM241" s="649"/>
      <c r="CN241" s="649"/>
      <c r="CO241" s="649"/>
      <c r="CP241" s="649"/>
      <c r="CQ241" s="649"/>
      <c r="CR241" s="649"/>
      <c r="CS241" s="649"/>
      <c r="CT241" s="649"/>
      <c r="CU241" s="649"/>
      <c r="CV241" s="649"/>
      <c r="CW241" s="649"/>
      <c r="CX241" s="649"/>
      <c r="CY241" s="649"/>
      <c r="CZ241" s="649"/>
      <c r="DA241" s="649"/>
      <c r="DB241" s="649"/>
      <c r="DC241" s="649"/>
      <c r="DD241" s="649"/>
      <c r="DE241" s="649"/>
      <c r="DF241" s="649"/>
      <c r="DG241" s="649"/>
      <c r="DH241" s="649"/>
      <c r="DI241" s="649"/>
      <c r="DJ241" s="649"/>
      <c r="DK241" s="649"/>
      <c r="DL241" s="649"/>
      <c r="DM241" s="649"/>
      <c r="DN241" s="649"/>
      <c r="DO241" s="649"/>
      <c r="DP241" s="649"/>
      <c r="DQ241" s="649"/>
      <c r="DR241" s="649"/>
      <c r="DS241" s="649"/>
      <c r="DT241" s="649"/>
      <c r="DU241" s="649"/>
      <c r="DV241" s="649"/>
      <c r="DW241" s="649"/>
      <c r="DX241" s="649"/>
      <c r="DY241" s="649"/>
      <c r="DZ241" s="649"/>
      <c r="EA241" s="649"/>
      <c r="EB241" s="649"/>
      <c r="EC241" s="649"/>
      <c r="ED241" s="649"/>
      <c r="EE241" s="649"/>
      <c r="EF241" s="649"/>
      <c r="EG241" s="649"/>
      <c r="EH241" s="649"/>
      <c r="EI241" s="649"/>
      <c r="EJ241" s="649"/>
      <c r="EK241" s="649"/>
      <c r="EL241" s="649"/>
      <c r="EM241" s="649"/>
      <c r="EN241" s="649"/>
      <c r="EO241" s="649"/>
      <c r="EP241" s="649"/>
      <c r="EQ241" s="649"/>
      <c r="ER241" s="649"/>
      <c r="ES241" s="649"/>
      <c r="ET241" s="649"/>
      <c r="EU241" s="649"/>
      <c r="EV241" s="649"/>
      <c r="EW241" s="649"/>
      <c r="EX241" s="649"/>
      <c r="EY241" s="649"/>
      <c r="EZ241" s="649"/>
      <c r="FA241" s="649"/>
      <c r="FB241" s="649"/>
      <c r="FC241" s="649"/>
      <c r="FD241" s="649"/>
      <c r="FE241" s="649"/>
      <c r="FF241" s="649"/>
      <c r="FG241" s="649"/>
      <c r="FH241" s="649"/>
      <c r="FI241" s="649"/>
      <c r="FJ241" s="649"/>
      <c r="FK241" s="649"/>
      <c r="FL241" s="649"/>
      <c r="FM241" s="649"/>
      <c r="FN241" s="649"/>
      <c r="FO241" s="649"/>
      <c r="FP241" s="649"/>
      <c r="FQ241" s="649"/>
      <c r="FR241" s="649"/>
      <c r="FS241" s="649"/>
      <c r="FT241" s="649"/>
      <c r="FU241" s="649"/>
      <c r="FV241" s="649"/>
      <c r="FW241" s="649"/>
      <c r="FX241" s="649"/>
      <c r="FY241" s="649"/>
      <c r="FZ241" s="649"/>
      <c r="GA241" s="649"/>
      <c r="GB241" s="649"/>
      <c r="GC241" s="649"/>
      <c r="GD241" s="649"/>
      <c r="GE241" s="649"/>
      <c r="GF241" s="649"/>
      <c r="GG241" s="649"/>
      <c r="GH241" s="649"/>
      <c r="GI241" s="649"/>
      <c r="GJ241" s="649"/>
      <c r="GK241" s="649"/>
      <c r="GL241" s="649"/>
      <c r="GM241" s="649"/>
      <c r="GN241" s="649"/>
      <c r="GO241" s="649"/>
      <c r="GP241" s="649"/>
      <c r="GQ241" s="649"/>
      <c r="GR241" s="649"/>
      <c r="GS241" s="649"/>
      <c r="GT241" s="649"/>
      <c r="GU241" s="649"/>
      <c r="GV241" s="649"/>
      <c r="GW241" s="649"/>
      <c r="GX241" s="649"/>
      <c r="GY241" s="649"/>
      <c r="GZ241" s="649"/>
      <c r="HA241" s="649"/>
      <c r="HB241" s="649"/>
      <c r="HC241" s="649"/>
      <c r="HD241" s="649"/>
      <c r="HE241" s="649"/>
      <c r="HF241" s="649"/>
      <c r="HG241" s="649"/>
      <c r="HH241" s="649"/>
      <c r="HI241" s="649"/>
      <c r="HJ241" s="649"/>
      <c r="HK241" s="649"/>
      <c r="HL241" s="649"/>
      <c r="HM241" s="649"/>
      <c r="HN241" s="649"/>
      <c r="HO241" s="649"/>
      <c r="HP241" s="649"/>
      <c r="HQ241" s="649"/>
      <c r="HR241" s="649"/>
      <c r="HS241" s="649"/>
      <c r="HT241" s="649"/>
      <c r="HU241" s="649"/>
      <c r="HV241" s="649"/>
      <c r="HW241" s="649"/>
      <c r="HX241" s="649"/>
      <c r="HY241" s="649"/>
      <c r="HZ241" s="649"/>
      <c r="IA241" s="649"/>
      <c r="IB241" s="649"/>
      <c r="IC241" s="649"/>
      <c r="ID241" s="649"/>
      <c r="IE241" s="649"/>
      <c r="IF241" s="649"/>
      <c r="IG241" s="649"/>
      <c r="IH241" s="649"/>
      <c r="II241" s="649"/>
      <c r="IJ241" s="649"/>
      <c r="IK241" s="649"/>
      <c r="IL241" s="649"/>
      <c r="IM241" s="649"/>
      <c r="IN241" s="649"/>
      <c r="IO241" s="649"/>
      <c r="IP241" s="649"/>
      <c r="IQ241" s="649"/>
      <c r="IR241" s="649"/>
      <c r="IS241" s="649"/>
      <c r="IT241" s="649"/>
      <c r="IU241" s="649"/>
      <c r="IV241" s="219"/>
    </row>
    <row r="242" spans="1:256" hidden="1">
      <c r="A242" s="1194"/>
      <c r="B242" s="1198"/>
      <c r="C242" s="1199"/>
      <c r="D242" s="668" t="s">
        <v>1</v>
      </c>
      <c r="E242" s="651">
        <f t="shared" si="79"/>
        <v>0</v>
      </c>
      <c r="F242" s="651">
        <f t="shared" si="79"/>
        <v>0</v>
      </c>
      <c r="G242" s="652">
        <f t="shared" si="79"/>
        <v>0</v>
      </c>
      <c r="H242" s="617"/>
      <c r="I242" s="1203"/>
      <c r="J242" s="653" t="s">
        <v>1</v>
      </c>
      <c r="K242" s="651">
        <f t="shared" si="80"/>
        <v>0</v>
      </c>
      <c r="L242" s="651">
        <f t="shared" si="80"/>
        <v>0</v>
      </c>
      <c r="M242" s="651">
        <f t="shared" si="80"/>
        <v>0</v>
      </c>
      <c r="N242" s="651">
        <f>N246+N250</f>
        <v>0</v>
      </c>
      <c r="O242" s="649"/>
      <c r="P242" s="649"/>
      <c r="Q242" s="649"/>
      <c r="R242" s="649"/>
      <c r="S242" s="649"/>
      <c r="T242" s="649"/>
      <c r="U242" s="649"/>
      <c r="V242" s="649"/>
      <c r="W242" s="649"/>
      <c r="X242" s="649"/>
      <c r="Y242" s="649"/>
      <c r="Z242" s="649"/>
      <c r="AA242" s="649"/>
      <c r="AB242" s="649"/>
      <c r="AC242" s="649"/>
      <c r="AD242" s="649"/>
      <c r="AE242" s="649"/>
      <c r="AF242" s="649"/>
      <c r="AG242" s="649"/>
      <c r="AH242" s="649"/>
      <c r="AI242" s="649"/>
      <c r="AJ242" s="649"/>
      <c r="AK242" s="649"/>
      <c r="AL242" s="649"/>
      <c r="AM242" s="649"/>
      <c r="AN242" s="649"/>
      <c r="AO242" s="649"/>
      <c r="AP242" s="649"/>
      <c r="AQ242" s="649"/>
      <c r="AR242" s="649"/>
      <c r="AS242" s="649"/>
      <c r="AT242" s="649"/>
      <c r="AU242" s="649"/>
      <c r="AV242" s="649"/>
      <c r="AW242" s="649"/>
      <c r="AX242" s="649"/>
      <c r="AY242" s="649"/>
      <c r="AZ242" s="649"/>
      <c r="BA242" s="649"/>
      <c r="BB242" s="649"/>
      <c r="BC242" s="649"/>
      <c r="BD242" s="649"/>
      <c r="BE242" s="649"/>
      <c r="BF242" s="649"/>
      <c r="BG242" s="649"/>
      <c r="BH242" s="649"/>
      <c r="BI242" s="649"/>
      <c r="BJ242" s="649"/>
      <c r="BK242" s="649"/>
      <c r="BL242" s="649"/>
      <c r="BM242" s="649"/>
      <c r="BN242" s="649"/>
      <c r="BO242" s="649"/>
      <c r="BP242" s="649"/>
      <c r="BQ242" s="649"/>
      <c r="BR242" s="649"/>
      <c r="BS242" s="649"/>
      <c r="BT242" s="649"/>
      <c r="BU242" s="649"/>
      <c r="BV242" s="649"/>
      <c r="BW242" s="649"/>
      <c r="BX242" s="649"/>
      <c r="BY242" s="649"/>
      <c r="BZ242" s="649"/>
      <c r="CA242" s="649"/>
      <c r="CB242" s="649"/>
      <c r="CC242" s="649"/>
      <c r="CD242" s="649"/>
      <c r="CE242" s="649"/>
      <c r="CF242" s="649"/>
      <c r="CG242" s="649"/>
      <c r="CH242" s="649"/>
      <c r="CI242" s="649"/>
      <c r="CJ242" s="649"/>
      <c r="CK242" s="649"/>
      <c r="CL242" s="649"/>
      <c r="CM242" s="649"/>
      <c r="CN242" s="649"/>
      <c r="CO242" s="649"/>
      <c r="CP242" s="649"/>
      <c r="CQ242" s="649"/>
      <c r="CR242" s="649"/>
      <c r="CS242" s="649"/>
      <c r="CT242" s="649"/>
      <c r="CU242" s="649"/>
      <c r="CV242" s="649"/>
      <c r="CW242" s="649"/>
      <c r="CX242" s="649"/>
      <c r="CY242" s="649"/>
      <c r="CZ242" s="649"/>
      <c r="DA242" s="649"/>
      <c r="DB242" s="649"/>
      <c r="DC242" s="649"/>
      <c r="DD242" s="649"/>
      <c r="DE242" s="649"/>
      <c r="DF242" s="649"/>
      <c r="DG242" s="649"/>
      <c r="DH242" s="649"/>
      <c r="DI242" s="649"/>
      <c r="DJ242" s="649"/>
      <c r="DK242" s="649"/>
      <c r="DL242" s="649"/>
      <c r="DM242" s="649"/>
      <c r="DN242" s="649"/>
      <c r="DO242" s="649"/>
      <c r="DP242" s="649"/>
      <c r="DQ242" s="649"/>
      <c r="DR242" s="649"/>
      <c r="DS242" s="649"/>
      <c r="DT242" s="649"/>
      <c r="DU242" s="649"/>
      <c r="DV242" s="649"/>
      <c r="DW242" s="649"/>
      <c r="DX242" s="649"/>
      <c r="DY242" s="649"/>
      <c r="DZ242" s="649"/>
      <c r="EA242" s="649"/>
      <c r="EB242" s="649"/>
      <c r="EC242" s="649"/>
      <c r="ED242" s="649"/>
      <c r="EE242" s="649"/>
      <c r="EF242" s="649"/>
      <c r="EG242" s="649"/>
      <c r="EH242" s="649"/>
      <c r="EI242" s="649"/>
      <c r="EJ242" s="649"/>
      <c r="EK242" s="649"/>
      <c r="EL242" s="649"/>
      <c r="EM242" s="649"/>
      <c r="EN242" s="649"/>
      <c r="EO242" s="649"/>
      <c r="EP242" s="649"/>
      <c r="EQ242" s="649"/>
      <c r="ER242" s="649"/>
      <c r="ES242" s="649"/>
      <c r="ET242" s="649"/>
      <c r="EU242" s="649"/>
      <c r="EV242" s="649"/>
      <c r="EW242" s="649"/>
      <c r="EX242" s="649"/>
      <c r="EY242" s="649"/>
      <c r="EZ242" s="649"/>
      <c r="FA242" s="649"/>
      <c r="FB242" s="649"/>
      <c r="FC242" s="649"/>
      <c r="FD242" s="649"/>
      <c r="FE242" s="649"/>
      <c r="FF242" s="649"/>
      <c r="FG242" s="649"/>
      <c r="FH242" s="649"/>
      <c r="FI242" s="649"/>
      <c r="FJ242" s="649"/>
      <c r="FK242" s="649"/>
      <c r="FL242" s="649"/>
      <c r="FM242" s="649"/>
      <c r="FN242" s="649"/>
      <c r="FO242" s="649"/>
      <c r="FP242" s="649"/>
      <c r="FQ242" s="649"/>
      <c r="FR242" s="649"/>
      <c r="FS242" s="649"/>
      <c r="FT242" s="649"/>
      <c r="FU242" s="649"/>
      <c r="FV242" s="649"/>
      <c r="FW242" s="649"/>
      <c r="FX242" s="649"/>
      <c r="FY242" s="649"/>
      <c r="FZ242" s="649"/>
      <c r="GA242" s="649"/>
      <c r="GB242" s="649"/>
      <c r="GC242" s="649"/>
      <c r="GD242" s="649"/>
      <c r="GE242" s="649"/>
      <c r="GF242" s="649"/>
      <c r="GG242" s="649"/>
      <c r="GH242" s="649"/>
      <c r="GI242" s="649"/>
      <c r="GJ242" s="649"/>
      <c r="GK242" s="649"/>
      <c r="GL242" s="649"/>
      <c r="GM242" s="649"/>
      <c r="GN242" s="649"/>
      <c r="GO242" s="649"/>
      <c r="GP242" s="649"/>
      <c r="GQ242" s="649"/>
      <c r="GR242" s="649"/>
      <c r="GS242" s="649"/>
      <c r="GT242" s="649"/>
      <c r="GU242" s="649"/>
      <c r="GV242" s="649"/>
      <c r="GW242" s="649"/>
      <c r="GX242" s="649"/>
      <c r="GY242" s="649"/>
      <c r="GZ242" s="649"/>
      <c r="HA242" s="649"/>
      <c r="HB242" s="649"/>
      <c r="HC242" s="649"/>
      <c r="HD242" s="649"/>
      <c r="HE242" s="649"/>
      <c r="HF242" s="649"/>
      <c r="HG242" s="649"/>
      <c r="HH242" s="649"/>
      <c r="HI242" s="649"/>
      <c r="HJ242" s="649"/>
      <c r="HK242" s="649"/>
      <c r="HL242" s="649"/>
      <c r="HM242" s="649"/>
      <c r="HN242" s="649"/>
      <c r="HO242" s="649"/>
      <c r="HP242" s="649"/>
      <c r="HQ242" s="649"/>
      <c r="HR242" s="649"/>
      <c r="HS242" s="649"/>
      <c r="HT242" s="649"/>
      <c r="HU242" s="649"/>
      <c r="HV242" s="649"/>
      <c r="HW242" s="649"/>
      <c r="HX242" s="649"/>
      <c r="HY242" s="649"/>
      <c r="HZ242" s="649"/>
      <c r="IA242" s="649"/>
      <c r="IB242" s="649"/>
      <c r="IC242" s="649"/>
      <c r="ID242" s="649"/>
      <c r="IE242" s="649"/>
      <c r="IF242" s="649"/>
      <c r="IG242" s="649"/>
      <c r="IH242" s="649"/>
      <c r="II242" s="649"/>
      <c r="IJ242" s="649"/>
      <c r="IK242" s="649"/>
      <c r="IL242" s="649"/>
      <c r="IM242" s="649"/>
      <c r="IN242" s="649"/>
      <c r="IO242" s="649"/>
      <c r="IP242" s="649"/>
      <c r="IQ242" s="649"/>
      <c r="IR242" s="649"/>
      <c r="IS242" s="649"/>
      <c r="IT242" s="649"/>
      <c r="IU242" s="649"/>
      <c r="IV242" s="219"/>
    </row>
    <row r="243" spans="1:256" hidden="1">
      <c r="A243" s="1195"/>
      <c r="B243" s="1200"/>
      <c r="C243" s="1201"/>
      <c r="D243" s="668" t="s">
        <v>2</v>
      </c>
      <c r="E243" s="651">
        <f>E241+E242</f>
        <v>3059000</v>
      </c>
      <c r="F243" s="651">
        <f>F241+F242</f>
        <v>3059000</v>
      </c>
      <c r="G243" s="651">
        <f>G241+G242</f>
        <v>0</v>
      </c>
      <c r="H243" s="617"/>
      <c r="I243" s="1204"/>
      <c r="J243" s="653" t="s">
        <v>2</v>
      </c>
      <c r="K243" s="651">
        <f>K241+K242</f>
        <v>3059000</v>
      </c>
      <c r="L243" s="651">
        <f>L241+L242</f>
        <v>3059000</v>
      </c>
      <c r="M243" s="651">
        <f>M241+M242</f>
        <v>0</v>
      </c>
      <c r="N243" s="651">
        <f>N241+N242</f>
        <v>0</v>
      </c>
      <c r="O243" s="649"/>
      <c r="P243" s="649"/>
      <c r="Q243" s="649"/>
      <c r="R243" s="649"/>
      <c r="S243" s="649"/>
      <c r="T243" s="649"/>
      <c r="U243" s="649"/>
      <c r="V243" s="649"/>
      <c r="W243" s="649"/>
      <c r="X243" s="649"/>
      <c r="Y243" s="649"/>
      <c r="Z243" s="649"/>
      <c r="AA243" s="649"/>
      <c r="AB243" s="649"/>
      <c r="AC243" s="649"/>
      <c r="AD243" s="649"/>
      <c r="AE243" s="649"/>
      <c r="AF243" s="649"/>
      <c r="AG243" s="649"/>
      <c r="AH243" s="649"/>
      <c r="AI243" s="649"/>
      <c r="AJ243" s="649"/>
      <c r="AK243" s="649"/>
      <c r="AL243" s="649"/>
      <c r="AM243" s="649"/>
      <c r="AN243" s="649"/>
      <c r="AO243" s="649"/>
      <c r="AP243" s="649"/>
      <c r="AQ243" s="649"/>
      <c r="AR243" s="649"/>
      <c r="AS243" s="649"/>
      <c r="AT243" s="649"/>
      <c r="AU243" s="649"/>
      <c r="AV243" s="649"/>
      <c r="AW243" s="649"/>
      <c r="AX243" s="649"/>
      <c r="AY243" s="649"/>
      <c r="AZ243" s="649"/>
      <c r="BA243" s="649"/>
      <c r="BB243" s="649"/>
      <c r="BC243" s="649"/>
      <c r="BD243" s="649"/>
      <c r="BE243" s="649"/>
      <c r="BF243" s="649"/>
      <c r="BG243" s="649"/>
      <c r="BH243" s="649"/>
      <c r="BI243" s="649"/>
      <c r="BJ243" s="649"/>
      <c r="BK243" s="649"/>
      <c r="BL243" s="649"/>
      <c r="BM243" s="649"/>
      <c r="BN243" s="649"/>
      <c r="BO243" s="649"/>
      <c r="BP243" s="649"/>
      <c r="BQ243" s="649"/>
      <c r="BR243" s="649"/>
      <c r="BS243" s="649"/>
      <c r="BT243" s="649"/>
      <c r="BU243" s="649"/>
      <c r="BV243" s="649"/>
      <c r="BW243" s="649"/>
      <c r="BX243" s="649"/>
      <c r="BY243" s="649"/>
      <c r="BZ243" s="649"/>
      <c r="CA243" s="649"/>
      <c r="CB243" s="649"/>
      <c r="CC243" s="649"/>
      <c r="CD243" s="649"/>
      <c r="CE243" s="649"/>
      <c r="CF243" s="649"/>
      <c r="CG243" s="649"/>
      <c r="CH243" s="649"/>
      <c r="CI243" s="649"/>
      <c r="CJ243" s="649"/>
      <c r="CK243" s="649"/>
      <c r="CL243" s="649"/>
      <c r="CM243" s="649"/>
      <c r="CN243" s="649"/>
      <c r="CO243" s="649"/>
      <c r="CP243" s="649"/>
      <c r="CQ243" s="649"/>
      <c r="CR243" s="649"/>
      <c r="CS243" s="649"/>
      <c r="CT243" s="649"/>
      <c r="CU243" s="649"/>
      <c r="CV243" s="649"/>
      <c r="CW243" s="649"/>
      <c r="CX243" s="649"/>
      <c r="CY243" s="649"/>
      <c r="CZ243" s="649"/>
      <c r="DA243" s="649"/>
      <c r="DB243" s="649"/>
      <c r="DC243" s="649"/>
      <c r="DD243" s="649"/>
      <c r="DE243" s="649"/>
      <c r="DF243" s="649"/>
      <c r="DG243" s="649"/>
      <c r="DH243" s="649"/>
      <c r="DI243" s="649"/>
      <c r="DJ243" s="649"/>
      <c r="DK243" s="649"/>
      <c r="DL243" s="649"/>
      <c r="DM243" s="649"/>
      <c r="DN243" s="649"/>
      <c r="DO243" s="649"/>
      <c r="DP243" s="649"/>
      <c r="DQ243" s="649"/>
      <c r="DR243" s="649"/>
      <c r="DS243" s="649"/>
      <c r="DT243" s="649"/>
      <c r="DU243" s="649"/>
      <c r="DV243" s="649"/>
      <c r="DW243" s="649"/>
      <c r="DX243" s="649"/>
      <c r="DY243" s="649"/>
      <c r="DZ243" s="649"/>
      <c r="EA243" s="649"/>
      <c r="EB243" s="649"/>
      <c r="EC243" s="649"/>
      <c r="ED243" s="649"/>
      <c r="EE243" s="649"/>
      <c r="EF243" s="649"/>
      <c r="EG243" s="649"/>
      <c r="EH243" s="649"/>
      <c r="EI243" s="649"/>
      <c r="EJ243" s="649"/>
      <c r="EK243" s="649"/>
      <c r="EL243" s="649"/>
      <c r="EM243" s="649"/>
      <c r="EN243" s="649"/>
      <c r="EO243" s="649"/>
      <c r="EP243" s="649"/>
      <c r="EQ243" s="649"/>
      <c r="ER243" s="649"/>
      <c r="ES243" s="649"/>
      <c r="ET243" s="649"/>
      <c r="EU243" s="649"/>
      <c r="EV243" s="649"/>
      <c r="EW243" s="649"/>
      <c r="EX243" s="649"/>
      <c r="EY243" s="649"/>
      <c r="EZ243" s="649"/>
      <c r="FA243" s="649"/>
      <c r="FB243" s="649"/>
      <c r="FC243" s="649"/>
      <c r="FD243" s="649"/>
      <c r="FE243" s="649"/>
      <c r="FF243" s="649"/>
      <c r="FG243" s="649"/>
      <c r="FH243" s="649"/>
      <c r="FI243" s="649"/>
      <c r="FJ243" s="649"/>
      <c r="FK243" s="649"/>
      <c r="FL243" s="649"/>
      <c r="FM243" s="649"/>
      <c r="FN243" s="649"/>
      <c r="FO243" s="649"/>
      <c r="FP243" s="649"/>
      <c r="FQ243" s="649"/>
      <c r="FR243" s="649"/>
      <c r="FS243" s="649"/>
      <c r="FT243" s="649"/>
      <c r="FU243" s="649"/>
      <c r="FV243" s="649"/>
      <c r="FW243" s="649"/>
      <c r="FX243" s="649"/>
      <c r="FY243" s="649"/>
      <c r="FZ243" s="649"/>
      <c r="GA243" s="649"/>
      <c r="GB243" s="649"/>
      <c r="GC243" s="649"/>
      <c r="GD243" s="649"/>
      <c r="GE243" s="649"/>
      <c r="GF243" s="649"/>
      <c r="GG243" s="649"/>
      <c r="GH243" s="649"/>
      <c r="GI243" s="649"/>
      <c r="GJ243" s="649"/>
      <c r="GK243" s="649"/>
      <c r="GL243" s="649"/>
      <c r="GM243" s="649"/>
      <c r="GN243" s="649"/>
      <c r="GO243" s="649"/>
      <c r="GP243" s="649"/>
      <c r="GQ243" s="649"/>
      <c r="GR243" s="649"/>
      <c r="GS243" s="649"/>
      <c r="GT243" s="649"/>
      <c r="GU243" s="649"/>
      <c r="GV243" s="649"/>
      <c r="GW243" s="649"/>
      <c r="GX243" s="649"/>
      <c r="GY243" s="649"/>
      <c r="GZ243" s="649"/>
      <c r="HA243" s="649"/>
      <c r="HB243" s="649"/>
      <c r="HC243" s="649"/>
      <c r="HD243" s="649"/>
      <c r="HE243" s="649"/>
      <c r="HF243" s="649"/>
      <c r="HG243" s="649"/>
      <c r="HH243" s="649"/>
      <c r="HI243" s="649"/>
      <c r="HJ243" s="649"/>
      <c r="HK243" s="649"/>
      <c r="HL243" s="649"/>
      <c r="HM243" s="649"/>
      <c r="HN243" s="649"/>
      <c r="HO243" s="649"/>
      <c r="HP243" s="649"/>
      <c r="HQ243" s="649"/>
      <c r="HR243" s="649"/>
      <c r="HS243" s="649"/>
      <c r="HT243" s="649"/>
      <c r="HU243" s="649"/>
      <c r="HV243" s="649"/>
      <c r="HW243" s="649"/>
      <c r="HX243" s="649"/>
      <c r="HY243" s="649"/>
      <c r="HZ243" s="649"/>
      <c r="IA243" s="649"/>
      <c r="IB243" s="649"/>
      <c r="IC243" s="649"/>
      <c r="ID243" s="649"/>
      <c r="IE243" s="649"/>
      <c r="IF243" s="649"/>
      <c r="IG243" s="649"/>
      <c r="IH243" s="649"/>
      <c r="II243" s="649"/>
      <c r="IJ243" s="649"/>
      <c r="IK243" s="649"/>
      <c r="IL243" s="649"/>
      <c r="IM243" s="649"/>
      <c r="IN243" s="649"/>
      <c r="IO243" s="649"/>
      <c r="IP243" s="649"/>
      <c r="IQ243" s="649"/>
      <c r="IR243" s="649"/>
      <c r="IS243" s="649"/>
      <c r="IT243" s="649"/>
      <c r="IU243" s="649"/>
      <c r="IV243" s="219"/>
    </row>
    <row r="244" spans="1:256" hidden="1">
      <c r="A244" s="678"/>
      <c r="B244" s="679"/>
      <c r="C244" s="680"/>
      <c r="D244" s="667"/>
      <c r="E244" s="638"/>
      <c r="F244" s="638"/>
      <c r="G244" s="639"/>
      <c r="H244" s="617"/>
      <c r="I244" s="681"/>
      <c r="J244" s="675"/>
      <c r="K244" s="682"/>
      <c r="L244" s="682"/>
      <c r="M244" s="682"/>
      <c r="N244" s="682"/>
      <c r="O244" s="624"/>
      <c r="P244" s="624"/>
      <c r="Q244" s="624"/>
      <c r="R244" s="624"/>
      <c r="S244" s="624"/>
      <c r="T244" s="624"/>
      <c r="U244" s="624"/>
      <c r="V244" s="624"/>
      <c r="W244" s="624"/>
      <c r="X244" s="624"/>
      <c r="Y244" s="624"/>
      <c r="Z244" s="624"/>
      <c r="AA244" s="624"/>
      <c r="AB244" s="624"/>
      <c r="AC244" s="624"/>
      <c r="AD244" s="624"/>
      <c r="AE244" s="624"/>
      <c r="AF244" s="624"/>
      <c r="AG244" s="624"/>
      <c r="AH244" s="624"/>
      <c r="AI244" s="624"/>
      <c r="AJ244" s="624"/>
      <c r="AK244" s="624"/>
      <c r="AL244" s="624"/>
      <c r="AM244" s="624"/>
      <c r="AN244" s="624"/>
      <c r="AO244" s="624"/>
      <c r="AP244" s="624"/>
      <c r="AQ244" s="624"/>
      <c r="AR244" s="624"/>
      <c r="AS244" s="624"/>
      <c r="AT244" s="624"/>
      <c r="AU244" s="624"/>
      <c r="AV244" s="624"/>
      <c r="AW244" s="624"/>
      <c r="AX244" s="624"/>
      <c r="AY244" s="624"/>
      <c r="AZ244" s="624"/>
      <c r="BA244" s="624"/>
      <c r="BB244" s="624"/>
      <c r="BC244" s="624"/>
      <c r="BD244" s="624"/>
      <c r="BE244" s="624"/>
      <c r="BF244" s="624"/>
      <c r="BG244" s="624"/>
      <c r="BH244" s="624"/>
      <c r="BI244" s="624"/>
      <c r="BJ244" s="624"/>
      <c r="BK244" s="624"/>
      <c r="BL244" s="624"/>
      <c r="BM244" s="624"/>
      <c r="BN244" s="624"/>
      <c r="BO244" s="624"/>
      <c r="BP244" s="624"/>
      <c r="BQ244" s="624"/>
      <c r="BR244" s="624"/>
      <c r="BS244" s="624"/>
      <c r="BT244" s="624"/>
      <c r="BU244" s="624"/>
      <c r="BV244" s="624"/>
      <c r="BW244" s="624"/>
      <c r="BX244" s="624"/>
      <c r="BY244" s="624"/>
      <c r="BZ244" s="624"/>
      <c r="CA244" s="624"/>
      <c r="CB244" s="624"/>
      <c r="CC244" s="624"/>
      <c r="CD244" s="624"/>
      <c r="CE244" s="624"/>
      <c r="CF244" s="624"/>
      <c r="CG244" s="624"/>
      <c r="CH244" s="624"/>
      <c r="CI244" s="624"/>
      <c r="CJ244" s="624"/>
      <c r="CK244" s="624"/>
      <c r="CL244" s="624"/>
      <c r="CM244" s="624"/>
      <c r="CN244" s="624"/>
      <c r="CO244" s="624"/>
      <c r="CP244" s="624"/>
      <c r="CQ244" s="624"/>
      <c r="CR244" s="624"/>
      <c r="CS244" s="624"/>
      <c r="CT244" s="624"/>
      <c r="CU244" s="624"/>
      <c r="CV244" s="624"/>
      <c r="CW244" s="624"/>
      <c r="CX244" s="624"/>
      <c r="CY244" s="624"/>
      <c r="CZ244" s="624"/>
      <c r="DA244" s="624"/>
      <c r="DB244" s="624"/>
      <c r="DC244" s="624"/>
      <c r="DD244" s="624"/>
      <c r="DE244" s="624"/>
      <c r="DF244" s="624"/>
      <c r="DG244" s="624"/>
      <c r="DH244" s="624"/>
      <c r="DI244" s="624"/>
      <c r="DJ244" s="624"/>
      <c r="DK244" s="624"/>
      <c r="DL244" s="624"/>
      <c r="DM244" s="624"/>
      <c r="DN244" s="624"/>
      <c r="DO244" s="624"/>
      <c r="DP244" s="624"/>
      <c r="DQ244" s="624"/>
      <c r="DR244" s="624"/>
      <c r="DS244" s="624"/>
      <c r="DT244" s="624"/>
      <c r="DU244" s="624"/>
      <c r="DV244" s="624"/>
      <c r="DW244" s="624"/>
      <c r="DX244" s="624"/>
      <c r="DY244" s="624"/>
      <c r="DZ244" s="624"/>
      <c r="EA244" s="624"/>
      <c r="EB244" s="624"/>
      <c r="EC244" s="624"/>
      <c r="ED244" s="624"/>
      <c r="EE244" s="624"/>
      <c r="EF244" s="624"/>
      <c r="EG244" s="624"/>
      <c r="EH244" s="624"/>
      <c r="EI244" s="624"/>
      <c r="EJ244" s="624"/>
      <c r="EK244" s="624"/>
      <c r="EL244" s="624"/>
      <c r="EM244" s="624"/>
      <c r="EN244" s="624"/>
      <c r="EO244" s="624"/>
      <c r="EP244" s="624"/>
      <c r="EQ244" s="624"/>
      <c r="ER244" s="624"/>
      <c r="ES244" s="624"/>
      <c r="ET244" s="624"/>
      <c r="EU244" s="624"/>
      <c r="EV244" s="624"/>
      <c r="EW244" s="624"/>
      <c r="EX244" s="624"/>
      <c r="EY244" s="624"/>
      <c r="EZ244" s="624"/>
      <c r="FA244" s="624"/>
      <c r="FB244" s="624"/>
      <c r="FC244" s="624"/>
      <c r="FD244" s="624"/>
      <c r="FE244" s="624"/>
      <c r="FF244" s="624"/>
      <c r="FG244" s="624"/>
      <c r="FH244" s="624"/>
      <c r="FI244" s="624"/>
      <c r="FJ244" s="624"/>
      <c r="FK244" s="624"/>
      <c r="FL244" s="624"/>
      <c r="FM244" s="624"/>
      <c r="FN244" s="624"/>
      <c r="FO244" s="624"/>
      <c r="FP244" s="624"/>
      <c r="FQ244" s="624"/>
      <c r="FR244" s="624"/>
      <c r="FS244" s="624"/>
      <c r="FT244" s="624"/>
      <c r="FU244" s="624"/>
      <c r="FV244" s="624"/>
      <c r="FW244" s="624"/>
      <c r="FX244" s="624"/>
      <c r="FY244" s="624"/>
      <c r="FZ244" s="624"/>
      <c r="GA244" s="624"/>
      <c r="GB244" s="624"/>
      <c r="GC244" s="624"/>
      <c r="GD244" s="624"/>
      <c r="GE244" s="624"/>
      <c r="GF244" s="624"/>
      <c r="GG244" s="624"/>
      <c r="GH244" s="624"/>
      <c r="GI244" s="624"/>
      <c r="GJ244" s="624"/>
      <c r="GK244" s="624"/>
      <c r="GL244" s="624"/>
      <c r="GM244" s="624"/>
      <c r="GN244" s="624"/>
      <c r="GO244" s="624"/>
      <c r="GP244" s="624"/>
      <c r="GQ244" s="624"/>
      <c r="GR244" s="624"/>
      <c r="GS244" s="624"/>
      <c r="GT244" s="624"/>
      <c r="GU244" s="624"/>
      <c r="GV244" s="624"/>
      <c r="GW244" s="624"/>
      <c r="GX244" s="624"/>
      <c r="GY244" s="624"/>
      <c r="GZ244" s="624"/>
      <c r="HA244" s="624"/>
      <c r="HB244" s="624"/>
      <c r="HC244" s="624"/>
      <c r="HD244" s="624"/>
      <c r="HE244" s="624"/>
      <c r="HF244" s="624"/>
      <c r="HG244" s="624"/>
      <c r="HH244" s="624"/>
      <c r="HI244" s="624"/>
      <c r="HJ244" s="624"/>
      <c r="HK244" s="624"/>
      <c r="HL244" s="624"/>
      <c r="HM244" s="624"/>
      <c r="HN244" s="624"/>
      <c r="HO244" s="624"/>
      <c r="HP244" s="624"/>
      <c r="HQ244" s="624"/>
      <c r="HR244" s="624"/>
      <c r="HS244" s="624"/>
      <c r="HT244" s="624"/>
      <c r="HU244" s="624"/>
      <c r="HV244" s="624"/>
      <c r="HW244" s="624"/>
      <c r="HX244" s="624"/>
      <c r="HY244" s="624"/>
      <c r="HZ244" s="624"/>
      <c r="IA244" s="624"/>
      <c r="IB244" s="624"/>
      <c r="IC244" s="624"/>
      <c r="ID244" s="624"/>
      <c r="IE244" s="624"/>
      <c r="IF244" s="624"/>
      <c r="IG244" s="624"/>
      <c r="IH244" s="624"/>
      <c r="II244" s="624"/>
      <c r="IJ244" s="624"/>
      <c r="IK244" s="624"/>
      <c r="IL244" s="624"/>
      <c r="IM244" s="624"/>
      <c r="IN244" s="624"/>
      <c r="IO244" s="624"/>
      <c r="IP244" s="624"/>
      <c r="IQ244" s="624"/>
      <c r="IR244" s="624"/>
      <c r="IS244" s="624"/>
      <c r="IT244" s="624"/>
      <c r="IU244" s="624"/>
      <c r="IV244" s="219"/>
    </row>
    <row r="245" spans="1:256" hidden="1">
      <c r="A245" s="1205"/>
      <c r="B245" s="1205"/>
      <c r="C245" s="1208" t="s">
        <v>1386</v>
      </c>
      <c r="D245" s="644" t="s">
        <v>0</v>
      </c>
      <c r="E245" s="645">
        <f>F245+G245</f>
        <v>3059000</v>
      </c>
      <c r="F245" s="645">
        <v>3059000</v>
      </c>
      <c r="G245" s="646">
        <v>0</v>
      </c>
      <c r="H245" s="617"/>
      <c r="I245" s="1211" t="s">
        <v>514</v>
      </c>
      <c r="J245" s="648" t="s">
        <v>0</v>
      </c>
      <c r="K245" s="645">
        <f>L245+M245+N245</f>
        <v>2468753</v>
      </c>
      <c r="L245" s="645">
        <f>1882580+179018+342993+36169+18000+9993</f>
        <v>2468753</v>
      </c>
      <c r="M245" s="645">
        <v>0</v>
      </c>
      <c r="N245" s="645">
        <v>0</v>
      </c>
      <c r="O245" s="219"/>
      <c r="P245" s="219"/>
      <c r="Q245" s="219"/>
      <c r="R245" s="219"/>
      <c r="S245" s="219"/>
      <c r="T245" s="219"/>
      <c r="U245" s="219"/>
      <c r="V245" s="219"/>
      <c r="W245" s="219"/>
      <c r="X245" s="219"/>
      <c r="Y245" s="219"/>
      <c r="Z245" s="219"/>
      <c r="AA245" s="219"/>
      <c r="AB245" s="219"/>
      <c r="AC245" s="219"/>
      <c r="AD245" s="219"/>
      <c r="AE245" s="219"/>
      <c r="AF245" s="219"/>
      <c r="AG245" s="219"/>
      <c r="AH245" s="219"/>
      <c r="AI245" s="219"/>
      <c r="AJ245" s="219"/>
      <c r="AK245" s="219"/>
      <c r="AL245" s="219"/>
      <c r="AM245" s="219"/>
      <c r="AN245" s="219"/>
      <c r="AO245" s="219"/>
      <c r="AP245" s="219"/>
      <c r="AQ245" s="219"/>
      <c r="AR245" s="219"/>
      <c r="AS245" s="219"/>
      <c r="AT245" s="219"/>
      <c r="AU245" s="219"/>
      <c r="AV245" s="219"/>
      <c r="AW245" s="219"/>
      <c r="AX245" s="219"/>
      <c r="AY245" s="219"/>
      <c r="AZ245" s="219"/>
      <c r="BA245" s="219"/>
      <c r="BB245" s="219"/>
      <c r="BC245" s="219"/>
      <c r="BD245" s="219"/>
      <c r="BE245" s="219"/>
      <c r="BF245" s="219"/>
      <c r="BG245" s="219"/>
      <c r="BH245" s="219"/>
      <c r="BI245" s="219"/>
      <c r="BJ245" s="219"/>
      <c r="BK245" s="219"/>
      <c r="BL245" s="219"/>
      <c r="BM245" s="219"/>
      <c r="BN245" s="219"/>
      <c r="BO245" s="219"/>
      <c r="BP245" s="219"/>
      <c r="BQ245" s="219"/>
      <c r="BR245" s="219"/>
      <c r="BS245" s="219"/>
      <c r="BT245" s="219"/>
      <c r="BU245" s="219"/>
      <c r="BV245" s="219"/>
      <c r="BW245" s="219"/>
      <c r="BX245" s="219"/>
      <c r="BY245" s="219"/>
      <c r="BZ245" s="219"/>
      <c r="CA245" s="219"/>
      <c r="CB245" s="219"/>
      <c r="CC245" s="219"/>
      <c r="CD245" s="219"/>
      <c r="CE245" s="219"/>
      <c r="CF245" s="219"/>
      <c r="CG245" s="219"/>
      <c r="CH245" s="219"/>
      <c r="CI245" s="219"/>
      <c r="CJ245" s="219"/>
      <c r="CK245" s="219"/>
      <c r="CL245" s="219"/>
      <c r="CM245" s="219"/>
      <c r="CN245" s="219"/>
      <c r="CO245" s="219"/>
      <c r="CP245" s="219"/>
      <c r="CQ245" s="219"/>
      <c r="CR245" s="219"/>
      <c r="CS245" s="219"/>
      <c r="CT245" s="219"/>
      <c r="CU245" s="219"/>
      <c r="CV245" s="219"/>
      <c r="CW245" s="219"/>
      <c r="CX245" s="219"/>
      <c r="CY245" s="219"/>
      <c r="CZ245" s="219"/>
      <c r="DA245" s="219"/>
      <c r="DB245" s="219"/>
      <c r="DC245" s="219"/>
      <c r="DD245" s="219"/>
      <c r="DE245" s="219"/>
      <c r="DF245" s="219"/>
      <c r="DG245" s="219"/>
      <c r="DH245" s="219"/>
      <c r="DI245" s="219"/>
      <c r="DJ245" s="219"/>
      <c r="DK245" s="219"/>
      <c r="DL245" s="219"/>
      <c r="DM245" s="219"/>
      <c r="DN245" s="219"/>
      <c r="DO245" s="219"/>
      <c r="DP245" s="219"/>
      <c r="DQ245" s="219"/>
      <c r="DR245" s="219"/>
      <c r="DS245" s="219"/>
      <c r="DT245" s="219"/>
      <c r="DU245" s="219"/>
      <c r="DV245" s="219"/>
      <c r="DW245" s="219"/>
      <c r="DX245" s="219"/>
      <c r="DY245" s="219"/>
      <c r="DZ245" s="219"/>
      <c r="EA245" s="219"/>
      <c r="EB245" s="219"/>
      <c r="EC245" s="219"/>
      <c r="ED245" s="219"/>
      <c r="EE245" s="219"/>
      <c r="EF245" s="219"/>
      <c r="EG245" s="219"/>
      <c r="EH245" s="219"/>
      <c r="EI245" s="219"/>
      <c r="EJ245" s="219"/>
      <c r="EK245" s="219"/>
      <c r="EL245" s="219"/>
      <c r="EM245" s="219"/>
      <c r="EN245" s="219"/>
      <c r="EO245" s="219"/>
      <c r="EP245" s="219"/>
      <c r="EQ245" s="219"/>
      <c r="ER245" s="219"/>
      <c r="ES245" s="219"/>
      <c r="ET245" s="219"/>
      <c r="EU245" s="219"/>
      <c r="EV245" s="219"/>
      <c r="EW245" s="219"/>
      <c r="EX245" s="219"/>
      <c r="EY245" s="219"/>
      <c r="EZ245" s="219"/>
      <c r="FA245" s="219"/>
      <c r="FB245" s="219"/>
      <c r="FC245" s="219"/>
      <c r="FD245" s="219"/>
      <c r="FE245" s="219"/>
      <c r="FF245" s="219"/>
      <c r="FG245" s="219"/>
      <c r="FH245" s="219"/>
      <c r="FI245" s="219"/>
      <c r="FJ245" s="219"/>
      <c r="FK245" s="219"/>
      <c r="FL245" s="219"/>
      <c r="FM245" s="219"/>
      <c r="FN245" s="219"/>
      <c r="FO245" s="219"/>
      <c r="FP245" s="219"/>
      <c r="FQ245" s="219"/>
      <c r="FR245" s="219"/>
      <c r="FS245" s="219"/>
      <c r="FT245" s="219"/>
      <c r="FU245" s="219"/>
      <c r="FV245" s="219"/>
      <c r="FW245" s="219"/>
      <c r="FX245" s="219"/>
      <c r="FY245" s="219"/>
      <c r="FZ245" s="219"/>
      <c r="GA245" s="219"/>
      <c r="GB245" s="219"/>
      <c r="GC245" s="219"/>
      <c r="GD245" s="219"/>
      <c r="GE245" s="219"/>
      <c r="GF245" s="219"/>
      <c r="GG245" s="219"/>
      <c r="GH245" s="219"/>
      <c r="GI245" s="219"/>
      <c r="GJ245" s="219"/>
      <c r="GK245" s="219"/>
      <c r="GL245" s="219"/>
      <c r="GM245" s="219"/>
      <c r="GN245" s="219"/>
      <c r="GO245" s="219"/>
      <c r="GP245" s="219"/>
      <c r="GQ245" s="219"/>
      <c r="GR245" s="219"/>
      <c r="GS245" s="219"/>
      <c r="GT245" s="219"/>
      <c r="GU245" s="219"/>
      <c r="GV245" s="219"/>
      <c r="GW245" s="219"/>
      <c r="GX245" s="219"/>
      <c r="GY245" s="219"/>
      <c r="GZ245" s="219"/>
      <c r="HA245" s="219"/>
      <c r="HB245" s="219"/>
      <c r="HC245" s="219"/>
      <c r="HD245" s="219"/>
      <c r="HE245" s="219"/>
      <c r="HF245" s="219"/>
      <c r="HG245" s="219"/>
      <c r="HH245" s="219"/>
      <c r="HI245" s="219"/>
      <c r="HJ245" s="219"/>
      <c r="HK245" s="219"/>
      <c r="HL245" s="219"/>
      <c r="HM245" s="219"/>
      <c r="HN245" s="219"/>
      <c r="HO245" s="219"/>
      <c r="HP245" s="219"/>
      <c r="HQ245" s="219"/>
      <c r="HR245" s="219"/>
      <c r="HS245" s="219"/>
      <c r="HT245" s="219"/>
      <c r="HU245" s="219"/>
      <c r="HV245" s="219"/>
      <c r="HW245" s="219"/>
      <c r="HX245" s="219"/>
      <c r="HY245" s="219"/>
      <c r="HZ245" s="219"/>
      <c r="IA245" s="219"/>
      <c r="IB245" s="219"/>
      <c r="IC245" s="219"/>
      <c r="ID245" s="219"/>
      <c r="IE245" s="219"/>
      <c r="IF245" s="219"/>
      <c r="IG245" s="219"/>
      <c r="IH245" s="219"/>
      <c r="II245" s="219"/>
      <c r="IJ245" s="219"/>
      <c r="IK245" s="219"/>
      <c r="IL245" s="219"/>
      <c r="IM245" s="219"/>
      <c r="IN245" s="219"/>
      <c r="IO245" s="219"/>
      <c r="IP245" s="219"/>
      <c r="IQ245" s="219"/>
      <c r="IR245" s="219"/>
      <c r="IS245" s="219"/>
      <c r="IT245" s="219"/>
      <c r="IU245" s="219"/>
      <c r="IV245" s="219"/>
    </row>
    <row r="246" spans="1:256" hidden="1">
      <c r="A246" s="1206"/>
      <c r="B246" s="1206"/>
      <c r="C246" s="1209"/>
      <c r="D246" s="644" t="s">
        <v>1</v>
      </c>
      <c r="E246" s="645">
        <f>F246+G246</f>
        <v>0</v>
      </c>
      <c r="F246" s="645"/>
      <c r="G246" s="646"/>
      <c r="H246" s="617"/>
      <c r="I246" s="1212"/>
      <c r="J246" s="648" t="s">
        <v>1</v>
      </c>
      <c r="K246" s="645">
        <f>L246+M246+N246</f>
        <v>0</v>
      </c>
      <c r="L246" s="645"/>
      <c r="M246" s="645"/>
      <c r="N246" s="645"/>
      <c r="O246" s="219"/>
      <c r="P246" s="219"/>
      <c r="Q246" s="219"/>
      <c r="R246" s="219"/>
      <c r="S246" s="219"/>
      <c r="T246" s="219"/>
      <c r="U246" s="219"/>
      <c r="V246" s="219"/>
      <c r="W246" s="219"/>
      <c r="X246" s="219"/>
      <c r="Y246" s="219"/>
      <c r="Z246" s="219"/>
      <c r="AA246" s="219"/>
      <c r="AB246" s="219"/>
      <c r="AC246" s="219"/>
      <c r="AD246" s="219"/>
      <c r="AE246" s="219"/>
      <c r="AF246" s="219"/>
      <c r="AG246" s="219"/>
      <c r="AH246" s="219"/>
      <c r="AI246" s="219"/>
      <c r="AJ246" s="219"/>
      <c r="AK246" s="219"/>
      <c r="AL246" s="219"/>
      <c r="AM246" s="219"/>
      <c r="AN246" s="219"/>
      <c r="AO246" s="219"/>
      <c r="AP246" s="219"/>
      <c r="AQ246" s="219"/>
      <c r="AR246" s="219"/>
      <c r="AS246" s="219"/>
      <c r="AT246" s="219"/>
      <c r="AU246" s="219"/>
      <c r="AV246" s="219"/>
      <c r="AW246" s="219"/>
      <c r="AX246" s="219"/>
      <c r="AY246" s="219"/>
      <c r="AZ246" s="219"/>
      <c r="BA246" s="219"/>
      <c r="BB246" s="219"/>
      <c r="BC246" s="219"/>
      <c r="BD246" s="219"/>
      <c r="BE246" s="219"/>
      <c r="BF246" s="219"/>
      <c r="BG246" s="219"/>
      <c r="BH246" s="219"/>
      <c r="BI246" s="219"/>
      <c r="BJ246" s="219"/>
      <c r="BK246" s="219"/>
      <c r="BL246" s="219"/>
      <c r="BM246" s="219"/>
      <c r="BN246" s="219"/>
      <c r="BO246" s="219"/>
      <c r="BP246" s="219"/>
      <c r="BQ246" s="219"/>
      <c r="BR246" s="219"/>
      <c r="BS246" s="219"/>
      <c r="BT246" s="219"/>
      <c r="BU246" s="219"/>
      <c r="BV246" s="219"/>
      <c r="BW246" s="219"/>
      <c r="BX246" s="219"/>
      <c r="BY246" s="219"/>
      <c r="BZ246" s="219"/>
      <c r="CA246" s="219"/>
      <c r="CB246" s="219"/>
      <c r="CC246" s="219"/>
      <c r="CD246" s="219"/>
      <c r="CE246" s="219"/>
      <c r="CF246" s="219"/>
      <c r="CG246" s="219"/>
      <c r="CH246" s="219"/>
      <c r="CI246" s="219"/>
      <c r="CJ246" s="219"/>
      <c r="CK246" s="219"/>
      <c r="CL246" s="219"/>
      <c r="CM246" s="219"/>
      <c r="CN246" s="219"/>
      <c r="CO246" s="219"/>
      <c r="CP246" s="219"/>
      <c r="CQ246" s="219"/>
      <c r="CR246" s="219"/>
      <c r="CS246" s="219"/>
      <c r="CT246" s="219"/>
      <c r="CU246" s="219"/>
      <c r="CV246" s="219"/>
      <c r="CW246" s="219"/>
      <c r="CX246" s="219"/>
      <c r="CY246" s="219"/>
      <c r="CZ246" s="219"/>
      <c r="DA246" s="219"/>
      <c r="DB246" s="219"/>
      <c r="DC246" s="219"/>
      <c r="DD246" s="219"/>
      <c r="DE246" s="219"/>
      <c r="DF246" s="219"/>
      <c r="DG246" s="219"/>
      <c r="DH246" s="219"/>
      <c r="DI246" s="219"/>
      <c r="DJ246" s="219"/>
      <c r="DK246" s="219"/>
      <c r="DL246" s="219"/>
      <c r="DM246" s="219"/>
      <c r="DN246" s="219"/>
      <c r="DO246" s="219"/>
      <c r="DP246" s="219"/>
      <c r="DQ246" s="219"/>
      <c r="DR246" s="219"/>
      <c r="DS246" s="219"/>
      <c r="DT246" s="219"/>
      <c r="DU246" s="219"/>
      <c r="DV246" s="219"/>
      <c r="DW246" s="219"/>
      <c r="DX246" s="219"/>
      <c r="DY246" s="219"/>
      <c r="DZ246" s="219"/>
      <c r="EA246" s="219"/>
      <c r="EB246" s="219"/>
      <c r="EC246" s="219"/>
      <c r="ED246" s="219"/>
      <c r="EE246" s="219"/>
      <c r="EF246" s="219"/>
      <c r="EG246" s="219"/>
      <c r="EH246" s="219"/>
      <c r="EI246" s="219"/>
      <c r="EJ246" s="219"/>
      <c r="EK246" s="219"/>
      <c r="EL246" s="219"/>
      <c r="EM246" s="219"/>
      <c r="EN246" s="219"/>
      <c r="EO246" s="219"/>
      <c r="EP246" s="219"/>
      <c r="EQ246" s="219"/>
      <c r="ER246" s="219"/>
      <c r="ES246" s="219"/>
      <c r="ET246" s="219"/>
      <c r="EU246" s="219"/>
      <c r="EV246" s="219"/>
      <c r="EW246" s="219"/>
      <c r="EX246" s="219"/>
      <c r="EY246" s="219"/>
      <c r="EZ246" s="219"/>
      <c r="FA246" s="219"/>
      <c r="FB246" s="219"/>
      <c r="FC246" s="219"/>
      <c r="FD246" s="219"/>
      <c r="FE246" s="219"/>
      <c r="FF246" s="219"/>
      <c r="FG246" s="219"/>
      <c r="FH246" s="219"/>
      <c r="FI246" s="219"/>
      <c r="FJ246" s="219"/>
      <c r="FK246" s="219"/>
      <c r="FL246" s="219"/>
      <c r="FM246" s="219"/>
      <c r="FN246" s="219"/>
      <c r="FO246" s="219"/>
      <c r="FP246" s="219"/>
      <c r="FQ246" s="219"/>
      <c r="FR246" s="219"/>
      <c r="FS246" s="219"/>
      <c r="FT246" s="219"/>
      <c r="FU246" s="219"/>
      <c r="FV246" s="219"/>
      <c r="FW246" s="219"/>
      <c r="FX246" s="219"/>
      <c r="FY246" s="219"/>
      <c r="FZ246" s="219"/>
      <c r="GA246" s="219"/>
      <c r="GB246" s="219"/>
      <c r="GC246" s="219"/>
      <c r="GD246" s="219"/>
      <c r="GE246" s="219"/>
      <c r="GF246" s="219"/>
      <c r="GG246" s="219"/>
      <c r="GH246" s="219"/>
      <c r="GI246" s="219"/>
      <c r="GJ246" s="219"/>
      <c r="GK246" s="219"/>
      <c r="GL246" s="219"/>
      <c r="GM246" s="219"/>
      <c r="GN246" s="219"/>
      <c r="GO246" s="219"/>
      <c r="GP246" s="219"/>
      <c r="GQ246" s="219"/>
      <c r="GR246" s="219"/>
      <c r="GS246" s="219"/>
      <c r="GT246" s="219"/>
      <c r="GU246" s="219"/>
      <c r="GV246" s="219"/>
      <c r="GW246" s="219"/>
      <c r="GX246" s="219"/>
      <c r="GY246" s="219"/>
      <c r="GZ246" s="219"/>
      <c r="HA246" s="219"/>
      <c r="HB246" s="219"/>
      <c r="HC246" s="219"/>
      <c r="HD246" s="219"/>
      <c r="HE246" s="219"/>
      <c r="HF246" s="219"/>
      <c r="HG246" s="219"/>
      <c r="HH246" s="219"/>
      <c r="HI246" s="219"/>
      <c r="HJ246" s="219"/>
      <c r="HK246" s="219"/>
      <c r="HL246" s="219"/>
      <c r="HM246" s="219"/>
      <c r="HN246" s="219"/>
      <c r="HO246" s="219"/>
      <c r="HP246" s="219"/>
      <c r="HQ246" s="219"/>
      <c r="HR246" s="219"/>
      <c r="HS246" s="219"/>
      <c r="HT246" s="219"/>
      <c r="HU246" s="219"/>
      <c r="HV246" s="219"/>
      <c r="HW246" s="219"/>
      <c r="HX246" s="219"/>
      <c r="HY246" s="219"/>
      <c r="HZ246" s="219"/>
      <c r="IA246" s="219"/>
      <c r="IB246" s="219"/>
      <c r="IC246" s="219"/>
      <c r="ID246" s="219"/>
      <c r="IE246" s="219"/>
      <c r="IF246" s="219"/>
      <c r="IG246" s="219"/>
      <c r="IH246" s="219"/>
      <c r="II246" s="219"/>
      <c r="IJ246" s="219"/>
      <c r="IK246" s="219"/>
      <c r="IL246" s="219"/>
      <c r="IM246" s="219"/>
      <c r="IN246" s="219"/>
      <c r="IO246" s="219"/>
      <c r="IP246" s="219"/>
      <c r="IQ246" s="219"/>
      <c r="IR246" s="219"/>
      <c r="IS246" s="219"/>
      <c r="IT246" s="219"/>
      <c r="IU246" s="219"/>
      <c r="IV246" s="219"/>
    </row>
    <row r="247" spans="1:256" hidden="1">
      <c r="A247" s="1207"/>
      <c r="B247" s="1207"/>
      <c r="C247" s="1210"/>
      <c r="D247" s="644" t="s">
        <v>2</v>
      </c>
      <c r="E247" s="645">
        <f>E245+E246</f>
        <v>3059000</v>
      </c>
      <c r="F247" s="645">
        <f>F245+F246</f>
        <v>3059000</v>
      </c>
      <c r="G247" s="645">
        <f>G245+G246</f>
        <v>0</v>
      </c>
      <c r="H247" s="617"/>
      <c r="I247" s="1213"/>
      <c r="J247" s="648" t="s">
        <v>2</v>
      </c>
      <c r="K247" s="645">
        <f>K245+K246</f>
        <v>2468753</v>
      </c>
      <c r="L247" s="645">
        <f>L245+L246</f>
        <v>2468753</v>
      </c>
      <c r="M247" s="645">
        <f>M245+M246</f>
        <v>0</v>
      </c>
      <c r="N247" s="645">
        <f>N245+N246</f>
        <v>0</v>
      </c>
      <c r="O247" s="219"/>
      <c r="P247" s="219"/>
      <c r="Q247" s="219"/>
      <c r="R247" s="219"/>
      <c r="S247" s="219"/>
      <c r="T247" s="219"/>
      <c r="U247" s="219"/>
      <c r="V247" s="219"/>
      <c r="W247" s="219"/>
      <c r="X247" s="219"/>
      <c r="Y247" s="219"/>
      <c r="Z247" s="219"/>
      <c r="AA247" s="219"/>
      <c r="AB247" s="219"/>
      <c r="AC247" s="219"/>
      <c r="AD247" s="219"/>
      <c r="AE247" s="219"/>
      <c r="AF247" s="219"/>
      <c r="AG247" s="219"/>
      <c r="AH247" s="219"/>
      <c r="AI247" s="219"/>
      <c r="AJ247" s="219"/>
      <c r="AK247" s="219"/>
      <c r="AL247" s="219"/>
      <c r="AM247" s="219"/>
      <c r="AN247" s="219"/>
      <c r="AO247" s="219"/>
      <c r="AP247" s="219"/>
      <c r="AQ247" s="219"/>
      <c r="AR247" s="219"/>
      <c r="AS247" s="219"/>
      <c r="AT247" s="219"/>
      <c r="AU247" s="219"/>
      <c r="AV247" s="219"/>
      <c r="AW247" s="219"/>
      <c r="AX247" s="219"/>
      <c r="AY247" s="219"/>
      <c r="AZ247" s="219"/>
      <c r="BA247" s="219"/>
      <c r="BB247" s="219"/>
      <c r="BC247" s="219"/>
      <c r="BD247" s="219"/>
      <c r="BE247" s="219"/>
      <c r="BF247" s="219"/>
      <c r="BG247" s="219"/>
      <c r="BH247" s="219"/>
      <c r="BI247" s="219"/>
      <c r="BJ247" s="219"/>
      <c r="BK247" s="219"/>
      <c r="BL247" s="219"/>
      <c r="BM247" s="219"/>
      <c r="BN247" s="219"/>
      <c r="BO247" s="219"/>
      <c r="BP247" s="219"/>
      <c r="BQ247" s="219"/>
      <c r="BR247" s="219"/>
      <c r="BS247" s="219"/>
      <c r="BT247" s="219"/>
      <c r="BU247" s="219"/>
      <c r="BV247" s="219"/>
      <c r="BW247" s="219"/>
      <c r="BX247" s="219"/>
      <c r="BY247" s="219"/>
      <c r="BZ247" s="219"/>
      <c r="CA247" s="219"/>
      <c r="CB247" s="219"/>
      <c r="CC247" s="219"/>
      <c r="CD247" s="219"/>
      <c r="CE247" s="219"/>
      <c r="CF247" s="219"/>
      <c r="CG247" s="219"/>
      <c r="CH247" s="219"/>
      <c r="CI247" s="219"/>
      <c r="CJ247" s="219"/>
      <c r="CK247" s="219"/>
      <c r="CL247" s="219"/>
      <c r="CM247" s="219"/>
      <c r="CN247" s="219"/>
      <c r="CO247" s="219"/>
      <c r="CP247" s="219"/>
      <c r="CQ247" s="219"/>
      <c r="CR247" s="219"/>
      <c r="CS247" s="219"/>
      <c r="CT247" s="219"/>
      <c r="CU247" s="219"/>
      <c r="CV247" s="219"/>
      <c r="CW247" s="219"/>
      <c r="CX247" s="219"/>
      <c r="CY247" s="219"/>
      <c r="CZ247" s="219"/>
      <c r="DA247" s="219"/>
      <c r="DB247" s="219"/>
      <c r="DC247" s="219"/>
      <c r="DD247" s="219"/>
      <c r="DE247" s="219"/>
      <c r="DF247" s="219"/>
      <c r="DG247" s="219"/>
      <c r="DH247" s="219"/>
      <c r="DI247" s="219"/>
      <c r="DJ247" s="219"/>
      <c r="DK247" s="219"/>
      <c r="DL247" s="219"/>
      <c r="DM247" s="219"/>
      <c r="DN247" s="219"/>
      <c r="DO247" s="219"/>
      <c r="DP247" s="219"/>
      <c r="DQ247" s="219"/>
      <c r="DR247" s="219"/>
      <c r="DS247" s="219"/>
      <c r="DT247" s="219"/>
      <c r="DU247" s="219"/>
      <c r="DV247" s="219"/>
      <c r="DW247" s="219"/>
      <c r="DX247" s="219"/>
      <c r="DY247" s="219"/>
      <c r="DZ247" s="219"/>
      <c r="EA247" s="219"/>
      <c r="EB247" s="219"/>
      <c r="EC247" s="219"/>
      <c r="ED247" s="219"/>
      <c r="EE247" s="219"/>
      <c r="EF247" s="219"/>
      <c r="EG247" s="219"/>
      <c r="EH247" s="219"/>
      <c r="EI247" s="219"/>
      <c r="EJ247" s="219"/>
      <c r="EK247" s="219"/>
      <c r="EL247" s="219"/>
      <c r="EM247" s="219"/>
      <c r="EN247" s="219"/>
      <c r="EO247" s="219"/>
      <c r="EP247" s="219"/>
      <c r="EQ247" s="219"/>
      <c r="ER247" s="219"/>
      <c r="ES247" s="219"/>
      <c r="ET247" s="219"/>
      <c r="EU247" s="219"/>
      <c r="EV247" s="219"/>
      <c r="EW247" s="219"/>
      <c r="EX247" s="219"/>
      <c r="EY247" s="219"/>
      <c r="EZ247" s="219"/>
      <c r="FA247" s="219"/>
      <c r="FB247" s="219"/>
      <c r="FC247" s="219"/>
      <c r="FD247" s="219"/>
      <c r="FE247" s="219"/>
      <c r="FF247" s="219"/>
      <c r="FG247" s="219"/>
      <c r="FH247" s="219"/>
      <c r="FI247" s="219"/>
      <c r="FJ247" s="219"/>
      <c r="FK247" s="219"/>
      <c r="FL247" s="219"/>
      <c r="FM247" s="219"/>
      <c r="FN247" s="219"/>
      <c r="FO247" s="219"/>
      <c r="FP247" s="219"/>
      <c r="FQ247" s="219"/>
      <c r="FR247" s="219"/>
      <c r="FS247" s="219"/>
      <c r="FT247" s="219"/>
      <c r="FU247" s="219"/>
      <c r="FV247" s="219"/>
      <c r="FW247" s="219"/>
      <c r="FX247" s="219"/>
      <c r="FY247" s="219"/>
      <c r="FZ247" s="219"/>
      <c r="GA247" s="219"/>
      <c r="GB247" s="219"/>
      <c r="GC247" s="219"/>
      <c r="GD247" s="219"/>
      <c r="GE247" s="219"/>
      <c r="GF247" s="219"/>
      <c r="GG247" s="219"/>
      <c r="GH247" s="219"/>
      <c r="GI247" s="219"/>
      <c r="GJ247" s="219"/>
      <c r="GK247" s="219"/>
      <c r="GL247" s="219"/>
      <c r="GM247" s="219"/>
      <c r="GN247" s="219"/>
      <c r="GO247" s="219"/>
      <c r="GP247" s="219"/>
      <c r="GQ247" s="219"/>
      <c r="GR247" s="219"/>
      <c r="GS247" s="219"/>
      <c r="GT247" s="219"/>
      <c r="GU247" s="219"/>
      <c r="GV247" s="219"/>
      <c r="GW247" s="219"/>
      <c r="GX247" s="219"/>
      <c r="GY247" s="219"/>
      <c r="GZ247" s="219"/>
      <c r="HA247" s="219"/>
      <c r="HB247" s="219"/>
      <c r="HC247" s="219"/>
      <c r="HD247" s="219"/>
      <c r="HE247" s="219"/>
      <c r="HF247" s="219"/>
      <c r="HG247" s="219"/>
      <c r="HH247" s="219"/>
      <c r="HI247" s="219"/>
      <c r="HJ247" s="219"/>
      <c r="HK247" s="219"/>
      <c r="HL247" s="219"/>
      <c r="HM247" s="219"/>
      <c r="HN247" s="219"/>
      <c r="HO247" s="219"/>
      <c r="HP247" s="219"/>
      <c r="HQ247" s="219"/>
      <c r="HR247" s="219"/>
      <c r="HS247" s="219"/>
      <c r="HT247" s="219"/>
      <c r="HU247" s="219"/>
      <c r="HV247" s="219"/>
      <c r="HW247" s="219"/>
      <c r="HX247" s="219"/>
      <c r="HY247" s="219"/>
      <c r="HZ247" s="219"/>
      <c r="IA247" s="219"/>
      <c r="IB247" s="219"/>
      <c r="IC247" s="219"/>
      <c r="ID247" s="219"/>
      <c r="IE247" s="219"/>
      <c r="IF247" s="219"/>
      <c r="IG247" s="219"/>
      <c r="IH247" s="219"/>
      <c r="II247" s="219"/>
      <c r="IJ247" s="219"/>
      <c r="IK247" s="219"/>
      <c r="IL247" s="219"/>
      <c r="IM247" s="219"/>
      <c r="IN247" s="219"/>
      <c r="IO247" s="219"/>
      <c r="IP247" s="219"/>
      <c r="IQ247" s="219"/>
      <c r="IR247" s="219"/>
      <c r="IS247" s="219"/>
      <c r="IT247" s="219"/>
      <c r="IU247" s="219"/>
      <c r="IV247" s="219"/>
    </row>
    <row r="248" spans="1:256" hidden="1">
      <c r="A248" s="641"/>
      <c r="B248" s="642"/>
      <c r="C248" s="643"/>
      <c r="D248" s="644"/>
      <c r="E248" s="645"/>
      <c r="F248" s="645"/>
      <c r="G248" s="646"/>
      <c r="H248" s="617"/>
      <c r="I248" s="647"/>
      <c r="J248" s="648"/>
      <c r="K248" s="645"/>
      <c r="L248" s="645"/>
      <c r="M248" s="645"/>
      <c r="N248" s="645"/>
      <c r="O248" s="219"/>
      <c r="P248" s="219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  <c r="DU248" s="219"/>
      <c r="DV248" s="219"/>
      <c r="DW248" s="219"/>
      <c r="DX248" s="219"/>
      <c r="DY248" s="219"/>
      <c r="DZ248" s="219"/>
      <c r="EA248" s="219"/>
      <c r="EB248" s="219"/>
      <c r="EC248" s="219"/>
      <c r="ED248" s="219"/>
      <c r="EE248" s="219"/>
      <c r="EF248" s="219"/>
      <c r="EG248" s="219"/>
      <c r="EH248" s="219"/>
      <c r="EI248" s="219"/>
      <c r="EJ248" s="219"/>
      <c r="EK248" s="219"/>
      <c r="EL248" s="219"/>
      <c r="EM248" s="219"/>
      <c r="EN248" s="219"/>
      <c r="EO248" s="219"/>
      <c r="EP248" s="219"/>
      <c r="EQ248" s="219"/>
      <c r="ER248" s="219"/>
      <c r="ES248" s="219"/>
      <c r="ET248" s="219"/>
      <c r="EU248" s="219"/>
      <c r="EV248" s="219"/>
      <c r="EW248" s="219"/>
      <c r="EX248" s="219"/>
      <c r="EY248" s="219"/>
      <c r="EZ248" s="219"/>
      <c r="FA248" s="219"/>
      <c r="FB248" s="219"/>
      <c r="FC248" s="219"/>
      <c r="FD248" s="219"/>
      <c r="FE248" s="219"/>
      <c r="FF248" s="219"/>
      <c r="FG248" s="219"/>
      <c r="FH248" s="219"/>
      <c r="FI248" s="219"/>
      <c r="FJ248" s="219"/>
      <c r="FK248" s="219"/>
      <c r="FL248" s="219"/>
      <c r="FM248" s="219"/>
      <c r="FN248" s="219"/>
      <c r="FO248" s="219"/>
      <c r="FP248" s="219"/>
      <c r="FQ248" s="219"/>
      <c r="FR248" s="219"/>
      <c r="FS248" s="219"/>
      <c r="FT248" s="219"/>
      <c r="FU248" s="219"/>
      <c r="FV248" s="219"/>
      <c r="FW248" s="219"/>
      <c r="FX248" s="219"/>
      <c r="FY248" s="219"/>
      <c r="FZ248" s="219"/>
      <c r="GA248" s="219"/>
      <c r="GB248" s="219"/>
      <c r="GC248" s="219"/>
      <c r="GD248" s="219"/>
      <c r="GE248" s="219"/>
      <c r="GF248" s="219"/>
      <c r="GG248" s="219"/>
      <c r="GH248" s="219"/>
      <c r="GI248" s="219"/>
      <c r="GJ248" s="219"/>
      <c r="GK248" s="219"/>
      <c r="GL248" s="219"/>
      <c r="GM248" s="219"/>
      <c r="GN248" s="219"/>
      <c r="GO248" s="219"/>
      <c r="GP248" s="219"/>
      <c r="GQ248" s="219"/>
      <c r="GR248" s="219"/>
      <c r="GS248" s="219"/>
      <c r="GT248" s="219"/>
      <c r="GU248" s="219"/>
      <c r="GV248" s="219"/>
      <c r="GW248" s="219"/>
      <c r="GX248" s="219"/>
      <c r="GY248" s="219"/>
      <c r="GZ248" s="219"/>
      <c r="HA248" s="219"/>
      <c r="HB248" s="219"/>
      <c r="HC248" s="219"/>
      <c r="HD248" s="219"/>
      <c r="HE248" s="219"/>
      <c r="HF248" s="219"/>
      <c r="HG248" s="219"/>
      <c r="HH248" s="219"/>
      <c r="HI248" s="219"/>
      <c r="HJ248" s="219"/>
      <c r="HK248" s="219"/>
      <c r="HL248" s="219"/>
      <c r="HM248" s="219"/>
      <c r="HN248" s="219"/>
      <c r="HO248" s="219"/>
      <c r="HP248" s="219"/>
      <c r="HQ248" s="219"/>
      <c r="HR248" s="219"/>
      <c r="HS248" s="219"/>
      <c r="HT248" s="219"/>
      <c r="HU248" s="219"/>
      <c r="HV248" s="219"/>
      <c r="HW248" s="219"/>
      <c r="HX248" s="219"/>
      <c r="HY248" s="219"/>
      <c r="HZ248" s="219"/>
      <c r="IA248" s="219"/>
      <c r="IB248" s="219"/>
      <c r="IC248" s="219"/>
      <c r="ID248" s="219"/>
      <c r="IE248" s="219"/>
      <c r="IF248" s="219"/>
      <c r="IG248" s="219"/>
      <c r="IH248" s="219"/>
      <c r="II248" s="219"/>
      <c r="IJ248" s="219"/>
      <c r="IK248" s="219"/>
      <c r="IL248" s="219"/>
      <c r="IM248" s="219"/>
      <c r="IN248" s="219"/>
      <c r="IO248" s="219"/>
      <c r="IP248" s="219"/>
      <c r="IQ248" s="219"/>
      <c r="IR248" s="219"/>
      <c r="IS248" s="219"/>
      <c r="IT248" s="219"/>
      <c r="IU248" s="219"/>
      <c r="IV248" s="219"/>
    </row>
    <row r="249" spans="1:256" hidden="1">
      <c r="A249" s="1180"/>
      <c r="B249" s="1180"/>
      <c r="C249" s="1226" t="s">
        <v>244</v>
      </c>
      <c r="D249" s="1226"/>
      <c r="E249" s="1220" t="s">
        <v>244</v>
      </c>
      <c r="F249" s="1220" t="s">
        <v>244</v>
      </c>
      <c r="G249" s="1220" t="s">
        <v>244</v>
      </c>
      <c r="H249" s="617"/>
      <c r="I249" s="1211" t="s">
        <v>1387</v>
      </c>
      <c r="J249" s="648" t="s">
        <v>0</v>
      </c>
      <c r="K249" s="645">
        <f>L249+M249+N249</f>
        <v>590247</v>
      </c>
      <c r="L249" s="645">
        <v>590247</v>
      </c>
      <c r="M249" s="645">
        <v>0</v>
      </c>
      <c r="N249" s="645">
        <v>0</v>
      </c>
      <c r="O249" s="624"/>
      <c r="P249" s="624"/>
      <c r="Q249" s="624"/>
      <c r="R249" s="624"/>
      <c r="S249" s="624"/>
      <c r="T249" s="624"/>
      <c r="U249" s="624"/>
      <c r="V249" s="624"/>
      <c r="W249" s="624"/>
      <c r="X249" s="624"/>
      <c r="Y249" s="624"/>
      <c r="Z249" s="624"/>
      <c r="AA249" s="624"/>
      <c r="AB249" s="624"/>
      <c r="AC249" s="624"/>
      <c r="AD249" s="624"/>
      <c r="AE249" s="624"/>
      <c r="AF249" s="624"/>
      <c r="AG249" s="624"/>
      <c r="AH249" s="624"/>
      <c r="AI249" s="624"/>
      <c r="AJ249" s="624"/>
      <c r="AK249" s="624"/>
      <c r="AL249" s="624"/>
      <c r="AM249" s="624"/>
      <c r="AN249" s="624"/>
      <c r="AO249" s="624"/>
      <c r="AP249" s="624"/>
      <c r="AQ249" s="624"/>
      <c r="AR249" s="624"/>
      <c r="AS249" s="624"/>
      <c r="AT249" s="624"/>
      <c r="AU249" s="624"/>
      <c r="AV249" s="624"/>
      <c r="AW249" s="624"/>
      <c r="AX249" s="624"/>
      <c r="AY249" s="624"/>
      <c r="AZ249" s="624"/>
      <c r="BA249" s="624"/>
      <c r="BB249" s="624"/>
      <c r="BC249" s="624"/>
      <c r="BD249" s="624"/>
      <c r="BE249" s="624"/>
      <c r="BF249" s="624"/>
      <c r="BG249" s="624"/>
      <c r="BH249" s="624"/>
      <c r="BI249" s="624"/>
      <c r="BJ249" s="624"/>
      <c r="BK249" s="624"/>
      <c r="BL249" s="624"/>
      <c r="BM249" s="624"/>
      <c r="BN249" s="624"/>
      <c r="BO249" s="624"/>
      <c r="BP249" s="624"/>
      <c r="BQ249" s="624"/>
      <c r="BR249" s="624"/>
      <c r="BS249" s="624"/>
      <c r="BT249" s="624"/>
      <c r="BU249" s="624"/>
      <c r="BV249" s="624"/>
      <c r="BW249" s="624"/>
      <c r="BX249" s="624"/>
      <c r="BY249" s="624"/>
      <c r="BZ249" s="624"/>
      <c r="CA249" s="624"/>
      <c r="CB249" s="624"/>
      <c r="CC249" s="624"/>
      <c r="CD249" s="624"/>
      <c r="CE249" s="624"/>
      <c r="CF249" s="624"/>
      <c r="CG249" s="624"/>
      <c r="CH249" s="624"/>
      <c r="CI249" s="624"/>
      <c r="CJ249" s="624"/>
      <c r="CK249" s="624"/>
      <c r="CL249" s="624"/>
      <c r="CM249" s="624"/>
      <c r="CN249" s="624"/>
      <c r="CO249" s="624"/>
      <c r="CP249" s="624"/>
      <c r="CQ249" s="624"/>
      <c r="CR249" s="624"/>
      <c r="CS249" s="624"/>
      <c r="CT249" s="624"/>
      <c r="CU249" s="624"/>
      <c r="CV249" s="624"/>
      <c r="CW249" s="624"/>
      <c r="CX249" s="624"/>
      <c r="CY249" s="624"/>
      <c r="CZ249" s="624"/>
      <c r="DA249" s="624"/>
      <c r="DB249" s="624"/>
      <c r="DC249" s="624"/>
      <c r="DD249" s="624"/>
      <c r="DE249" s="624"/>
      <c r="DF249" s="624"/>
      <c r="DG249" s="624"/>
      <c r="DH249" s="624"/>
      <c r="DI249" s="624"/>
      <c r="DJ249" s="624"/>
      <c r="DK249" s="624"/>
      <c r="DL249" s="624"/>
      <c r="DM249" s="624"/>
      <c r="DN249" s="624"/>
      <c r="DO249" s="624"/>
      <c r="DP249" s="624"/>
      <c r="DQ249" s="624"/>
      <c r="DR249" s="624"/>
      <c r="DS249" s="624"/>
      <c r="DT249" s="624"/>
      <c r="DU249" s="624"/>
      <c r="DV249" s="624"/>
      <c r="DW249" s="624"/>
      <c r="DX249" s="624"/>
      <c r="DY249" s="624"/>
      <c r="DZ249" s="624"/>
      <c r="EA249" s="624"/>
      <c r="EB249" s="624"/>
      <c r="EC249" s="624"/>
      <c r="ED249" s="624"/>
      <c r="EE249" s="624"/>
      <c r="EF249" s="624"/>
      <c r="EG249" s="624"/>
      <c r="EH249" s="624"/>
      <c r="EI249" s="624"/>
      <c r="EJ249" s="624"/>
      <c r="EK249" s="624"/>
      <c r="EL249" s="624"/>
      <c r="EM249" s="624"/>
      <c r="EN249" s="624"/>
      <c r="EO249" s="624"/>
      <c r="EP249" s="624"/>
      <c r="EQ249" s="624"/>
      <c r="ER249" s="624"/>
      <c r="ES249" s="624"/>
      <c r="ET249" s="624"/>
      <c r="EU249" s="624"/>
      <c r="EV249" s="624"/>
      <c r="EW249" s="624"/>
      <c r="EX249" s="624"/>
      <c r="EY249" s="624"/>
      <c r="EZ249" s="624"/>
      <c r="FA249" s="624"/>
      <c r="FB249" s="624"/>
      <c r="FC249" s="624"/>
      <c r="FD249" s="624"/>
      <c r="FE249" s="624"/>
      <c r="FF249" s="624"/>
      <c r="FG249" s="624"/>
      <c r="FH249" s="624"/>
      <c r="FI249" s="624"/>
      <c r="FJ249" s="624"/>
      <c r="FK249" s="624"/>
      <c r="FL249" s="624"/>
      <c r="FM249" s="624"/>
      <c r="FN249" s="624"/>
      <c r="FO249" s="624"/>
      <c r="FP249" s="624"/>
      <c r="FQ249" s="624"/>
      <c r="FR249" s="624"/>
      <c r="FS249" s="624"/>
      <c r="FT249" s="624"/>
      <c r="FU249" s="624"/>
      <c r="FV249" s="624"/>
      <c r="FW249" s="624"/>
      <c r="FX249" s="624"/>
      <c r="FY249" s="624"/>
      <c r="FZ249" s="624"/>
      <c r="GA249" s="624"/>
      <c r="GB249" s="624"/>
      <c r="GC249" s="624"/>
      <c r="GD249" s="624"/>
      <c r="GE249" s="624"/>
      <c r="GF249" s="624"/>
      <c r="GG249" s="624"/>
      <c r="GH249" s="624"/>
      <c r="GI249" s="624"/>
      <c r="GJ249" s="624"/>
      <c r="GK249" s="624"/>
      <c r="GL249" s="624"/>
      <c r="GM249" s="624"/>
      <c r="GN249" s="624"/>
      <c r="GO249" s="624"/>
      <c r="GP249" s="624"/>
      <c r="GQ249" s="624"/>
      <c r="GR249" s="624"/>
      <c r="GS249" s="624"/>
      <c r="GT249" s="624"/>
      <c r="GU249" s="624"/>
      <c r="GV249" s="624"/>
      <c r="GW249" s="624"/>
      <c r="GX249" s="624"/>
      <c r="GY249" s="624"/>
      <c r="GZ249" s="624"/>
      <c r="HA249" s="624"/>
      <c r="HB249" s="624"/>
      <c r="HC249" s="624"/>
      <c r="HD249" s="624"/>
      <c r="HE249" s="624"/>
      <c r="HF249" s="624"/>
      <c r="HG249" s="624"/>
      <c r="HH249" s="624"/>
      <c r="HI249" s="624"/>
      <c r="HJ249" s="624"/>
      <c r="HK249" s="624"/>
      <c r="HL249" s="624"/>
      <c r="HM249" s="624"/>
      <c r="HN249" s="624"/>
      <c r="HO249" s="624"/>
      <c r="HP249" s="624"/>
      <c r="HQ249" s="624"/>
      <c r="HR249" s="624"/>
      <c r="HS249" s="624"/>
      <c r="HT249" s="624"/>
      <c r="HU249" s="624"/>
      <c r="HV249" s="624"/>
      <c r="HW249" s="624"/>
      <c r="HX249" s="624"/>
      <c r="HY249" s="624"/>
      <c r="HZ249" s="624"/>
      <c r="IA249" s="624"/>
      <c r="IB249" s="624"/>
      <c r="IC249" s="624"/>
      <c r="ID249" s="624"/>
      <c r="IE249" s="624"/>
      <c r="IF249" s="624"/>
      <c r="IG249" s="624"/>
      <c r="IH249" s="624"/>
      <c r="II249" s="624"/>
      <c r="IJ249" s="624"/>
      <c r="IK249" s="624"/>
      <c r="IL249" s="624"/>
      <c r="IM249" s="624"/>
      <c r="IN249" s="624"/>
      <c r="IO249" s="624"/>
      <c r="IP249" s="624"/>
      <c r="IQ249" s="624"/>
      <c r="IR249" s="624"/>
      <c r="IS249" s="624"/>
      <c r="IT249" s="624"/>
      <c r="IU249" s="624"/>
      <c r="IV249" s="219"/>
    </row>
    <row r="250" spans="1:256" hidden="1">
      <c r="A250" s="1181"/>
      <c r="B250" s="1181"/>
      <c r="C250" s="1227"/>
      <c r="D250" s="1227"/>
      <c r="E250" s="1221"/>
      <c r="F250" s="1221"/>
      <c r="G250" s="1221"/>
      <c r="H250" s="617"/>
      <c r="I250" s="1212"/>
      <c r="J250" s="665" t="s">
        <v>1</v>
      </c>
      <c r="K250" s="645">
        <f>L250+M250+N250</f>
        <v>0</v>
      </c>
      <c r="L250" s="664"/>
      <c r="M250" s="664"/>
      <c r="N250" s="664"/>
      <c r="O250" s="624"/>
      <c r="P250" s="624"/>
      <c r="Q250" s="624"/>
      <c r="R250" s="624"/>
      <c r="S250" s="624"/>
      <c r="T250" s="624"/>
      <c r="U250" s="624"/>
      <c r="V250" s="624"/>
      <c r="W250" s="624"/>
      <c r="X250" s="624"/>
      <c r="Y250" s="624"/>
      <c r="Z250" s="624"/>
      <c r="AA250" s="624"/>
      <c r="AB250" s="624"/>
      <c r="AC250" s="624"/>
      <c r="AD250" s="624"/>
      <c r="AE250" s="624"/>
      <c r="AF250" s="624"/>
      <c r="AG250" s="624"/>
      <c r="AH250" s="624"/>
      <c r="AI250" s="624"/>
      <c r="AJ250" s="624"/>
      <c r="AK250" s="624"/>
      <c r="AL250" s="624"/>
      <c r="AM250" s="624"/>
      <c r="AN250" s="624"/>
      <c r="AO250" s="624"/>
      <c r="AP250" s="624"/>
      <c r="AQ250" s="624"/>
      <c r="AR250" s="624"/>
      <c r="AS250" s="624"/>
      <c r="AT250" s="624"/>
      <c r="AU250" s="624"/>
      <c r="AV250" s="624"/>
      <c r="AW250" s="624"/>
      <c r="AX250" s="624"/>
      <c r="AY250" s="624"/>
      <c r="AZ250" s="624"/>
      <c r="BA250" s="624"/>
      <c r="BB250" s="624"/>
      <c r="BC250" s="624"/>
      <c r="BD250" s="624"/>
      <c r="BE250" s="624"/>
      <c r="BF250" s="624"/>
      <c r="BG250" s="624"/>
      <c r="BH250" s="624"/>
      <c r="BI250" s="624"/>
      <c r="BJ250" s="624"/>
      <c r="BK250" s="624"/>
      <c r="BL250" s="624"/>
      <c r="BM250" s="624"/>
      <c r="BN250" s="624"/>
      <c r="BO250" s="624"/>
      <c r="BP250" s="624"/>
      <c r="BQ250" s="624"/>
      <c r="BR250" s="624"/>
      <c r="BS250" s="624"/>
      <c r="BT250" s="624"/>
      <c r="BU250" s="624"/>
      <c r="BV250" s="624"/>
      <c r="BW250" s="624"/>
      <c r="BX250" s="624"/>
      <c r="BY250" s="624"/>
      <c r="BZ250" s="624"/>
      <c r="CA250" s="624"/>
      <c r="CB250" s="624"/>
      <c r="CC250" s="624"/>
      <c r="CD250" s="624"/>
      <c r="CE250" s="624"/>
      <c r="CF250" s="624"/>
      <c r="CG250" s="624"/>
      <c r="CH250" s="624"/>
      <c r="CI250" s="624"/>
      <c r="CJ250" s="624"/>
      <c r="CK250" s="624"/>
      <c r="CL250" s="624"/>
      <c r="CM250" s="624"/>
      <c r="CN250" s="624"/>
      <c r="CO250" s="624"/>
      <c r="CP250" s="624"/>
      <c r="CQ250" s="624"/>
      <c r="CR250" s="624"/>
      <c r="CS250" s="624"/>
      <c r="CT250" s="624"/>
      <c r="CU250" s="624"/>
      <c r="CV250" s="624"/>
      <c r="CW250" s="624"/>
      <c r="CX250" s="624"/>
      <c r="CY250" s="624"/>
      <c r="CZ250" s="624"/>
      <c r="DA250" s="624"/>
      <c r="DB250" s="624"/>
      <c r="DC250" s="624"/>
      <c r="DD250" s="624"/>
      <c r="DE250" s="624"/>
      <c r="DF250" s="624"/>
      <c r="DG250" s="624"/>
      <c r="DH250" s="624"/>
      <c r="DI250" s="624"/>
      <c r="DJ250" s="624"/>
      <c r="DK250" s="624"/>
      <c r="DL250" s="624"/>
      <c r="DM250" s="624"/>
      <c r="DN250" s="624"/>
      <c r="DO250" s="624"/>
      <c r="DP250" s="624"/>
      <c r="DQ250" s="624"/>
      <c r="DR250" s="624"/>
      <c r="DS250" s="624"/>
      <c r="DT250" s="624"/>
      <c r="DU250" s="624"/>
      <c r="DV250" s="624"/>
      <c r="DW250" s="624"/>
      <c r="DX250" s="624"/>
      <c r="DY250" s="624"/>
      <c r="DZ250" s="624"/>
      <c r="EA250" s="624"/>
      <c r="EB250" s="624"/>
      <c r="EC250" s="624"/>
      <c r="ED250" s="624"/>
      <c r="EE250" s="624"/>
      <c r="EF250" s="624"/>
      <c r="EG250" s="624"/>
      <c r="EH250" s="624"/>
      <c r="EI250" s="624"/>
      <c r="EJ250" s="624"/>
      <c r="EK250" s="624"/>
      <c r="EL250" s="624"/>
      <c r="EM250" s="624"/>
      <c r="EN250" s="624"/>
      <c r="EO250" s="624"/>
      <c r="EP250" s="624"/>
      <c r="EQ250" s="624"/>
      <c r="ER250" s="624"/>
      <c r="ES250" s="624"/>
      <c r="ET250" s="624"/>
      <c r="EU250" s="624"/>
      <c r="EV250" s="624"/>
      <c r="EW250" s="624"/>
      <c r="EX250" s="624"/>
      <c r="EY250" s="624"/>
      <c r="EZ250" s="624"/>
      <c r="FA250" s="624"/>
      <c r="FB250" s="624"/>
      <c r="FC250" s="624"/>
      <c r="FD250" s="624"/>
      <c r="FE250" s="624"/>
      <c r="FF250" s="624"/>
      <c r="FG250" s="624"/>
      <c r="FH250" s="624"/>
      <c r="FI250" s="624"/>
      <c r="FJ250" s="624"/>
      <c r="FK250" s="624"/>
      <c r="FL250" s="624"/>
      <c r="FM250" s="624"/>
      <c r="FN250" s="624"/>
      <c r="FO250" s="624"/>
      <c r="FP250" s="624"/>
      <c r="FQ250" s="624"/>
      <c r="FR250" s="624"/>
      <c r="FS250" s="624"/>
      <c r="FT250" s="624"/>
      <c r="FU250" s="624"/>
      <c r="FV250" s="624"/>
      <c r="FW250" s="624"/>
      <c r="FX250" s="624"/>
      <c r="FY250" s="624"/>
      <c r="FZ250" s="624"/>
      <c r="GA250" s="624"/>
      <c r="GB250" s="624"/>
      <c r="GC250" s="624"/>
      <c r="GD250" s="624"/>
      <c r="GE250" s="624"/>
      <c r="GF250" s="624"/>
      <c r="GG250" s="624"/>
      <c r="GH250" s="624"/>
      <c r="GI250" s="624"/>
      <c r="GJ250" s="624"/>
      <c r="GK250" s="624"/>
      <c r="GL250" s="624"/>
      <c r="GM250" s="624"/>
      <c r="GN250" s="624"/>
      <c r="GO250" s="624"/>
      <c r="GP250" s="624"/>
      <c r="GQ250" s="624"/>
      <c r="GR250" s="624"/>
      <c r="GS250" s="624"/>
      <c r="GT250" s="624"/>
      <c r="GU250" s="624"/>
      <c r="GV250" s="624"/>
      <c r="GW250" s="624"/>
      <c r="GX250" s="624"/>
      <c r="GY250" s="624"/>
      <c r="GZ250" s="624"/>
      <c r="HA250" s="624"/>
      <c r="HB250" s="624"/>
      <c r="HC250" s="624"/>
      <c r="HD250" s="624"/>
      <c r="HE250" s="624"/>
      <c r="HF250" s="624"/>
      <c r="HG250" s="624"/>
      <c r="HH250" s="624"/>
      <c r="HI250" s="624"/>
      <c r="HJ250" s="624"/>
      <c r="HK250" s="624"/>
      <c r="HL250" s="624"/>
      <c r="HM250" s="624"/>
      <c r="HN250" s="624"/>
      <c r="HO250" s="624"/>
      <c r="HP250" s="624"/>
      <c r="HQ250" s="624"/>
      <c r="HR250" s="624"/>
      <c r="HS250" s="624"/>
      <c r="HT250" s="624"/>
      <c r="HU250" s="624"/>
      <c r="HV250" s="624"/>
      <c r="HW250" s="624"/>
      <c r="HX250" s="624"/>
      <c r="HY250" s="624"/>
      <c r="HZ250" s="624"/>
      <c r="IA250" s="624"/>
      <c r="IB250" s="624"/>
      <c r="IC250" s="624"/>
      <c r="ID250" s="624"/>
      <c r="IE250" s="624"/>
      <c r="IF250" s="624"/>
      <c r="IG250" s="624"/>
      <c r="IH250" s="624"/>
      <c r="II250" s="624"/>
      <c r="IJ250" s="624"/>
      <c r="IK250" s="624"/>
      <c r="IL250" s="624"/>
      <c r="IM250" s="624"/>
      <c r="IN250" s="624"/>
      <c r="IO250" s="624"/>
      <c r="IP250" s="624"/>
      <c r="IQ250" s="624"/>
      <c r="IR250" s="624"/>
      <c r="IS250" s="624"/>
      <c r="IT250" s="624"/>
      <c r="IU250" s="624"/>
      <c r="IV250" s="219"/>
    </row>
    <row r="251" spans="1:256" hidden="1">
      <c r="A251" s="1182"/>
      <c r="B251" s="1182"/>
      <c r="C251" s="1228"/>
      <c r="D251" s="1228"/>
      <c r="E251" s="1222"/>
      <c r="F251" s="1222"/>
      <c r="G251" s="1222"/>
      <c r="H251" s="617"/>
      <c r="I251" s="1213"/>
      <c r="J251" s="665" t="s">
        <v>2</v>
      </c>
      <c r="K251" s="664">
        <f>K249+K250</f>
        <v>590247</v>
      </c>
      <c r="L251" s="664">
        <f>L249+L250</f>
        <v>590247</v>
      </c>
      <c r="M251" s="664">
        <f>M249+M250</f>
        <v>0</v>
      </c>
      <c r="N251" s="664">
        <f>N249+N250</f>
        <v>0</v>
      </c>
      <c r="O251" s="624"/>
      <c r="P251" s="624"/>
      <c r="Q251" s="624"/>
      <c r="R251" s="624"/>
      <c r="S251" s="624"/>
      <c r="T251" s="624"/>
      <c r="U251" s="624"/>
      <c r="V251" s="624"/>
      <c r="W251" s="624"/>
      <c r="X251" s="624"/>
      <c r="Y251" s="624"/>
      <c r="Z251" s="624"/>
      <c r="AA251" s="624"/>
      <c r="AB251" s="624"/>
      <c r="AC251" s="624"/>
      <c r="AD251" s="624"/>
      <c r="AE251" s="624"/>
      <c r="AF251" s="624"/>
      <c r="AG251" s="624"/>
      <c r="AH251" s="624"/>
      <c r="AI251" s="624"/>
      <c r="AJ251" s="624"/>
      <c r="AK251" s="624"/>
      <c r="AL251" s="624"/>
      <c r="AM251" s="624"/>
      <c r="AN251" s="624"/>
      <c r="AO251" s="624"/>
      <c r="AP251" s="624"/>
      <c r="AQ251" s="624"/>
      <c r="AR251" s="624"/>
      <c r="AS251" s="624"/>
      <c r="AT251" s="624"/>
      <c r="AU251" s="624"/>
      <c r="AV251" s="624"/>
      <c r="AW251" s="624"/>
      <c r="AX251" s="624"/>
      <c r="AY251" s="624"/>
      <c r="AZ251" s="624"/>
      <c r="BA251" s="624"/>
      <c r="BB251" s="624"/>
      <c r="BC251" s="624"/>
      <c r="BD251" s="624"/>
      <c r="BE251" s="624"/>
      <c r="BF251" s="624"/>
      <c r="BG251" s="624"/>
      <c r="BH251" s="624"/>
      <c r="BI251" s="624"/>
      <c r="BJ251" s="624"/>
      <c r="BK251" s="624"/>
      <c r="BL251" s="624"/>
      <c r="BM251" s="624"/>
      <c r="BN251" s="624"/>
      <c r="BO251" s="624"/>
      <c r="BP251" s="624"/>
      <c r="BQ251" s="624"/>
      <c r="BR251" s="624"/>
      <c r="BS251" s="624"/>
      <c r="BT251" s="624"/>
      <c r="BU251" s="624"/>
      <c r="BV251" s="624"/>
      <c r="BW251" s="624"/>
      <c r="BX251" s="624"/>
      <c r="BY251" s="624"/>
      <c r="BZ251" s="624"/>
      <c r="CA251" s="624"/>
      <c r="CB251" s="624"/>
      <c r="CC251" s="624"/>
      <c r="CD251" s="624"/>
      <c r="CE251" s="624"/>
      <c r="CF251" s="624"/>
      <c r="CG251" s="624"/>
      <c r="CH251" s="624"/>
      <c r="CI251" s="624"/>
      <c r="CJ251" s="624"/>
      <c r="CK251" s="624"/>
      <c r="CL251" s="624"/>
      <c r="CM251" s="624"/>
      <c r="CN251" s="624"/>
      <c r="CO251" s="624"/>
      <c r="CP251" s="624"/>
      <c r="CQ251" s="624"/>
      <c r="CR251" s="624"/>
      <c r="CS251" s="624"/>
      <c r="CT251" s="624"/>
      <c r="CU251" s="624"/>
      <c r="CV251" s="624"/>
      <c r="CW251" s="624"/>
      <c r="CX251" s="624"/>
      <c r="CY251" s="624"/>
      <c r="CZ251" s="624"/>
      <c r="DA251" s="624"/>
      <c r="DB251" s="624"/>
      <c r="DC251" s="624"/>
      <c r="DD251" s="624"/>
      <c r="DE251" s="624"/>
      <c r="DF251" s="624"/>
      <c r="DG251" s="624"/>
      <c r="DH251" s="624"/>
      <c r="DI251" s="624"/>
      <c r="DJ251" s="624"/>
      <c r="DK251" s="624"/>
      <c r="DL251" s="624"/>
      <c r="DM251" s="624"/>
      <c r="DN251" s="624"/>
      <c r="DO251" s="624"/>
      <c r="DP251" s="624"/>
      <c r="DQ251" s="624"/>
      <c r="DR251" s="624"/>
      <c r="DS251" s="624"/>
      <c r="DT251" s="624"/>
      <c r="DU251" s="624"/>
      <c r="DV251" s="624"/>
      <c r="DW251" s="624"/>
      <c r="DX251" s="624"/>
      <c r="DY251" s="624"/>
      <c r="DZ251" s="624"/>
      <c r="EA251" s="624"/>
      <c r="EB251" s="624"/>
      <c r="EC251" s="624"/>
      <c r="ED251" s="624"/>
      <c r="EE251" s="624"/>
      <c r="EF251" s="624"/>
      <c r="EG251" s="624"/>
      <c r="EH251" s="624"/>
      <c r="EI251" s="624"/>
      <c r="EJ251" s="624"/>
      <c r="EK251" s="624"/>
      <c r="EL251" s="624"/>
      <c r="EM251" s="624"/>
      <c r="EN251" s="624"/>
      <c r="EO251" s="624"/>
      <c r="EP251" s="624"/>
      <c r="EQ251" s="624"/>
      <c r="ER251" s="624"/>
      <c r="ES251" s="624"/>
      <c r="ET251" s="624"/>
      <c r="EU251" s="624"/>
      <c r="EV251" s="624"/>
      <c r="EW251" s="624"/>
      <c r="EX251" s="624"/>
      <c r="EY251" s="624"/>
      <c r="EZ251" s="624"/>
      <c r="FA251" s="624"/>
      <c r="FB251" s="624"/>
      <c r="FC251" s="624"/>
      <c r="FD251" s="624"/>
      <c r="FE251" s="624"/>
      <c r="FF251" s="624"/>
      <c r="FG251" s="624"/>
      <c r="FH251" s="624"/>
      <c r="FI251" s="624"/>
      <c r="FJ251" s="624"/>
      <c r="FK251" s="624"/>
      <c r="FL251" s="624"/>
      <c r="FM251" s="624"/>
      <c r="FN251" s="624"/>
      <c r="FO251" s="624"/>
      <c r="FP251" s="624"/>
      <c r="FQ251" s="624"/>
      <c r="FR251" s="624"/>
      <c r="FS251" s="624"/>
      <c r="FT251" s="624"/>
      <c r="FU251" s="624"/>
      <c r="FV251" s="624"/>
      <c r="FW251" s="624"/>
      <c r="FX251" s="624"/>
      <c r="FY251" s="624"/>
      <c r="FZ251" s="624"/>
      <c r="GA251" s="624"/>
      <c r="GB251" s="624"/>
      <c r="GC251" s="624"/>
      <c r="GD251" s="624"/>
      <c r="GE251" s="624"/>
      <c r="GF251" s="624"/>
      <c r="GG251" s="624"/>
      <c r="GH251" s="624"/>
      <c r="GI251" s="624"/>
      <c r="GJ251" s="624"/>
      <c r="GK251" s="624"/>
      <c r="GL251" s="624"/>
      <c r="GM251" s="624"/>
      <c r="GN251" s="624"/>
      <c r="GO251" s="624"/>
      <c r="GP251" s="624"/>
      <c r="GQ251" s="624"/>
      <c r="GR251" s="624"/>
      <c r="GS251" s="624"/>
      <c r="GT251" s="624"/>
      <c r="GU251" s="624"/>
      <c r="GV251" s="624"/>
      <c r="GW251" s="624"/>
      <c r="GX251" s="624"/>
      <c r="GY251" s="624"/>
      <c r="GZ251" s="624"/>
      <c r="HA251" s="624"/>
      <c r="HB251" s="624"/>
      <c r="HC251" s="624"/>
      <c r="HD251" s="624"/>
      <c r="HE251" s="624"/>
      <c r="HF251" s="624"/>
      <c r="HG251" s="624"/>
      <c r="HH251" s="624"/>
      <c r="HI251" s="624"/>
      <c r="HJ251" s="624"/>
      <c r="HK251" s="624"/>
      <c r="HL251" s="624"/>
      <c r="HM251" s="624"/>
      <c r="HN251" s="624"/>
      <c r="HO251" s="624"/>
      <c r="HP251" s="624"/>
      <c r="HQ251" s="624"/>
      <c r="HR251" s="624"/>
      <c r="HS251" s="624"/>
      <c r="HT251" s="624"/>
      <c r="HU251" s="624"/>
      <c r="HV251" s="624"/>
      <c r="HW251" s="624"/>
      <c r="HX251" s="624"/>
      <c r="HY251" s="624"/>
      <c r="HZ251" s="624"/>
      <c r="IA251" s="624"/>
      <c r="IB251" s="624"/>
      <c r="IC251" s="624"/>
      <c r="ID251" s="624"/>
      <c r="IE251" s="624"/>
      <c r="IF251" s="624"/>
      <c r="IG251" s="624"/>
      <c r="IH251" s="624"/>
      <c r="II251" s="624"/>
      <c r="IJ251" s="624"/>
      <c r="IK251" s="624"/>
      <c r="IL251" s="624"/>
      <c r="IM251" s="624"/>
      <c r="IN251" s="624"/>
      <c r="IO251" s="624"/>
      <c r="IP251" s="624"/>
      <c r="IQ251" s="624"/>
      <c r="IR251" s="624"/>
      <c r="IS251" s="624"/>
      <c r="IT251" s="624"/>
      <c r="IU251" s="624"/>
      <c r="IV251" s="219"/>
    </row>
    <row r="252" spans="1:256" hidden="1">
      <c r="A252" s="702"/>
      <c r="B252" s="702"/>
      <c r="C252" s="703"/>
      <c r="D252" s="703"/>
      <c r="E252" s="687"/>
      <c r="F252" s="687"/>
      <c r="G252" s="688"/>
      <c r="H252" s="617"/>
      <c r="I252" s="672"/>
      <c r="J252" s="665"/>
      <c r="K252" s="664"/>
      <c r="L252" s="664"/>
      <c r="M252" s="664"/>
      <c r="N252" s="664"/>
      <c r="O252" s="624"/>
      <c r="P252" s="624"/>
      <c r="Q252" s="624"/>
      <c r="R252" s="624"/>
      <c r="S252" s="624"/>
      <c r="T252" s="624"/>
      <c r="U252" s="624"/>
      <c r="V252" s="624"/>
      <c r="W252" s="624"/>
      <c r="X252" s="624"/>
      <c r="Y252" s="624"/>
      <c r="Z252" s="624"/>
      <c r="AA252" s="624"/>
      <c r="AB252" s="624"/>
      <c r="AC252" s="624"/>
      <c r="AD252" s="624"/>
      <c r="AE252" s="624"/>
      <c r="AF252" s="624"/>
      <c r="AG252" s="624"/>
      <c r="AH252" s="624"/>
      <c r="AI252" s="624"/>
      <c r="AJ252" s="624"/>
      <c r="AK252" s="624"/>
      <c r="AL252" s="624"/>
      <c r="AM252" s="624"/>
      <c r="AN252" s="624"/>
      <c r="AO252" s="624"/>
      <c r="AP252" s="624"/>
      <c r="AQ252" s="624"/>
      <c r="AR252" s="624"/>
      <c r="AS252" s="624"/>
      <c r="AT252" s="624"/>
      <c r="AU252" s="624"/>
      <c r="AV252" s="624"/>
      <c r="AW252" s="624"/>
      <c r="AX252" s="624"/>
      <c r="AY252" s="624"/>
      <c r="AZ252" s="624"/>
      <c r="BA252" s="624"/>
      <c r="BB252" s="624"/>
      <c r="BC252" s="624"/>
      <c r="BD252" s="624"/>
      <c r="BE252" s="624"/>
      <c r="BF252" s="624"/>
      <c r="BG252" s="624"/>
      <c r="BH252" s="624"/>
      <c r="BI252" s="624"/>
      <c r="BJ252" s="624"/>
      <c r="BK252" s="624"/>
      <c r="BL252" s="624"/>
      <c r="BM252" s="624"/>
      <c r="BN252" s="624"/>
      <c r="BO252" s="624"/>
      <c r="BP252" s="624"/>
      <c r="BQ252" s="624"/>
      <c r="BR252" s="624"/>
      <c r="BS252" s="624"/>
      <c r="BT252" s="624"/>
      <c r="BU252" s="624"/>
      <c r="BV252" s="624"/>
      <c r="BW252" s="624"/>
      <c r="BX252" s="624"/>
      <c r="BY252" s="624"/>
      <c r="BZ252" s="624"/>
      <c r="CA252" s="624"/>
      <c r="CB252" s="624"/>
      <c r="CC252" s="624"/>
      <c r="CD252" s="624"/>
      <c r="CE252" s="624"/>
      <c r="CF252" s="624"/>
      <c r="CG252" s="624"/>
      <c r="CH252" s="624"/>
      <c r="CI252" s="624"/>
      <c r="CJ252" s="624"/>
      <c r="CK252" s="624"/>
      <c r="CL252" s="624"/>
      <c r="CM252" s="624"/>
      <c r="CN252" s="624"/>
      <c r="CO252" s="624"/>
      <c r="CP252" s="624"/>
      <c r="CQ252" s="624"/>
      <c r="CR252" s="624"/>
      <c r="CS252" s="624"/>
      <c r="CT252" s="624"/>
      <c r="CU252" s="624"/>
      <c r="CV252" s="624"/>
      <c r="CW252" s="624"/>
      <c r="CX252" s="624"/>
      <c r="CY252" s="624"/>
      <c r="CZ252" s="624"/>
      <c r="DA252" s="624"/>
      <c r="DB252" s="624"/>
      <c r="DC252" s="624"/>
      <c r="DD252" s="624"/>
      <c r="DE252" s="624"/>
      <c r="DF252" s="624"/>
      <c r="DG252" s="624"/>
      <c r="DH252" s="624"/>
      <c r="DI252" s="624"/>
      <c r="DJ252" s="624"/>
      <c r="DK252" s="624"/>
      <c r="DL252" s="624"/>
      <c r="DM252" s="624"/>
      <c r="DN252" s="624"/>
      <c r="DO252" s="624"/>
      <c r="DP252" s="624"/>
      <c r="DQ252" s="624"/>
      <c r="DR252" s="624"/>
      <c r="DS252" s="624"/>
      <c r="DT252" s="624"/>
      <c r="DU252" s="624"/>
      <c r="DV252" s="624"/>
      <c r="DW252" s="624"/>
      <c r="DX252" s="624"/>
      <c r="DY252" s="624"/>
      <c r="DZ252" s="624"/>
      <c r="EA252" s="624"/>
      <c r="EB252" s="624"/>
      <c r="EC252" s="624"/>
      <c r="ED252" s="624"/>
      <c r="EE252" s="624"/>
      <c r="EF252" s="624"/>
      <c r="EG252" s="624"/>
      <c r="EH252" s="624"/>
      <c r="EI252" s="624"/>
      <c r="EJ252" s="624"/>
      <c r="EK252" s="624"/>
      <c r="EL252" s="624"/>
      <c r="EM252" s="624"/>
      <c r="EN252" s="624"/>
      <c r="EO252" s="624"/>
      <c r="EP252" s="624"/>
      <c r="EQ252" s="624"/>
      <c r="ER252" s="624"/>
      <c r="ES252" s="624"/>
      <c r="ET252" s="624"/>
      <c r="EU252" s="624"/>
      <c r="EV252" s="624"/>
      <c r="EW252" s="624"/>
      <c r="EX252" s="624"/>
      <c r="EY252" s="624"/>
      <c r="EZ252" s="624"/>
      <c r="FA252" s="624"/>
      <c r="FB252" s="624"/>
      <c r="FC252" s="624"/>
      <c r="FD252" s="624"/>
      <c r="FE252" s="624"/>
      <c r="FF252" s="624"/>
      <c r="FG252" s="624"/>
      <c r="FH252" s="624"/>
      <c r="FI252" s="624"/>
      <c r="FJ252" s="624"/>
      <c r="FK252" s="624"/>
      <c r="FL252" s="624"/>
      <c r="FM252" s="624"/>
      <c r="FN252" s="624"/>
      <c r="FO252" s="624"/>
      <c r="FP252" s="624"/>
      <c r="FQ252" s="624"/>
      <c r="FR252" s="624"/>
      <c r="FS252" s="624"/>
      <c r="FT252" s="624"/>
      <c r="FU252" s="624"/>
      <c r="FV252" s="624"/>
      <c r="FW252" s="624"/>
      <c r="FX252" s="624"/>
      <c r="FY252" s="624"/>
      <c r="FZ252" s="624"/>
      <c r="GA252" s="624"/>
      <c r="GB252" s="624"/>
      <c r="GC252" s="624"/>
      <c r="GD252" s="624"/>
      <c r="GE252" s="624"/>
      <c r="GF252" s="624"/>
      <c r="GG252" s="624"/>
      <c r="GH252" s="624"/>
      <c r="GI252" s="624"/>
      <c r="GJ252" s="624"/>
      <c r="GK252" s="624"/>
      <c r="GL252" s="624"/>
      <c r="GM252" s="624"/>
      <c r="GN252" s="624"/>
      <c r="GO252" s="624"/>
      <c r="GP252" s="624"/>
      <c r="GQ252" s="624"/>
      <c r="GR252" s="624"/>
      <c r="GS252" s="624"/>
      <c r="GT252" s="624"/>
      <c r="GU252" s="624"/>
      <c r="GV252" s="624"/>
      <c r="GW252" s="624"/>
      <c r="GX252" s="624"/>
      <c r="GY252" s="624"/>
      <c r="GZ252" s="624"/>
      <c r="HA252" s="624"/>
      <c r="HB252" s="624"/>
      <c r="HC252" s="624"/>
      <c r="HD252" s="624"/>
      <c r="HE252" s="624"/>
      <c r="HF252" s="624"/>
      <c r="HG252" s="624"/>
      <c r="HH252" s="624"/>
      <c r="HI252" s="624"/>
      <c r="HJ252" s="624"/>
      <c r="HK252" s="624"/>
      <c r="HL252" s="624"/>
      <c r="HM252" s="624"/>
      <c r="HN252" s="624"/>
      <c r="HO252" s="624"/>
      <c r="HP252" s="624"/>
      <c r="HQ252" s="624"/>
      <c r="HR252" s="624"/>
      <c r="HS252" s="624"/>
      <c r="HT252" s="624"/>
      <c r="HU252" s="624"/>
      <c r="HV252" s="624"/>
      <c r="HW252" s="624"/>
      <c r="HX252" s="624"/>
      <c r="HY252" s="624"/>
      <c r="HZ252" s="624"/>
      <c r="IA252" s="624"/>
      <c r="IB252" s="624"/>
      <c r="IC252" s="624"/>
      <c r="ID252" s="624"/>
      <c r="IE252" s="624"/>
      <c r="IF252" s="624"/>
      <c r="IG252" s="624"/>
      <c r="IH252" s="624"/>
      <c r="II252" s="624"/>
      <c r="IJ252" s="624"/>
      <c r="IK252" s="624"/>
      <c r="IL252" s="624"/>
      <c r="IM252" s="624"/>
      <c r="IN252" s="624"/>
      <c r="IO252" s="624"/>
      <c r="IP252" s="624"/>
      <c r="IQ252" s="624"/>
      <c r="IR252" s="624"/>
      <c r="IS252" s="624"/>
      <c r="IT252" s="624"/>
      <c r="IU252" s="624"/>
      <c r="IV252" s="219"/>
    </row>
    <row r="253" spans="1:256" s="704" customFormat="1" ht="15" hidden="1">
      <c r="A253" s="1171"/>
      <c r="B253" s="1174" t="s">
        <v>65</v>
      </c>
      <c r="C253" s="1177" t="s">
        <v>66</v>
      </c>
      <c r="D253" s="625" t="s">
        <v>0</v>
      </c>
      <c r="E253" s="244">
        <f t="shared" ref="E253:G254" si="81">E269+E285+E307+E257</f>
        <v>1675388.62</v>
      </c>
      <c r="F253" s="244">
        <f t="shared" si="81"/>
        <v>1581388.62</v>
      </c>
      <c r="G253" s="626">
        <f t="shared" si="81"/>
        <v>94000</v>
      </c>
      <c r="H253" s="617"/>
      <c r="I253" s="808" t="s">
        <v>66</v>
      </c>
      <c r="J253" s="627" t="s">
        <v>0</v>
      </c>
      <c r="K253" s="244">
        <f t="shared" ref="K253:N254" si="82">K269+K285+K307+K257</f>
        <v>1675388.62</v>
      </c>
      <c r="L253" s="244">
        <f t="shared" si="82"/>
        <v>1581388.62</v>
      </c>
      <c r="M253" s="244">
        <f t="shared" si="82"/>
        <v>94000</v>
      </c>
      <c r="N253" s="244">
        <f t="shared" si="82"/>
        <v>0</v>
      </c>
      <c r="O253" s="246"/>
      <c r="P253" s="246"/>
      <c r="Q253" s="246"/>
      <c r="R253" s="246"/>
      <c r="S253" s="246"/>
      <c r="T253" s="246"/>
      <c r="U253" s="246"/>
      <c r="V253" s="246"/>
      <c r="W253" s="246"/>
      <c r="X253" s="246"/>
      <c r="Y253" s="246"/>
      <c r="Z253" s="246"/>
      <c r="AA253" s="246"/>
      <c r="AB253" s="246"/>
      <c r="AC253" s="246"/>
      <c r="AD253" s="246"/>
      <c r="AE253" s="246"/>
      <c r="AF253" s="246"/>
      <c r="AG253" s="246"/>
      <c r="AH253" s="246"/>
      <c r="AI253" s="246"/>
      <c r="AJ253" s="246"/>
      <c r="AK253" s="246"/>
      <c r="AL253" s="246"/>
      <c r="AM253" s="246"/>
      <c r="AN253" s="246"/>
      <c r="AO253" s="246"/>
      <c r="AP253" s="246"/>
      <c r="AQ253" s="246"/>
      <c r="AR253" s="246"/>
      <c r="AS253" s="246"/>
      <c r="AT253" s="246"/>
      <c r="AU253" s="246"/>
      <c r="AV253" s="246"/>
      <c r="AW253" s="246"/>
      <c r="AX253" s="246"/>
      <c r="AY253" s="246"/>
      <c r="AZ253" s="246"/>
      <c r="BA253" s="246"/>
      <c r="BB253" s="246"/>
      <c r="BC253" s="246"/>
      <c r="BD253" s="246"/>
      <c r="BE253" s="246"/>
      <c r="BF253" s="246"/>
      <c r="BG253" s="246"/>
      <c r="BH253" s="246"/>
      <c r="BI253" s="246"/>
      <c r="BJ253" s="246"/>
      <c r="BK253" s="246"/>
      <c r="BL253" s="246"/>
      <c r="BM253" s="246"/>
      <c r="BN253" s="246"/>
      <c r="BO253" s="246"/>
      <c r="BP253" s="246"/>
      <c r="BQ253" s="246"/>
      <c r="BR253" s="246"/>
      <c r="BS253" s="246"/>
      <c r="BT253" s="246"/>
      <c r="BU253" s="246"/>
      <c r="BV253" s="246"/>
      <c r="BW253" s="246"/>
      <c r="BX253" s="246"/>
      <c r="BY253" s="246"/>
      <c r="BZ253" s="246"/>
      <c r="CA253" s="246"/>
      <c r="CB253" s="246"/>
      <c r="CC253" s="246"/>
      <c r="CD253" s="246"/>
      <c r="CE253" s="246"/>
      <c r="CF253" s="246"/>
      <c r="CG253" s="246"/>
      <c r="CH253" s="246"/>
      <c r="CI253" s="246"/>
      <c r="CJ253" s="246"/>
      <c r="CK253" s="246"/>
      <c r="CL253" s="246"/>
      <c r="CM253" s="246"/>
      <c r="CN253" s="246"/>
      <c r="CO253" s="246"/>
      <c r="CP253" s="246"/>
      <c r="CQ253" s="246"/>
      <c r="CR253" s="246"/>
      <c r="CS253" s="246"/>
      <c r="CT253" s="246"/>
      <c r="CU253" s="246"/>
      <c r="CV253" s="246"/>
      <c r="CW253" s="246"/>
      <c r="CX253" s="246"/>
      <c r="CY253" s="246"/>
      <c r="CZ253" s="246"/>
      <c r="DA253" s="246"/>
      <c r="DB253" s="246"/>
      <c r="DC253" s="246"/>
      <c r="DD253" s="246"/>
      <c r="DE253" s="246"/>
      <c r="DF253" s="246"/>
      <c r="DG253" s="246"/>
      <c r="DH253" s="246"/>
      <c r="DI253" s="246"/>
      <c r="DJ253" s="246"/>
      <c r="DK253" s="246"/>
      <c r="DL253" s="246"/>
      <c r="DM253" s="246"/>
      <c r="DN253" s="246"/>
      <c r="DO253" s="246"/>
      <c r="DP253" s="246"/>
      <c r="DQ253" s="246"/>
      <c r="DR253" s="246"/>
      <c r="DS253" s="246"/>
      <c r="DT253" s="246"/>
      <c r="DU253" s="246"/>
      <c r="DV253" s="246"/>
      <c r="DW253" s="246"/>
      <c r="DX253" s="246"/>
      <c r="DY253" s="246"/>
      <c r="DZ253" s="246"/>
      <c r="EA253" s="246"/>
      <c r="EB253" s="246"/>
      <c r="EC253" s="246"/>
      <c r="ED253" s="246"/>
      <c r="EE253" s="246"/>
      <c r="EF253" s="246"/>
      <c r="EG253" s="246"/>
      <c r="EH253" s="246"/>
      <c r="EI253" s="246"/>
      <c r="EJ253" s="246"/>
      <c r="EK253" s="246"/>
      <c r="EL253" s="246"/>
      <c r="EM253" s="246"/>
      <c r="EN253" s="246"/>
      <c r="EO253" s="246"/>
      <c r="EP253" s="246"/>
      <c r="EQ253" s="246"/>
      <c r="ER253" s="246"/>
      <c r="ES253" s="246"/>
      <c r="ET253" s="246"/>
      <c r="EU253" s="246"/>
      <c r="EV253" s="246"/>
      <c r="EW253" s="246"/>
      <c r="EX253" s="246"/>
      <c r="EY253" s="246"/>
      <c r="EZ253" s="246"/>
      <c r="FA253" s="246"/>
      <c r="FB253" s="246"/>
      <c r="FC253" s="246"/>
      <c r="FD253" s="246"/>
      <c r="FE253" s="246"/>
      <c r="FF253" s="246"/>
      <c r="FG253" s="246"/>
      <c r="FH253" s="246"/>
      <c r="FI253" s="246"/>
      <c r="FJ253" s="246"/>
      <c r="FK253" s="246"/>
      <c r="FL253" s="246"/>
      <c r="FM253" s="246"/>
      <c r="FN253" s="246"/>
      <c r="FO253" s="246"/>
      <c r="FP253" s="246"/>
      <c r="FQ253" s="246"/>
      <c r="FR253" s="246"/>
      <c r="FS253" s="246"/>
      <c r="FT253" s="246"/>
      <c r="FU253" s="246"/>
      <c r="FV253" s="246"/>
      <c r="FW253" s="246"/>
      <c r="FX253" s="246"/>
      <c r="FY253" s="246"/>
      <c r="FZ253" s="246"/>
      <c r="GA253" s="246"/>
      <c r="GB253" s="246"/>
      <c r="GC253" s="246"/>
      <c r="GD253" s="246"/>
      <c r="GE253" s="246"/>
      <c r="GF253" s="246"/>
      <c r="GG253" s="246"/>
      <c r="GH253" s="246"/>
      <c r="GI253" s="246"/>
      <c r="GJ253" s="246"/>
      <c r="GK253" s="246"/>
      <c r="GL253" s="246"/>
      <c r="GM253" s="246"/>
      <c r="GN253" s="246"/>
      <c r="GO253" s="246"/>
      <c r="GP253" s="246"/>
      <c r="GQ253" s="246"/>
      <c r="GR253" s="246"/>
      <c r="GS253" s="246"/>
      <c r="GT253" s="246"/>
      <c r="GU253" s="246"/>
      <c r="GV253" s="246"/>
      <c r="GW253" s="246"/>
      <c r="GX253" s="246"/>
      <c r="GY253" s="246"/>
      <c r="GZ253" s="246"/>
      <c r="HA253" s="246"/>
      <c r="HB253" s="246"/>
      <c r="HC253" s="246"/>
      <c r="HD253" s="246"/>
      <c r="HE253" s="246"/>
      <c r="HF253" s="246"/>
      <c r="HG253" s="246"/>
      <c r="HH253" s="246"/>
      <c r="HI253" s="246"/>
      <c r="HJ253" s="246"/>
      <c r="HK253" s="246"/>
      <c r="HL253" s="246"/>
      <c r="HM253" s="246"/>
      <c r="HN253" s="246"/>
      <c r="HO253" s="246"/>
      <c r="HP253" s="246"/>
      <c r="HQ253" s="246"/>
      <c r="HR253" s="246"/>
      <c r="HS253" s="246"/>
      <c r="HT253" s="246"/>
      <c r="HU253" s="246"/>
      <c r="HV253" s="246"/>
      <c r="HW253" s="246"/>
      <c r="HX253" s="246"/>
      <c r="HY253" s="246"/>
      <c r="HZ253" s="246"/>
      <c r="IA253" s="246"/>
      <c r="IB253" s="246"/>
      <c r="IC253" s="246"/>
      <c r="ID253" s="246"/>
      <c r="IE253" s="246"/>
      <c r="IF253" s="246"/>
      <c r="IG253" s="246"/>
      <c r="IH253" s="246"/>
      <c r="II253" s="246"/>
      <c r="IJ253" s="246"/>
      <c r="IK253" s="246"/>
      <c r="IL253" s="246"/>
      <c r="IM253" s="246"/>
      <c r="IN253" s="246"/>
      <c r="IO253" s="246"/>
      <c r="IP253" s="246"/>
      <c r="IQ253" s="246"/>
      <c r="IR253" s="246"/>
      <c r="IS253" s="246"/>
      <c r="IT253" s="246"/>
      <c r="IU253" s="246"/>
      <c r="IV253" s="219"/>
    </row>
    <row r="254" spans="1:256" s="704" customFormat="1" ht="15" hidden="1">
      <c r="A254" s="1172"/>
      <c r="B254" s="1175"/>
      <c r="C254" s="1178"/>
      <c r="D254" s="628" t="s">
        <v>1</v>
      </c>
      <c r="E254" s="244">
        <f t="shared" si="81"/>
        <v>155000.00000000006</v>
      </c>
      <c r="F254" s="244">
        <f t="shared" si="81"/>
        <v>0</v>
      </c>
      <c r="G254" s="626">
        <f t="shared" si="81"/>
        <v>155000</v>
      </c>
      <c r="H254" s="617"/>
      <c r="I254" s="809"/>
      <c r="J254" s="629" t="s">
        <v>1</v>
      </c>
      <c r="K254" s="244">
        <f t="shared" si="82"/>
        <v>155000.00000000006</v>
      </c>
      <c r="L254" s="244">
        <f t="shared" si="82"/>
        <v>0</v>
      </c>
      <c r="M254" s="244">
        <f t="shared" si="82"/>
        <v>155000</v>
      </c>
      <c r="N254" s="244">
        <f t="shared" si="82"/>
        <v>0</v>
      </c>
      <c r="O254" s="246"/>
      <c r="P254" s="246"/>
      <c r="Q254" s="246"/>
      <c r="R254" s="246"/>
      <c r="S254" s="246"/>
      <c r="T254" s="246"/>
      <c r="U254" s="246"/>
      <c r="V254" s="246"/>
      <c r="W254" s="246"/>
      <c r="X254" s="246"/>
      <c r="Y254" s="246"/>
      <c r="Z254" s="246"/>
      <c r="AA254" s="246"/>
      <c r="AB254" s="246"/>
      <c r="AC254" s="246"/>
      <c r="AD254" s="246"/>
      <c r="AE254" s="246"/>
      <c r="AF254" s="246"/>
      <c r="AG254" s="246"/>
      <c r="AH254" s="246"/>
      <c r="AI254" s="246"/>
      <c r="AJ254" s="246"/>
      <c r="AK254" s="246"/>
      <c r="AL254" s="246"/>
      <c r="AM254" s="246"/>
      <c r="AN254" s="246"/>
      <c r="AO254" s="246"/>
      <c r="AP254" s="246"/>
      <c r="AQ254" s="246"/>
      <c r="AR254" s="246"/>
      <c r="AS254" s="246"/>
      <c r="AT254" s="246"/>
      <c r="AU254" s="246"/>
      <c r="AV254" s="246"/>
      <c r="AW254" s="246"/>
      <c r="AX254" s="246"/>
      <c r="AY254" s="246"/>
      <c r="AZ254" s="246"/>
      <c r="BA254" s="246"/>
      <c r="BB254" s="246"/>
      <c r="BC254" s="246"/>
      <c r="BD254" s="246"/>
      <c r="BE254" s="246"/>
      <c r="BF254" s="246"/>
      <c r="BG254" s="246"/>
      <c r="BH254" s="246"/>
      <c r="BI254" s="246"/>
      <c r="BJ254" s="246"/>
      <c r="BK254" s="246"/>
      <c r="BL254" s="246"/>
      <c r="BM254" s="246"/>
      <c r="BN254" s="246"/>
      <c r="BO254" s="246"/>
      <c r="BP254" s="246"/>
      <c r="BQ254" s="246"/>
      <c r="BR254" s="246"/>
      <c r="BS254" s="246"/>
      <c r="BT254" s="246"/>
      <c r="BU254" s="246"/>
      <c r="BV254" s="246"/>
      <c r="BW254" s="246"/>
      <c r="BX254" s="246"/>
      <c r="BY254" s="246"/>
      <c r="BZ254" s="246"/>
      <c r="CA254" s="246"/>
      <c r="CB254" s="246"/>
      <c r="CC254" s="246"/>
      <c r="CD254" s="246"/>
      <c r="CE254" s="246"/>
      <c r="CF254" s="246"/>
      <c r="CG254" s="246"/>
      <c r="CH254" s="246"/>
      <c r="CI254" s="246"/>
      <c r="CJ254" s="246"/>
      <c r="CK254" s="246"/>
      <c r="CL254" s="246"/>
      <c r="CM254" s="246"/>
      <c r="CN254" s="246"/>
      <c r="CO254" s="246"/>
      <c r="CP254" s="246"/>
      <c r="CQ254" s="246"/>
      <c r="CR254" s="246"/>
      <c r="CS254" s="246"/>
      <c r="CT254" s="246"/>
      <c r="CU254" s="246"/>
      <c r="CV254" s="246"/>
      <c r="CW254" s="246"/>
      <c r="CX254" s="246"/>
      <c r="CY254" s="246"/>
      <c r="CZ254" s="246"/>
      <c r="DA254" s="246"/>
      <c r="DB254" s="246"/>
      <c r="DC254" s="246"/>
      <c r="DD254" s="246"/>
      <c r="DE254" s="246"/>
      <c r="DF254" s="246"/>
      <c r="DG254" s="246"/>
      <c r="DH254" s="246"/>
      <c r="DI254" s="246"/>
      <c r="DJ254" s="246"/>
      <c r="DK254" s="246"/>
      <c r="DL254" s="246"/>
      <c r="DM254" s="246"/>
      <c r="DN254" s="246"/>
      <c r="DO254" s="246"/>
      <c r="DP254" s="246"/>
      <c r="DQ254" s="246"/>
      <c r="DR254" s="246"/>
      <c r="DS254" s="246"/>
      <c r="DT254" s="246"/>
      <c r="DU254" s="246"/>
      <c r="DV254" s="246"/>
      <c r="DW254" s="246"/>
      <c r="DX254" s="246"/>
      <c r="DY254" s="246"/>
      <c r="DZ254" s="246"/>
      <c r="EA254" s="246"/>
      <c r="EB254" s="246"/>
      <c r="EC254" s="246"/>
      <c r="ED254" s="246"/>
      <c r="EE254" s="246"/>
      <c r="EF254" s="246"/>
      <c r="EG254" s="246"/>
      <c r="EH254" s="246"/>
      <c r="EI254" s="246"/>
      <c r="EJ254" s="246"/>
      <c r="EK254" s="246"/>
      <c r="EL254" s="246"/>
      <c r="EM254" s="246"/>
      <c r="EN254" s="246"/>
      <c r="EO254" s="246"/>
      <c r="EP254" s="246"/>
      <c r="EQ254" s="246"/>
      <c r="ER254" s="246"/>
      <c r="ES254" s="246"/>
      <c r="ET254" s="246"/>
      <c r="EU254" s="246"/>
      <c r="EV254" s="246"/>
      <c r="EW254" s="246"/>
      <c r="EX254" s="246"/>
      <c r="EY254" s="246"/>
      <c r="EZ254" s="246"/>
      <c r="FA254" s="246"/>
      <c r="FB254" s="246"/>
      <c r="FC254" s="246"/>
      <c r="FD254" s="246"/>
      <c r="FE254" s="246"/>
      <c r="FF254" s="246"/>
      <c r="FG254" s="246"/>
      <c r="FH254" s="246"/>
      <c r="FI254" s="246"/>
      <c r="FJ254" s="246"/>
      <c r="FK254" s="246"/>
      <c r="FL254" s="246"/>
      <c r="FM254" s="246"/>
      <c r="FN254" s="246"/>
      <c r="FO254" s="246"/>
      <c r="FP254" s="246"/>
      <c r="FQ254" s="246"/>
      <c r="FR254" s="246"/>
      <c r="FS254" s="246"/>
      <c r="FT254" s="246"/>
      <c r="FU254" s="246"/>
      <c r="FV254" s="246"/>
      <c r="FW254" s="246"/>
      <c r="FX254" s="246"/>
      <c r="FY254" s="246"/>
      <c r="FZ254" s="246"/>
      <c r="GA254" s="246"/>
      <c r="GB254" s="246"/>
      <c r="GC254" s="246"/>
      <c r="GD254" s="246"/>
      <c r="GE254" s="246"/>
      <c r="GF254" s="246"/>
      <c r="GG254" s="246"/>
      <c r="GH254" s="246"/>
      <c r="GI254" s="246"/>
      <c r="GJ254" s="246"/>
      <c r="GK254" s="246"/>
      <c r="GL254" s="246"/>
      <c r="GM254" s="246"/>
      <c r="GN254" s="246"/>
      <c r="GO254" s="246"/>
      <c r="GP254" s="246"/>
      <c r="GQ254" s="246"/>
      <c r="GR254" s="246"/>
      <c r="GS254" s="246"/>
      <c r="GT254" s="246"/>
      <c r="GU254" s="246"/>
      <c r="GV254" s="246"/>
      <c r="GW254" s="246"/>
      <c r="GX254" s="246"/>
      <c r="GY254" s="246"/>
      <c r="GZ254" s="246"/>
      <c r="HA254" s="246"/>
      <c r="HB254" s="246"/>
      <c r="HC254" s="246"/>
      <c r="HD254" s="246"/>
      <c r="HE254" s="246"/>
      <c r="HF254" s="246"/>
      <c r="HG254" s="246"/>
      <c r="HH254" s="246"/>
      <c r="HI254" s="246"/>
      <c r="HJ254" s="246"/>
      <c r="HK254" s="246"/>
      <c r="HL254" s="246"/>
      <c r="HM254" s="246"/>
      <c r="HN254" s="246"/>
      <c r="HO254" s="246"/>
      <c r="HP254" s="246"/>
      <c r="HQ254" s="246"/>
      <c r="HR254" s="246"/>
      <c r="HS254" s="246"/>
      <c r="HT254" s="246"/>
      <c r="HU254" s="246"/>
      <c r="HV254" s="246"/>
      <c r="HW254" s="246"/>
      <c r="HX254" s="246"/>
      <c r="HY254" s="246"/>
      <c r="HZ254" s="246"/>
      <c r="IA254" s="246"/>
      <c r="IB254" s="246"/>
      <c r="IC254" s="246"/>
      <c r="ID254" s="246"/>
      <c r="IE254" s="246"/>
      <c r="IF254" s="246"/>
      <c r="IG254" s="246"/>
      <c r="IH254" s="246"/>
      <c r="II254" s="246"/>
      <c r="IJ254" s="246"/>
      <c r="IK254" s="246"/>
      <c r="IL254" s="246"/>
      <c r="IM254" s="246"/>
      <c r="IN254" s="246"/>
      <c r="IO254" s="246"/>
      <c r="IP254" s="246"/>
      <c r="IQ254" s="246"/>
      <c r="IR254" s="246"/>
      <c r="IS254" s="246"/>
      <c r="IT254" s="246"/>
      <c r="IU254" s="246"/>
      <c r="IV254" s="219"/>
    </row>
    <row r="255" spans="1:256" s="704" customFormat="1" ht="15" hidden="1">
      <c r="A255" s="1173"/>
      <c r="B255" s="1176"/>
      <c r="C255" s="1179"/>
      <c r="D255" s="628" t="s">
        <v>2</v>
      </c>
      <c r="E255" s="630">
        <f>E253+E254</f>
        <v>1830388.62</v>
      </c>
      <c r="F255" s="630">
        <f>F253+F254</f>
        <v>1581388.62</v>
      </c>
      <c r="G255" s="630">
        <f>G253+G254</f>
        <v>249000</v>
      </c>
      <c r="H255" s="617"/>
      <c r="I255" s="810"/>
      <c r="J255" s="629" t="s">
        <v>2</v>
      </c>
      <c r="K255" s="630">
        <f>K253+K254</f>
        <v>1830388.62</v>
      </c>
      <c r="L255" s="630">
        <f>L253+L254</f>
        <v>1581388.62</v>
      </c>
      <c r="M255" s="630">
        <f>M253+M254</f>
        <v>249000</v>
      </c>
      <c r="N255" s="630">
        <f>N253+N254</f>
        <v>0</v>
      </c>
      <c r="O255" s="246"/>
      <c r="P255" s="246"/>
      <c r="Q255" s="246"/>
      <c r="R255" s="246"/>
      <c r="S255" s="246"/>
      <c r="T255" s="246"/>
      <c r="U255" s="246"/>
      <c r="V255" s="246"/>
      <c r="W255" s="246"/>
      <c r="X255" s="246"/>
      <c r="Y255" s="246"/>
      <c r="Z255" s="246"/>
      <c r="AA255" s="246"/>
      <c r="AB255" s="246"/>
      <c r="AC255" s="246"/>
      <c r="AD255" s="246"/>
      <c r="AE255" s="246"/>
      <c r="AF255" s="246"/>
      <c r="AG255" s="246"/>
      <c r="AH255" s="246"/>
      <c r="AI255" s="246"/>
      <c r="AJ255" s="246"/>
      <c r="AK255" s="246"/>
      <c r="AL255" s="246"/>
      <c r="AM255" s="246"/>
      <c r="AN255" s="246"/>
      <c r="AO255" s="246"/>
      <c r="AP255" s="246"/>
      <c r="AQ255" s="246"/>
      <c r="AR255" s="246"/>
      <c r="AS255" s="246"/>
      <c r="AT255" s="246"/>
      <c r="AU255" s="246"/>
      <c r="AV255" s="246"/>
      <c r="AW255" s="246"/>
      <c r="AX255" s="246"/>
      <c r="AY255" s="246"/>
      <c r="AZ255" s="246"/>
      <c r="BA255" s="246"/>
      <c r="BB255" s="246"/>
      <c r="BC255" s="246"/>
      <c r="BD255" s="246"/>
      <c r="BE255" s="246"/>
      <c r="BF255" s="246"/>
      <c r="BG255" s="246"/>
      <c r="BH255" s="246"/>
      <c r="BI255" s="246"/>
      <c r="BJ255" s="246"/>
      <c r="BK255" s="246"/>
      <c r="BL255" s="246"/>
      <c r="BM255" s="246"/>
      <c r="BN255" s="246"/>
      <c r="BO255" s="246"/>
      <c r="BP255" s="246"/>
      <c r="BQ255" s="246"/>
      <c r="BR255" s="246"/>
      <c r="BS255" s="246"/>
      <c r="BT255" s="246"/>
      <c r="BU255" s="246"/>
      <c r="BV255" s="246"/>
      <c r="BW255" s="246"/>
      <c r="BX255" s="246"/>
      <c r="BY255" s="246"/>
      <c r="BZ255" s="246"/>
      <c r="CA255" s="246"/>
      <c r="CB255" s="246"/>
      <c r="CC255" s="246"/>
      <c r="CD255" s="246"/>
      <c r="CE255" s="246"/>
      <c r="CF255" s="246"/>
      <c r="CG255" s="246"/>
      <c r="CH255" s="246"/>
      <c r="CI255" s="246"/>
      <c r="CJ255" s="246"/>
      <c r="CK255" s="246"/>
      <c r="CL255" s="246"/>
      <c r="CM255" s="246"/>
      <c r="CN255" s="246"/>
      <c r="CO255" s="246"/>
      <c r="CP255" s="246"/>
      <c r="CQ255" s="246"/>
      <c r="CR255" s="246"/>
      <c r="CS255" s="246"/>
      <c r="CT255" s="246"/>
      <c r="CU255" s="246"/>
      <c r="CV255" s="246"/>
      <c r="CW255" s="246"/>
      <c r="CX255" s="246"/>
      <c r="CY255" s="246"/>
      <c r="CZ255" s="246"/>
      <c r="DA255" s="246"/>
      <c r="DB255" s="246"/>
      <c r="DC255" s="246"/>
      <c r="DD255" s="246"/>
      <c r="DE255" s="246"/>
      <c r="DF255" s="246"/>
      <c r="DG255" s="246"/>
      <c r="DH255" s="246"/>
      <c r="DI255" s="246"/>
      <c r="DJ255" s="246"/>
      <c r="DK255" s="246"/>
      <c r="DL255" s="246"/>
      <c r="DM255" s="246"/>
      <c r="DN255" s="246"/>
      <c r="DO255" s="246"/>
      <c r="DP255" s="246"/>
      <c r="DQ255" s="246"/>
      <c r="DR255" s="246"/>
      <c r="DS255" s="246"/>
      <c r="DT255" s="246"/>
      <c r="DU255" s="246"/>
      <c r="DV255" s="246"/>
      <c r="DW255" s="246"/>
      <c r="DX255" s="246"/>
      <c r="DY255" s="246"/>
      <c r="DZ255" s="246"/>
      <c r="EA255" s="246"/>
      <c r="EB255" s="246"/>
      <c r="EC255" s="246"/>
      <c r="ED255" s="246"/>
      <c r="EE255" s="246"/>
      <c r="EF255" s="246"/>
      <c r="EG255" s="246"/>
      <c r="EH255" s="246"/>
      <c r="EI255" s="246"/>
      <c r="EJ255" s="246"/>
      <c r="EK255" s="246"/>
      <c r="EL255" s="246"/>
      <c r="EM255" s="246"/>
      <c r="EN255" s="246"/>
      <c r="EO255" s="246"/>
      <c r="EP255" s="246"/>
      <c r="EQ255" s="246"/>
      <c r="ER255" s="246"/>
      <c r="ES255" s="246"/>
      <c r="ET255" s="246"/>
      <c r="EU255" s="246"/>
      <c r="EV255" s="246"/>
      <c r="EW255" s="246"/>
      <c r="EX255" s="246"/>
      <c r="EY255" s="246"/>
      <c r="EZ255" s="246"/>
      <c r="FA255" s="246"/>
      <c r="FB255" s="246"/>
      <c r="FC255" s="246"/>
      <c r="FD255" s="246"/>
      <c r="FE255" s="246"/>
      <c r="FF255" s="246"/>
      <c r="FG255" s="246"/>
      <c r="FH255" s="246"/>
      <c r="FI255" s="246"/>
      <c r="FJ255" s="246"/>
      <c r="FK255" s="246"/>
      <c r="FL255" s="246"/>
      <c r="FM255" s="246"/>
      <c r="FN255" s="246"/>
      <c r="FO255" s="246"/>
      <c r="FP255" s="246"/>
      <c r="FQ255" s="246"/>
      <c r="FR255" s="246"/>
      <c r="FS255" s="246"/>
      <c r="FT255" s="246"/>
      <c r="FU255" s="246"/>
      <c r="FV255" s="246"/>
      <c r="FW255" s="246"/>
      <c r="FX255" s="246"/>
      <c r="FY255" s="246"/>
      <c r="FZ255" s="246"/>
      <c r="GA255" s="246"/>
      <c r="GB255" s="246"/>
      <c r="GC255" s="246"/>
      <c r="GD255" s="246"/>
      <c r="GE255" s="246"/>
      <c r="GF255" s="246"/>
      <c r="GG255" s="246"/>
      <c r="GH255" s="246"/>
      <c r="GI255" s="246"/>
      <c r="GJ255" s="246"/>
      <c r="GK255" s="246"/>
      <c r="GL255" s="246"/>
      <c r="GM255" s="246"/>
      <c r="GN255" s="246"/>
      <c r="GO255" s="246"/>
      <c r="GP255" s="246"/>
      <c r="GQ255" s="246"/>
      <c r="GR255" s="246"/>
      <c r="GS255" s="246"/>
      <c r="GT255" s="246"/>
      <c r="GU255" s="246"/>
      <c r="GV255" s="246"/>
      <c r="GW255" s="246"/>
      <c r="GX255" s="246"/>
      <c r="GY255" s="246"/>
      <c r="GZ255" s="246"/>
      <c r="HA255" s="246"/>
      <c r="HB255" s="246"/>
      <c r="HC255" s="246"/>
      <c r="HD255" s="246"/>
      <c r="HE255" s="246"/>
      <c r="HF255" s="246"/>
      <c r="HG255" s="246"/>
      <c r="HH255" s="246"/>
      <c r="HI255" s="246"/>
      <c r="HJ255" s="246"/>
      <c r="HK255" s="246"/>
      <c r="HL255" s="246"/>
      <c r="HM255" s="246"/>
      <c r="HN255" s="246"/>
      <c r="HO255" s="246"/>
      <c r="HP255" s="246"/>
      <c r="HQ255" s="246"/>
      <c r="HR255" s="246"/>
      <c r="HS255" s="246"/>
      <c r="HT255" s="246"/>
      <c r="HU255" s="246"/>
      <c r="HV255" s="246"/>
      <c r="HW255" s="246"/>
      <c r="HX255" s="246"/>
      <c r="HY255" s="246"/>
      <c r="HZ255" s="246"/>
      <c r="IA255" s="246"/>
      <c r="IB255" s="246"/>
      <c r="IC255" s="246"/>
      <c r="ID255" s="246"/>
      <c r="IE255" s="246"/>
      <c r="IF255" s="246"/>
      <c r="IG255" s="246"/>
      <c r="IH255" s="246"/>
      <c r="II255" s="246"/>
      <c r="IJ255" s="246"/>
      <c r="IK255" s="246"/>
      <c r="IL255" s="246"/>
      <c r="IM255" s="246"/>
      <c r="IN255" s="246"/>
      <c r="IO255" s="246"/>
      <c r="IP255" s="246"/>
      <c r="IQ255" s="246"/>
      <c r="IR255" s="246"/>
      <c r="IS255" s="246"/>
      <c r="IT255" s="246"/>
      <c r="IU255" s="246"/>
      <c r="IV255" s="219"/>
    </row>
    <row r="256" spans="1:256" ht="15" hidden="1">
      <c r="A256" s="705"/>
      <c r="B256" s="706"/>
      <c r="C256" s="707"/>
      <c r="D256" s="628"/>
      <c r="E256" s="630"/>
      <c r="F256" s="630"/>
      <c r="G256" s="694"/>
      <c r="H256" s="617"/>
      <c r="I256" s="708"/>
      <c r="J256" s="629"/>
      <c r="K256" s="630"/>
      <c r="L256" s="630"/>
      <c r="M256" s="630"/>
      <c r="N256" s="630"/>
      <c r="O256" s="246"/>
      <c r="P256" s="246"/>
      <c r="Q256" s="246"/>
      <c r="R256" s="246"/>
      <c r="S256" s="246"/>
      <c r="T256" s="246"/>
      <c r="U256" s="246"/>
      <c r="V256" s="246"/>
      <c r="W256" s="246"/>
      <c r="X256" s="246"/>
      <c r="Y256" s="246"/>
      <c r="Z256" s="246"/>
      <c r="AA256" s="246"/>
      <c r="AB256" s="246"/>
      <c r="AC256" s="246"/>
      <c r="AD256" s="246"/>
      <c r="AE256" s="246"/>
      <c r="AF256" s="246"/>
      <c r="AG256" s="246"/>
      <c r="AH256" s="246"/>
      <c r="AI256" s="246"/>
      <c r="AJ256" s="246"/>
      <c r="AK256" s="246"/>
      <c r="AL256" s="246"/>
      <c r="AM256" s="246"/>
      <c r="AN256" s="246"/>
      <c r="AO256" s="246"/>
      <c r="AP256" s="246"/>
      <c r="AQ256" s="246"/>
      <c r="AR256" s="246"/>
      <c r="AS256" s="246"/>
      <c r="AT256" s="246"/>
      <c r="AU256" s="246"/>
      <c r="AV256" s="246"/>
      <c r="AW256" s="246"/>
      <c r="AX256" s="246"/>
      <c r="AY256" s="246"/>
      <c r="AZ256" s="246"/>
      <c r="BA256" s="246"/>
      <c r="BB256" s="246"/>
      <c r="BC256" s="246"/>
      <c r="BD256" s="246"/>
      <c r="BE256" s="246"/>
      <c r="BF256" s="246"/>
      <c r="BG256" s="246"/>
      <c r="BH256" s="246"/>
      <c r="BI256" s="246"/>
      <c r="BJ256" s="246"/>
      <c r="BK256" s="246"/>
      <c r="BL256" s="246"/>
      <c r="BM256" s="246"/>
      <c r="BN256" s="246"/>
      <c r="BO256" s="246"/>
      <c r="BP256" s="246"/>
      <c r="BQ256" s="246"/>
      <c r="BR256" s="246"/>
      <c r="BS256" s="246"/>
      <c r="BT256" s="246"/>
      <c r="BU256" s="246"/>
      <c r="BV256" s="246"/>
      <c r="BW256" s="246"/>
      <c r="BX256" s="246"/>
      <c r="BY256" s="246"/>
      <c r="BZ256" s="246"/>
      <c r="CA256" s="246"/>
      <c r="CB256" s="246"/>
      <c r="CC256" s="246"/>
      <c r="CD256" s="246"/>
      <c r="CE256" s="246"/>
      <c r="CF256" s="246"/>
      <c r="CG256" s="246"/>
      <c r="CH256" s="246"/>
      <c r="CI256" s="246"/>
      <c r="CJ256" s="246"/>
      <c r="CK256" s="246"/>
      <c r="CL256" s="246"/>
      <c r="CM256" s="246"/>
      <c r="CN256" s="246"/>
      <c r="CO256" s="246"/>
      <c r="CP256" s="246"/>
      <c r="CQ256" s="246"/>
      <c r="CR256" s="246"/>
      <c r="CS256" s="246"/>
      <c r="CT256" s="246"/>
      <c r="CU256" s="246"/>
      <c r="CV256" s="246"/>
      <c r="CW256" s="246"/>
      <c r="CX256" s="246"/>
      <c r="CY256" s="246"/>
      <c r="CZ256" s="246"/>
      <c r="DA256" s="246"/>
      <c r="DB256" s="246"/>
      <c r="DC256" s="246"/>
      <c r="DD256" s="246"/>
      <c r="DE256" s="246"/>
      <c r="DF256" s="246"/>
      <c r="DG256" s="246"/>
      <c r="DH256" s="246"/>
      <c r="DI256" s="246"/>
      <c r="DJ256" s="246"/>
      <c r="DK256" s="246"/>
      <c r="DL256" s="246"/>
      <c r="DM256" s="246"/>
      <c r="DN256" s="246"/>
      <c r="DO256" s="246"/>
      <c r="DP256" s="246"/>
      <c r="DQ256" s="246"/>
      <c r="DR256" s="246"/>
      <c r="DS256" s="246"/>
      <c r="DT256" s="246"/>
      <c r="DU256" s="246"/>
      <c r="DV256" s="246"/>
      <c r="DW256" s="246"/>
      <c r="DX256" s="246"/>
      <c r="DY256" s="246"/>
      <c r="DZ256" s="246"/>
      <c r="EA256" s="246"/>
      <c r="EB256" s="246"/>
      <c r="EC256" s="246"/>
      <c r="ED256" s="246"/>
      <c r="EE256" s="246"/>
      <c r="EF256" s="246"/>
      <c r="EG256" s="246"/>
      <c r="EH256" s="246"/>
      <c r="EI256" s="246"/>
      <c r="EJ256" s="246"/>
      <c r="EK256" s="246"/>
      <c r="EL256" s="246"/>
      <c r="EM256" s="246"/>
      <c r="EN256" s="246"/>
      <c r="EO256" s="246"/>
      <c r="EP256" s="246"/>
      <c r="EQ256" s="246"/>
      <c r="ER256" s="246"/>
      <c r="ES256" s="246"/>
      <c r="ET256" s="246"/>
      <c r="EU256" s="246"/>
      <c r="EV256" s="246"/>
      <c r="EW256" s="246"/>
      <c r="EX256" s="246"/>
      <c r="EY256" s="246"/>
      <c r="EZ256" s="246"/>
      <c r="FA256" s="246"/>
      <c r="FB256" s="246"/>
      <c r="FC256" s="246"/>
      <c r="FD256" s="246"/>
      <c r="FE256" s="246"/>
      <c r="FF256" s="246"/>
      <c r="FG256" s="246"/>
      <c r="FH256" s="246"/>
      <c r="FI256" s="246"/>
      <c r="FJ256" s="246"/>
      <c r="FK256" s="246"/>
      <c r="FL256" s="246"/>
      <c r="FM256" s="246"/>
      <c r="FN256" s="246"/>
      <c r="FO256" s="246"/>
      <c r="FP256" s="246"/>
      <c r="FQ256" s="246"/>
      <c r="FR256" s="246"/>
      <c r="FS256" s="246"/>
      <c r="FT256" s="246"/>
      <c r="FU256" s="246"/>
      <c r="FV256" s="246"/>
      <c r="FW256" s="246"/>
      <c r="FX256" s="246"/>
      <c r="FY256" s="246"/>
      <c r="FZ256" s="246"/>
      <c r="GA256" s="246"/>
      <c r="GB256" s="246"/>
      <c r="GC256" s="246"/>
      <c r="GD256" s="246"/>
      <c r="GE256" s="246"/>
      <c r="GF256" s="246"/>
      <c r="GG256" s="246"/>
      <c r="GH256" s="246"/>
      <c r="GI256" s="246"/>
      <c r="GJ256" s="246"/>
      <c r="GK256" s="246"/>
      <c r="GL256" s="246"/>
      <c r="GM256" s="246"/>
      <c r="GN256" s="246"/>
      <c r="GO256" s="246"/>
      <c r="GP256" s="246"/>
      <c r="GQ256" s="246"/>
      <c r="GR256" s="246"/>
      <c r="GS256" s="246"/>
      <c r="GT256" s="246"/>
      <c r="GU256" s="246"/>
      <c r="GV256" s="246"/>
      <c r="GW256" s="246"/>
      <c r="GX256" s="246"/>
      <c r="GY256" s="246"/>
      <c r="GZ256" s="246"/>
      <c r="HA256" s="246"/>
      <c r="HB256" s="246"/>
      <c r="HC256" s="246"/>
      <c r="HD256" s="246"/>
      <c r="HE256" s="246"/>
      <c r="HF256" s="246"/>
      <c r="HG256" s="246"/>
      <c r="HH256" s="246"/>
      <c r="HI256" s="246"/>
      <c r="HJ256" s="246"/>
      <c r="HK256" s="246"/>
      <c r="HL256" s="246"/>
      <c r="HM256" s="246"/>
      <c r="HN256" s="246"/>
      <c r="HO256" s="246"/>
      <c r="HP256" s="246"/>
      <c r="HQ256" s="246"/>
      <c r="HR256" s="246"/>
      <c r="HS256" s="246"/>
      <c r="HT256" s="246"/>
      <c r="HU256" s="246"/>
      <c r="HV256" s="246"/>
      <c r="HW256" s="246"/>
      <c r="HX256" s="246"/>
      <c r="HY256" s="246"/>
      <c r="HZ256" s="246"/>
      <c r="IA256" s="246"/>
      <c r="IB256" s="246"/>
      <c r="IC256" s="246"/>
      <c r="ID256" s="246"/>
      <c r="IE256" s="246"/>
      <c r="IF256" s="246"/>
      <c r="IG256" s="246"/>
      <c r="IH256" s="246"/>
      <c r="II256" s="246"/>
      <c r="IJ256" s="246"/>
      <c r="IK256" s="246"/>
      <c r="IL256" s="246"/>
      <c r="IM256" s="246"/>
      <c r="IN256" s="246"/>
      <c r="IO256" s="246"/>
      <c r="IP256" s="246"/>
      <c r="IQ256" s="246"/>
      <c r="IR256" s="246"/>
      <c r="IS256" s="246"/>
      <c r="IT256" s="246"/>
      <c r="IU256" s="246"/>
      <c r="IV256" s="219"/>
    </row>
    <row r="257" spans="1:256" hidden="1">
      <c r="A257" s="1180"/>
      <c r="B257" s="1183" t="s">
        <v>1404</v>
      </c>
      <c r="C257" s="1186" t="s">
        <v>596</v>
      </c>
      <c r="D257" s="667" t="s">
        <v>0</v>
      </c>
      <c r="E257" s="638">
        <f t="shared" ref="E257:G258" si="83">E261</f>
        <v>2000</v>
      </c>
      <c r="F257" s="638">
        <f t="shared" si="83"/>
        <v>2000</v>
      </c>
      <c r="G257" s="639">
        <f t="shared" si="83"/>
        <v>0</v>
      </c>
      <c r="H257" s="617"/>
      <c r="I257" s="1186" t="s">
        <v>596</v>
      </c>
      <c r="J257" s="640" t="s">
        <v>0</v>
      </c>
      <c r="K257" s="638">
        <f t="shared" ref="K257:M258" si="84">K261</f>
        <v>2000</v>
      </c>
      <c r="L257" s="638">
        <f t="shared" si="84"/>
        <v>2000</v>
      </c>
      <c r="M257" s="638">
        <f t="shared" si="84"/>
        <v>0</v>
      </c>
      <c r="N257" s="638">
        <f>N261</f>
        <v>0</v>
      </c>
      <c r="O257" s="624"/>
      <c r="P257" s="624"/>
      <c r="Q257" s="624"/>
      <c r="R257" s="624"/>
      <c r="S257" s="624"/>
      <c r="T257" s="624"/>
      <c r="U257" s="624"/>
      <c r="V257" s="624"/>
      <c r="W257" s="624"/>
      <c r="X257" s="624"/>
      <c r="Y257" s="624"/>
      <c r="Z257" s="624"/>
      <c r="AA257" s="624"/>
      <c r="AB257" s="624"/>
      <c r="AC257" s="624"/>
      <c r="AD257" s="624"/>
      <c r="AE257" s="624"/>
      <c r="AF257" s="624"/>
      <c r="AG257" s="624"/>
      <c r="AH257" s="624"/>
      <c r="AI257" s="624"/>
      <c r="AJ257" s="624"/>
      <c r="AK257" s="624"/>
      <c r="AL257" s="624"/>
      <c r="AM257" s="624"/>
      <c r="AN257" s="624"/>
      <c r="AO257" s="624"/>
      <c r="AP257" s="624"/>
      <c r="AQ257" s="624"/>
      <c r="AR257" s="624"/>
      <c r="AS257" s="624"/>
      <c r="AT257" s="624"/>
      <c r="AU257" s="624"/>
      <c r="AV257" s="624"/>
      <c r="AW257" s="624"/>
      <c r="AX257" s="624"/>
      <c r="AY257" s="624"/>
      <c r="AZ257" s="624"/>
      <c r="BA257" s="624"/>
      <c r="BB257" s="624"/>
      <c r="BC257" s="624"/>
      <c r="BD257" s="624"/>
      <c r="BE257" s="624"/>
      <c r="BF257" s="624"/>
      <c r="BG257" s="624"/>
      <c r="BH257" s="624"/>
      <c r="BI257" s="624"/>
      <c r="BJ257" s="624"/>
      <c r="BK257" s="624"/>
      <c r="BL257" s="624"/>
      <c r="BM257" s="624"/>
      <c r="BN257" s="624"/>
      <c r="BO257" s="624"/>
      <c r="BP257" s="624"/>
      <c r="BQ257" s="624"/>
      <c r="BR257" s="624"/>
      <c r="BS257" s="624"/>
      <c r="BT257" s="624"/>
      <c r="BU257" s="624"/>
      <c r="BV257" s="624"/>
      <c r="BW257" s="624"/>
      <c r="BX257" s="624"/>
      <c r="BY257" s="624"/>
      <c r="BZ257" s="624"/>
      <c r="CA257" s="624"/>
      <c r="CB257" s="624"/>
      <c r="CC257" s="624"/>
      <c r="CD257" s="624"/>
      <c r="CE257" s="624"/>
      <c r="CF257" s="624"/>
      <c r="CG257" s="624"/>
      <c r="CH257" s="624"/>
      <c r="CI257" s="624"/>
      <c r="CJ257" s="624"/>
      <c r="CK257" s="624"/>
      <c r="CL257" s="624"/>
      <c r="CM257" s="624"/>
      <c r="CN257" s="624"/>
      <c r="CO257" s="624"/>
      <c r="CP257" s="624"/>
      <c r="CQ257" s="624"/>
      <c r="CR257" s="624"/>
      <c r="CS257" s="624"/>
      <c r="CT257" s="624"/>
      <c r="CU257" s="624"/>
      <c r="CV257" s="624"/>
      <c r="CW257" s="624"/>
      <c r="CX257" s="624"/>
      <c r="CY257" s="624"/>
      <c r="CZ257" s="624"/>
      <c r="DA257" s="624"/>
      <c r="DB257" s="624"/>
      <c r="DC257" s="624"/>
      <c r="DD257" s="624"/>
      <c r="DE257" s="624"/>
      <c r="DF257" s="624"/>
      <c r="DG257" s="624"/>
      <c r="DH257" s="624"/>
      <c r="DI257" s="624"/>
      <c r="DJ257" s="624"/>
      <c r="DK257" s="624"/>
      <c r="DL257" s="624"/>
      <c r="DM257" s="624"/>
      <c r="DN257" s="624"/>
      <c r="DO257" s="624"/>
      <c r="DP257" s="624"/>
      <c r="DQ257" s="624"/>
      <c r="DR257" s="624"/>
      <c r="DS257" s="624"/>
      <c r="DT257" s="624"/>
      <c r="DU257" s="624"/>
      <c r="DV257" s="624"/>
      <c r="DW257" s="624"/>
      <c r="DX257" s="624"/>
      <c r="DY257" s="624"/>
      <c r="DZ257" s="624"/>
      <c r="EA257" s="624"/>
      <c r="EB257" s="624"/>
      <c r="EC257" s="624"/>
      <c r="ED257" s="624"/>
      <c r="EE257" s="624"/>
      <c r="EF257" s="624"/>
      <c r="EG257" s="624"/>
      <c r="EH257" s="624"/>
      <c r="EI257" s="624"/>
      <c r="EJ257" s="624"/>
      <c r="EK257" s="624"/>
      <c r="EL257" s="624"/>
      <c r="EM257" s="624"/>
      <c r="EN257" s="624"/>
      <c r="EO257" s="624"/>
      <c r="EP257" s="624"/>
      <c r="EQ257" s="624"/>
      <c r="ER257" s="624"/>
      <c r="ES257" s="624"/>
      <c r="ET257" s="624"/>
      <c r="EU257" s="624"/>
      <c r="EV257" s="624"/>
      <c r="EW257" s="624"/>
      <c r="EX257" s="624"/>
      <c r="EY257" s="624"/>
      <c r="EZ257" s="624"/>
      <c r="FA257" s="624"/>
      <c r="FB257" s="624"/>
      <c r="FC257" s="624"/>
      <c r="FD257" s="624"/>
      <c r="FE257" s="624"/>
      <c r="FF257" s="624"/>
      <c r="FG257" s="624"/>
      <c r="FH257" s="624"/>
      <c r="FI257" s="624"/>
      <c r="FJ257" s="624"/>
      <c r="FK257" s="624"/>
      <c r="FL257" s="624"/>
      <c r="FM257" s="624"/>
      <c r="FN257" s="624"/>
      <c r="FO257" s="624"/>
      <c r="FP257" s="624"/>
      <c r="FQ257" s="624"/>
      <c r="FR257" s="624"/>
      <c r="FS257" s="624"/>
      <c r="FT257" s="624"/>
      <c r="FU257" s="624"/>
      <c r="FV257" s="624"/>
      <c r="FW257" s="624"/>
      <c r="FX257" s="624"/>
      <c r="FY257" s="624"/>
      <c r="FZ257" s="624"/>
      <c r="GA257" s="624"/>
      <c r="GB257" s="624"/>
      <c r="GC257" s="624"/>
      <c r="GD257" s="624"/>
      <c r="GE257" s="624"/>
      <c r="GF257" s="624"/>
      <c r="GG257" s="624"/>
      <c r="GH257" s="624"/>
      <c r="GI257" s="624"/>
      <c r="GJ257" s="624"/>
      <c r="GK257" s="624"/>
      <c r="GL257" s="624"/>
      <c r="GM257" s="624"/>
      <c r="GN257" s="624"/>
      <c r="GO257" s="624"/>
      <c r="GP257" s="624"/>
      <c r="GQ257" s="624"/>
      <c r="GR257" s="624"/>
      <c r="GS257" s="624"/>
      <c r="GT257" s="624"/>
      <c r="GU257" s="624"/>
      <c r="GV257" s="624"/>
      <c r="GW257" s="624"/>
      <c r="GX257" s="624"/>
      <c r="GY257" s="624"/>
      <c r="GZ257" s="624"/>
      <c r="HA257" s="624"/>
      <c r="HB257" s="624"/>
      <c r="HC257" s="624"/>
      <c r="HD257" s="624"/>
      <c r="HE257" s="624"/>
      <c r="HF257" s="624"/>
      <c r="HG257" s="624"/>
      <c r="HH257" s="624"/>
      <c r="HI257" s="624"/>
      <c r="HJ257" s="624"/>
      <c r="HK257" s="624"/>
      <c r="HL257" s="624"/>
      <c r="HM257" s="624"/>
      <c r="HN257" s="624"/>
      <c r="HO257" s="624"/>
      <c r="HP257" s="624"/>
      <c r="HQ257" s="624"/>
      <c r="HR257" s="624"/>
      <c r="HS257" s="624"/>
      <c r="HT257" s="624"/>
      <c r="HU257" s="624"/>
      <c r="HV257" s="624"/>
      <c r="HW257" s="624"/>
      <c r="HX257" s="624"/>
      <c r="HY257" s="624"/>
      <c r="HZ257" s="624"/>
      <c r="IA257" s="624"/>
      <c r="IB257" s="624"/>
      <c r="IC257" s="624"/>
      <c r="ID257" s="624"/>
      <c r="IE257" s="624"/>
      <c r="IF257" s="624"/>
      <c r="IG257" s="624"/>
      <c r="IH257" s="624"/>
      <c r="II257" s="624"/>
      <c r="IJ257" s="624"/>
      <c r="IK257" s="624"/>
      <c r="IL257" s="624"/>
      <c r="IM257" s="624"/>
      <c r="IN257" s="624"/>
      <c r="IO257" s="624"/>
      <c r="IP257" s="624"/>
      <c r="IQ257" s="624"/>
      <c r="IR257" s="624"/>
      <c r="IS257" s="624"/>
      <c r="IT257" s="624"/>
      <c r="IU257" s="624"/>
      <c r="IV257" s="219"/>
    </row>
    <row r="258" spans="1:256" hidden="1">
      <c r="A258" s="1181"/>
      <c r="B258" s="1184"/>
      <c r="C258" s="1187"/>
      <c r="D258" s="667" t="s">
        <v>1</v>
      </c>
      <c r="E258" s="638">
        <f t="shared" si="83"/>
        <v>0</v>
      </c>
      <c r="F258" s="638">
        <f t="shared" si="83"/>
        <v>0</v>
      </c>
      <c r="G258" s="639">
        <f t="shared" si="83"/>
        <v>0</v>
      </c>
      <c r="H258" s="617"/>
      <c r="I258" s="1187"/>
      <c r="J258" s="640" t="s">
        <v>1</v>
      </c>
      <c r="K258" s="638">
        <f t="shared" si="84"/>
        <v>0</v>
      </c>
      <c r="L258" s="638">
        <f t="shared" si="84"/>
        <v>0</v>
      </c>
      <c r="M258" s="638">
        <f t="shared" si="84"/>
        <v>0</v>
      </c>
      <c r="N258" s="638">
        <f>N262</f>
        <v>0</v>
      </c>
      <c r="O258" s="624"/>
      <c r="P258" s="624"/>
      <c r="Q258" s="624"/>
      <c r="R258" s="624"/>
      <c r="S258" s="624"/>
      <c r="T258" s="624"/>
      <c r="U258" s="624"/>
      <c r="V258" s="624"/>
      <c r="W258" s="624"/>
      <c r="X258" s="624"/>
      <c r="Y258" s="624"/>
      <c r="Z258" s="624"/>
      <c r="AA258" s="624"/>
      <c r="AB258" s="624"/>
      <c r="AC258" s="624"/>
      <c r="AD258" s="624"/>
      <c r="AE258" s="624"/>
      <c r="AF258" s="624"/>
      <c r="AG258" s="624"/>
      <c r="AH258" s="624"/>
      <c r="AI258" s="624"/>
      <c r="AJ258" s="624"/>
      <c r="AK258" s="624"/>
      <c r="AL258" s="624"/>
      <c r="AM258" s="624"/>
      <c r="AN258" s="624"/>
      <c r="AO258" s="624"/>
      <c r="AP258" s="624"/>
      <c r="AQ258" s="624"/>
      <c r="AR258" s="624"/>
      <c r="AS258" s="624"/>
      <c r="AT258" s="624"/>
      <c r="AU258" s="624"/>
      <c r="AV258" s="624"/>
      <c r="AW258" s="624"/>
      <c r="AX258" s="624"/>
      <c r="AY258" s="624"/>
      <c r="AZ258" s="624"/>
      <c r="BA258" s="624"/>
      <c r="BB258" s="624"/>
      <c r="BC258" s="624"/>
      <c r="BD258" s="624"/>
      <c r="BE258" s="624"/>
      <c r="BF258" s="624"/>
      <c r="BG258" s="624"/>
      <c r="BH258" s="624"/>
      <c r="BI258" s="624"/>
      <c r="BJ258" s="624"/>
      <c r="BK258" s="624"/>
      <c r="BL258" s="624"/>
      <c r="BM258" s="624"/>
      <c r="BN258" s="624"/>
      <c r="BO258" s="624"/>
      <c r="BP258" s="624"/>
      <c r="BQ258" s="624"/>
      <c r="BR258" s="624"/>
      <c r="BS258" s="624"/>
      <c r="BT258" s="624"/>
      <c r="BU258" s="624"/>
      <c r="BV258" s="624"/>
      <c r="BW258" s="624"/>
      <c r="BX258" s="624"/>
      <c r="BY258" s="624"/>
      <c r="BZ258" s="624"/>
      <c r="CA258" s="624"/>
      <c r="CB258" s="624"/>
      <c r="CC258" s="624"/>
      <c r="CD258" s="624"/>
      <c r="CE258" s="624"/>
      <c r="CF258" s="624"/>
      <c r="CG258" s="624"/>
      <c r="CH258" s="624"/>
      <c r="CI258" s="624"/>
      <c r="CJ258" s="624"/>
      <c r="CK258" s="624"/>
      <c r="CL258" s="624"/>
      <c r="CM258" s="624"/>
      <c r="CN258" s="624"/>
      <c r="CO258" s="624"/>
      <c r="CP258" s="624"/>
      <c r="CQ258" s="624"/>
      <c r="CR258" s="624"/>
      <c r="CS258" s="624"/>
      <c r="CT258" s="624"/>
      <c r="CU258" s="624"/>
      <c r="CV258" s="624"/>
      <c r="CW258" s="624"/>
      <c r="CX258" s="624"/>
      <c r="CY258" s="624"/>
      <c r="CZ258" s="624"/>
      <c r="DA258" s="624"/>
      <c r="DB258" s="624"/>
      <c r="DC258" s="624"/>
      <c r="DD258" s="624"/>
      <c r="DE258" s="624"/>
      <c r="DF258" s="624"/>
      <c r="DG258" s="624"/>
      <c r="DH258" s="624"/>
      <c r="DI258" s="624"/>
      <c r="DJ258" s="624"/>
      <c r="DK258" s="624"/>
      <c r="DL258" s="624"/>
      <c r="DM258" s="624"/>
      <c r="DN258" s="624"/>
      <c r="DO258" s="624"/>
      <c r="DP258" s="624"/>
      <c r="DQ258" s="624"/>
      <c r="DR258" s="624"/>
      <c r="DS258" s="624"/>
      <c r="DT258" s="624"/>
      <c r="DU258" s="624"/>
      <c r="DV258" s="624"/>
      <c r="DW258" s="624"/>
      <c r="DX258" s="624"/>
      <c r="DY258" s="624"/>
      <c r="DZ258" s="624"/>
      <c r="EA258" s="624"/>
      <c r="EB258" s="624"/>
      <c r="EC258" s="624"/>
      <c r="ED258" s="624"/>
      <c r="EE258" s="624"/>
      <c r="EF258" s="624"/>
      <c r="EG258" s="624"/>
      <c r="EH258" s="624"/>
      <c r="EI258" s="624"/>
      <c r="EJ258" s="624"/>
      <c r="EK258" s="624"/>
      <c r="EL258" s="624"/>
      <c r="EM258" s="624"/>
      <c r="EN258" s="624"/>
      <c r="EO258" s="624"/>
      <c r="EP258" s="624"/>
      <c r="EQ258" s="624"/>
      <c r="ER258" s="624"/>
      <c r="ES258" s="624"/>
      <c r="ET258" s="624"/>
      <c r="EU258" s="624"/>
      <c r="EV258" s="624"/>
      <c r="EW258" s="624"/>
      <c r="EX258" s="624"/>
      <c r="EY258" s="624"/>
      <c r="EZ258" s="624"/>
      <c r="FA258" s="624"/>
      <c r="FB258" s="624"/>
      <c r="FC258" s="624"/>
      <c r="FD258" s="624"/>
      <c r="FE258" s="624"/>
      <c r="FF258" s="624"/>
      <c r="FG258" s="624"/>
      <c r="FH258" s="624"/>
      <c r="FI258" s="624"/>
      <c r="FJ258" s="624"/>
      <c r="FK258" s="624"/>
      <c r="FL258" s="624"/>
      <c r="FM258" s="624"/>
      <c r="FN258" s="624"/>
      <c r="FO258" s="624"/>
      <c r="FP258" s="624"/>
      <c r="FQ258" s="624"/>
      <c r="FR258" s="624"/>
      <c r="FS258" s="624"/>
      <c r="FT258" s="624"/>
      <c r="FU258" s="624"/>
      <c r="FV258" s="624"/>
      <c r="FW258" s="624"/>
      <c r="FX258" s="624"/>
      <c r="FY258" s="624"/>
      <c r="FZ258" s="624"/>
      <c r="GA258" s="624"/>
      <c r="GB258" s="624"/>
      <c r="GC258" s="624"/>
      <c r="GD258" s="624"/>
      <c r="GE258" s="624"/>
      <c r="GF258" s="624"/>
      <c r="GG258" s="624"/>
      <c r="GH258" s="624"/>
      <c r="GI258" s="624"/>
      <c r="GJ258" s="624"/>
      <c r="GK258" s="624"/>
      <c r="GL258" s="624"/>
      <c r="GM258" s="624"/>
      <c r="GN258" s="624"/>
      <c r="GO258" s="624"/>
      <c r="GP258" s="624"/>
      <c r="GQ258" s="624"/>
      <c r="GR258" s="624"/>
      <c r="GS258" s="624"/>
      <c r="GT258" s="624"/>
      <c r="GU258" s="624"/>
      <c r="GV258" s="624"/>
      <c r="GW258" s="624"/>
      <c r="GX258" s="624"/>
      <c r="GY258" s="624"/>
      <c r="GZ258" s="624"/>
      <c r="HA258" s="624"/>
      <c r="HB258" s="624"/>
      <c r="HC258" s="624"/>
      <c r="HD258" s="624"/>
      <c r="HE258" s="624"/>
      <c r="HF258" s="624"/>
      <c r="HG258" s="624"/>
      <c r="HH258" s="624"/>
      <c r="HI258" s="624"/>
      <c r="HJ258" s="624"/>
      <c r="HK258" s="624"/>
      <c r="HL258" s="624"/>
      <c r="HM258" s="624"/>
      <c r="HN258" s="624"/>
      <c r="HO258" s="624"/>
      <c r="HP258" s="624"/>
      <c r="HQ258" s="624"/>
      <c r="HR258" s="624"/>
      <c r="HS258" s="624"/>
      <c r="HT258" s="624"/>
      <c r="HU258" s="624"/>
      <c r="HV258" s="624"/>
      <c r="HW258" s="624"/>
      <c r="HX258" s="624"/>
      <c r="HY258" s="624"/>
      <c r="HZ258" s="624"/>
      <c r="IA258" s="624"/>
      <c r="IB258" s="624"/>
      <c r="IC258" s="624"/>
      <c r="ID258" s="624"/>
      <c r="IE258" s="624"/>
      <c r="IF258" s="624"/>
      <c r="IG258" s="624"/>
      <c r="IH258" s="624"/>
      <c r="II258" s="624"/>
      <c r="IJ258" s="624"/>
      <c r="IK258" s="624"/>
      <c r="IL258" s="624"/>
      <c r="IM258" s="624"/>
      <c r="IN258" s="624"/>
      <c r="IO258" s="624"/>
      <c r="IP258" s="624"/>
      <c r="IQ258" s="624"/>
      <c r="IR258" s="624"/>
      <c r="IS258" s="624"/>
      <c r="IT258" s="624"/>
      <c r="IU258" s="624"/>
      <c r="IV258" s="219"/>
    </row>
    <row r="259" spans="1:256" hidden="1">
      <c r="A259" s="1182"/>
      <c r="B259" s="1185"/>
      <c r="C259" s="1188"/>
      <c r="D259" s="667" t="s">
        <v>2</v>
      </c>
      <c r="E259" s="638">
        <f>E257+E258</f>
        <v>2000</v>
      </c>
      <c r="F259" s="638">
        <f>F257+F258</f>
        <v>2000</v>
      </c>
      <c r="G259" s="638">
        <f>G257+G258</f>
        <v>0</v>
      </c>
      <c r="H259" s="617"/>
      <c r="I259" s="1188"/>
      <c r="J259" s="640" t="s">
        <v>2</v>
      </c>
      <c r="K259" s="638">
        <f>K257+K258</f>
        <v>2000</v>
      </c>
      <c r="L259" s="638">
        <f>L257+L258</f>
        <v>2000</v>
      </c>
      <c r="M259" s="638">
        <f>M257+M258</f>
        <v>0</v>
      </c>
      <c r="N259" s="638">
        <f>N257+N258</f>
        <v>0</v>
      </c>
      <c r="O259" s="624"/>
      <c r="P259" s="624"/>
      <c r="Q259" s="624"/>
      <c r="R259" s="624"/>
      <c r="S259" s="624"/>
      <c r="T259" s="624"/>
      <c r="U259" s="624"/>
      <c r="V259" s="624"/>
      <c r="W259" s="624"/>
      <c r="X259" s="624"/>
      <c r="Y259" s="624"/>
      <c r="Z259" s="624"/>
      <c r="AA259" s="624"/>
      <c r="AB259" s="624"/>
      <c r="AC259" s="624"/>
      <c r="AD259" s="624"/>
      <c r="AE259" s="624"/>
      <c r="AF259" s="624"/>
      <c r="AG259" s="624"/>
      <c r="AH259" s="624"/>
      <c r="AI259" s="624"/>
      <c r="AJ259" s="624"/>
      <c r="AK259" s="624"/>
      <c r="AL259" s="624"/>
      <c r="AM259" s="624"/>
      <c r="AN259" s="624"/>
      <c r="AO259" s="624"/>
      <c r="AP259" s="624"/>
      <c r="AQ259" s="624"/>
      <c r="AR259" s="624"/>
      <c r="AS259" s="624"/>
      <c r="AT259" s="624"/>
      <c r="AU259" s="624"/>
      <c r="AV259" s="624"/>
      <c r="AW259" s="624"/>
      <c r="AX259" s="624"/>
      <c r="AY259" s="624"/>
      <c r="AZ259" s="624"/>
      <c r="BA259" s="624"/>
      <c r="BB259" s="624"/>
      <c r="BC259" s="624"/>
      <c r="BD259" s="624"/>
      <c r="BE259" s="624"/>
      <c r="BF259" s="624"/>
      <c r="BG259" s="624"/>
      <c r="BH259" s="624"/>
      <c r="BI259" s="624"/>
      <c r="BJ259" s="624"/>
      <c r="BK259" s="624"/>
      <c r="BL259" s="624"/>
      <c r="BM259" s="624"/>
      <c r="BN259" s="624"/>
      <c r="BO259" s="624"/>
      <c r="BP259" s="624"/>
      <c r="BQ259" s="624"/>
      <c r="BR259" s="624"/>
      <c r="BS259" s="624"/>
      <c r="BT259" s="624"/>
      <c r="BU259" s="624"/>
      <c r="BV259" s="624"/>
      <c r="BW259" s="624"/>
      <c r="BX259" s="624"/>
      <c r="BY259" s="624"/>
      <c r="BZ259" s="624"/>
      <c r="CA259" s="624"/>
      <c r="CB259" s="624"/>
      <c r="CC259" s="624"/>
      <c r="CD259" s="624"/>
      <c r="CE259" s="624"/>
      <c r="CF259" s="624"/>
      <c r="CG259" s="624"/>
      <c r="CH259" s="624"/>
      <c r="CI259" s="624"/>
      <c r="CJ259" s="624"/>
      <c r="CK259" s="624"/>
      <c r="CL259" s="624"/>
      <c r="CM259" s="624"/>
      <c r="CN259" s="624"/>
      <c r="CO259" s="624"/>
      <c r="CP259" s="624"/>
      <c r="CQ259" s="624"/>
      <c r="CR259" s="624"/>
      <c r="CS259" s="624"/>
      <c r="CT259" s="624"/>
      <c r="CU259" s="624"/>
      <c r="CV259" s="624"/>
      <c r="CW259" s="624"/>
      <c r="CX259" s="624"/>
      <c r="CY259" s="624"/>
      <c r="CZ259" s="624"/>
      <c r="DA259" s="624"/>
      <c r="DB259" s="624"/>
      <c r="DC259" s="624"/>
      <c r="DD259" s="624"/>
      <c r="DE259" s="624"/>
      <c r="DF259" s="624"/>
      <c r="DG259" s="624"/>
      <c r="DH259" s="624"/>
      <c r="DI259" s="624"/>
      <c r="DJ259" s="624"/>
      <c r="DK259" s="624"/>
      <c r="DL259" s="624"/>
      <c r="DM259" s="624"/>
      <c r="DN259" s="624"/>
      <c r="DO259" s="624"/>
      <c r="DP259" s="624"/>
      <c r="DQ259" s="624"/>
      <c r="DR259" s="624"/>
      <c r="DS259" s="624"/>
      <c r="DT259" s="624"/>
      <c r="DU259" s="624"/>
      <c r="DV259" s="624"/>
      <c r="DW259" s="624"/>
      <c r="DX259" s="624"/>
      <c r="DY259" s="624"/>
      <c r="DZ259" s="624"/>
      <c r="EA259" s="624"/>
      <c r="EB259" s="624"/>
      <c r="EC259" s="624"/>
      <c r="ED259" s="624"/>
      <c r="EE259" s="624"/>
      <c r="EF259" s="624"/>
      <c r="EG259" s="624"/>
      <c r="EH259" s="624"/>
      <c r="EI259" s="624"/>
      <c r="EJ259" s="624"/>
      <c r="EK259" s="624"/>
      <c r="EL259" s="624"/>
      <c r="EM259" s="624"/>
      <c r="EN259" s="624"/>
      <c r="EO259" s="624"/>
      <c r="EP259" s="624"/>
      <c r="EQ259" s="624"/>
      <c r="ER259" s="624"/>
      <c r="ES259" s="624"/>
      <c r="ET259" s="624"/>
      <c r="EU259" s="624"/>
      <c r="EV259" s="624"/>
      <c r="EW259" s="624"/>
      <c r="EX259" s="624"/>
      <c r="EY259" s="624"/>
      <c r="EZ259" s="624"/>
      <c r="FA259" s="624"/>
      <c r="FB259" s="624"/>
      <c r="FC259" s="624"/>
      <c r="FD259" s="624"/>
      <c r="FE259" s="624"/>
      <c r="FF259" s="624"/>
      <c r="FG259" s="624"/>
      <c r="FH259" s="624"/>
      <c r="FI259" s="624"/>
      <c r="FJ259" s="624"/>
      <c r="FK259" s="624"/>
      <c r="FL259" s="624"/>
      <c r="FM259" s="624"/>
      <c r="FN259" s="624"/>
      <c r="FO259" s="624"/>
      <c r="FP259" s="624"/>
      <c r="FQ259" s="624"/>
      <c r="FR259" s="624"/>
      <c r="FS259" s="624"/>
      <c r="FT259" s="624"/>
      <c r="FU259" s="624"/>
      <c r="FV259" s="624"/>
      <c r="FW259" s="624"/>
      <c r="FX259" s="624"/>
      <c r="FY259" s="624"/>
      <c r="FZ259" s="624"/>
      <c r="GA259" s="624"/>
      <c r="GB259" s="624"/>
      <c r="GC259" s="624"/>
      <c r="GD259" s="624"/>
      <c r="GE259" s="624"/>
      <c r="GF259" s="624"/>
      <c r="GG259" s="624"/>
      <c r="GH259" s="624"/>
      <c r="GI259" s="624"/>
      <c r="GJ259" s="624"/>
      <c r="GK259" s="624"/>
      <c r="GL259" s="624"/>
      <c r="GM259" s="624"/>
      <c r="GN259" s="624"/>
      <c r="GO259" s="624"/>
      <c r="GP259" s="624"/>
      <c r="GQ259" s="624"/>
      <c r="GR259" s="624"/>
      <c r="GS259" s="624"/>
      <c r="GT259" s="624"/>
      <c r="GU259" s="624"/>
      <c r="GV259" s="624"/>
      <c r="GW259" s="624"/>
      <c r="GX259" s="624"/>
      <c r="GY259" s="624"/>
      <c r="GZ259" s="624"/>
      <c r="HA259" s="624"/>
      <c r="HB259" s="624"/>
      <c r="HC259" s="624"/>
      <c r="HD259" s="624"/>
      <c r="HE259" s="624"/>
      <c r="HF259" s="624"/>
      <c r="HG259" s="624"/>
      <c r="HH259" s="624"/>
      <c r="HI259" s="624"/>
      <c r="HJ259" s="624"/>
      <c r="HK259" s="624"/>
      <c r="HL259" s="624"/>
      <c r="HM259" s="624"/>
      <c r="HN259" s="624"/>
      <c r="HO259" s="624"/>
      <c r="HP259" s="624"/>
      <c r="HQ259" s="624"/>
      <c r="HR259" s="624"/>
      <c r="HS259" s="624"/>
      <c r="HT259" s="624"/>
      <c r="HU259" s="624"/>
      <c r="HV259" s="624"/>
      <c r="HW259" s="624"/>
      <c r="HX259" s="624"/>
      <c r="HY259" s="624"/>
      <c r="HZ259" s="624"/>
      <c r="IA259" s="624"/>
      <c r="IB259" s="624"/>
      <c r="IC259" s="624"/>
      <c r="ID259" s="624"/>
      <c r="IE259" s="624"/>
      <c r="IF259" s="624"/>
      <c r="IG259" s="624"/>
      <c r="IH259" s="624"/>
      <c r="II259" s="624"/>
      <c r="IJ259" s="624"/>
      <c r="IK259" s="624"/>
      <c r="IL259" s="624"/>
      <c r="IM259" s="624"/>
      <c r="IN259" s="624"/>
      <c r="IO259" s="624"/>
      <c r="IP259" s="624"/>
      <c r="IQ259" s="624"/>
      <c r="IR259" s="624"/>
      <c r="IS259" s="624"/>
      <c r="IT259" s="624"/>
      <c r="IU259" s="624"/>
      <c r="IV259" s="219"/>
    </row>
    <row r="260" spans="1:256" hidden="1">
      <c r="A260" s="641"/>
      <c r="B260" s="709"/>
      <c r="C260" s="643"/>
      <c r="D260" s="644"/>
      <c r="E260" s="676"/>
      <c r="F260" s="676"/>
      <c r="G260" s="677"/>
      <c r="H260" s="617"/>
      <c r="I260" s="647"/>
      <c r="J260" s="648"/>
      <c r="K260" s="645"/>
      <c r="L260" s="645"/>
      <c r="M260" s="645"/>
      <c r="N260" s="645"/>
      <c r="O260" s="219"/>
      <c r="P260" s="219"/>
      <c r="Q260" s="219"/>
      <c r="R260" s="219"/>
      <c r="S260" s="219"/>
      <c r="T260" s="219"/>
      <c r="U260" s="219"/>
      <c r="V260" s="219"/>
      <c r="W260" s="219"/>
      <c r="X260" s="219"/>
      <c r="Y260" s="219"/>
      <c r="Z260" s="219"/>
      <c r="AA260" s="219"/>
      <c r="AB260" s="219"/>
      <c r="AC260" s="219"/>
      <c r="AD260" s="219"/>
      <c r="AE260" s="219"/>
      <c r="AF260" s="219"/>
      <c r="AG260" s="219"/>
      <c r="AH260" s="219"/>
      <c r="AI260" s="219"/>
      <c r="AJ260" s="219"/>
      <c r="AK260" s="219"/>
      <c r="AL260" s="219"/>
      <c r="AM260" s="219"/>
      <c r="AN260" s="219"/>
      <c r="AO260" s="219"/>
      <c r="AP260" s="219"/>
      <c r="AQ260" s="219"/>
      <c r="AR260" s="219"/>
      <c r="AS260" s="219"/>
      <c r="AT260" s="219"/>
      <c r="AU260" s="219"/>
      <c r="AV260" s="219"/>
      <c r="AW260" s="219"/>
      <c r="AX260" s="219"/>
      <c r="AY260" s="219"/>
      <c r="AZ260" s="219"/>
      <c r="BA260" s="219"/>
      <c r="BB260" s="219"/>
      <c r="BC260" s="219"/>
      <c r="BD260" s="219"/>
      <c r="BE260" s="219"/>
      <c r="BF260" s="219"/>
      <c r="BG260" s="219"/>
      <c r="BH260" s="219"/>
      <c r="BI260" s="219"/>
      <c r="BJ260" s="219"/>
      <c r="BK260" s="219"/>
      <c r="BL260" s="219"/>
      <c r="BM260" s="219"/>
      <c r="BN260" s="219"/>
      <c r="BO260" s="219"/>
      <c r="BP260" s="219"/>
      <c r="BQ260" s="219"/>
      <c r="BR260" s="219"/>
      <c r="BS260" s="219"/>
      <c r="BT260" s="219"/>
      <c r="BU260" s="219"/>
      <c r="BV260" s="219"/>
      <c r="BW260" s="219"/>
      <c r="BX260" s="219"/>
      <c r="BY260" s="219"/>
      <c r="BZ260" s="219"/>
      <c r="CA260" s="219"/>
      <c r="CB260" s="219"/>
      <c r="CC260" s="219"/>
      <c r="CD260" s="219"/>
      <c r="CE260" s="219"/>
      <c r="CF260" s="219"/>
      <c r="CG260" s="219"/>
      <c r="CH260" s="219"/>
      <c r="CI260" s="219"/>
      <c r="CJ260" s="219"/>
      <c r="CK260" s="219"/>
      <c r="CL260" s="219"/>
      <c r="CM260" s="219"/>
      <c r="CN260" s="219"/>
      <c r="CO260" s="219"/>
      <c r="CP260" s="219"/>
      <c r="CQ260" s="219"/>
      <c r="CR260" s="219"/>
      <c r="CS260" s="219"/>
      <c r="CT260" s="219"/>
      <c r="CU260" s="219"/>
      <c r="CV260" s="219"/>
      <c r="CW260" s="219"/>
      <c r="CX260" s="219"/>
      <c r="CY260" s="219"/>
      <c r="CZ260" s="219"/>
      <c r="DA260" s="219"/>
      <c r="DB260" s="219"/>
      <c r="DC260" s="219"/>
      <c r="DD260" s="219"/>
      <c r="DE260" s="219"/>
      <c r="DF260" s="219"/>
      <c r="DG260" s="219"/>
      <c r="DH260" s="219"/>
      <c r="DI260" s="219"/>
      <c r="DJ260" s="219"/>
      <c r="DK260" s="219"/>
      <c r="DL260" s="219"/>
      <c r="DM260" s="219"/>
      <c r="DN260" s="219"/>
      <c r="DO260" s="219"/>
      <c r="DP260" s="219"/>
      <c r="DQ260" s="219"/>
      <c r="DR260" s="219"/>
      <c r="DS260" s="219"/>
      <c r="DT260" s="219"/>
      <c r="DU260" s="219"/>
      <c r="DV260" s="219"/>
      <c r="DW260" s="219"/>
      <c r="DX260" s="219"/>
      <c r="DY260" s="219"/>
      <c r="DZ260" s="219"/>
      <c r="EA260" s="219"/>
      <c r="EB260" s="219"/>
      <c r="EC260" s="219"/>
      <c r="ED260" s="219"/>
      <c r="EE260" s="219"/>
      <c r="EF260" s="219"/>
      <c r="EG260" s="219"/>
      <c r="EH260" s="219"/>
      <c r="EI260" s="219"/>
      <c r="EJ260" s="219"/>
      <c r="EK260" s="219"/>
      <c r="EL260" s="219"/>
      <c r="EM260" s="219"/>
      <c r="EN260" s="219"/>
      <c r="EO260" s="219"/>
      <c r="EP260" s="219"/>
      <c r="EQ260" s="219"/>
      <c r="ER260" s="219"/>
      <c r="ES260" s="219"/>
      <c r="ET260" s="219"/>
      <c r="EU260" s="219"/>
      <c r="EV260" s="219"/>
      <c r="EW260" s="219"/>
      <c r="EX260" s="219"/>
      <c r="EY260" s="219"/>
      <c r="EZ260" s="219"/>
      <c r="FA260" s="219"/>
      <c r="FB260" s="219"/>
      <c r="FC260" s="219"/>
      <c r="FD260" s="219"/>
      <c r="FE260" s="219"/>
      <c r="FF260" s="219"/>
      <c r="FG260" s="219"/>
      <c r="FH260" s="219"/>
      <c r="FI260" s="219"/>
      <c r="FJ260" s="219"/>
      <c r="FK260" s="219"/>
      <c r="FL260" s="219"/>
      <c r="FM260" s="219"/>
      <c r="FN260" s="219"/>
      <c r="FO260" s="219"/>
      <c r="FP260" s="219"/>
      <c r="FQ260" s="219"/>
      <c r="FR260" s="219"/>
      <c r="FS260" s="219"/>
      <c r="FT260" s="219"/>
      <c r="FU260" s="219"/>
      <c r="FV260" s="219"/>
      <c r="FW260" s="219"/>
      <c r="FX260" s="219"/>
      <c r="FY260" s="219"/>
      <c r="FZ260" s="219"/>
      <c r="GA260" s="219"/>
      <c r="GB260" s="219"/>
      <c r="GC260" s="219"/>
      <c r="GD260" s="219"/>
      <c r="GE260" s="219"/>
      <c r="GF260" s="219"/>
      <c r="GG260" s="219"/>
      <c r="GH260" s="219"/>
      <c r="GI260" s="219"/>
      <c r="GJ260" s="219"/>
      <c r="GK260" s="219"/>
      <c r="GL260" s="219"/>
      <c r="GM260" s="219"/>
      <c r="GN260" s="219"/>
      <c r="GO260" s="219"/>
      <c r="GP260" s="219"/>
      <c r="GQ260" s="219"/>
      <c r="GR260" s="219"/>
      <c r="GS260" s="219"/>
      <c r="GT260" s="219"/>
      <c r="GU260" s="219"/>
      <c r="GV260" s="219"/>
      <c r="GW260" s="219"/>
      <c r="GX260" s="219"/>
      <c r="GY260" s="219"/>
      <c r="GZ260" s="219"/>
      <c r="HA260" s="219"/>
      <c r="HB260" s="219"/>
      <c r="HC260" s="219"/>
      <c r="HD260" s="219"/>
      <c r="HE260" s="219"/>
      <c r="HF260" s="219"/>
      <c r="HG260" s="219"/>
      <c r="HH260" s="219"/>
      <c r="HI260" s="219"/>
      <c r="HJ260" s="219"/>
      <c r="HK260" s="219"/>
      <c r="HL260" s="219"/>
      <c r="HM260" s="219"/>
      <c r="HN260" s="219"/>
      <c r="HO260" s="219"/>
      <c r="HP260" s="219"/>
      <c r="HQ260" s="219"/>
      <c r="HR260" s="219"/>
      <c r="HS260" s="219"/>
      <c r="HT260" s="219"/>
      <c r="HU260" s="219"/>
      <c r="HV260" s="219"/>
      <c r="HW260" s="219"/>
      <c r="HX260" s="219"/>
      <c r="HY260" s="219"/>
      <c r="HZ260" s="219"/>
      <c r="IA260" s="219"/>
      <c r="IB260" s="219"/>
      <c r="IC260" s="219"/>
      <c r="ID260" s="219"/>
      <c r="IE260" s="219"/>
      <c r="IF260" s="219"/>
      <c r="IG260" s="219"/>
      <c r="IH260" s="219"/>
      <c r="II260" s="219"/>
      <c r="IJ260" s="219"/>
      <c r="IK260" s="219"/>
      <c r="IL260" s="219"/>
      <c r="IM260" s="219"/>
      <c r="IN260" s="219"/>
      <c r="IO260" s="219"/>
      <c r="IP260" s="219"/>
      <c r="IQ260" s="219"/>
      <c r="IR260" s="219"/>
      <c r="IS260" s="219"/>
      <c r="IT260" s="219"/>
      <c r="IU260" s="219"/>
      <c r="IV260" s="219"/>
    </row>
    <row r="261" spans="1:256" hidden="1">
      <c r="A261" s="1193">
        <v>14</v>
      </c>
      <c r="B261" s="1196" t="s">
        <v>1405</v>
      </c>
      <c r="C261" s="1197"/>
      <c r="D261" s="668" t="s">
        <v>0</v>
      </c>
      <c r="E261" s="651">
        <f t="shared" ref="E261:G262" si="85">E265</f>
        <v>2000</v>
      </c>
      <c r="F261" s="651">
        <f t="shared" si="85"/>
        <v>2000</v>
      </c>
      <c r="G261" s="652">
        <f t="shared" si="85"/>
        <v>0</v>
      </c>
      <c r="H261" s="617"/>
      <c r="I261" s="1202" t="s">
        <v>1405</v>
      </c>
      <c r="J261" s="653" t="s">
        <v>0</v>
      </c>
      <c r="K261" s="651">
        <f t="shared" ref="K261:M262" si="86">K265</f>
        <v>2000</v>
      </c>
      <c r="L261" s="651">
        <f t="shared" si="86"/>
        <v>2000</v>
      </c>
      <c r="M261" s="651">
        <f t="shared" si="86"/>
        <v>0</v>
      </c>
      <c r="N261" s="651">
        <f>N265</f>
        <v>0</v>
      </c>
      <c r="O261" s="649"/>
      <c r="P261" s="649"/>
      <c r="Q261" s="649"/>
      <c r="R261" s="649"/>
      <c r="S261" s="649"/>
      <c r="T261" s="649"/>
      <c r="U261" s="649"/>
      <c r="V261" s="649"/>
      <c r="W261" s="649"/>
      <c r="X261" s="649"/>
      <c r="Y261" s="649"/>
      <c r="Z261" s="649"/>
      <c r="AA261" s="649"/>
      <c r="AB261" s="649"/>
      <c r="AC261" s="649"/>
      <c r="AD261" s="649"/>
      <c r="AE261" s="649"/>
      <c r="AF261" s="649"/>
      <c r="AG261" s="649"/>
      <c r="AH261" s="649"/>
      <c r="AI261" s="649"/>
      <c r="AJ261" s="649"/>
      <c r="AK261" s="649"/>
      <c r="AL261" s="649"/>
      <c r="AM261" s="649"/>
      <c r="AN261" s="649"/>
      <c r="AO261" s="649"/>
      <c r="AP261" s="649"/>
      <c r="AQ261" s="649"/>
      <c r="AR261" s="649"/>
      <c r="AS261" s="649"/>
      <c r="AT261" s="649"/>
      <c r="AU261" s="649"/>
      <c r="AV261" s="649"/>
      <c r="AW261" s="649"/>
      <c r="AX261" s="649"/>
      <c r="AY261" s="649"/>
      <c r="AZ261" s="649"/>
      <c r="BA261" s="649"/>
      <c r="BB261" s="649"/>
      <c r="BC261" s="649"/>
      <c r="BD261" s="649"/>
      <c r="BE261" s="649"/>
      <c r="BF261" s="649"/>
      <c r="BG261" s="649"/>
      <c r="BH261" s="649"/>
      <c r="BI261" s="649"/>
      <c r="BJ261" s="649"/>
      <c r="BK261" s="649"/>
      <c r="BL261" s="649"/>
      <c r="BM261" s="649"/>
      <c r="BN261" s="649"/>
      <c r="BO261" s="649"/>
      <c r="BP261" s="649"/>
      <c r="BQ261" s="649"/>
      <c r="BR261" s="649"/>
      <c r="BS261" s="649"/>
      <c r="BT261" s="649"/>
      <c r="BU261" s="649"/>
      <c r="BV261" s="649"/>
      <c r="BW261" s="649"/>
      <c r="BX261" s="649"/>
      <c r="BY261" s="649"/>
      <c r="BZ261" s="649"/>
      <c r="CA261" s="649"/>
      <c r="CB261" s="649"/>
      <c r="CC261" s="649"/>
      <c r="CD261" s="649"/>
      <c r="CE261" s="649"/>
      <c r="CF261" s="649"/>
      <c r="CG261" s="649"/>
      <c r="CH261" s="649"/>
      <c r="CI261" s="649"/>
      <c r="CJ261" s="649"/>
      <c r="CK261" s="649"/>
      <c r="CL261" s="649"/>
      <c r="CM261" s="649"/>
      <c r="CN261" s="649"/>
      <c r="CO261" s="649"/>
      <c r="CP261" s="649"/>
      <c r="CQ261" s="649"/>
      <c r="CR261" s="649"/>
      <c r="CS261" s="649"/>
      <c r="CT261" s="649"/>
      <c r="CU261" s="649"/>
      <c r="CV261" s="649"/>
      <c r="CW261" s="649"/>
      <c r="CX261" s="649"/>
      <c r="CY261" s="649"/>
      <c r="CZ261" s="649"/>
      <c r="DA261" s="649"/>
      <c r="DB261" s="649"/>
      <c r="DC261" s="649"/>
      <c r="DD261" s="649"/>
      <c r="DE261" s="649"/>
      <c r="DF261" s="649"/>
      <c r="DG261" s="649"/>
      <c r="DH261" s="649"/>
      <c r="DI261" s="649"/>
      <c r="DJ261" s="649"/>
      <c r="DK261" s="649"/>
      <c r="DL261" s="649"/>
      <c r="DM261" s="649"/>
      <c r="DN261" s="649"/>
      <c r="DO261" s="649"/>
      <c r="DP261" s="649"/>
      <c r="DQ261" s="649"/>
      <c r="DR261" s="649"/>
      <c r="DS261" s="649"/>
      <c r="DT261" s="649"/>
      <c r="DU261" s="649"/>
      <c r="DV261" s="649"/>
      <c r="DW261" s="649"/>
      <c r="DX261" s="649"/>
      <c r="DY261" s="649"/>
      <c r="DZ261" s="649"/>
      <c r="EA261" s="649"/>
      <c r="EB261" s="649"/>
      <c r="EC261" s="649"/>
      <c r="ED261" s="649"/>
      <c r="EE261" s="649"/>
      <c r="EF261" s="649"/>
      <c r="EG261" s="649"/>
      <c r="EH261" s="649"/>
      <c r="EI261" s="649"/>
      <c r="EJ261" s="649"/>
      <c r="EK261" s="649"/>
      <c r="EL261" s="649"/>
      <c r="EM261" s="649"/>
      <c r="EN261" s="649"/>
      <c r="EO261" s="649"/>
      <c r="EP261" s="649"/>
      <c r="EQ261" s="649"/>
      <c r="ER261" s="649"/>
      <c r="ES261" s="649"/>
      <c r="ET261" s="649"/>
      <c r="EU261" s="649"/>
      <c r="EV261" s="649"/>
      <c r="EW261" s="649"/>
      <c r="EX261" s="649"/>
      <c r="EY261" s="649"/>
      <c r="EZ261" s="649"/>
      <c r="FA261" s="649"/>
      <c r="FB261" s="649"/>
      <c r="FC261" s="649"/>
      <c r="FD261" s="649"/>
      <c r="FE261" s="649"/>
      <c r="FF261" s="649"/>
      <c r="FG261" s="649"/>
      <c r="FH261" s="649"/>
      <c r="FI261" s="649"/>
      <c r="FJ261" s="649"/>
      <c r="FK261" s="649"/>
      <c r="FL261" s="649"/>
      <c r="FM261" s="649"/>
      <c r="FN261" s="649"/>
      <c r="FO261" s="649"/>
      <c r="FP261" s="649"/>
      <c r="FQ261" s="649"/>
      <c r="FR261" s="649"/>
      <c r="FS261" s="649"/>
      <c r="FT261" s="649"/>
      <c r="FU261" s="649"/>
      <c r="FV261" s="649"/>
      <c r="FW261" s="649"/>
      <c r="FX261" s="649"/>
      <c r="FY261" s="649"/>
      <c r="FZ261" s="649"/>
      <c r="GA261" s="649"/>
      <c r="GB261" s="649"/>
      <c r="GC261" s="649"/>
      <c r="GD261" s="649"/>
      <c r="GE261" s="649"/>
      <c r="GF261" s="649"/>
      <c r="GG261" s="649"/>
      <c r="GH261" s="649"/>
      <c r="GI261" s="649"/>
      <c r="GJ261" s="649"/>
      <c r="GK261" s="649"/>
      <c r="GL261" s="649"/>
      <c r="GM261" s="649"/>
      <c r="GN261" s="649"/>
      <c r="GO261" s="649"/>
      <c r="GP261" s="649"/>
      <c r="GQ261" s="649"/>
      <c r="GR261" s="649"/>
      <c r="GS261" s="649"/>
      <c r="GT261" s="649"/>
      <c r="GU261" s="649"/>
      <c r="GV261" s="649"/>
      <c r="GW261" s="649"/>
      <c r="GX261" s="649"/>
      <c r="GY261" s="649"/>
      <c r="GZ261" s="649"/>
      <c r="HA261" s="649"/>
      <c r="HB261" s="649"/>
      <c r="HC261" s="649"/>
      <c r="HD261" s="649"/>
      <c r="HE261" s="649"/>
      <c r="HF261" s="649"/>
      <c r="HG261" s="649"/>
      <c r="HH261" s="649"/>
      <c r="HI261" s="649"/>
      <c r="HJ261" s="649"/>
      <c r="HK261" s="649"/>
      <c r="HL261" s="649"/>
      <c r="HM261" s="649"/>
      <c r="HN261" s="649"/>
      <c r="HO261" s="649"/>
      <c r="HP261" s="649"/>
      <c r="HQ261" s="649"/>
      <c r="HR261" s="649"/>
      <c r="HS261" s="649"/>
      <c r="HT261" s="649"/>
      <c r="HU261" s="649"/>
      <c r="HV261" s="649"/>
      <c r="HW261" s="649"/>
      <c r="HX261" s="649"/>
      <c r="HY261" s="649"/>
      <c r="HZ261" s="649"/>
      <c r="IA261" s="649"/>
      <c r="IB261" s="649"/>
      <c r="IC261" s="649"/>
      <c r="ID261" s="649"/>
      <c r="IE261" s="649"/>
      <c r="IF261" s="649"/>
      <c r="IG261" s="649"/>
      <c r="IH261" s="649"/>
      <c r="II261" s="649"/>
      <c r="IJ261" s="649"/>
      <c r="IK261" s="649"/>
      <c r="IL261" s="649"/>
      <c r="IM261" s="649"/>
      <c r="IN261" s="649"/>
      <c r="IO261" s="649"/>
      <c r="IP261" s="649"/>
      <c r="IQ261" s="649"/>
      <c r="IR261" s="649"/>
      <c r="IS261" s="649"/>
      <c r="IT261" s="649"/>
      <c r="IU261" s="649"/>
      <c r="IV261" s="219"/>
    </row>
    <row r="262" spans="1:256" hidden="1">
      <c r="A262" s="1194"/>
      <c r="B262" s="1198"/>
      <c r="C262" s="1199"/>
      <c r="D262" s="668" t="s">
        <v>1</v>
      </c>
      <c r="E262" s="651">
        <f t="shared" si="85"/>
        <v>0</v>
      </c>
      <c r="F262" s="651">
        <f t="shared" si="85"/>
        <v>0</v>
      </c>
      <c r="G262" s="652">
        <f t="shared" si="85"/>
        <v>0</v>
      </c>
      <c r="H262" s="617"/>
      <c r="I262" s="1203"/>
      <c r="J262" s="653" t="s">
        <v>1</v>
      </c>
      <c r="K262" s="651">
        <f t="shared" si="86"/>
        <v>0</v>
      </c>
      <c r="L262" s="651">
        <f t="shared" si="86"/>
        <v>0</v>
      </c>
      <c r="M262" s="651">
        <f t="shared" si="86"/>
        <v>0</v>
      </c>
      <c r="N262" s="651">
        <f>N266</f>
        <v>0</v>
      </c>
      <c r="O262" s="649"/>
      <c r="P262" s="649"/>
      <c r="Q262" s="649"/>
      <c r="R262" s="649"/>
      <c r="S262" s="649"/>
      <c r="T262" s="649"/>
      <c r="U262" s="649"/>
      <c r="V262" s="649"/>
      <c r="W262" s="649"/>
      <c r="X262" s="649"/>
      <c r="Y262" s="649"/>
      <c r="Z262" s="649"/>
      <c r="AA262" s="649"/>
      <c r="AB262" s="649"/>
      <c r="AC262" s="649"/>
      <c r="AD262" s="649"/>
      <c r="AE262" s="649"/>
      <c r="AF262" s="649"/>
      <c r="AG262" s="649"/>
      <c r="AH262" s="649"/>
      <c r="AI262" s="649"/>
      <c r="AJ262" s="649"/>
      <c r="AK262" s="649"/>
      <c r="AL262" s="649"/>
      <c r="AM262" s="649"/>
      <c r="AN262" s="649"/>
      <c r="AO262" s="649"/>
      <c r="AP262" s="649"/>
      <c r="AQ262" s="649"/>
      <c r="AR262" s="649"/>
      <c r="AS262" s="649"/>
      <c r="AT262" s="649"/>
      <c r="AU262" s="649"/>
      <c r="AV262" s="649"/>
      <c r="AW262" s="649"/>
      <c r="AX262" s="649"/>
      <c r="AY262" s="649"/>
      <c r="AZ262" s="649"/>
      <c r="BA262" s="649"/>
      <c r="BB262" s="649"/>
      <c r="BC262" s="649"/>
      <c r="BD262" s="649"/>
      <c r="BE262" s="649"/>
      <c r="BF262" s="649"/>
      <c r="BG262" s="649"/>
      <c r="BH262" s="649"/>
      <c r="BI262" s="649"/>
      <c r="BJ262" s="649"/>
      <c r="BK262" s="649"/>
      <c r="BL262" s="649"/>
      <c r="BM262" s="649"/>
      <c r="BN262" s="649"/>
      <c r="BO262" s="649"/>
      <c r="BP262" s="649"/>
      <c r="BQ262" s="649"/>
      <c r="BR262" s="649"/>
      <c r="BS262" s="649"/>
      <c r="BT262" s="649"/>
      <c r="BU262" s="649"/>
      <c r="BV262" s="649"/>
      <c r="BW262" s="649"/>
      <c r="BX262" s="649"/>
      <c r="BY262" s="649"/>
      <c r="BZ262" s="649"/>
      <c r="CA262" s="649"/>
      <c r="CB262" s="649"/>
      <c r="CC262" s="649"/>
      <c r="CD262" s="649"/>
      <c r="CE262" s="649"/>
      <c r="CF262" s="649"/>
      <c r="CG262" s="649"/>
      <c r="CH262" s="649"/>
      <c r="CI262" s="649"/>
      <c r="CJ262" s="649"/>
      <c r="CK262" s="649"/>
      <c r="CL262" s="649"/>
      <c r="CM262" s="649"/>
      <c r="CN262" s="649"/>
      <c r="CO262" s="649"/>
      <c r="CP262" s="649"/>
      <c r="CQ262" s="649"/>
      <c r="CR262" s="649"/>
      <c r="CS262" s="649"/>
      <c r="CT262" s="649"/>
      <c r="CU262" s="649"/>
      <c r="CV262" s="649"/>
      <c r="CW262" s="649"/>
      <c r="CX262" s="649"/>
      <c r="CY262" s="649"/>
      <c r="CZ262" s="649"/>
      <c r="DA262" s="649"/>
      <c r="DB262" s="649"/>
      <c r="DC262" s="649"/>
      <c r="DD262" s="649"/>
      <c r="DE262" s="649"/>
      <c r="DF262" s="649"/>
      <c r="DG262" s="649"/>
      <c r="DH262" s="649"/>
      <c r="DI262" s="649"/>
      <c r="DJ262" s="649"/>
      <c r="DK262" s="649"/>
      <c r="DL262" s="649"/>
      <c r="DM262" s="649"/>
      <c r="DN262" s="649"/>
      <c r="DO262" s="649"/>
      <c r="DP262" s="649"/>
      <c r="DQ262" s="649"/>
      <c r="DR262" s="649"/>
      <c r="DS262" s="649"/>
      <c r="DT262" s="649"/>
      <c r="DU262" s="649"/>
      <c r="DV262" s="649"/>
      <c r="DW262" s="649"/>
      <c r="DX262" s="649"/>
      <c r="DY262" s="649"/>
      <c r="DZ262" s="649"/>
      <c r="EA262" s="649"/>
      <c r="EB262" s="649"/>
      <c r="EC262" s="649"/>
      <c r="ED262" s="649"/>
      <c r="EE262" s="649"/>
      <c r="EF262" s="649"/>
      <c r="EG262" s="649"/>
      <c r="EH262" s="649"/>
      <c r="EI262" s="649"/>
      <c r="EJ262" s="649"/>
      <c r="EK262" s="649"/>
      <c r="EL262" s="649"/>
      <c r="EM262" s="649"/>
      <c r="EN262" s="649"/>
      <c r="EO262" s="649"/>
      <c r="EP262" s="649"/>
      <c r="EQ262" s="649"/>
      <c r="ER262" s="649"/>
      <c r="ES262" s="649"/>
      <c r="ET262" s="649"/>
      <c r="EU262" s="649"/>
      <c r="EV262" s="649"/>
      <c r="EW262" s="649"/>
      <c r="EX262" s="649"/>
      <c r="EY262" s="649"/>
      <c r="EZ262" s="649"/>
      <c r="FA262" s="649"/>
      <c r="FB262" s="649"/>
      <c r="FC262" s="649"/>
      <c r="FD262" s="649"/>
      <c r="FE262" s="649"/>
      <c r="FF262" s="649"/>
      <c r="FG262" s="649"/>
      <c r="FH262" s="649"/>
      <c r="FI262" s="649"/>
      <c r="FJ262" s="649"/>
      <c r="FK262" s="649"/>
      <c r="FL262" s="649"/>
      <c r="FM262" s="649"/>
      <c r="FN262" s="649"/>
      <c r="FO262" s="649"/>
      <c r="FP262" s="649"/>
      <c r="FQ262" s="649"/>
      <c r="FR262" s="649"/>
      <c r="FS262" s="649"/>
      <c r="FT262" s="649"/>
      <c r="FU262" s="649"/>
      <c r="FV262" s="649"/>
      <c r="FW262" s="649"/>
      <c r="FX262" s="649"/>
      <c r="FY262" s="649"/>
      <c r="FZ262" s="649"/>
      <c r="GA262" s="649"/>
      <c r="GB262" s="649"/>
      <c r="GC262" s="649"/>
      <c r="GD262" s="649"/>
      <c r="GE262" s="649"/>
      <c r="GF262" s="649"/>
      <c r="GG262" s="649"/>
      <c r="GH262" s="649"/>
      <c r="GI262" s="649"/>
      <c r="GJ262" s="649"/>
      <c r="GK262" s="649"/>
      <c r="GL262" s="649"/>
      <c r="GM262" s="649"/>
      <c r="GN262" s="649"/>
      <c r="GO262" s="649"/>
      <c r="GP262" s="649"/>
      <c r="GQ262" s="649"/>
      <c r="GR262" s="649"/>
      <c r="GS262" s="649"/>
      <c r="GT262" s="649"/>
      <c r="GU262" s="649"/>
      <c r="GV262" s="649"/>
      <c r="GW262" s="649"/>
      <c r="GX262" s="649"/>
      <c r="GY262" s="649"/>
      <c r="GZ262" s="649"/>
      <c r="HA262" s="649"/>
      <c r="HB262" s="649"/>
      <c r="HC262" s="649"/>
      <c r="HD262" s="649"/>
      <c r="HE262" s="649"/>
      <c r="HF262" s="649"/>
      <c r="HG262" s="649"/>
      <c r="HH262" s="649"/>
      <c r="HI262" s="649"/>
      <c r="HJ262" s="649"/>
      <c r="HK262" s="649"/>
      <c r="HL262" s="649"/>
      <c r="HM262" s="649"/>
      <c r="HN262" s="649"/>
      <c r="HO262" s="649"/>
      <c r="HP262" s="649"/>
      <c r="HQ262" s="649"/>
      <c r="HR262" s="649"/>
      <c r="HS262" s="649"/>
      <c r="HT262" s="649"/>
      <c r="HU262" s="649"/>
      <c r="HV262" s="649"/>
      <c r="HW262" s="649"/>
      <c r="HX262" s="649"/>
      <c r="HY262" s="649"/>
      <c r="HZ262" s="649"/>
      <c r="IA262" s="649"/>
      <c r="IB262" s="649"/>
      <c r="IC262" s="649"/>
      <c r="ID262" s="649"/>
      <c r="IE262" s="649"/>
      <c r="IF262" s="649"/>
      <c r="IG262" s="649"/>
      <c r="IH262" s="649"/>
      <c r="II262" s="649"/>
      <c r="IJ262" s="649"/>
      <c r="IK262" s="649"/>
      <c r="IL262" s="649"/>
      <c r="IM262" s="649"/>
      <c r="IN262" s="649"/>
      <c r="IO262" s="649"/>
      <c r="IP262" s="649"/>
      <c r="IQ262" s="649"/>
      <c r="IR262" s="649"/>
      <c r="IS262" s="649"/>
      <c r="IT262" s="649"/>
      <c r="IU262" s="649"/>
      <c r="IV262" s="219"/>
    </row>
    <row r="263" spans="1:256" hidden="1">
      <c r="A263" s="1195"/>
      <c r="B263" s="1200"/>
      <c r="C263" s="1201"/>
      <c r="D263" s="668" t="s">
        <v>2</v>
      </c>
      <c r="E263" s="651">
        <f>E261+E262</f>
        <v>2000</v>
      </c>
      <c r="F263" s="651">
        <f>F261+F262</f>
        <v>2000</v>
      </c>
      <c r="G263" s="651">
        <f>G261+G262</f>
        <v>0</v>
      </c>
      <c r="H263" s="617"/>
      <c r="I263" s="1204"/>
      <c r="J263" s="653" t="s">
        <v>2</v>
      </c>
      <c r="K263" s="651">
        <f>K261+K262</f>
        <v>2000</v>
      </c>
      <c r="L263" s="651">
        <f>L261+L262</f>
        <v>2000</v>
      </c>
      <c r="M263" s="651">
        <f>M261+M262</f>
        <v>0</v>
      </c>
      <c r="N263" s="651">
        <f>N261+N262</f>
        <v>0</v>
      </c>
      <c r="O263" s="649"/>
      <c r="P263" s="649"/>
      <c r="Q263" s="649"/>
      <c r="R263" s="649"/>
      <c r="S263" s="649"/>
      <c r="T263" s="649"/>
      <c r="U263" s="649"/>
      <c r="V263" s="649"/>
      <c r="W263" s="649"/>
      <c r="X263" s="649"/>
      <c r="Y263" s="649"/>
      <c r="Z263" s="649"/>
      <c r="AA263" s="649"/>
      <c r="AB263" s="649"/>
      <c r="AC263" s="649"/>
      <c r="AD263" s="649"/>
      <c r="AE263" s="649"/>
      <c r="AF263" s="649"/>
      <c r="AG263" s="649"/>
      <c r="AH263" s="649"/>
      <c r="AI263" s="649"/>
      <c r="AJ263" s="649"/>
      <c r="AK263" s="649"/>
      <c r="AL263" s="649"/>
      <c r="AM263" s="649"/>
      <c r="AN263" s="649"/>
      <c r="AO263" s="649"/>
      <c r="AP263" s="649"/>
      <c r="AQ263" s="649"/>
      <c r="AR263" s="649"/>
      <c r="AS263" s="649"/>
      <c r="AT263" s="649"/>
      <c r="AU263" s="649"/>
      <c r="AV263" s="649"/>
      <c r="AW263" s="649"/>
      <c r="AX263" s="649"/>
      <c r="AY263" s="649"/>
      <c r="AZ263" s="649"/>
      <c r="BA263" s="649"/>
      <c r="BB263" s="649"/>
      <c r="BC263" s="649"/>
      <c r="BD263" s="649"/>
      <c r="BE263" s="649"/>
      <c r="BF263" s="649"/>
      <c r="BG263" s="649"/>
      <c r="BH263" s="649"/>
      <c r="BI263" s="649"/>
      <c r="BJ263" s="649"/>
      <c r="BK263" s="649"/>
      <c r="BL263" s="649"/>
      <c r="BM263" s="649"/>
      <c r="BN263" s="649"/>
      <c r="BO263" s="649"/>
      <c r="BP263" s="649"/>
      <c r="BQ263" s="649"/>
      <c r="BR263" s="649"/>
      <c r="BS263" s="649"/>
      <c r="BT263" s="649"/>
      <c r="BU263" s="649"/>
      <c r="BV263" s="649"/>
      <c r="BW263" s="649"/>
      <c r="BX263" s="649"/>
      <c r="BY263" s="649"/>
      <c r="BZ263" s="649"/>
      <c r="CA263" s="649"/>
      <c r="CB263" s="649"/>
      <c r="CC263" s="649"/>
      <c r="CD263" s="649"/>
      <c r="CE263" s="649"/>
      <c r="CF263" s="649"/>
      <c r="CG263" s="649"/>
      <c r="CH263" s="649"/>
      <c r="CI263" s="649"/>
      <c r="CJ263" s="649"/>
      <c r="CK263" s="649"/>
      <c r="CL263" s="649"/>
      <c r="CM263" s="649"/>
      <c r="CN263" s="649"/>
      <c r="CO263" s="649"/>
      <c r="CP263" s="649"/>
      <c r="CQ263" s="649"/>
      <c r="CR263" s="649"/>
      <c r="CS263" s="649"/>
      <c r="CT263" s="649"/>
      <c r="CU263" s="649"/>
      <c r="CV263" s="649"/>
      <c r="CW263" s="649"/>
      <c r="CX263" s="649"/>
      <c r="CY263" s="649"/>
      <c r="CZ263" s="649"/>
      <c r="DA263" s="649"/>
      <c r="DB263" s="649"/>
      <c r="DC263" s="649"/>
      <c r="DD263" s="649"/>
      <c r="DE263" s="649"/>
      <c r="DF263" s="649"/>
      <c r="DG263" s="649"/>
      <c r="DH263" s="649"/>
      <c r="DI263" s="649"/>
      <c r="DJ263" s="649"/>
      <c r="DK263" s="649"/>
      <c r="DL263" s="649"/>
      <c r="DM263" s="649"/>
      <c r="DN263" s="649"/>
      <c r="DO263" s="649"/>
      <c r="DP263" s="649"/>
      <c r="DQ263" s="649"/>
      <c r="DR263" s="649"/>
      <c r="DS263" s="649"/>
      <c r="DT263" s="649"/>
      <c r="DU263" s="649"/>
      <c r="DV263" s="649"/>
      <c r="DW263" s="649"/>
      <c r="DX263" s="649"/>
      <c r="DY263" s="649"/>
      <c r="DZ263" s="649"/>
      <c r="EA263" s="649"/>
      <c r="EB263" s="649"/>
      <c r="EC263" s="649"/>
      <c r="ED263" s="649"/>
      <c r="EE263" s="649"/>
      <c r="EF263" s="649"/>
      <c r="EG263" s="649"/>
      <c r="EH263" s="649"/>
      <c r="EI263" s="649"/>
      <c r="EJ263" s="649"/>
      <c r="EK263" s="649"/>
      <c r="EL263" s="649"/>
      <c r="EM263" s="649"/>
      <c r="EN263" s="649"/>
      <c r="EO263" s="649"/>
      <c r="EP263" s="649"/>
      <c r="EQ263" s="649"/>
      <c r="ER263" s="649"/>
      <c r="ES263" s="649"/>
      <c r="ET263" s="649"/>
      <c r="EU263" s="649"/>
      <c r="EV263" s="649"/>
      <c r="EW263" s="649"/>
      <c r="EX263" s="649"/>
      <c r="EY263" s="649"/>
      <c r="EZ263" s="649"/>
      <c r="FA263" s="649"/>
      <c r="FB263" s="649"/>
      <c r="FC263" s="649"/>
      <c r="FD263" s="649"/>
      <c r="FE263" s="649"/>
      <c r="FF263" s="649"/>
      <c r="FG263" s="649"/>
      <c r="FH263" s="649"/>
      <c r="FI263" s="649"/>
      <c r="FJ263" s="649"/>
      <c r="FK263" s="649"/>
      <c r="FL263" s="649"/>
      <c r="FM263" s="649"/>
      <c r="FN263" s="649"/>
      <c r="FO263" s="649"/>
      <c r="FP263" s="649"/>
      <c r="FQ263" s="649"/>
      <c r="FR263" s="649"/>
      <c r="FS263" s="649"/>
      <c r="FT263" s="649"/>
      <c r="FU263" s="649"/>
      <c r="FV263" s="649"/>
      <c r="FW263" s="649"/>
      <c r="FX263" s="649"/>
      <c r="FY263" s="649"/>
      <c r="FZ263" s="649"/>
      <c r="GA263" s="649"/>
      <c r="GB263" s="649"/>
      <c r="GC263" s="649"/>
      <c r="GD263" s="649"/>
      <c r="GE263" s="649"/>
      <c r="GF263" s="649"/>
      <c r="GG263" s="649"/>
      <c r="GH263" s="649"/>
      <c r="GI263" s="649"/>
      <c r="GJ263" s="649"/>
      <c r="GK263" s="649"/>
      <c r="GL263" s="649"/>
      <c r="GM263" s="649"/>
      <c r="GN263" s="649"/>
      <c r="GO263" s="649"/>
      <c r="GP263" s="649"/>
      <c r="GQ263" s="649"/>
      <c r="GR263" s="649"/>
      <c r="GS263" s="649"/>
      <c r="GT263" s="649"/>
      <c r="GU263" s="649"/>
      <c r="GV263" s="649"/>
      <c r="GW263" s="649"/>
      <c r="GX263" s="649"/>
      <c r="GY263" s="649"/>
      <c r="GZ263" s="649"/>
      <c r="HA263" s="649"/>
      <c r="HB263" s="649"/>
      <c r="HC263" s="649"/>
      <c r="HD263" s="649"/>
      <c r="HE263" s="649"/>
      <c r="HF263" s="649"/>
      <c r="HG263" s="649"/>
      <c r="HH263" s="649"/>
      <c r="HI263" s="649"/>
      <c r="HJ263" s="649"/>
      <c r="HK263" s="649"/>
      <c r="HL263" s="649"/>
      <c r="HM263" s="649"/>
      <c r="HN263" s="649"/>
      <c r="HO263" s="649"/>
      <c r="HP263" s="649"/>
      <c r="HQ263" s="649"/>
      <c r="HR263" s="649"/>
      <c r="HS263" s="649"/>
      <c r="HT263" s="649"/>
      <c r="HU263" s="649"/>
      <c r="HV263" s="649"/>
      <c r="HW263" s="649"/>
      <c r="HX263" s="649"/>
      <c r="HY263" s="649"/>
      <c r="HZ263" s="649"/>
      <c r="IA263" s="649"/>
      <c r="IB263" s="649"/>
      <c r="IC263" s="649"/>
      <c r="ID263" s="649"/>
      <c r="IE263" s="649"/>
      <c r="IF263" s="649"/>
      <c r="IG263" s="649"/>
      <c r="IH263" s="649"/>
      <c r="II263" s="649"/>
      <c r="IJ263" s="649"/>
      <c r="IK263" s="649"/>
      <c r="IL263" s="649"/>
      <c r="IM263" s="649"/>
      <c r="IN263" s="649"/>
      <c r="IO263" s="649"/>
      <c r="IP263" s="649"/>
      <c r="IQ263" s="649"/>
      <c r="IR263" s="649"/>
      <c r="IS263" s="649"/>
      <c r="IT263" s="649"/>
      <c r="IU263" s="649"/>
      <c r="IV263" s="219"/>
    </row>
    <row r="264" spans="1:256" hidden="1">
      <c r="A264" s="678"/>
      <c r="B264" s="679"/>
      <c r="C264" s="680"/>
      <c r="D264" s="667"/>
      <c r="E264" s="638"/>
      <c r="F264" s="638"/>
      <c r="G264" s="639"/>
      <c r="H264" s="617"/>
      <c r="I264" s="681"/>
      <c r="J264" s="675"/>
      <c r="K264" s="682"/>
      <c r="L264" s="682"/>
      <c r="M264" s="682"/>
      <c r="N264" s="682"/>
      <c r="O264" s="624"/>
      <c r="P264" s="624"/>
      <c r="Q264" s="624"/>
      <c r="R264" s="624"/>
      <c r="S264" s="624"/>
      <c r="T264" s="624"/>
      <c r="U264" s="624"/>
      <c r="V264" s="624"/>
      <c r="W264" s="624"/>
      <c r="X264" s="624"/>
      <c r="Y264" s="624"/>
      <c r="Z264" s="624"/>
      <c r="AA264" s="624"/>
      <c r="AB264" s="624"/>
      <c r="AC264" s="624"/>
      <c r="AD264" s="624"/>
      <c r="AE264" s="624"/>
      <c r="AF264" s="624"/>
      <c r="AG264" s="624"/>
      <c r="AH264" s="624"/>
      <c r="AI264" s="624"/>
      <c r="AJ264" s="624"/>
      <c r="AK264" s="624"/>
      <c r="AL264" s="624"/>
      <c r="AM264" s="624"/>
      <c r="AN264" s="624"/>
      <c r="AO264" s="624"/>
      <c r="AP264" s="624"/>
      <c r="AQ264" s="624"/>
      <c r="AR264" s="624"/>
      <c r="AS264" s="624"/>
      <c r="AT264" s="624"/>
      <c r="AU264" s="624"/>
      <c r="AV264" s="624"/>
      <c r="AW264" s="624"/>
      <c r="AX264" s="624"/>
      <c r="AY264" s="624"/>
      <c r="AZ264" s="624"/>
      <c r="BA264" s="624"/>
      <c r="BB264" s="624"/>
      <c r="BC264" s="624"/>
      <c r="BD264" s="624"/>
      <c r="BE264" s="624"/>
      <c r="BF264" s="624"/>
      <c r="BG264" s="624"/>
      <c r="BH264" s="624"/>
      <c r="BI264" s="624"/>
      <c r="BJ264" s="624"/>
      <c r="BK264" s="624"/>
      <c r="BL264" s="624"/>
      <c r="BM264" s="624"/>
      <c r="BN264" s="624"/>
      <c r="BO264" s="624"/>
      <c r="BP264" s="624"/>
      <c r="BQ264" s="624"/>
      <c r="BR264" s="624"/>
      <c r="BS264" s="624"/>
      <c r="BT264" s="624"/>
      <c r="BU264" s="624"/>
      <c r="BV264" s="624"/>
      <c r="BW264" s="624"/>
      <c r="BX264" s="624"/>
      <c r="BY264" s="624"/>
      <c r="BZ264" s="624"/>
      <c r="CA264" s="624"/>
      <c r="CB264" s="624"/>
      <c r="CC264" s="624"/>
      <c r="CD264" s="624"/>
      <c r="CE264" s="624"/>
      <c r="CF264" s="624"/>
      <c r="CG264" s="624"/>
      <c r="CH264" s="624"/>
      <c r="CI264" s="624"/>
      <c r="CJ264" s="624"/>
      <c r="CK264" s="624"/>
      <c r="CL264" s="624"/>
      <c r="CM264" s="624"/>
      <c r="CN264" s="624"/>
      <c r="CO264" s="624"/>
      <c r="CP264" s="624"/>
      <c r="CQ264" s="624"/>
      <c r="CR264" s="624"/>
      <c r="CS264" s="624"/>
      <c r="CT264" s="624"/>
      <c r="CU264" s="624"/>
      <c r="CV264" s="624"/>
      <c r="CW264" s="624"/>
      <c r="CX264" s="624"/>
      <c r="CY264" s="624"/>
      <c r="CZ264" s="624"/>
      <c r="DA264" s="624"/>
      <c r="DB264" s="624"/>
      <c r="DC264" s="624"/>
      <c r="DD264" s="624"/>
      <c r="DE264" s="624"/>
      <c r="DF264" s="624"/>
      <c r="DG264" s="624"/>
      <c r="DH264" s="624"/>
      <c r="DI264" s="624"/>
      <c r="DJ264" s="624"/>
      <c r="DK264" s="624"/>
      <c r="DL264" s="624"/>
      <c r="DM264" s="624"/>
      <c r="DN264" s="624"/>
      <c r="DO264" s="624"/>
      <c r="DP264" s="624"/>
      <c r="DQ264" s="624"/>
      <c r="DR264" s="624"/>
      <c r="DS264" s="624"/>
      <c r="DT264" s="624"/>
      <c r="DU264" s="624"/>
      <c r="DV264" s="624"/>
      <c r="DW264" s="624"/>
      <c r="DX264" s="624"/>
      <c r="DY264" s="624"/>
      <c r="DZ264" s="624"/>
      <c r="EA264" s="624"/>
      <c r="EB264" s="624"/>
      <c r="EC264" s="624"/>
      <c r="ED264" s="624"/>
      <c r="EE264" s="624"/>
      <c r="EF264" s="624"/>
      <c r="EG264" s="624"/>
      <c r="EH264" s="624"/>
      <c r="EI264" s="624"/>
      <c r="EJ264" s="624"/>
      <c r="EK264" s="624"/>
      <c r="EL264" s="624"/>
      <c r="EM264" s="624"/>
      <c r="EN264" s="624"/>
      <c r="EO264" s="624"/>
      <c r="EP264" s="624"/>
      <c r="EQ264" s="624"/>
      <c r="ER264" s="624"/>
      <c r="ES264" s="624"/>
      <c r="ET264" s="624"/>
      <c r="EU264" s="624"/>
      <c r="EV264" s="624"/>
      <c r="EW264" s="624"/>
      <c r="EX264" s="624"/>
      <c r="EY264" s="624"/>
      <c r="EZ264" s="624"/>
      <c r="FA264" s="624"/>
      <c r="FB264" s="624"/>
      <c r="FC264" s="624"/>
      <c r="FD264" s="624"/>
      <c r="FE264" s="624"/>
      <c r="FF264" s="624"/>
      <c r="FG264" s="624"/>
      <c r="FH264" s="624"/>
      <c r="FI264" s="624"/>
      <c r="FJ264" s="624"/>
      <c r="FK264" s="624"/>
      <c r="FL264" s="624"/>
      <c r="FM264" s="624"/>
      <c r="FN264" s="624"/>
      <c r="FO264" s="624"/>
      <c r="FP264" s="624"/>
      <c r="FQ264" s="624"/>
      <c r="FR264" s="624"/>
      <c r="FS264" s="624"/>
      <c r="FT264" s="624"/>
      <c r="FU264" s="624"/>
      <c r="FV264" s="624"/>
      <c r="FW264" s="624"/>
      <c r="FX264" s="624"/>
      <c r="FY264" s="624"/>
      <c r="FZ264" s="624"/>
      <c r="GA264" s="624"/>
      <c r="GB264" s="624"/>
      <c r="GC264" s="624"/>
      <c r="GD264" s="624"/>
      <c r="GE264" s="624"/>
      <c r="GF264" s="624"/>
      <c r="GG264" s="624"/>
      <c r="GH264" s="624"/>
      <c r="GI264" s="624"/>
      <c r="GJ264" s="624"/>
      <c r="GK264" s="624"/>
      <c r="GL264" s="624"/>
      <c r="GM264" s="624"/>
      <c r="GN264" s="624"/>
      <c r="GO264" s="624"/>
      <c r="GP264" s="624"/>
      <c r="GQ264" s="624"/>
      <c r="GR264" s="624"/>
      <c r="GS264" s="624"/>
      <c r="GT264" s="624"/>
      <c r="GU264" s="624"/>
      <c r="GV264" s="624"/>
      <c r="GW264" s="624"/>
      <c r="GX264" s="624"/>
      <c r="GY264" s="624"/>
      <c r="GZ264" s="624"/>
      <c r="HA264" s="624"/>
      <c r="HB264" s="624"/>
      <c r="HC264" s="624"/>
      <c r="HD264" s="624"/>
      <c r="HE264" s="624"/>
      <c r="HF264" s="624"/>
      <c r="HG264" s="624"/>
      <c r="HH264" s="624"/>
      <c r="HI264" s="624"/>
      <c r="HJ264" s="624"/>
      <c r="HK264" s="624"/>
      <c r="HL264" s="624"/>
      <c r="HM264" s="624"/>
      <c r="HN264" s="624"/>
      <c r="HO264" s="624"/>
      <c r="HP264" s="624"/>
      <c r="HQ264" s="624"/>
      <c r="HR264" s="624"/>
      <c r="HS264" s="624"/>
      <c r="HT264" s="624"/>
      <c r="HU264" s="624"/>
      <c r="HV264" s="624"/>
      <c r="HW264" s="624"/>
      <c r="HX264" s="624"/>
      <c r="HY264" s="624"/>
      <c r="HZ264" s="624"/>
      <c r="IA264" s="624"/>
      <c r="IB264" s="624"/>
      <c r="IC264" s="624"/>
      <c r="ID264" s="624"/>
      <c r="IE264" s="624"/>
      <c r="IF264" s="624"/>
      <c r="IG264" s="624"/>
      <c r="IH264" s="624"/>
      <c r="II264" s="624"/>
      <c r="IJ264" s="624"/>
      <c r="IK264" s="624"/>
      <c r="IL264" s="624"/>
      <c r="IM264" s="624"/>
      <c r="IN264" s="624"/>
      <c r="IO264" s="624"/>
      <c r="IP264" s="624"/>
      <c r="IQ264" s="624"/>
      <c r="IR264" s="624"/>
      <c r="IS264" s="624"/>
      <c r="IT264" s="624"/>
      <c r="IU264" s="624"/>
      <c r="IV264" s="219"/>
    </row>
    <row r="265" spans="1:256" hidden="1">
      <c r="A265" s="1205"/>
      <c r="B265" s="1205"/>
      <c r="C265" s="1208" t="s">
        <v>1386</v>
      </c>
      <c r="D265" s="644" t="s">
        <v>0</v>
      </c>
      <c r="E265" s="645">
        <f>F265+G265</f>
        <v>2000</v>
      </c>
      <c r="F265" s="645">
        <v>2000</v>
      </c>
      <c r="G265" s="646">
        <v>0</v>
      </c>
      <c r="H265" s="617"/>
      <c r="I265" s="1211" t="s">
        <v>514</v>
      </c>
      <c r="J265" s="648" t="s">
        <v>0</v>
      </c>
      <c r="K265" s="645">
        <f>L265+M265+N265</f>
        <v>2000</v>
      </c>
      <c r="L265" s="645">
        <v>2000</v>
      </c>
      <c r="M265" s="645">
        <v>0</v>
      </c>
      <c r="N265" s="645">
        <v>0</v>
      </c>
      <c r="O265" s="219"/>
      <c r="P265" s="219"/>
      <c r="Q265" s="219"/>
      <c r="R265" s="219"/>
      <c r="S265" s="219"/>
      <c r="T265" s="219"/>
      <c r="U265" s="219"/>
      <c r="V265" s="219"/>
      <c r="W265" s="219"/>
      <c r="X265" s="219"/>
      <c r="Y265" s="219"/>
      <c r="Z265" s="219"/>
      <c r="AA265" s="219"/>
      <c r="AB265" s="219"/>
      <c r="AC265" s="219"/>
      <c r="AD265" s="219"/>
      <c r="AE265" s="219"/>
      <c r="AF265" s="219"/>
      <c r="AG265" s="219"/>
      <c r="AH265" s="219"/>
      <c r="AI265" s="219"/>
      <c r="AJ265" s="219"/>
      <c r="AK265" s="219"/>
      <c r="AL265" s="219"/>
      <c r="AM265" s="219"/>
      <c r="AN265" s="219"/>
      <c r="AO265" s="219"/>
      <c r="AP265" s="219"/>
      <c r="AQ265" s="219"/>
      <c r="AR265" s="219"/>
      <c r="AS265" s="219"/>
      <c r="AT265" s="219"/>
      <c r="AU265" s="219"/>
      <c r="AV265" s="219"/>
      <c r="AW265" s="219"/>
      <c r="AX265" s="219"/>
      <c r="AY265" s="219"/>
      <c r="AZ265" s="219"/>
      <c r="BA265" s="219"/>
      <c r="BB265" s="219"/>
      <c r="BC265" s="219"/>
      <c r="BD265" s="219"/>
      <c r="BE265" s="219"/>
      <c r="BF265" s="219"/>
      <c r="BG265" s="219"/>
      <c r="BH265" s="219"/>
      <c r="BI265" s="219"/>
      <c r="BJ265" s="219"/>
      <c r="BK265" s="219"/>
      <c r="BL265" s="219"/>
      <c r="BM265" s="219"/>
      <c r="BN265" s="219"/>
      <c r="BO265" s="219"/>
      <c r="BP265" s="219"/>
      <c r="BQ265" s="219"/>
      <c r="BR265" s="219"/>
      <c r="BS265" s="219"/>
      <c r="BT265" s="219"/>
      <c r="BU265" s="219"/>
      <c r="BV265" s="219"/>
      <c r="BW265" s="219"/>
      <c r="BX265" s="219"/>
      <c r="BY265" s="219"/>
      <c r="BZ265" s="219"/>
      <c r="CA265" s="219"/>
      <c r="CB265" s="219"/>
      <c r="CC265" s="219"/>
      <c r="CD265" s="219"/>
      <c r="CE265" s="219"/>
      <c r="CF265" s="219"/>
      <c r="CG265" s="219"/>
      <c r="CH265" s="219"/>
      <c r="CI265" s="219"/>
      <c r="CJ265" s="219"/>
      <c r="CK265" s="219"/>
      <c r="CL265" s="219"/>
      <c r="CM265" s="219"/>
      <c r="CN265" s="219"/>
      <c r="CO265" s="219"/>
      <c r="CP265" s="219"/>
      <c r="CQ265" s="219"/>
      <c r="CR265" s="219"/>
      <c r="CS265" s="219"/>
      <c r="CT265" s="219"/>
      <c r="CU265" s="219"/>
      <c r="CV265" s="219"/>
      <c r="CW265" s="219"/>
      <c r="CX265" s="219"/>
      <c r="CY265" s="219"/>
      <c r="CZ265" s="219"/>
      <c r="DA265" s="219"/>
      <c r="DB265" s="219"/>
      <c r="DC265" s="219"/>
      <c r="DD265" s="219"/>
      <c r="DE265" s="219"/>
      <c r="DF265" s="219"/>
      <c r="DG265" s="219"/>
      <c r="DH265" s="219"/>
      <c r="DI265" s="219"/>
      <c r="DJ265" s="219"/>
      <c r="DK265" s="219"/>
      <c r="DL265" s="219"/>
      <c r="DM265" s="219"/>
      <c r="DN265" s="219"/>
      <c r="DO265" s="219"/>
      <c r="DP265" s="219"/>
      <c r="DQ265" s="219"/>
      <c r="DR265" s="219"/>
      <c r="DS265" s="219"/>
      <c r="DT265" s="219"/>
      <c r="DU265" s="219"/>
      <c r="DV265" s="219"/>
      <c r="DW265" s="219"/>
      <c r="DX265" s="219"/>
      <c r="DY265" s="219"/>
      <c r="DZ265" s="219"/>
      <c r="EA265" s="219"/>
      <c r="EB265" s="219"/>
      <c r="EC265" s="219"/>
      <c r="ED265" s="219"/>
      <c r="EE265" s="219"/>
      <c r="EF265" s="219"/>
      <c r="EG265" s="219"/>
      <c r="EH265" s="219"/>
      <c r="EI265" s="219"/>
      <c r="EJ265" s="219"/>
      <c r="EK265" s="219"/>
      <c r="EL265" s="219"/>
      <c r="EM265" s="219"/>
      <c r="EN265" s="219"/>
      <c r="EO265" s="219"/>
      <c r="EP265" s="219"/>
      <c r="EQ265" s="219"/>
      <c r="ER265" s="219"/>
      <c r="ES265" s="219"/>
      <c r="ET265" s="219"/>
      <c r="EU265" s="219"/>
      <c r="EV265" s="219"/>
      <c r="EW265" s="219"/>
      <c r="EX265" s="219"/>
      <c r="EY265" s="219"/>
      <c r="EZ265" s="219"/>
      <c r="FA265" s="219"/>
      <c r="FB265" s="219"/>
      <c r="FC265" s="219"/>
      <c r="FD265" s="219"/>
      <c r="FE265" s="219"/>
      <c r="FF265" s="219"/>
      <c r="FG265" s="219"/>
      <c r="FH265" s="219"/>
      <c r="FI265" s="219"/>
      <c r="FJ265" s="219"/>
      <c r="FK265" s="219"/>
      <c r="FL265" s="219"/>
      <c r="FM265" s="219"/>
      <c r="FN265" s="219"/>
      <c r="FO265" s="219"/>
      <c r="FP265" s="219"/>
      <c r="FQ265" s="219"/>
      <c r="FR265" s="219"/>
      <c r="FS265" s="219"/>
      <c r="FT265" s="219"/>
      <c r="FU265" s="219"/>
      <c r="FV265" s="219"/>
      <c r="FW265" s="219"/>
      <c r="FX265" s="219"/>
      <c r="FY265" s="219"/>
      <c r="FZ265" s="219"/>
      <c r="GA265" s="219"/>
      <c r="GB265" s="219"/>
      <c r="GC265" s="219"/>
      <c r="GD265" s="219"/>
      <c r="GE265" s="219"/>
      <c r="GF265" s="219"/>
      <c r="GG265" s="219"/>
      <c r="GH265" s="219"/>
      <c r="GI265" s="219"/>
      <c r="GJ265" s="219"/>
      <c r="GK265" s="219"/>
      <c r="GL265" s="219"/>
      <c r="GM265" s="219"/>
      <c r="GN265" s="219"/>
      <c r="GO265" s="219"/>
      <c r="GP265" s="219"/>
      <c r="GQ265" s="219"/>
      <c r="GR265" s="219"/>
      <c r="GS265" s="219"/>
      <c r="GT265" s="219"/>
      <c r="GU265" s="219"/>
      <c r="GV265" s="219"/>
      <c r="GW265" s="219"/>
      <c r="GX265" s="219"/>
      <c r="GY265" s="219"/>
      <c r="GZ265" s="219"/>
      <c r="HA265" s="219"/>
      <c r="HB265" s="219"/>
      <c r="HC265" s="219"/>
      <c r="HD265" s="219"/>
      <c r="HE265" s="219"/>
      <c r="HF265" s="219"/>
      <c r="HG265" s="219"/>
      <c r="HH265" s="219"/>
      <c r="HI265" s="219"/>
      <c r="HJ265" s="219"/>
      <c r="HK265" s="219"/>
      <c r="HL265" s="219"/>
      <c r="HM265" s="219"/>
      <c r="HN265" s="219"/>
      <c r="HO265" s="219"/>
      <c r="HP265" s="219"/>
      <c r="HQ265" s="219"/>
      <c r="HR265" s="219"/>
      <c r="HS265" s="219"/>
      <c r="HT265" s="219"/>
      <c r="HU265" s="219"/>
      <c r="HV265" s="219"/>
      <c r="HW265" s="219"/>
      <c r="HX265" s="219"/>
      <c r="HY265" s="219"/>
      <c r="HZ265" s="219"/>
      <c r="IA265" s="219"/>
      <c r="IB265" s="219"/>
      <c r="IC265" s="219"/>
      <c r="ID265" s="219"/>
      <c r="IE265" s="219"/>
      <c r="IF265" s="219"/>
      <c r="IG265" s="219"/>
      <c r="IH265" s="219"/>
      <c r="II265" s="219"/>
      <c r="IJ265" s="219"/>
      <c r="IK265" s="219"/>
      <c r="IL265" s="219"/>
      <c r="IM265" s="219"/>
      <c r="IN265" s="219"/>
      <c r="IO265" s="219"/>
      <c r="IP265" s="219"/>
      <c r="IQ265" s="219"/>
      <c r="IR265" s="219"/>
      <c r="IS265" s="219"/>
      <c r="IT265" s="219"/>
      <c r="IU265" s="219"/>
      <c r="IV265" s="219"/>
    </row>
    <row r="266" spans="1:256" hidden="1">
      <c r="A266" s="1206"/>
      <c r="B266" s="1206"/>
      <c r="C266" s="1209"/>
      <c r="D266" s="644" t="s">
        <v>1</v>
      </c>
      <c r="E266" s="645">
        <f>F266+G266</f>
        <v>0</v>
      </c>
      <c r="F266" s="645"/>
      <c r="G266" s="646"/>
      <c r="H266" s="617"/>
      <c r="I266" s="1212"/>
      <c r="J266" s="648" t="s">
        <v>1</v>
      </c>
      <c r="K266" s="645">
        <f>L266+M266+N266</f>
        <v>0</v>
      </c>
      <c r="L266" s="645"/>
      <c r="M266" s="645"/>
      <c r="N266" s="645"/>
      <c r="O266" s="219"/>
      <c r="P266" s="219"/>
      <c r="Q266" s="219"/>
      <c r="R266" s="219"/>
      <c r="S266" s="219"/>
      <c r="T266" s="219"/>
      <c r="U266" s="219"/>
      <c r="V266" s="219"/>
      <c r="W266" s="219"/>
      <c r="X266" s="219"/>
      <c r="Y266" s="219"/>
      <c r="Z266" s="219"/>
      <c r="AA266" s="219"/>
      <c r="AB266" s="219"/>
      <c r="AC266" s="219"/>
      <c r="AD266" s="219"/>
      <c r="AE266" s="219"/>
      <c r="AF266" s="219"/>
      <c r="AG266" s="219"/>
      <c r="AH266" s="219"/>
      <c r="AI266" s="219"/>
      <c r="AJ266" s="219"/>
      <c r="AK266" s="219"/>
      <c r="AL266" s="219"/>
      <c r="AM266" s="219"/>
      <c r="AN266" s="219"/>
      <c r="AO266" s="219"/>
      <c r="AP266" s="219"/>
      <c r="AQ266" s="219"/>
      <c r="AR266" s="219"/>
      <c r="AS266" s="219"/>
      <c r="AT266" s="219"/>
      <c r="AU266" s="219"/>
      <c r="AV266" s="219"/>
      <c r="AW266" s="219"/>
      <c r="AX266" s="219"/>
      <c r="AY266" s="219"/>
      <c r="AZ266" s="219"/>
      <c r="BA266" s="219"/>
      <c r="BB266" s="219"/>
      <c r="BC266" s="219"/>
      <c r="BD266" s="219"/>
      <c r="BE266" s="219"/>
      <c r="BF266" s="219"/>
      <c r="BG266" s="219"/>
      <c r="BH266" s="219"/>
      <c r="BI266" s="219"/>
      <c r="BJ266" s="219"/>
      <c r="BK266" s="219"/>
      <c r="BL266" s="219"/>
      <c r="BM266" s="219"/>
      <c r="BN266" s="219"/>
      <c r="BO266" s="219"/>
      <c r="BP266" s="219"/>
      <c r="BQ266" s="219"/>
      <c r="BR266" s="219"/>
      <c r="BS266" s="219"/>
      <c r="BT266" s="219"/>
      <c r="BU266" s="219"/>
      <c r="BV266" s="219"/>
      <c r="BW266" s="219"/>
      <c r="BX266" s="219"/>
      <c r="BY266" s="219"/>
      <c r="BZ266" s="219"/>
      <c r="CA266" s="219"/>
      <c r="CB266" s="219"/>
      <c r="CC266" s="219"/>
      <c r="CD266" s="219"/>
      <c r="CE266" s="219"/>
      <c r="CF266" s="219"/>
      <c r="CG266" s="219"/>
      <c r="CH266" s="219"/>
      <c r="CI266" s="219"/>
      <c r="CJ266" s="219"/>
      <c r="CK266" s="219"/>
      <c r="CL266" s="219"/>
      <c r="CM266" s="219"/>
      <c r="CN266" s="219"/>
      <c r="CO266" s="219"/>
      <c r="CP266" s="219"/>
      <c r="CQ266" s="219"/>
      <c r="CR266" s="219"/>
      <c r="CS266" s="219"/>
      <c r="CT266" s="219"/>
      <c r="CU266" s="219"/>
      <c r="CV266" s="219"/>
      <c r="CW266" s="219"/>
      <c r="CX266" s="219"/>
      <c r="CY266" s="219"/>
      <c r="CZ266" s="219"/>
      <c r="DA266" s="219"/>
      <c r="DB266" s="219"/>
      <c r="DC266" s="219"/>
      <c r="DD266" s="219"/>
      <c r="DE266" s="219"/>
      <c r="DF266" s="219"/>
      <c r="DG266" s="219"/>
      <c r="DH266" s="219"/>
      <c r="DI266" s="219"/>
      <c r="DJ266" s="219"/>
      <c r="DK266" s="219"/>
      <c r="DL266" s="219"/>
      <c r="DM266" s="219"/>
      <c r="DN266" s="219"/>
      <c r="DO266" s="219"/>
      <c r="DP266" s="219"/>
      <c r="DQ266" s="219"/>
      <c r="DR266" s="219"/>
      <c r="DS266" s="219"/>
      <c r="DT266" s="219"/>
      <c r="DU266" s="219"/>
      <c r="DV266" s="219"/>
      <c r="DW266" s="219"/>
      <c r="DX266" s="219"/>
      <c r="DY266" s="219"/>
      <c r="DZ266" s="219"/>
      <c r="EA266" s="219"/>
      <c r="EB266" s="219"/>
      <c r="EC266" s="219"/>
      <c r="ED266" s="219"/>
      <c r="EE266" s="219"/>
      <c r="EF266" s="219"/>
      <c r="EG266" s="219"/>
      <c r="EH266" s="219"/>
      <c r="EI266" s="219"/>
      <c r="EJ266" s="219"/>
      <c r="EK266" s="219"/>
      <c r="EL266" s="219"/>
      <c r="EM266" s="219"/>
      <c r="EN266" s="219"/>
      <c r="EO266" s="219"/>
      <c r="EP266" s="219"/>
      <c r="EQ266" s="219"/>
      <c r="ER266" s="219"/>
      <c r="ES266" s="219"/>
      <c r="ET266" s="219"/>
      <c r="EU266" s="219"/>
      <c r="EV266" s="219"/>
      <c r="EW266" s="219"/>
      <c r="EX266" s="219"/>
      <c r="EY266" s="219"/>
      <c r="EZ266" s="219"/>
      <c r="FA266" s="219"/>
      <c r="FB266" s="219"/>
      <c r="FC266" s="219"/>
      <c r="FD266" s="219"/>
      <c r="FE266" s="219"/>
      <c r="FF266" s="219"/>
      <c r="FG266" s="219"/>
      <c r="FH266" s="219"/>
      <c r="FI266" s="219"/>
      <c r="FJ266" s="219"/>
      <c r="FK266" s="219"/>
      <c r="FL266" s="219"/>
      <c r="FM266" s="219"/>
      <c r="FN266" s="219"/>
      <c r="FO266" s="219"/>
      <c r="FP266" s="219"/>
      <c r="FQ266" s="219"/>
      <c r="FR266" s="219"/>
      <c r="FS266" s="219"/>
      <c r="FT266" s="219"/>
      <c r="FU266" s="219"/>
      <c r="FV266" s="219"/>
      <c r="FW266" s="219"/>
      <c r="FX266" s="219"/>
      <c r="FY266" s="219"/>
      <c r="FZ266" s="219"/>
      <c r="GA266" s="219"/>
      <c r="GB266" s="219"/>
      <c r="GC266" s="219"/>
      <c r="GD266" s="219"/>
      <c r="GE266" s="219"/>
      <c r="GF266" s="219"/>
      <c r="GG266" s="219"/>
      <c r="GH266" s="219"/>
      <c r="GI266" s="219"/>
      <c r="GJ266" s="219"/>
      <c r="GK266" s="219"/>
      <c r="GL266" s="219"/>
      <c r="GM266" s="219"/>
      <c r="GN266" s="219"/>
      <c r="GO266" s="219"/>
      <c r="GP266" s="219"/>
      <c r="GQ266" s="219"/>
      <c r="GR266" s="219"/>
      <c r="GS266" s="219"/>
      <c r="GT266" s="219"/>
      <c r="GU266" s="219"/>
      <c r="GV266" s="219"/>
      <c r="GW266" s="219"/>
      <c r="GX266" s="219"/>
      <c r="GY266" s="219"/>
      <c r="GZ266" s="219"/>
      <c r="HA266" s="219"/>
      <c r="HB266" s="219"/>
      <c r="HC266" s="219"/>
      <c r="HD266" s="219"/>
      <c r="HE266" s="219"/>
      <c r="HF266" s="219"/>
      <c r="HG266" s="219"/>
      <c r="HH266" s="219"/>
      <c r="HI266" s="219"/>
      <c r="HJ266" s="219"/>
      <c r="HK266" s="219"/>
      <c r="HL266" s="219"/>
      <c r="HM266" s="219"/>
      <c r="HN266" s="219"/>
      <c r="HO266" s="219"/>
      <c r="HP266" s="219"/>
      <c r="HQ266" s="219"/>
      <c r="HR266" s="219"/>
      <c r="HS266" s="219"/>
      <c r="HT266" s="219"/>
      <c r="HU266" s="219"/>
      <c r="HV266" s="219"/>
      <c r="HW266" s="219"/>
      <c r="HX266" s="219"/>
      <c r="HY266" s="219"/>
      <c r="HZ266" s="219"/>
      <c r="IA266" s="219"/>
      <c r="IB266" s="219"/>
      <c r="IC266" s="219"/>
      <c r="ID266" s="219"/>
      <c r="IE266" s="219"/>
      <c r="IF266" s="219"/>
      <c r="IG266" s="219"/>
      <c r="IH266" s="219"/>
      <c r="II266" s="219"/>
      <c r="IJ266" s="219"/>
      <c r="IK266" s="219"/>
      <c r="IL266" s="219"/>
      <c r="IM266" s="219"/>
      <c r="IN266" s="219"/>
      <c r="IO266" s="219"/>
      <c r="IP266" s="219"/>
      <c r="IQ266" s="219"/>
      <c r="IR266" s="219"/>
      <c r="IS266" s="219"/>
      <c r="IT266" s="219"/>
      <c r="IU266" s="219"/>
      <c r="IV266" s="219"/>
    </row>
    <row r="267" spans="1:256" hidden="1">
      <c r="A267" s="1207"/>
      <c r="B267" s="1207"/>
      <c r="C267" s="1210"/>
      <c r="D267" s="644" t="s">
        <v>2</v>
      </c>
      <c r="E267" s="645">
        <f>E265+E266</f>
        <v>2000</v>
      </c>
      <c r="F267" s="645">
        <f>F265+F266</f>
        <v>2000</v>
      </c>
      <c r="G267" s="645">
        <f>G265+G266</f>
        <v>0</v>
      </c>
      <c r="H267" s="617"/>
      <c r="I267" s="1213"/>
      <c r="J267" s="648" t="s">
        <v>2</v>
      </c>
      <c r="K267" s="645">
        <f>K265+K266</f>
        <v>2000</v>
      </c>
      <c r="L267" s="645">
        <f>L265+L266</f>
        <v>2000</v>
      </c>
      <c r="M267" s="645">
        <f>M265+M266</f>
        <v>0</v>
      </c>
      <c r="N267" s="645">
        <f>N265+N266</f>
        <v>0</v>
      </c>
      <c r="O267" s="219"/>
      <c r="P267" s="219"/>
      <c r="Q267" s="219"/>
      <c r="R267" s="219"/>
      <c r="S267" s="219"/>
      <c r="T267" s="219"/>
      <c r="U267" s="219"/>
      <c r="V267" s="219"/>
      <c r="W267" s="219"/>
      <c r="X267" s="219"/>
      <c r="Y267" s="219"/>
      <c r="Z267" s="219"/>
      <c r="AA267" s="219"/>
      <c r="AB267" s="219"/>
      <c r="AC267" s="219"/>
      <c r="AD267" s="219"/>
      <c r="AE267" s="219"/>
      <c r="AF267" s="219"/>
      <c r="AG267" s="219"/>
      <c r="AH267" s="219"/>
      <c r="AI267" s="219"/>
      <c r="AJ267" s="219"/>
      <c r="AK267" s="219"/>
      <c r="AL267" s="219"/>
      <c r="AM267" s="219"/>
      <c r="AN267" s="219"/>
      <c r="AO267" s="219"/>
      <c r="AP267" s="219"/>
      <c r="AQ267" s="219"/>
      <c r="AR267" s="219"/>
      <c r="AS267" s="219"/>
      <c r="AT267" s="219"/>
      <c r="AU267" s="219"/>
      <c r="AV267" s="219"/>
      <c r="AW267" s="219"/>
      <c r="AX267" s="219"/>
      <c r="AY267" s="219"/>
      <c r="AZ267" s="219"/>
      <c r="BA267" s="219"/>
      <c r="BB267" s="219"/>
      <c r="BC267" s="219"/>
      <c r="BD267" s="219"/>
      <c r="BE267" s="219"/>
      <c r="BF267" s="219"/>
      <c r="BG267" s="219"/>
      <c r="BH267" s="219"/>
      <c r="BI267" s="219"/>
      <c r="BJ267" s="219"/>
      <c r="BK267" s="219"/>
      <c r="BL267" s="219"/>
      <c r="BM267" s="219"/>
      <c r="BN267" s="219"/>
      <c r="BO267" s="219"/>
      <c r="BP267" s="219"/>
      <c r="BQ267" s="219"/>
      <c r="BR267" s="219"/>
      <c r="BS267" s="219"/>
      <c r="BT267" s="219"/>
      <c r="BU267" s="219"/>
      <c r="BV267" s="219"/>
      <c r="BW267" s="219"/>
      <c r="BX267" s="219"/>
      <c r="BY267" s="219"/>
      <c r="BZ267" s="219"/>
      <c r="CA267" s="219"/>
      <c r="CB267" s="219"/>
      <c r="CC267" s="219"/>
      <c r="CD267" s="219"/>
      <c r="CE267" s="219"/>
      <c r="CF267" s="219"/>
      <c r="CG267" s="219"/>
      <c r="CH267" s="219"/>
      <c r="CI267" s="219"/>
      <c r="CJ267" s="219"/>
      <c r="CK267" s="219"/>
      <c r="CL267" s="219"/>
      <c r="CM267" s="219"/>
      <c r="CN267" s="219"/>
      <c r="CO267" s="219"/>
      <c r="CP267" s="219"/>
      <c r="CQ267" s="219"/>
      <c r="CR267" s="219"/>
      <c r="CS267" s="219"/>
      <c r="CT267" s="219"/>
      <c r="CU267" s="219"/>
      <c r="CV267" s="219"/>
      <c r="CW267" s="219"/>
      <c r="CX267" s="219"/>
      <c r="CY267" s="219"/>
      <c r="CZ267" s="219"/>
      <c r="DA267" s="219"/>
      <c r="DB267" s="219"/>
      <c r="DC267" s="219"/>
      <c r="DD267" s="219"/>
      <c r="DE267" s="219"/>
      <c r="DF267" s="219"/>
      <c r="DG267" s="219"/>
      <c r="DH267" s="219"/>
      <c r="DI267" s="219"/>
      <c r="DJ267" s="219"/>
      <c r="DK267" s="219"/>
      <c r="DL267" s="219"/>
      <c r="DM267" s="219"/>
      <c r="DN267" s="219"/>
      <c r="DO267" s="219"/>
      <c r="DP267" s="219"/>
      <c r="DQ267" s="219"/>
      <c r="DR267" s="219"/>
      <c r="DS267" s="219"/>
      <c r="DT267" s="219"/>
      <c r="DU267" s="219"/>
      <c r="DV267" s="219"/>
      <c r="DW267" s="219"/>
      <c r="DX267" s="219"/>
      <c r="DY267" s="219"/>
      <c r="DZ267" s="219"/>
      <c r="EA267" s="219"/>
      <c r="EB267" s="219"/>
      <c r="EC267" s="219"/>
      <c r="ED267" s="219"/>
      <c r="EE267" s="219"/>
      <c r="EF267" s="219"/>
      <c r="EG267" s="219"/>
      <c r="EH267" s="219"/>
      <c r="EI267" s="219"/>
      <c r="EJ267" s="219"/>
      <c r="EK267" s="219"/>
      <c r="EL267" s="219"/>
      <c r="EM267" s="219"/>
      <c r="EN267" s="219"/>
      <c r="EO267" s="219"/>
      <c r="EP267" s="219"/>
      <c r="EQ267" s="219"/>
      <c r="ER267" s="219"/>
      <c r="ES267" s="219"/>
      <c r="ET267" s="219"/>
      <c r="EU267" s="219"/>
      <c r="EV267" s="219"/>
      <c r="EW267" s="219"/>
      <c r="EX267" s="219"/>
      <c r="EY267" s="219"/>
      <c r="EZ267" s="219"/>
      <c r="FA267" s="219"/>
      <c r="FB267" s="219"/>
      <c r="FC267" s="219"/>
      <c r="FD267" s="219"/>
      <c r="FE267" s="219"/>
      <c r="FF267" s="219"/>
      <c r="FG267" s="219"/>
      <c r="FH267" s="219"/>
      <c r="FI267" s="219"/>
      <c r="FJ267" s="219"/>
      <c r="FK267" s="219"/>
      <c r="FL267" s="219"/>
      <c r="FM267" s="219"/>
      <c r="FN267" s="219"/>
      <c r="FO267" s="219"/>
      <c r="FP267" s="219"/>
      <c r="FQ267" s="219"/>
      <c r="FR267" s="219"/>
      <c r="FS267" s="219"/>
      <c r="FT267" s="219"/>
      <c r="FU267" s="219"/>
      <c r="FV267" s="219"/>
      <c r="FW267" s="219"/>
      <c r="FX267" s="219"/>
      <c r="FY267" s="219"/>
      <c r="FZ267" s="219"/>
      <c r="GA267" s="219"/>
      <c r="GB267" s="219"/>
      <c r="GC267" s="219"/>
      <c r="GD267" s="219"/>
      <c r="GE267" s="219"/>
      <c r="GF267" s="219"/>
      <c r="GG267" s="219"/>
      <c r="GH267" s="219"/>
      <c r="GI267" s="219"/>
      <c r="GJ267" s="219"/>
      <c r="GK267" s="219"/>
      <c r="GL267" s="219"/>
      <c r="GM267" s="219"/>
      <c r="GN267" s="219"/>
      <c r="GO267" s="219"/>
      <c r="GP267" s="219"/>
      <c r="GQ267" s="219"/>
      <c r="GR267" s="219"/>
      <c r="GS267" s="219"/>
      <c r="GT267" s="219"/>
      <c r="GU267" s="219"/>
      <c r="GV267" s="219"/>
      <c r="GW267" s="219"/>
      <c r="GX267" s="219"/>
      <c r="GY267" s="219"/>
      <c r="GZ267" s="219"/>
      <c r="HA267" s="219"/>
      <c r="HB267" s="219"/>
      <c r="HC267" s="219"/>
      <c r="HD267" s="219"/>
      <c r="HE267" s="219"/>
      <c r="HF267" s="219"/>
      <c r="HG267" s="219"/>
      <c r="HH267" s="219"/>
      <c r="HI267" s="219"/>
      <c r="HJ267" s="219"/>
      <c r="HK267" s="219"/>
      <c r="HL267" s="219"/>
      <c r="HM267" s="219"/>
      <c r="HN267" s="219"/>
      <c r="HO267" s="219"/>
      <c r="HP267" s="219"/>
      <c r="HQ267" s="219"/>
      <c r="HR267" s="219"/>
      <c r="HS267" s="219"/>
      <c r="HT267" s="219"/>
      <c r="HU267" s="219"/>
      <c r="HV267" s="219"/>
      <c r="HW267" s="219"/>
      <c r="HX267" s="219"/>
      <c r="HY267" s="219"/>
      <c r="HZ267" s="219"/>
      <c r="IA267" s="219"/>
      <c r="IB267" s="219"/>
      <c r="IC267" s="219"/>
      <c r="ID267" s="219"/>
      <c r="IE267" s="219"/>
      <c r="IF267" s="219"/>
      <c r="IG267" s="219"/>
      <c r="IH267" s="219"/>
      <c r="II267" s="219"/>
      <c r="IJ267" s="219"/>
      <c r="IK267" s="219"/>
      <c r="IL267" s="219"/>
      <c r="IM267" s="219"/>
      <c r="IN267" s="219"/>
      <c r="IO267" s="219"/>
      <c r="IP267" s="219"/>
      <c r="IQ267" s="219"/>
      <c r="IR267" s="219"/>
      <c r="IS267" s="219"/>
      <c r="IT267" s="219"/>
      <c r="IU267" s="219"/>
      <c r="IV267" s="219"/>
    </row>
    <row r="268" spans="1:256" ht="4.9000000000000004" hidden="1" customHeight="1">
      <c r="A268" s="710"/>
      <c r="B268" s="711"/>
      <c r="C268" s="712"/>
      <c r="D268" s="625"/>
      <c r="E268" s="244"/>
      <c r="F268" s="244"/>
      <c r="G268" s="626"/>
      <c r="H268" s="617"/>
      <c r="I268" s="713"/>
      <c r="J268" s="627"/>
      <c r="K268" s="244"/>
      <c r="L268" s="244"/>
      <c r="M268" s="244"/>
      <c r="N268" s="244"/>
      <c r="O268" s="246"/>
      <c r="P268" s="246"/>
      <c r="Q268" s="246"/>
      <c r="R268" s="246"/>
      <c r="S268" s="246"/>
      <c r="T268" s="246"/>
      <c r="U268" s="246"/>
      <c r="V268" s="246"/>
      <c r="W268" s="246"/>
      <c r="X268" s="246"/>
      <c r="Y268" s="246"/>
      <c r="Z268" s="246"/>
      <c r="AA268" s="246"/>
      <c r="AB268" s="246"/>
      <c r="AC268" s="246"/>
      <c r="AD268" s="246"/>
      <c r="AE268" s="246"/>
      <c r="AF268" s="246"/>
      <c r="AG268" s="246"/>
      <c r="AH268" s="246"/>
      <c r="AI268" s="246"/>
      <c r="AJ268" s="246"/>
      <c r="AK268" s="246"/>
      <c r="AL268" s="246"/>
      <c r="AM268" s="246"/>
      <c r="AN268" s="246"/>
      <c r="AO268" s="246"/>
      <c r="AP268" s="246"/>
      <c r="AQ268" s="246"/>
      <c r="AR268" s="246"/>
      <c r="AS268" s="246"/>
      <c r="AT268" s="246"/>
      <c r="AU268" s="246"/>
      <c r="AV268" s="246"/>
      <c r="AW268" s="246"/>
      <c r="AX268" s="246"/>
      <c r="AY268" s="246"/>
      <c r="AZ268" s="246"/>
      <c r="BA268" s="246"/>
      <c r="BB268" s="246"/>
      <c r="BC268" s="246"/>
      <c r="BD268" s="246"/>
      <c r="BE268" s="246"/>
      <c r="BF268" s="246"/>
      <c r="BG268" s="246"/>
      <c r="BH268" s="246"/>
      <c r="BI268" s="246"/>
      <c r="BJ268" s="246"/>
      <c r="BK268" s="246"/>
      <c r="BL268" s="246"/>
      <c r="BM268" s="246"/>
      <c r="BN268" s="246"/>
      <c r="BO268" s="246"/>
      <c r="BP268" s="246"/>
      <c r="BQ268" s="246"/>
      <c r="BR268" s="246"/>
      <c r="BS268" s="246"/>
      <c r="BT268" s="246"/>
      <c r="BU268" s="246"/>
      <c r="BV268" s="246"/>
      <c r="BW268" s="246"/>
      <c r="BX268" s="246"/>
      <c r="BY268" s="246"/>
      <c r="BZ268" s="246"/>
      <c r="CA268" s="246"/>
      <c r="CB268" s="246"/>
      <c r="CC268" s="246"/>
      <c r="CD268" s="246"/>
      <c r="CE268" s="246"/>
      <c r="CF268" s="246"/>
      <c r="CG268" s="246"/>
      <c r="CH268" s="246"/>
      <c r="CI268" s="246"/>
      <c r="CJ268" s="246"/>
      <c r="CK268" s="246"/>
      <c r="CL268" s="246"/>
      <c r="CM268" s="246"/>
      <c r="CN268" s="246"/>
      <c r="CO268" s="246"/>
      <c r="CP268" s="246"/>
      <c r="CQ268" s="246"/>
      <c r="CR268" s="246"/>
      <c r="CS268" s="246"/>
      <c r="CT268" s="246"/>
      <c r="CU268" s="246"/>
      <c r="CV268" s="246"/>
      <c r="CW268" s="246"/>
      <c r="CX268" s="246"/>
      <c r="CY268" s="246"/>
      <c r="CZ268" s="246"/>
      <c r="DA268" s="246"/>
      <c r="DB268" s="246"/>
      <c r="DC268" s="246"/>
      <c r="DD268" s="246"/>
      <c r="DE268" s="246"/>
      <c r="DF268" s="246"/>
      <c r="DG268" s="246"/>
      <c r="DH268" s="246"/>
      <c r="DI268" s="246"/>
      <c r="DJ268" s="246"/>
      <c r="DK268" s="246"/>
      <c r="DL268" s="246"/>
      <c r="DM268" s="246"/>
      <c r="DN268" s="246"/>
      <c r="DO268" s="246"/>
      <c r="DP268" s="246"/>
      <c r="DQ268" s="246"/>
      <c r="DR268" s="246"/>
      <c r="DS268" s="246"/>
      <c r="DT268" s="246"/>
      <c r="DU268" s="246"/>
      <c r="DV268" s="246"/>
      <c r="DW268" s="246"/>
      <c r="DX268" s="246"/>
      <c r="DY268" s="246"/>
      <c r="DZ268" s="246"/>
      <c r="EA268" s="246"/>
      <c r="EB268" s="246"/>
      <c r="EC268" s="246"/>
      <c r="ED268" s="246"/>
      <c r="EE268" s="246"/>
      <c r="EF268" s="246"/>
      <c r="EG268" s="246"/>
      <c r="EH268" s="246"/>
      <c r="EI268" s="246"/>
      <c r="EJ268" s="246"/>
      <c r="EK268" s="246"/>
      <c r="EL268" s="246"/>
      <c r="EM268" s="246"/>
      <c r="EN268" s="246"/>
      <c r="EO268" s="246"/>
      <c r="EP268" s="246"/>
      <c r="EQ268" s="246"/>
      <c r="ER268" s="246"/>
      <c r="ES268" s="246"/>
      <c r="ET268" s="246"/>
      <c r="EU268" s="246"/>
      <c r="EV268" s="246"/>
      <c r="EW268" s="246"/>
      <c r="EX268" s="246"/>
      <c r="EY268" s="246"/>
      <c r="EZ268" s="246"/>
      <c r="FA268" s="246"/>
      <c r="FB268" s="246"/>
      <c r="FC268" s="246"/>
      <c r="FD268" s="246"/>
      <c r="FE268" s="246"/>
      <c r="FF268" s="246"/>
      <c r="FG268" s="246"/>
      <c r="FH268" s="246"/>
      <c r="FI268" s="246"/>
      <c r="FJ268" s="246"/>
      <c r="FK268" s="246"/>
      <c r="FL268" s="246"/>
      <c r="FM268" s="246"/>
      <c r="FN268" s="246"/>
      <c r="FO268" s="246"/>
      <c r="FP268" s="246"/>
      <c r="FQ268" s="246"/>
      <c r="FR268" s="246"/>
      <c r="FS268" s="246"/>
      <c r="FT268" s="246"/>
      <c r="FU268" s="246"/>
      <c r="FV268" s="246"/>
      <c r="FW268" s="246"/>
      <c r="FX268" s="246"/>
      <c r="FY268" s="246"/>
      <c r="FZ268" s="246"/>
      <c r="GA268" s="246"/>
      <c r="GB268" s="246"/>
      <c r="GC268" s="246"/>
      <c r="GD268" s="246"/>
      <c r="GE268" s="246"/>
      <c r="GF268" s="246"/>
      <c r="GG268" s="246"/>
      <c r="GH268" s="246"/>
      <c r="GI268" s="246"/>
      <c r="GJ268" s="246"/>
      <c r="GK268" s="246"/>
      <c r="GL268" s="246"/>
      <c r="GM268" s="246"/>
      <c r="GN268" s="246"/>
      <c r="GO268" s="246"/>
      <c r="GP268" s="246"/>
      <c r="GQ268" s="246"/>
      <c r="GR268" s="246"/>
      <c r="GS268" s="246"/>
      <c r="GT268" s="246"/>
      <c r="GU268" s="246"/>
      <c r="GV268" s="246"/>
      <c r="GW268" s="246"/>
      <c r="GX268" s="246"/>
      <c r="GY268" s="246"/>
      <c r="GZ268" s="246"/>
      <c r="HA268" s="246"/>
      <c r="HB268" s="246"/>
      <c r="HC268" s="246"/>
      <c r="HD268" s="246"/>
      <c r="HE268" s="246"/>
      <c r="HF268" s="246"/>
      <c r="HG268" s="246"/>
      <c r="HH268" s="246"/>
      <c r="HI268" s="246"/>
      <c r="HJ268" s="246"/>
      <c r="HK268" s="246"/>
      <c r="HL268" s="246"/>
      <c r="HM268" s="246"/>
      <c r="HN268" s="246"/>
      <c r="HO268" s="246"/>
      <c r="HP268" s="246"/>
      <c r="HQ268" s="246"/>
      <c r="HR268" s="246"/>
      <c r="HS268" s="246"/>
      <c r="HT268" s="246"/>
      <c r="HU268" s="246"/>
      <c r="HV268" s="246"/>
      <c r="HW268" s="246"/>
      <c r="HX268" s="246"/>
      <c r="HY268" s="246"/>
      <c r="HZ268" s="246"/>
      <c r="IA268" s="246"/>
      <c r="IB268" s="246"/>
      <c r="IC268" s="246"/>
      <c r="ID268" s="246"/>
      <c r="IE268" s="246"/>
      <c r="IF268" s="246"/>
      <c r="IG268" s="246"/>
      <c r="IH268" s="246"/>
      <c r="II268" s="246"/>
      <c r="IJ268" s="246"/>
      <c r="IK268" s="246"/>
      <c r="IL268" s="246"/>
      <c r="IM268" s="246"/>
      <c r="IN268" s="246"/>
      <c r="IO268" s="246"/>
      <c r="IP268" s="246"/>
      <c r="IQ268" s="246"/>
      <c r="IR268" s="246"/>
      <c r="IS268" s="246"/>
      <c r="IT268" s="246"/>
      <c r="IU268" s="246"/>
      <c r="IV268" s="219"/>
    </row>
    <row r="269" spans="1:256" s="704" customFormat="1" hidden="1">
      <c r="A269" s="1180"/>
      <c r="B269" s="1183" t="s">
        <v>1406</v>
      </c>
      <c r="C269" s="1186" t="s">
        <v>597</v>
      </c>
      <c r="D269" s="667" t="s">
        <v>0</v>
      </c>
      <c r="E269" s="638">
        <f t="shared" ref="E269:G270" si="87">E273</f>
        <v>543055.29</v>
      </c>
      <c r="F269" s="638">
        <f t="shared" si="87"/>
        <v>449055.29</v>
      </c>
      <c r="G269" s="639">
        <f t="shared" si="87"/>
        <v>94000</v>
      </c>
      <c r="H269" s="617"/>
      <c r="I269" s="1214" t="s">
        <v>597</v>
      </c>
      <c r="J269" s="675" t="s">
        <v>0</v>
      </c>
      <c r="K269" s="638">
        <f t="shared" ref="K269:M270" si="88">K273</f>
        <v>543055.29</v>
      </c>
      <c r="L269" s="638">
        <f t="shared" si="88"/>
        <v>449055.29000000004</v>
      </c>
      <c r="M269" s="638">
        <f t="shared" si="88"/>
        <v>94000</v>
      </c>
      <c r="N269" s="638">
        <f>N273</f>
        <v>0</v>
      </c>
      <c r="O269" s="624"/>
      <c r="P269" s="624"/>
      <c r="Q269" s="624"/>
      <c r="R269" s="624"/>
      <c r="S269" s="624"/>
      <c r="T269" s="624"/>
      <c r="U269" s="624"/>
      <c r="V269" s="624"/>
      <c r="W269" s="624"/>
      <c r="X269" s="624"/>
      <c r="Y269" s="624"/>
      <c r="Z269" s="624"/>
      <c r="AA269" s="624"/>
      <c r="AB269" s="624"/>
      <c r="AC269" s="624"/>
      <c r="AD269" s="624"/>
      <c r="AE269" s="624"/>
      <c r="AF269" s="624"/>
      <c r="AG269" s="624"/>
      <c r="AH269" s="624"/>
      <c r="AI269" s="624"/>
      <c r="AJ269" s="624"/>
      <c r="AK269" s="624"/>
      <c r="AL269" s="624"/>
      <c r="AM269" s="624"/>
      <c r="AN269" s="624"/>
      <c r="AO269" s="624"/>
      <c r="AP269" s="624"/>
      <c r="AQ269" s="624"/>
      <c r="AR269" s="624"/>
      <c r="AS269" s="624"/>
      <c r="AT269" s="624"/>
      <c r="AU269" s="624"/>
      <c r="AV269" s="624"/>
      <c r="AW269" s="624"/>
      <c r="AX269" s="624"/>
      <c r="AY269" s="624"/>
      <c r="AZ269" s="624"/>
      <c r="BA269" s="624"/>
      <c r="BB269" s="624"/>
      <c r="BC269" s="624"/>
      <c r="BD269" s="624"/>
      <c r="BE269" s="624"/>
      <c r="BF269" s="624"/>
      <c r="BG269" s="624"/>
      <c r="BH269" s="624"/>
      <c r="BI269" s="624"/>
      <c r="BJ269" s="624"/>
      <c r="BK269" s="624"/>
      <c r="BL269" s="624"/>
      <c r="BM269" s="624"/>
      <c r="BN269" s="624"/>
      <c r="BO269" s="624"/>
      <c r="BP269" s="624"/>
      <c r="BQ269" s="624"/>
      <c r="BR269" s="624"/>
      <c r="BS269" s="624"/>
      <c r="BT269" s="624"/>
      <c r="BU269" s="624"/>
      <c r="BV269" s="624"/>
      <c r="BW269" s="624"/>
      <c r="BX269" s="624"/>
      <c r="BY269" s="624"/>
      <c r="BZ269" s="624"/>
      <c r="CA269" s="624"/>
      <c r="CB269" s="624"/>
      <c r="CC269" s="624"/>
      <c r="CD269" s="624"/>
      <c r="CE269" s="624"/>
      <c r="CF269" s="624"/>
      <c r="CG269" s="624"/>
      <c r="CH269" s="624"/>
      <c r="CI269" s="624"/>
      <c r="CJ269" s="624"/>
      <c r="CK269" s="624"/>
      <c r="CL269" s="624"/>
      <c r="CM269" s="624"/>
      <c r="CN269" s="624"/>
      <c r="CO269" s="624"/>
      <c r="CP269" s="624"/>
      <c r="CQ269" s="624"/>
      <c r="CR269" s="624"/>
      <c r="CS269" s="624"/>
      <c r="CT269" s="624"/>
      <c r="CU269" s="624"/>
      <c r="CV269" s="624"/>
      <c r="CW269" s="624"/>
      <c r="CX269" s="624"/>
      <c r="CY269" s="624"/>
      <c r="CZ269" s="624"/>
      <c r="DA269" s="624"/>
      <c r="DB269" s="624"/>
      <c r="DC269" s="624"/>
      <c r="DD269" s="624"/>
      <c r="DE269" s="624"/>
      <c r="DF269" s="624"/>
      <c r="DG269" s="624"/>
      <c r="DH269" s="624"/>
      <c r="DI269" s="624"/>
      <c r="DJ269" s="624"/>
      <c r="DK269" s="624"/>
      <c r="DL269" s="624"/>
      <c r="DM269" s="624"/>
      <c r="DN269" s="624"/>
      <c r="DO269" s="624"/>
      <c r="DP269" s="624"/>
      <c r="DQ269" s="624"/>
      <c r="DR269" s="624"/>
      <c r="DS269" s="624"/>
      <c r="DT269" s="624"/>
      <c r="DU269" s="624"/>
      <c r="DV269" s="624"/>
      <c r="DW269" s="624"/>
      <c r="DX269" s="624"/>
      <c r="DY269" s="624"/>
      <c r="DZ269" s="624"/>
      <c r="EA269" s="624"/>
      <c r="EB269" s="624"/>
      <c r="EC269" s="624"/>
      <c r="ED269" s="624"/>
      <c r="EE269" s="624"/>
      <c r="EF269" s="624"/>
      <c r="EG269" s="624"/>
      <c r="EH269" s="624"/>
      <c r="EI269" s="624"/>
      <c r="EJ269" s="624"/>
      <c r="EK269" s="624"/>
      <c r="EL269" s="624"/>
      <c r="EM269" s="624"/>
      <c r="EN269" s="624"/>
      <c r="EO269" s="624"/>
      <c r="EP269" s="624"/>
      <c r="EQ269" s="624"/>
      <c r="ER269" s="624"/>
      <c r="ES269" s="624"/>
      <c r="ET269" s="624"/>
      <c r="EU269" s="624"/>
      <c r="EV269" s="624"/>
      <c r="EW269" s="624"/>
      <c r="EX269" s="624"/>
      <c r="EY269" s="624"/>
      <c r="EZ269" s="624"/>
      <c r="FA269" s="624"/>
      <c r="FB269" s="624"/>
      <c r="FC269" s="624"/>
      <c r="FD269" s="624"/>
      <c r="FE269" s="624"/>
      <c r="FF269" s="624"/>
      <c r="FG269" s="624"/>
      <c r="FH269" s="624"/>
      <c r="FI269" s="624"/>
      <c r="FJ269" s="624"/>
      <c r="FK269" s="624"/>
      <c r="FL269" s="624"/>
      <c r="FM269" s="624"/>
      <c r="FN269" s="624"/>
      <c r="FO269" s="624"/>
      <c r="FP269" s="624"/>
      <c r="FQ269" s="624"/>
      <c r="FR269" s="624"/>
      <c r="FS269" s="624"/>
      <c r="FT269" s="624"/>
      <c r="FU269" s="624"/>
      <c r="FV269" s="624"/>
      <c r="FW269" s="624"/>
      <c r="FX269" s="624"/>
      <c r="FY269" s="624"/>
      <c r="FZ269" s="624"/>
      <c r="GA269" s="624"/>
      <c r="GB269" s="624"/>
      <c r="GC269" s="624"/>
      <c r="GD269" s="624"/>
      <c r="GE269" s="624"/>
      <c r="GF269" s="624"/>
      <c r="GG269" s="624"/>
      <c r="GH269" s="624"/>
      <c r="GI269" s="624"/>
      <c r="GJ269" s="624"/>
      <c r="GK269" s="624"/>
      <c r="GL269" s="624"/>
      <c r="GM269" s="624"/>
      <c r="GN269" s="624"/>
      <c r="GO269" s="624"/>
      <c r="GP269" s="624"/>
      <c r="GQ269" s="624"/>
      <c r="GR269" s="624"/>
      <c r="GS269" s="624"/>
      <c r="GT269" s="624"/>
      <c r="GU269" s="624"/>
      <c r="GV269" s="624"/>
      <c r="GW269" s="624"/>
      <c r="GX269" s="624"/>
      <c r="GY269" s="624"/>
      <c r="GZ269" s="624"/>
      <c r="HA269" s="624"/>
      <c r="HB269" s="624"/>
      <c r="HC269" s="624"/>
      <c r="HD269" s="624"/>
      <c r="HE269" s="624"/>
      <c r="HF269" s="624"/>
      <c r="HG269" s="624"/>
      <c r="HH269" s="624"/>
      <c r="HI269" s="624"/>
      <c r="HJ269" s="624"/>
      <c r="HK269" s="624"/>
      <c r="HL269" s="624"/>
      <c r="HM269" s="624"/>
      <c r="HN269" s="624"/>
      <c r="HO269" s="624"/>
      <c r="HP269" s="624"/>
      <c r="HQ269" s="624"/>
      <c r="HR269" s="624"/>
      <c r="HS269" s="624"/>
      <c r="HT269" s="624"/>
      <c r="HU269" s="624"/>
      <c r="HV269" s="624"/>
      <c r="HW269" s="624"/>
      <c r="HX269" s="624"/>
      <c r="HY269" s="624"/>
      <c r="HZ269" s="624"/>
      <c r="IA269" s="624"/>
      <c r="IB269" s="624"/>
      <c r="IC269" s="624"/>
      <c r="ID269" s="624"/>
      <c r="IE269" s="624"/>
      <c r="IF269" s="624"/>
      <c r="IG269" s="624"/>
      <c r="IH269" s="624"/>
      <c r="II269" s="624"/>
      <c r="IJ269" s="624"/>
      <c r="IK269" s="624"/>
      <c r="IL269" s="624"/>
      <c r="IM269" s="624"/>
      <c r="IN269" s="624"/>
      <c r="IO269" s="624"/>
      <c r="IP269" s="624"/>
      <c r="IQ269" s="624"/>
      <c r="IR269" s="624"/>
      <c r="IS269" s="624"/>
      <c r="IT269" s="624"/>
      <c r="IU269" s="624"/>
      <c r="IV269" s="219"/>
    </row>
    <row r="270" spans="1:256" s="704" customFormat="1" hidden="1">
      <c r="A270" s="1181"/>
      <c r="B270" s="1184"/>
      <c r="C270" s="1187"/>
      <c r="D270" s="667" t="s">
        <v>1</v>
      </c>
      <c r="E270" s="638">
        <f t="shared" si="87"/>
        <v>0</v>
      </c>
      <c r="F270" s="638">
        <f t="shared" si="87"/>
        <v>0</v>
      </c>
      <c r="G270" s="639">
        <f t="shared" si="87"/>
        <v>0</v>
      </c>
      <c r="H270" s="617"/>
      <c r="I270" s="1215"/>
      <c r="J270" s="675" t="s">
        <v>1</v>
      </c>
      <c r="K270" s="638">
        <f t="shared" si="88"/>
        <v>0</v>
      </c>
      <c r="L270" s="638">
        <f t="shared" si="88"/>
        <v>0</v>
      </c>
      <c r="M270" s="638">
        <f t="shared" si="88"/>
        <v>0</v>
      </c>
      <c r="N270" s="638">
        <f>N274</f>
        <v>0</v>
      </c>
      <c r="O270" s="624"/>
      <c r="P270" s="624"/>
      <c r="Q270" s="624"/>
      <c r="R270" s="624"/>
      <c r="S270" s="624"/>
      <c r="T270" s="624"/>
      <c r="U270" s="624"/>
      <c r="V270" s="624"/>
      <c r="W270" s="624"/>
      <c r="X270" s="624"/>
      <c r="Y270" s="624"/>
      <c r="Z270" s="624"/>
      <c r="AA270" s="624"/>
      <c r="AB270" s="624"/>
      <c r="AC270" s="624"/>
      <c r="AD270" s="624"/>
      <c r="AE270" s="624"/>
      <c r="AF270" s="624"/>
      <c r="AG270" s="624"/>
      <c r="AH270" s="624"/>
      <c r="AI270" s="624"/>
      <c r="AJ270" s="624"/>
      <c r="AK270" s="624"/>
      <c r="AL270" s="624"/>
      <c r="AM270" s="624"/>
      <c r="AN270" s="624"/>
      <c r="AO270" s="624"/>
      <c r="AP270" s="624"/>
      <c r="AQ270" s="624"/>
      <c r="AR270" s="624"/>
      <c r="AS270" s="624"/>
      <c r="AT270" s="624"/>
      <c r="AU270" s="624"/>
      <c r="AV270" s="624"/>
      <c r="AW270" s="624"/>
      <c r="AX270" s="624"/>
      <c r="AY270" s="624"/>
      <c r="AZ270" s="624"/>
      <c r="BA270" s="624"/>
      <c r="BB270" s="624"/>
      <c r="BC270" s="624"/>
      <c r="BD270" s="624"/>
      <c r="BE270" s="624"/>
      <c r="BF270" s="624"/>
      <c r="BG270" s="624"/>
      <c r="BH270" s="624"/>
      <c r="BI270" s="624"/>
      <c r="BJ270" s="624"/>
      <c r="BK270" s="624"/>
      <c r="BL270" s="624"/>
      <c r="BM270" s="624"/>
      <c r="BN270" s="624"/>
      <c r="BO270" s="624"/>
      <c r="BP270" s="624"/>
      <c r="BQ270" s="624"/>
      <c r="BR270" s="624"/>
      <c r="BS270" s="624"/>
      <c r="BT270" s="624"/>
      <c r="BU270" s="624"/>
      <c r="BV270" s="624"/>
      <c r="BW270" s="624"/>
      <c r="BX270" s="624"/>
      <c r="BY270" s="624"/>
      <c r="BZ270" s="624"/>
      <c r="CA270" s="624"/>
      <c r="CB270" s="624"/>
      <c r="CC270" s="624"/>
      <c r="CD270" s="624"/>
      <c r="CE270" s="624"/>
      <c r="CF270" s="624"/>
      <c r="CG270" s="624"/>
      <c r="CH270" s="624"/>
      <c r="CI270" s="624"/>
      <c r="CJ270" s="624"/>
      <c r="CK270" s="624"/>
      <c r="CL270" s="624"/>
      <c r="CM270" s="624"/>
      <c r="CN270" s="624"/>
      <c r="CO270" s="624"/>
      <c r="CP270" s="624"/>
      <c r="CQ270" s="624"/>
      <c r="CR270" s="624"/>
      <c r="CS270" s="624"/>
      <c r="CT270" s="624"/>
      <c r="CU270" s="624"/>
      <c r="CV270" s="624"/>
      <c r="CW270" s="624"/>
      <c r="CX270" s="624"/>
      <c r="CY270" s="624"/>
      <c r="CZ270" s="624"/>
      <c r="DA270" s="624"/>
      <c r="DB270" s="624"/>
      <c r="DC270" s="624"/>
      <c r="DD270" s="624"/>
      <c r="DE270" s="624"/>
      <c r="DF270" s="624"/>
      <c r="DG270" s="624"/>
      <c r="DH270" s="624"/>
      <c r="DI270" s="624"/>
      <c r="DJ270" s="624"/>
      <c r="DK270" s="624"/>
      <c r="DL270" s="624"/>
      <c r="DM270" s="624"/>
      <c r="DN270" s="624"/>
      <c r="DO270" s="624"/>
      <c r="DP270" s="624"/>
      <c r="DQ270" s="624"/>
      <c r="DR270" s="624"/>
      <c r="DS270" s="624"/>
      <c r="DT270" s="624"/>
      <c r="DU270" s="624"/>
      <c r="DV270" s="624"/>
      <c r="DW270" s="624"/>
      <c r="DX270" s="624"/>
      <c r="DY270" s="624"/>
      <c r="DZ270" s="624"/>
      <c r="EA270" s="624"/>
      <c r="EB270" s="624"/>
      <c r="EC270" s="624"/>
      <c r="ED270" s="624"/>
      <c r="EE270" s="624"/>
      <c r="EF270" s="624"/>
      <c r="EG270" s="624"/>
      <c r="EH270" s="624"/>
      <c r="EI270" s="624"/>
      <c r="EJ270" s="624"/>
      <c r="EK270" s="624"/>
      <c r="EL270" s="624"/>
      <c r="EM270" s="624"/>
      <c r="EN270" s="624"/>
      <c r="EO270" s="624"/>
      <c r="EP270" s="624"/>
      <c r="EQ270" s="624"/>
      <c r="ER270" s="624"/>
      <c r="ES270" s="624"/>
      <c r="ET270" s="624"/>
      <c r="EU270" s="624"/>
      <c r="EV270" s="624"/>
      <c r="EW270" s="624"/>
      <c r="EX270" s="624"/>
      <c r="EY270" s="624"/>
      <c r="EZ270" s="624"/>
      <c r="FA270" s="624"/>
      <c r="FB270" s="624"/>
      <c r="FC270" s="624"/>
      <c r="FD270" s="624"/>
      <c r="FE270" s="624"/>
      <c r="FF270" s="624"/>
      <c r="FG270" s="624"/>
      <c r="FH270" s="624"/>
      <c r="FI270" s="624"/>
      <c r="FJ270" s="624"/>
      <c r="FK270" s="624"/>
      <c r="FL270" s="624"/>
      <c r="FM270" s="624"/>
      <c r="FN270" s="624"/>
      <c r="FO270" s="624"/>
      <c r="FP270" s="624"/>
      <c r="FQ270" s="624"/>
      <c r="FR270" s="624"/>
      <c r="FS270" s="624"/>
      <c r="FT270" s="624"/>
      <c r="FU270" s="624"/>
      <c r="FV270" s="624"/>
      <c r="FW270" s="624"/>
      <c r="FX270" s="624"/>
      <c r="FY270" s="624"/>
      <c r="FZ270" s="624"/>
      <c r="GA270" s="624"/>
      <c r="GB270" s="624"/>
      <c r="GC270" s="624"/>
      <c r="GD270" s="624"/>
      <c r="GE270" s="624"/>
      <c r="GF270" s="624"/>
      <c r="GG270" s="624"/>
      <c r="GH270" s="624"/>
      <c r="GI270" s="624"/>
      <c r="GJ270" s="624"/>
      <c r="GK270" s="624"/>
      <c r="GL270" s="624"/>
      <c r="GM270" s="624"/>
      <c r="GN270" s="624"/>
      <c r="GO270" s="624"/>
      <c r="GP270" s="624"/>
      <c r="GQ270" s="624"/>
      <c r="GR270" s="624"/>
      <c r="GS270" s="624"/>
      <c r="GT270" s="624"/>
      <c r="GU270" s="624"/>
      <c r="GV270" s="624"/>
      <c r="GW270" s="624"/>
      <c r="GX270" s="624"/>
      <c r="GY270" s="624"/>
      <c r="GZ270" s="624"/>
      <c r="HA270" s="624"/>
      <c r="HB270" s="624"/>
      <c r="HC270" s="624"/>
      <c r="HD270" s="624"/>
      <c r="HE270" s="624"/>
      <c r="HF270" s="624"/>
      <c r="HG270" s="624"/>
      <c r="HH270" s="624"/>
      <c r="HI270" s="624"/>
      <c r="HJ270" s="624"/>
      <c r="HK270" s="624"/>
      <c r="HL270" s="624"/>
      <c r="HM270" s="624"/>
      <c r="HN270" s="624"/>
      <c r="HO270" s="624"/>
      <c r="HP270" s="624"/>
      <c r="HQ270" s="624"/>
      <c r="HR270" s="624"/>
      <c r="HS270" s="624"/>
      <c r="HT270" s="624"/>
      <c r="HU270" s="624"/>
      <c r="HV270" s="624"/>
      <c r="HW270" s="624"/>
      <c r="HX270" s="624"/>
      <c r="HY270" s="624"/>
      <c r="HZ270" s="624"/>
      <c r="IA270" s="624"/>
      <c r="IB270" s="624"/>
      <c r="IC270" s="624"/>
      <c r="ID270" s="624"/>
      <c r="IE270" s="624"/>
      <c r="IF270" s="624"/>
      <c r="IG270" s="624"/>
      <c r="IH270" s="624"/>
      <c r="II270" s="624"/>
      <c r="IJ270" s="624"/>
      <c r="IK270" s="624"/>
      <c r="IL270" s="624"/>
      <c r="IM270" s="624"/>
      <c r="IN270" s="624"/>
      <c r="IO270" s="624"/>
      <c r="IP270" s="624"/>
      <c r="IQ270" s="624"/>
      <c r="IR270" s="624"/>
      <c r="IS270" s="624"/>
      <c r="IT270" s="624"/>
      <c r="IU270" s="624"/>
      <c r="IV270" s="219"/>
    </row>
    <row r="271" spans="1:256" s="704" customFormat="1" hidden="1">
      <c r="A271" s="1182"/>
      <c r="B271" s="1185"/>
      <c r="C271" s="1188"/>
      <c r="D271" s="667" t="s">
        <v>2</v>
      </c>
      <c r="E271" s="638">
        <f>E269+E270</f>
        <v>543055.29</v>
      </c>
      <c r="F271" s="638">
        <f>F269+F270</f>
        <v>449055.29</v>
      </c>
      <c r="G271" s="638">
        <f>G269+G270</f>
        <v>94000</v>
      </c>
      <c r="H271" s="617"/>
      <c r="I271" s="1216"/>
      <c r="J271" s="675" t="s">
        <v>2</v>
      </c>
      <c r="K271" s="638">
        <f>K269+K270</f>
        <v>543055.29</v>
      </c>
      <c r="L271" s="638">
        <f>L269+L270</f>
        <v>449055.29000000004</v>
      </c>
      <c r="M271" s="638">
        <f>M269+M270</f>
        <v>94000</v>
      </c>
      <c r="N271" s="638">
        <f>N269+N270</f>
        <v>0</v>
      </c>
      <c r="O271" s="624"/>
      <c r="P271" s="624"/>
      <c r="Q271" s="624"/>
      <c r="R271" s="624"/>
      <c r="S271" s="624"/>
      <c r="T271" s="624"/>
      <c r="U271" s="624"/>
      <c r="V271" s="624"/>
      <c r="W271" s="624"/>
      <c r="X271" s="624"/>
      <c r="Y271" s="624"/>
      <c r="Z271" s="624"/>
      <c r="AA271" s="624"/>
      <c r="AB271" s="624"/>
      <c r="AC271" s="624"/>
      <c r="AD271" s="624"/>
      <c r="AE271" s="624"/>
      <c r="AF271" s="624"/>
      <c r="AG271" s="624"/>
      <c r="AH271" s="624"/>
      <c r="AI271" s="624"/>
      <c r="AJ271" s="624"/>
      <c r="AK271" s="624"/>
      <c r="AL271" s="624"/>
      <c r="AM271" s="624"/>
      <c r="AN271" s="624"/>
      <c r="AO271" s="624"/>
      <c r="AP271" s="624"/>
      <c r="AQ271" s="624"/>
      <c r="AR271" s="624"/>
      <c r="AS271" s="624"/>
      <c r="AT271" s="624"/>
      <c r="AU271" s="624"/>
      <c r="AV271" s="624"/>
      <c r="AW271" s="624"/>
      <c r="AX271" s="624"/>
      <c r="AY271" s="624"/>
      <c r="AZ271" s="624"/>
      <c r="BA271" s="624"/>
      <c r="BB271" s="624"/>
      <c r="BC271" s="624"/>
      <c r="BD271" s="624"/>
      <c r="BE271" s="624"/>
      <c r="BF271" s="624"/>
      <c r="BG271" s="624"/>
      <c r="BH271" s="624"/>
      <c r="BI271" s="624"/>
      <c r="BJ271" s="624"/>
      <c r="BK271" s="624"/>
      <c r="BL271" s="624"/>
      <c r="BM271" s="624"/>
      <c r="BN271" s="624"/>
      <c r="BO271" s="624"/>
      <c r="BP271" s="624"/>
      <c r="BQ271" s="624"/>
      <c r="BR271" s="624"/>
      <c r="BS271" s="624"/>
      <c r="BT271" s="624"/>
      <c r="BU271" s="624"/>
      <c r="BV271" s="624"/>
      <c r="BW271" s="624"/>
      <c r="BX271" s="624"/>
      <c r="BY271" s="624"/>
      <c r="BZ271" s="624"/>
      <c r="CA271" s="624"/>
      <c r="CB271" s="624"/>
      <c r="CC271" s="624"/>
      <c r="CD271" s="624"/>
      <c r="CE271" s="624"/>
      <c r="CF271" s="624"/>
      <c r="CG271" s="624"/>
      <c r="CH271" s="624"/>
      <c r="CI271" s="624"/>
      <c r="CJ271" s="624"/>
      <c r="CK271" s="624"/>
      <c r="CL271" s="624"/>
      <c r="CM271" s="624"/>
      <c r="CN271" s="624"/>
      <c r="CO271" s="624"/>
      <c r="CP271" s="624"/>
      <c r="CQ271" s="624"/>
      <c r="CR271" s="624"/>
      <c r="CS271" s="624"/>
      <c r="CT271" s="624"/>
      <c r="CU271" s="624"/>
      <c r="CV271" s="624"/>
      <c r="CW271" s="624"/>
      <c r="CX271" s="624"/>
      <c r="CY271" s="624"/>
      <c r="CZ271" s="624"/>
      <c r="DA271" s="624"/>
      <c r="DB271" s="624"/>
      <c r="DC271" s="624"/>
      <c r="DD271" s="624"/>
      <c r="DE271" s="624"/>
      <c r="DF271" s="624"/>
      <c r="DG271" s="624"/>
      <c r="DH271" s="624"/>
      <c r="DI271" s="624"/>
      <c r="DJ271" s="624"/>
      <c r="DK271" s="624"/>
      <c r="DL271" s="624"/>
      <c r="DM271" s="624"/>
      <c r="DN271" s="624"/>
      <c r="DO271" s="624"/>
      <c r="DP271" s="624"/>
      <c r="DQ271" s="624"/>
      <c r="DR271" s="624"/>
      <c r="DS271" s="624"/>
      <c r="DT271" s="624"/>
      <c r="DU271" s="624"/>
      <c r="DV271" s="624"/>
      <c r="DW271" s="624"/>
      <c r="DX271" s="624"/>
      <c r="DY271" s="624"/>
      <c r="DZ271" s="624"/>
      <c r="EA271" s="624"/>
      <c r="EB271" s="624"/>
      <c r="EC271" s="624"/>
      <c r="ED271" s="624"/>
      <c r="EE271" s="624"/>
      <c r="EF271" s="624"/>
      <c r="EG271" s="624"/>
      <c r="EH271" s="624"/>
      <c r="EI271" s="624"/>
      <c r="EJ271" s="624"/>
      <c r="EK271" s="624"/>
      <c r="EL271" s="624"/>
      <c r="EM271" s="624"/>
      <c r="EN271" s="624"/>
      <c r="EO271" s="624"/>
      <c r="EP271" s="624"/>
      <c r="EQ271" s="624"/>
      <c r="ER271" s="624"/>
      <c r="ES271" s="624"/>
      <c r="ET271" s="624"/>
      <c r="EU271" s="624"/>
      <c r="EV271" s="624"/>
      <c r="EW271" s="624"/>
      <c r="EX271" s="624"/>
      <c r="EY271" s="624"/>
      <c r="EZ271" s="624"/>
      <c r="FA271" s="624"/>
      <c r="FB271" s="624"/>
      <c r="FC271" s="624"/>
      <c r="FD271" s="624"/>
      <c r="FE271" s="624"/>
      <c r="FF271" s="624"/>
      <c r="FG271" s="624"/>
      <c r="FH271" s="624"/>
      <c r="FI271" s="624"/>
      <c r="FJ271" s="624"/>
      <c r="FK271" s="624"/>
      <c r="FL271" s="624"/>
      <c r="FM271" s="624"/>
      <c r="FN271" s="624"/>
      <c r="FO271" s="624"/>
      <c r="FP271" s="624"/>
      <c r="FQ271" s="624"/>
      <c r="FR271" s="624"/>
      <c r="FS271" s="624"/>
      <c r="FT271" s="624"/>
      <c r="FU271" s="624"/>
      <c r="FV271" s="624"/>
      <c r="FW271" s="624"/>
      <c r="FX271" s="624"/>
      <c r="FY271" s="624"/>
      <c r="FZ271" s="624"/>
      <c r="GA271" s="624"/>
      <c r="GB271" s="624"/>
      <c r="GC271" s="624"/>
      <c r="GD271" s="624"/>
      <c r="GE271" s="624"/>
      <c r="GF271" s="624"/>
      <c r="GG271" s="624"/>
      <c r="GH271" s="624"/>
      <c r="GI271" s="624"/>
      <c r="GJ271" s="624"/>
      <c r="GK271" s="624"/>
      <c r="GL271" s="624"/>
      <c r="GM271" s="624"/>
      <c r="GN271" s="624"/>
      <c r="GO271" s="624"/>
      <c r="GP271" s="624"/>
      <c r="GQ271" s="624"/>
      <c r="GR271" s="624"/>
      <c r="GS271" s="624"/>
      <c r="GT271" s="624"/>
      <c r="GU271" s="624"/>
      <c r="GV271" s="624"/>
      <c r="GW271" s="624"/>
      <c r="GX271" s="624"/>
      <c r="GY271" s="624"/>
      <c r="GZ271" s="624"/>
      <c r="HA271" s="624"/>
      <c r="HB271" s="624"/>
      <c r="HC271" s="624"/>
      <c r="HD271" s="624"/>
      <c r="HE271" s="624"/>
      <c r="HF271" s="624"/>
      <c r="HG271" s="624"/>
      <c r="HH271" s="624"/>
      <c r="HI271" s="624"/>
      <c r="HJ271" s="624"/>
      <c r="HK271" s="624"/>
      <c r="HL271" s="624"/>
      <c r="HM271" s="624"/>
      <c r="HN271" s="624"/>
      <c r="HO271" s="624"/>
      <c r="HP271" s="624"/>
      <c r="HQ271" s="624"/>
      <c r="HR271" s="624"/>
      <c r="HS271" s="624"/>
      <c r="HT271" s="624"/>
      <c r="HU271" s="624"/>
      <c r="HV271" s="624"/>
      <c r="HW271" s="624"/>
      <c r="HX271" s="624"/>
      <c r="HY271" s="624"/>
      <c r="HZ271" s="624"/>
      <c r="IA271" s="624"/>
      <c r="IB271" s="624"/>
      <c r="IC271" s="624"/>
      <c r="ID271" s="624"/>
      <c r="IE271" s="624"/>
      <c r="IF271" s="624"/>
      <c r="IG271" s="624"/>
      <c r="IH271" s="624"/>
      <c r="II271" s="624"/>
      <c r="IJ271" s="624"/>
      <c r="IK271" s="624"/>
      <c r="IL271" s="624"/>
      <c r="IM271" s="624"/>
      <c r="IN271" s="624"/>
      <c r="IO271" s="624"/>
      <c r="IP271" s="624"/>
      <c r="IQ271" s="624"/>
      <c r="IR271" s="624"/>
      <c r="IS271" s="624"/>
      <c r="IT271" s="624"/>
      <c r="IU271" s="624"/>
      <c r="IV271" s="219"/>
    </row>
    <row r="272" spans="1:256" s="704" customFormat="1" ht="4.9000000000000004" hidden="1" customHeight="1">
      <c r="A272" s="641"/>
      <c r="B272" s="709"/>
      <c r="C272" s="643"/>
      <c r="D272" s="644"/>
      <c r="E272" s="676"/>
      <c r="F272" s="676"/>
      <c r="G272" s="677"/>
      <c r="H272" s="617"/>
      <c r="I272" s="647"/>
      <c r="J272" s="648"/>
      <c r="K272" s="645"/>
      <c r="L272" s="645"/>
      <c r="M272" s="645"/>
      <c r="N272" s="645"/>
      <c r="O272" s="219"/>
      <c r="P272" s="219"/>
      <c r="Q272" s="219"/>
      <c r="R272" s="219"/>
      <c r="S272" s="219"/>
      <c r="T272" s="219"/>
      <c r="U272" s="219"/>
      <c r="V272" s="219"/>
      <c r="W272" s="219"/>
      <c r="X272" s="219"/>
      <c r="Y272" s="219"/>
      <c r="Z272" s="219"/>
      <c r="AA272" s="219"/>
      <c r="AB272" s="219"/>
      <c r="AC272" s="219"/>
      <c r="AD272" s="219"/>
      <c r="AE272" s="219"/>
      <c r="AF272" s="219"/>
      <c r="AG272" s="219"/>
      <c r="AH272" s="219"/>
      <c r="AI272" s="219"/>
      <c r="AJ272" s="219"/>
      <c r="AK272" s="219"/>
      <c r="AL272" s="219"/>
      <c r="AM272" s="219"/>
      <c r="AN272" s="219"/>
      <c r="AO272" s="219"/>
      <c r="AP272" s="219"/>
      <c r="AQ272" s="219"/>
      <c r="AR272" s="219"/>
      <c r="AS272" s="219"/>
      <c r="AT272" s="219"/>
      <c r="AU272" s="219"/>
      <c r="AV272" s="219"/>
      <c r="AW272" s="219"/>
      <c r="AX272" s="219"/>
      <c r="AY272" s="219"/>
      <c r="AZ272" s="219"/>
      <c r="BA272" s="219"/>
      <c r="BB272" s="219"/>
      <c r="BC272" s="219"/>
      <c r="BD272" s="219"/>
      <c r="BE272" s="219"/>
      <c r="BF272" s="219"/>
      <c r="BG272" s="219"/>
      <c r="BH272" s="219"/>
      <c r="BI272" s="219"/>
      <c r="BJ272" s="219"/>
      <c r="BK272" s="219"/>
      <c r="BL272" s="219"/>
      <c r="BM272" s="219"/>
      <c r="BN272" s="219"/>
      <c r="BO272" s="219"/>
      <c r="BP272" s="219"/>
      <c r="BQ272" s="219"/>
      <c r="BR272" s="219"/>
      <c r="BS272" s="219"/>
      <c r="BT272" s="219"/>
      <c r="BU272" s="219"/>
      <c r="BV272" s="219"/>
      <c r="BW272" s="219"/>
      <c r="BX272" s="219"/>
      <c r="BY272" s="219"/>
      <c r="BZ272" s="219"/>
      <c r="CA272" s="219"/>
      <c r="CB272" s="219"/>
      <c r="CC272" s="219"/>
      <c r="CD272" s="219"/>
      <c r="CE272" s="219"/>
      <c r="CF272" s="219"/>
      <c r="CG272" s="219"/>
      <c r="CH272" s="219"/>
      <c r="CI272" s="219"/>
      <c r="CJ272" s="219"/>
      <c r="CK272" s="219"/>
      <c r="CL272" s="219"/>
      <c r="CM272" s="219"/>
      <c r="CN272" s="219"/>
      <c r="CO272" s="219"/>
      <c r="CP272" s="219"/>
      <c r="CQ272" s="219"/>
      <c r="CR272" s="219"/>
      <c r="CS272" s="219"/>
      <c r="CT272" s="219"/>
      <c r="CU272" s="219"/>
      <c r="CV272" s="219"/>
      <c r="CW272" s="219"/>
      <c r="CX272" s="219"/>
      <c r="CY272" s="219"/>
      <c r="CZ272" s="219"/>
      <c r="DA272" s="219"/>
      <c r="DB272" s="219"/>
      <c r="DC272" s="219"/>
      <c r="DD272" s="219"/>
      <c r="DE272" s="219"/>
      <c r="DF272" s="219"/>
      <c r="DG272" s="219"/>
      <c r="DH272" s="219"/>
      <c r="DI272" s="219"/>
      <c r="DJ272" s="219"/>
      <c r="DK272" s="219"/>
      <c r="DL272" s="219"/>
      <c r="DM272" s="219"/>
      <c r="DN272" s="219"/>
      <c r="DO272" s="219"/>
      <c r="DP272" s="219"/>
      <c r="DQ272" s="219"/>
      <c r="DR272" s="219"/>
      <c r="DS272" s="219"/>
      <c r="DT272" s="219"/>
      <c r="DU272" s="219"/>
      <c r="DV272" s="219"/>
      <c r="DW272" s="219"/>
      <c r="DX272" s="219"/>
      <c r="DY272" s="219"/>
      <c r="DZ272" s="219"/>
      <c r="EA272" s="219"/>
      <c r="EB272" s="219"/>
      <c r="EC272" s="219"/>
      <c r="ED272" s="219"/>
      <c r="EE272" s="219"/>
      <c r="EF272" s="219"/>
      <c r="EG272" s="219"/>
      <c r="EH272" s="219"/>
      <c r="EI272" s="219"/>
      <c r="EJ272" s="219"/>
      <c r="EK272" s="219"/>
      <c r="EL272" s="219"/>
      <c r="EM272" s="219"/>
      <c r="EN272" s="219"/>
      <c r="EO272" s="219"/>
      <c r="EP272" s="219"/>
      <c r="EQ272" s="219"/>
      <c r="ER272" s="219"/>
      <c r="ES272" s="219"/>
      <c r="ET272" s="219"/>
      <c r="EU272" s="219"/>
      <c r="EV272" s="219"/>
      <c r="EW272" s="219"/>
      <c r="EX272" s="219"/>
      <c r="EY272" s="219"/>
      <c r="EZ272" s="219"/>
      <c r="FA272" s="219"/>
      <c r="FB272" s="219"/>
      <c r="FC272" s="219"/>
      <c r="FD272" s="219"/>
      <c r="FE272" s="219"/>
      <c r="FF272" s="219"/>
      <c r="FG272" s="219"/>
      <c r="FH272" s="219"/>
      <c r="FI272" s="219"/>
      <c r="FJ272" s="219"/>
      <c r="FK272" s="219"/>
      <c r="FL272" s="219"/>
      <c r="FM272" s="219"/>
      <c r="FN272" s="219"/>
      <c r="FO272" s="219"/>
      <c r="FP272" s="219"/>
      <c r="FQ272" s="219"/>
      <c r="FR272" s="219"/>
      <c r="FS272" s="219"/>
      <c r="FT272" s="219"/>
      <c r="FU272" s="219"/>
      <c r="FV272" s="219"/>
      <c r="FW272" s="219"/>
      <c r="FX272" s="219"/>
      <c r="FY272" s="219"/>
      <c r="FZ272" s="219"/>
      <c r="GA272" s="219"/>
      <c r="GB272" s="219"/>
      <c r="GC272" s="219"/>
      <c r="GD272" s="219"/>
      <c r="GE272" s="219"/>
      <c r="GF272" s="219"/>
      <c r="GG272" s="219"/>
      <c r="GH272" s="219"/>
      <c r="GI272" s="219"/>
      <c r="GJ272" s="219"/>
      <c r="GK272" s="219"/>
      <c r="GL272" s="219"/>
      <c r="GM272" s="219"/>
      <c r="GN272" s="219"/>
      <c r="GO272" s="219"/>
      <c r="GP272" s="219"/>
      <c r="GQ272" s="219"/>
      <c r="GR272" s="219"/>
      <c r="GS272" s="219"/>
      <c r="GT272" s="219"/>
      <c r="GU272" s="219"/>
      <c r="GV272" s="219"/>
      <c r="GW272" s="219"/>
      <c r="GX272" s="219"/>
      <c r="GY272" s="219"/>
      <c r="GZ272" s="219"/>
      <c r="HA272" s="219"/>
      <c r="HB272" s="219"/>
      <c r="HC272" s="219"/>
      <c r="HD272" s="219"/>
      <c r="HE272" s="219"/>
      <c r="HF272" s="219"/>
      <c r="HG272" s="219"/>
      <c r="HH272" s="219"/>
      <c r="HI272" s="219"/>
      <c r="HJ272" s="219"/>
      <c r="HK272" s="219"/>
      <c r="HL272" s="219"/>
      <c r="HM272" s="219"/>
      <c r="HN272" s="219"/>
      <c r="HO272" s="219"/>
      <c r="HP272" s="219"/>
      <c r="HQ272" s="219"/>
      <c r="HR272" s="219"/>
      <c r="HS272" s="219"/>
      <c r="HT272" s="219"/>
      <c r="HU272" s="219"/>
      <c r="HV272" s="219"/>
      <c r="HW272" s="219"/>
      <c r="HX272" s="219"/>
      <c r="HY272" s="219"/>
      <c r="HZ272" s="219"/>
      <c r="IA272" s="219"/>
      <c r="IB272" s="219"/>
      <c r="IC272" s="219"/>
      <c r="ID272" s="219"/>
      <c r="IE272" s="219"/>
      <c r="IF272" s="219"/>
      <c r="IG272" s="219"/>
      <c r="IH272" s="219"/>
      <c r="II272" s="219"/>
      <c r="IJ272" s="219"/>
      <c r="IK272" s="219"/>
      <c r="IL272" s="219"/>
      <c r="IM272" s="219"/>
      <c r="IN272" s="219"/>
      <c r="IO272" s="219"/>
      <c r="IP272" s="219"/>
      <c r="IQ272" s="219"/>
      <c r="IR272" s="219"/>
      <c r="IS272" s="219"/>
      <c r="IT272" s="219"/>
      <c r="IU272" s="219"/>
      <c r="IV272" s="219"/>
    </row>
    <row r="273" spans="1:256" s="704" customFormat="1" hidden="1">
      <c r="A273" s="1193">
        <v>1</v>
      </c>
      <c r="B273" s="1196" t="s">
        <v>1407</v>
      </c>
      <c r="C273" s="1197"/>
      <c r="D273" s="668" t="s">
        <v>0</v>
      </c>
      <c r="E273" s="651">
        <f t="shared" ref="E273:G274" si="89">E277</f>
        <v>543055.29</v>
      </c>
      <c r="F273" s="651">
        <f t="shared" si="89"/>
        <v>449055.29</v>
      </c>
      <c r="G273" s="652">
        <f t="shared" si="89"/>
        <v>94000</v>
      </c>
      <c r="H273" s="617"/>
      <c r="I273" s="1202" t="s">
        <v>1407</v>
      </c>
      <c r="J273" s="653" t="s">
        <v>0</v>
      </c>
      <c r="K273" s="651">
        <f t="shared" ref="K273:N274" si="90">K281+K277</f>
        <v>543055.29</v>
      </c>
      <c r="L273" s="651">
        <f t="shared" si="90"/>
        <v>449055.29000000004</v>
      </c>
      <c r="M273" s="651">
        <f t="shared" si="90"/>
        <v>94000</v>
      </c>
      <c r="N273" s="651">
        <f t="shared" si="90"/>
        <v>0</v>
      </c>
      <c r="O273" s="649"/>
      <c r="P273" s="649"/>
      <c r="Q273" s="649"/>
      <c r="R273" s="649"/>
      <c r="S273" s="649"/>
      <c r="T273" s="649"/>
      <c r="U273" s="649"/>
      <c r="V273" s="649"/>
      <c r="W273" s="649"/>
      <c r="X273" s="649"/>
      <c r="Y273" s="649"/>
      <c r="Z273" s="649"/>
      <c r="AA273" s="649"/>
      <c r="AB273" s="649"/>
      <c r="AC273" s="649"/>
      <c r="AD273" s="649"/>
      <c r="AE273" s="649"/>
      <c r="AF273" s="649"/>
      <c r="AG273" s="649"/>
      <c r="AH273" s="649"/>
      <c r="AI273" s="649"/>
      <c r="AJ273" s="649"/>
      <c r="AK273" s="649"/>
      <c r="AL273" s="649"/>
      <c r="AM273" s="649"/>
      <c r="AN273" s="649"/>
      <c r="AO273" s="649"/>
      <c r="AP273" s="649"/>
      <c r="AQ273" s="649"/>
      <c r="AR273" s="649"/>
      <c r="AS273" s="649"/>
      <c r="AT273" s="649"/>
      <c r="AU273" s="649"/>
      <c r="AV273" s="649"/>
      <c r="AW273" s="649"/>
      <c r="AX273" s="649"/>
      <c r="AY273" s="649"/>
      <c r="AZ273" s="649"/>
      <c r="BA273" s="649"/>
      <c r="BB273" s="649"/>
      <c r="BC273" s="649"/>
      <c r="BD273" s="649"/>
      <c r="BE273" s="649"/>
      <c r="BF273" s="649"/>
      <c r="BG273" s="649"/>
      <c r="BH273" s="649"/>
      <c r="BI273" s="649"/>
      <c r="BJ273" s="649"/>
      <c r="BK273" s="649"/>
      <c r="BL273" s="649"/>
      <c r="BM273" s="649"/>
      <c r="BN273" s="649"/>
      <c r="BO273" s="649"/>
      <c r="BP273" s="649"/>
      <c r="BQ273" s="649"/>
      <c r="BR273" s="649"/>
      <c r="BS273" s="649"/>
      <c r="BT273" s="649"/>
      <c r="BU273" s="649"/>
      <c r="BV273" s="649"/>
      <c r="BW273" s="649"/>
      <c r="BX273" s="649"/>
      <c r="BY273" s="649"/>
      <c r="BZ273" s="649"/>
      <c r="CA273" s="649"/>
      <c r="CB273" s="649"/>
      <c r="CC273" s="649"/>
      <c r="CD273" s="649"/>
      <c r="CE273" s="649"/>
      <c r="CF273" s="649"/>
      <c r="CG273" s="649"/>
      <c r="CH273" s="649"/>
      <c r="CI273" s="649"/>
      <c r="CJ273" s="649"/>
      <c r="CK273" s="649"/>
      <c r="CL273" s="649"/>
      <c r="CM273" s="649"/>
      <c r="CN273" s="649"/>
      <c r="CO273" s="649"/>
      <c r="CP273" s="649"/>
      <c r="CQ273" s="649"/>
      <c r="CR273" s="649"/>
      <c r="CS273" s="649"/>
      <c r="CT273" s="649"/>
      <c r="CU273" s="649"/>
      <c r="CV273" s="649"/>
      <c r="CW273" s="649"/>
      <c r="CX273" s="649"/>
      <c r="CY273" s="649"/>
      <c r="CZ273" s="649"/>
      <c r="DA273" s="649"/>
      <c r="DB273" s="649"/>
      <c r="DC273" s="649"/>
      <c r="DD273" s="649"/>
      <c r="DE273" s="649"/>
      <c r="DF273" s="649"/>
      <c r="DG273" s="649"/>
      <c r="DH273" s="649"/>
      <c r="DI273" s="649"/>
      <c r="DJ273" s="649"/>
      <c r="DK273" s="649"/>
      <c r="DL273" s="649"/>
      <c r="DM273" s="649"/>
      <c r="DN273" s="649"/>
      <c r="DO273" s="649"/>
      <c r="DP273" s="649"/>
      <c r="DQ273" s="649"/>
      <c r="DR273" s="649"/>
      <c r="DS273" s="649"/>
      <c r="DT273" s="649"/>
      <c r="DU273" s="649"/>
      <c r="DV273" s="649"/>
      <c r="DW273" s="649"/>
      <c r="DX273" s="649"/>
      <c r="DY273" s="649"/>
      <c r="DZ273" s="649"/>
      <c r="EA273" s="649"/>
      <c r="EB273" s="649"/>
      <c r="EC273" s="649"/>
      <c r="ED273" s="649"/>
      <c r="EE273" s="649"/>
      <c r="EF273" s="649"/>
      <c r="EG273" s="649"/>
      <c r="EH273" s="649"/>
      <c r="EI273" s="649"/>
      <c r="EJ273" s="649"/>
      <c r="EK273" s="649"/>
      <c r="EL273" s="649"/>
      <c r="EM273" s="649"/>
      <c r="EN273" s="649"/>
      <c r="EO273" s="649"/>
      <c r="EP273" s="649"/>
      <c r="EQ273" s="649"/>
      <c r="ER273" s="649"/>
      <c r="ES273" s="649"/>
      <c r="ET273" s="649"/>
      <c r="EU273" s="649"/>
      <c r="EV273" s="649"/>
      <c r="EW273" s="649"/>
      <c r="EX273" s="649"/>
      <c r="EY273" s="649"/>
      <c r="EZ273" s="649"/>
      <c r="FA273" s="649"/>
      <c r="FB273" s="649"/>
      <c r="FC273" s="649"/>
      <c r="FD273" s="649"/>
      <c r="FE273" s="649"/>
      <c r="FF273" s="649"/>
      <c r="FG273" s="649"/>
      <c r="FH273" s="649"/>
      <c r="FI273" s="649"/>
      <c r="FJ273" s="649"/>
      <c r="FK273" s="649"/>
      <c r="FL273" s="649"/>
      <c r="FM273" s="649"/>
      <c r="FN273" s="649"/>
      <c r="FO273" s="649"/>
      <c r="FP273" s="649"/>
      <c r="FQ273" s="649"/>
      <c r="FR273" s="649"/>
      <c r="FS273" s="649"/>
      <c r="FT273" s="649"/>
      <c r="FU273" s="649"/>
      <c r="FV273" s="649"/>
      <c r="FW273" s="649"/>
      <c r="FX273" s="649"/>
      <c r="FY273" s="649"/>
      <c r="FZ273" s="649"/>
      <c r="GA273" s="649"/>
      <c r="GB273" s="649"/>
      <c r="GC273" s="649"/>
      <c r="GD273" s="649"/>
      <c r="GE273" s="649"/>
      <c r="GF273" s="649"/>
      <c r="GG273" s="649"/>
      <c r="GH273" s="649"/>
      <c r="GI273" s="649"/>
      <c r="GJ273" s="649"/>
      <c r="GK273" s="649"/>
      <c r="GL273" s="649"/>
      <c r="GM273" s="649"/>
      <c r="GN273" s="649"/>
      <c r="GO273" s="649"/>
      <c r="GP273" s="649"/>
      <c r="GQ273" s="649"/>
      <c r="GR273" s="649"/>
      <c r="GS273" s="649"/>
      <c r="GT273" s="649"/>
      <c r="GU273" s="649"/>
      <c r="GV273" s="649"/>
      <c r="GW273" s="649"/>
      <c r="GX273" s="649"/>
      <c r="GY273" s="649"/>
      <c r="GZ273" s="649"/>
      <c r="HA273" s="649"/>
      <c r="HB273" s="649"/>
      <c r="HC273" s="649"/>
      <c r="HD273" s="649"/>
      <c r="HE273" s="649"/>
      <c r="HF273" s="649"/>
      <c r="HG273" s="649"/>
      <c r="HH273" s="649"/>
      <c r="HI273" s="649"/>
      <c r="HJ273" s="649"/>
      <c r="HK273" s="649"/>
      <c r="HL273" s="649"/>
      <c r="HM273" s="649"/>
      <c r="HN273" s="649"/>
      <c r="HO273" s="649"/>
      <c r="HP273" s="649"/>
      <c r="HQ273" s="649"/>
      <c r="HR273" s="649"/>
      <c r="HS273" s="649"/>
      <c r="HT273" s="649"/>
      <c r="HU273" s="649"/>
      <c r="HV273" s="649"/>
      <c r="HW273" s="649"/>
      <c r="HX273" s="649"/>
      <c r="HY273" s="649"/>
      <c r="HZ273" s="649"/>
      <c r="IA273" s="649"/>
      <c r="IB273" s="649"/>
      <c r="IC273" s="649"/>
      <c r="ID273" s="649"/>
      <c r="IE273" s="649"/>
      <c r="IF273" s="649"/>
      <c r="IG273" s="649"/>
      <c r="IH273" s="649"/>
      <c r="II273" s="649"/>
      <c r="IJ273" s="649"/>
      <c r="IK273" s="649"/>
      <c r="IL273" s="649"/>
      <c r="IM273" s="649"/>
      <c r="IN273" s="649"/>
      <c r="IO273" s="649"/>
      <c r="IP273" s="649"/>
      <c r="IQ273" s="649"/>
      <c r="IR273" s="649"/>
      <c r="IS273" s="649"/>
      <c r="IT273" s="649"/>
      <c r="IU273" s="649"/>
      <c r="IV273" s="219"/>
    </row>
    <row r="274" spans="1:256" s="704" customFormat="1" hidden="1">
      <c r="A274" s="1194"/>
      <c r="B274" s="1198"/>
      <c r="C274" s="1199"/>
      <c r="D274" s="668" t="s">
        <v>1</v>
      </c>
      <c r="E274" s="651">
        <f t="shared" si="89"/>
        <v>0</v>
      </c>
      <c r="F274" s="651">
        <f t="shared" si="89"/>
        <v>0</v>
      </c>
      <c r="G274" s="652">
        <f t="shared" si="89"/>
        <v>0</v>
      </c>
      <c r="H274" s="617"/>
      <c r="I274" s="1203"/>
      <c r="J274" s="653" t="s">
        <v>1</v>
      </c>
      <c r="K274" s="651">
        <f t="shared" si="90"/>
        <v>0</v>
      </c>
      <c r="L274" s="651">
        <f t="shared" si="90"/>
        <v>0</v>
      </c>
      <c r="M274" s="651">
        <f t="shared" si="90"/>
        <v>0</v>
      </c>
      <c r="N274" s="651">
        <f t="shared" si="90"/>
        <v>0</v>
      </c>
      <c r="O274" s="649"/>
      <c r="P274" s="649"/>
      <c r="Q274" s="649"/>
      <c r="R274" s="649"/>
      <c r="S274" s="649"/>
      <c r="T274" s="649"/>
      <c r="U274" s="649"/>
      <c r="V274" s="649"/>
      <c r="W274" s="649"/>
      <c r="X274" s="649"/>
      <c r="Y274" s="649"/>
      <c r="Z274" s="649"/>
      <c r="AA274" s="649"/>
      <c r="AB274" s="649"/>
      <c r="AC274" s="649"/>
      <c r="AD274" s="649"/>
      <c r="AE274" s="649"/>
      <c r="AF274" s="649"/>
      <c r="AG274" s="649"/>
      <c r="AH274" s="649"/>
      <c r="AI274" s="649"/>
      <c r="AJ274" s="649"/>
      <c r="AK274" s="649"/>
      <c r="AL274" s="649"/>
      <c r="AM274" s="649"/>
      <c r="AN274" s="649"/>
      <c r="AO274" s="649"/>
      <c r="AP274" s="649"/>
      <c r="AQ274" s="649"/>
      <c r="AR274" s="649"/>
      <c r="AS274" s="649"/>
      <c r="AT274" s="649"/>
      <c r="AU274" s="649"/>
      <c r="AV274" s="649"/>
      <c r="AW274" s="649"/>
      <c r="AX274" s="649"/>
      <c r="AY274" s="649"/>
      <c r="AZ274" s="649"/>
      <c r="BA274" s="649"/>
      <c r="BB274" s="649"/>
      <c r="BC274" s="649"/>
      <c r="BD274" s="649"/>
      <c r="BE274" s="649"/>
      <c r="BF274" s="649"/>
      <c r="BG274" s="649"/>
      <c r="BH274" s="649"/>
      <c r="BI274" s="649"/>
      <c r="BJ274" s="649"/>
      <c r="BK274" s="649"/>
      <c r="BL274" s="649"/>
      <c r="BM274" s="649"/>
      <c r="BN274" s="649"/>
      <c r="BO274" s="649"/>
      <c r="BP274" s="649"/>
      <c r="BQ274" s="649"/>
      <c r="BR274" s="649"/>
      <c r="BS274" s="649"/>
      <c r="BT274" s="649"/>
      <c r="BU274" s="649"/>
      <c r="BV274" s="649"/>
      <c r="BW274" s="649"/>
      <c r="BX274" s="649"/>
      <c r="BY274" s="649"/>
      <c r="BZ274" s="649"/>
      <c r="CA274" s="649"/>
      <c r="CB274" s="649"/>
      <c r="CC274" s="649"/>
      <c r="CD274" s="649"/>
      <c r="CE274" s="649"/>
      <c r="CF274" s="649"/>
      <c r="CG274" s="649"/>
      <c r="CH274" s="649"/>
      <c r="CI274" s="649"/>
      <c r="CJ274" s="649"/>
      <c r="CK274" s="649"/>
      <c r="CL274" s="649"/>
      <c r="CM274" s="649"/>
      <c r="CN274" s="649"/>
      <c r="CO274" s="649"/>
      <c r="CP274" s="649"/>
      <c r="CQ274" s="649"/>
      <c r="CR274" s="649"/>
      <c r="CS274" s="649"/>
      <c r="CT274" s="649"/>
      <c r="CU274" s="649"/>
      <c r="CV274" s="649"/>
      <c r="CW274" s="649"/>
      <c r="CX274" s="649"/>
      <c r="CY274" s="649"/>
      <c r="CZ274" s="649"/>
      <c r="DA274" s="649"/>
      <c r="DB274" s="649"/>
      <c r="DC274" s="649"/>
      <c r="DD274" s="649"/>
      <c r="DE274" s="649"/>
      <c r="DF274" s="649"/>
      <c r="DG274" s="649"/>
      <c r="DH274" s="649"/>
      <c r="DI274" s="649"/>
      <c r="DJ274" s="649"/>
      <c r="DK274" s="649"/>
      <c r="DL274" s="649"/>
      <c r="DM274" s="649"/>
      <c r="DN274" s="649"/>
      <c r="DO274" s="649"/>
      <c r="DP274" s="649"/>
      <c r="DQ274" s="649"/>
      <c r="DR274" s="649"/>
      <c r="DS274" s="649"/>
      <c r="DT274" s="649"/>
      <c r="DU274" s="649"/>
      <c r="DV274" s="649"/>
      <c r="DW274" s="649"/>
      <c r="DX274" s="649"/>
      <c r="DY274" s="649"/>
      <c r="DZ274" s="649"/>
      <c r="EA274" s="649"/>
      <c r="EB274" s="649"/>
      <c r="EC274" s="649"/>
      <c r="ED274" s="649"/>
      <c r="EE274" s="649"/>
      <c r="EF274" s="649"/>
      <c r="EG274" s="649"/>
      <c r="EH274" s="649"/>
      <c r="EI274" s="649"/>
      <c r="EJ274" s="649"/>
      <c r="EK274" s="649"/>
      <c r="EL274" s="649"/>
      <c r="EM274" s="649"/>
      <c r="EN274" s="649"/>
      <c r="EO274" s="649"/>
      <c r="EP274" s="649"/>
      <c r="EQ274" s="649"/>
      <c r="ER274" s="649"/>
      <c r="ES274" s="649"/>
      <c r="ET274" s="649"/>
      <c r="EU274" s="649"/>
      <c r="EV274" s="649"/>
      <c r="EW274" s="649"/>
      <c r="EX274" s="649"/>
      <c r="EY274" s="649"/>
      <c r="EZ274" s="649"/>
      <c r="FA274" s="649"/>
      <c r="FB274" s="649"/>
      <c r="FC274" s="649"/>
      <c r="FD274" s="649"/>
      <c r="FE274" s="649"/>
      <c r="FF274" s="649"/>
      <c r="FG274" s="649"/>
      <c r="FH274" s="649"/>
      <c r="FI274" s="649"/>
      <c r="FJ274" s="649"/>
      <c r="FK274" s="649"/>
      <c r="FL274" s="649"/>
      <c r="FM274" s="649"/>
      <c r="FN274" s="649"/>
      <c r="FO274" s="649"/>
      <c r="FP274" s="649"/>
      <c r="FQ274" s="649"/>
      <c r="FR274" s="649"/>
      <c r="FS274" s="649"/>
      <c r="FT274" s="649"/>
      <c r="FU274" s="649"/>
      <c r="FV274" s="649"/>
      <c r="FW274" s="649"/>
      <c r="FX274" s="649"/>
      <c r="FY274" s="649"/>
      <c r="FZ274" s="649"/>
      <c r="GA274" s="649"/>
      <c r="GB274" s="649"/>
      <c r="GC274" s="649"/>
      <c r="GD274" s="649"/>
      <c r="GE274" s="649"/>
      <c r="GF274" s="649"/>
      <c r="GG274" s="649"/>
      <c r="GH274" s="649"/>
      <c r="GI274" s="649"/>
      <c r="GJ274" s="649"/>
      <c r="GK274" s="649"/>
      <c r="GL274" s="649"/>
      <c r="GM274" s="649"/>
      <c r="GN274" s="649"/>
      <c r="GO274" s="649"/>
      <c r="GP274" s="649"/>
      <c r="GQ274" s="649"/>
      <c r="GR274" s="649"/>
      <c r="GS274" s="649"/>
      <c r="GT274" s="649"/>
      <c r="GU274" s="649"/>
      <c r="GV274" s="649"/>
      <c r="GW274" s="649"/>
      <c r="GX274" s="649"/>
      <c r="GY274" s="649"/>
      <c r="GZ274" s="649"/>
      <c r="HA274" s="649"/>
      <c r="HB274" s="649"/>
      <c r="HC274" s="649"/>
      <c r="HD274" s="649"/>
      <c r="HE274" s="649"/>
      <c r="HF274" s="649"/>
      <c r="HG274" s="649"/>
      <c r="HH274" s="649"/>
      <c r="HI274" s="649"/>
      <c r="HJ274" s="649"/>
      <c r="HK274" s="649"/>
      <c r="HL274" s="649"/>
      <c r="HM274" s="649"/>
      <c r="HN274" s="649"/>
      <c r="HO274" s="649"/>
      <c r="HP274" s="649"/>
      <c r="HQ274" s="649"/>
      <c r="HR274" s="649"/>
      <c r="HS274" s="649"/>
      <c r="HT274" s="649"/>
      <c r="HU274" s="649"/>
      <c r="HV274" s="649"/>
      <c r="HW274" s="649"/>
      <c r="HX274" s="649"/>
      <c r="HY274" s="649"/>
      <c r="HZ274" s="649"/>
      <c r="IA274" s="649"/>
      <c r="IB274" s="649"/>
      <c r="IC274" s="649"/>
      <c r="ID274" s="649"/>
      <c r="IE274" s="649"/>
      <c r="IF274" s="649"/>
      <c r="IG274" s="649"/>
      <c r="IH274" s="649"/>
      <c r="II274" s="649"/>
      <c r="IJ274" s="649"/>
      <c r="IK274" s="649"/>
      <c r="IL274" s="649"/>
      <c r="IM274" s="649"/>
      <c r="IN274" s="649"/>
      <c r="IO274" s="649"/>
      <c r="IP274" s="649"/>
      <c r="IQ274" s="649"/>
      <c r="IR274" s="649"/>
      <c r="IS274" s="649"/>
      <c r="IT274" s="649"/>
      <c r="IU274" s="649"/>
      <c r="IV274" s="219"/>
    </row>
    <row r="275" spans="1:256" s="704" customFormat="1" hidden="1">
      <c r="A275" s="1195"/>
      <c r="B275" s="1200"/>
      <c r="C275" s="1201"/>
      <c r="D275" s="668" t="s">
        <v>2</v>
      </c>
      <c r="E275" s="651">
        <f>E273+E274</f>
        <v>543055.29</v>
      </c>
      <c r="F275" s="651">
        <f>F273+F274</f>
        <v>449055.29</v>
      </c>
      <c r="G275" s="651">
        <f>G273+G274</f>
        <v>94000</v>
      </c>
      <c r="H275" s="617"/>
      <c r="I275" s="1204"/>
      <c r="J275" s="653" t="s">
        <v>2</v>
      </c>
      <c r="K275" s="651">
        <f>K273+K274</f>
        <v>543055.29</v>
      </c>
      <c r="L275" s="651">
        <f>L273+L274</f>
        <v>449055.29000000004</v>
      </c>
      <c r="M275" s="651">
        <f>M273+M274</f>
        <v>94000</v>
      </c>
      <c r="N275" s="651">
        <f>N273+N274</f>
        <v>0</v>
      </c>
      <c r="O275" s="649"/>
      <c r="P275" s="649"/>
      <c r="Q275" s="649"/>
      <c r="R275" s="649"/>
      <c r="S275" s="649"/>
      <c r="T275" s="649"/>
      <c r="U275" s="649"/>
      <c r="V275" s="649"/>
      <c r="W275" s="649"/>
      <c r="X275" s="649"/>
      <c r="Y275" s="649"/>
      <c r="Z275" s="649"/>
      <c r="AA275" s="649"/>
      <c r="AB275" s="649"/>
      <c r="AC275" s="649"/>
      <c r="AD275" s="649"/>
      <c r="AE275" s="649"/>
      <c r="AF275" s="649"/>
      <c r="AG275" s="649"/>
      <c r="AH275" s="649"/>
      <c r="AI275" s="649"/>
      <c r="AJ275" s="649"/>
      <c r="AK275" s="649"/>
      <c r="AL275" s="649"/>
      <c r="AM275" s="649"/>
      <c r="AN275" s="649"/>
      <c r="AO275" s="649"/>
      <c r="AP275" s="649"/>
      <c r="AQ275" s="649"/>
      <c r="AR275" s="649"/>
      <c r="AS275" s="649"/>
      <c r="AT275" s="649"/>
      <c r="AU275" s="649"/>
      <c r="AV275" s="649"/>
      <c r="AW275" s="649"/>
      <c r="AX275" s="649"/>
      <c r="AY275" s="649"/>
      <c r="AZ275" s="649"/>
      <c r="BA275" s="649"/>
      <c r="BB275" s="649"/>
      <c r="BC275" s="649"/>
      <c r="BD275" s="649"/>
      <c r="BE275" s="649"/>
      <c r="BF275" s="649"/>
      <c r="BG275" s="649"/>
      <c r="BH275" s="649"/>
      <c r="BI275" s="649"/>
      <c r="BJ275" s="649"/>
      <c r="BK275" s="649"/>
      <c r="BL275" s="649"/>
      <c r="BM275" s="649"/>
      <c r="BN275" s="649"/>
      <c r="BO275" s="649"/>
      <c r="BP275" s="649"/>
      <c r="BQ275" s="649"/>
      <c r="BR275" s="649"/>
      <c r="BS275" s="649"/>
      <c r="BT275" s="649"/>
      <c r="BU275" s="649"/>
      <c r="BV275" s="649"/>
      <c r="BW275" s="649"/>
      <c r="BX275" s="649"/>
      <c r="BY275" s="649"/>
      <c r="BZ275" s="649"/>
      <c r="CA275" s="649"/>
      <c r="CB275" s="649"/>
      <c r="CC275" s="649"/>
      <c r="CD275" s="649"/>
      <c r="CE275" s="649"/>
      <c r="CF275" s="649"/>
      <c r="CG275" s="649"/>
      <c r="CH275" s="649"/>
      <c r="CI275" s="649"/>
      <c r="CJ275" s="649"/>
      <c r="CK275" s="649"/>
      <c r="CL275" s="649"/>
      <c r="CM275" s="649"/>
      <c r="CN275" s="649"/>
      <c r="CO275" s="649"/>
      <c r="CP275" s="649"/>
      <c r="CQ275" s="649"/>
      <c r="CR275" s="649"/>
      <c r="CS275" s="649"/>
      <c r="CT275" s="649"/>
      <c r="CU275" s="649"/>
      <c r="CV275" s="649"/>
      <c r="CW275" s="649"/>
      <c r="CX275" s="649"/>
      <c r="CY275" s="649"/>
      <c r="CZ275" s="649"/>
      <c r="DA275" s="649"/>
      <c r="DB275" s="649"/>
      <c r="DC275" s="649"/>
      <c r="DD275" s="649"/>
      <c r="DE275" s="649"/>
      <c r="DF275" s="649"/>
      <c r="DG275" s="649"/>
      <c r="DH275" s="649"/>
      <c r="DI275" s="649"/>
      <c r="DJ275" s="649"/>
      <c r="DK275" s="649"/>
      <c r="DL275" s="649"/>
      <c r="DM275" s="649"/>
      <c r="DN275" s="649"/>
      <c r="DO275" s="649"/>
      <c r="DP275" s="649"/>
      <c r="DQ275" s="649"/>
      <c r="DR275" s="649"/>
      <c r="DS275" s="649"/>
      <c r="DT275" s="649"/>
      <c r="DU275" s="649"/>
      <c r="DV275" s="649"/>
      <c r="DW275" s="649"/>
      <c r="DX275" s="649"/>
      <c r="DY275" s="649"/>
      <c r="DZ275" s="649"/>
      <c r="EA275" s="649"/>
      <c r="EB275" s="649"/>
      <c r="EC275" s="649"/>
      <c r="ED275" s="649"/>
      <c r="EE275" s="649"/>
      <c r="EF275" s="649"/>
      <c r="EG275" s="649"/>
      <c r="EH275" s="649"/>
      <c r="EI275" s="649"/>
      <c r="EJ275" s="649"/>
      <c r="EK275" s="649"/>
      <c r="EL275" s="649"/>
      <c r="EM275" s="649"/>
      <c r="EN275" s="649"/>
      <c r="EO275" s="649"/>
      <c r="EP275" s="649"/>
      <c r="EQ275" s="649"/>
      <c r="ER275" s="649"/>
      <c r="ES275" s="649"/>
      <c r="ET275" s="649"/>
      <c r="EU275" s="649"/>
      <c r="EV275" s="649"/>
      <c r="EW275" s="649"/>
      <c r="EX275" s="649"/>
      <c r="EY275" s="649"/>
      <c r="EZ275" s="649"/>
      <c r="FA275" s="649"/>
      <c r="FB275" s="649"/>
      <c r="FC275" s="649"/>
      <c r="FD275" s="649"/>
      <c r="FE275" s="649"/>
      <c r="FF275" s="649"/>
      <c r="FG275" s="649"/>
      <c r="FH275" s="649"/>
      <c r="FI275" s="649"/>
      <c r="FJ275" s="649"/>
      <c r="FK275" s="649"/>
      <c r="FL275" s="649"/>
      <c r="FM275" s="649"/>
      <c r="FN275" s="649"/>
      <c r="FO275" s="649"/>
      <c r="FP275" s="649"/>
      <c r="FQ275" s="649"/>
      <c r="FR275" s="649"/>
      <c r="FS275" s="649"/>
      <c r="FT275" s="649"/>
      <c r="FU275" s="649"/>
      <c r="FV275" s="649"/>
      <c r="FW275" s="649"/>
      <c r="FX275" s="649"/>
      <c r="FY275" s="649"/>
      <c r="FZ275" s="649"/>
      <c r="GA275" s="649"/>
      <c r="GB275" s="649"/>
      <c r="GC275" s="649"/>
      <c r="GD275" s="649"/>
      <c r="GE275" s="649"/>
      <c r="GF275" s="649"/>
      <c r="GG275" s="649"/>
      <c r="GH275" s="649"/>
      <c r="GI275" s="649"/>
      <c r="GJ275" s="649"/>
      <c r="GK275" s="649"/>
      <c r="GL275" s="649"/>
      <c r="GM275" s="649"/>
      <c r="GN275" s="649"/>
      <c r="GO275" s="649"/>
      <c r="GP275" s="649"/>
      <c r="GQ275" s="649"/>
      <c r="GR275" s="649"/>
      <c r="GS275" s="649"/>
      <c r="GT275" s="649"/>
      <c r="GU275" s="649"/>
      <c r="GV275" s="649"/>
      <c r="GW275" s="649"/>
      <c r="GX275" s="649"/>
      <c r="GY275" s="649"/>
      <c r="GZ275" s="649"/>
      <c r="HA275" s="649"/>
      <c r="HB275" s="649"/>
      <c r="HC275" s="649"/>
      <c r="HD275" s="649"/>
      <c r="HE275" s="649"/>
      <c r="HF275" s="649"/>
      <c r="HG275" s="649"/>
      <c r="HH275" s="649"/>
      <c r="HI275" s="649"/>
      <c r="HJ275" s="649"/>
      <c r="HK275" s="649"/>
      <c r="HL275" s="649"/>
      <c r="HM275" s="649"/>
      <c r="HN275" s="649"/>
      <c r="HO275" s="649"/>
      <c r="HP275" s="649"/>
      <c r="HQ275" s="649"/>
      <c r="HR275" s="649"/>
      <c r="HS275" s="649"/>
      <c r="HT275" s="649"/>
      <c r="HU275" s="649"/>
      <c r="HV275" s="649"/>
      <c r="HW275" s="649"/>
      <c r="HX275" s="649"/>
      <c r="HY275" s="649"/>
      <c r="HZ275" s="649"/>
      <c r="IA275" s="649"/>
      <c r="IB275" s="649"/>
      <c r="IC275" s="649"/>
      <c r="ID275" s="649"/>
      <c r="IE275" s="649"/>
      <c r="IF275" s="649"/>
      <c r="IG275" s="649"/>
      <c r="IH275" s="649"/>
      <c r="II275" s="649"/>
      <c r="IJ275" s="649"/>
      <c r="IK275" s="649"/>
      <c r="IL275" s="649"/>
      <c r="IM275" s="649"/>
      <c r="IN275" s="649"/>
      <c r="IO275" s="649"/>
      <c r="IP275" s="649"/>
      <c r="IQ275" s="649"/>
      <c r="IR275" s="649"/>
      <c r="IS275" s="649"/>
      <c r="IT275" s="649"/>
      <c r="IU275" s="649"/>
      <c r="IV275" s="219"/>
    </row>
    <row r="276" spans="1:256" s="704" customFormat="1" ht="4.9000000000000004" hidden="1" customHeight="1">
      <c r="A276" s="714"/>
      <c r="B276" s="715"/>
      <c r="C276" s="716"/>
      <c r="D276" s="668"/>
      <c r="E276" s="651"/>
      <c r="F276" s="651"/>
      <c r="G276" s="652"/>
      <c r="H276" s="617"/>
      <c r="I276" s="717"/>
      <c r="J276" s="653"/>
      <c r="K276" s="651"/>
      <c r="L276" s="651"/>
      <c r="M276" s="651"/>
      <c r="N276" s="651"/>
      <c r="O276" s="649"/>
      <c r="P276" s="649"/>
      <c r="Q276" s="649"/>
      <c r="R276" s="649"/>
      <c r="S276" s="649"/>
      <c r="T276" s="649"/>
      <c r="U276" s="649"/>
      <c r="V276" s="649"/>
      <c r="W276" s="649"/>
      <c r="X276" s="649"/>
      <c r="Y276" s="649"/>
      <c r="Z276" s="649"/>
      <c r="AA276" s="649"/>
      <c r="AB276" s="649"/>
      <c r="AC276" s="649"/>
      <c r="AD276" s="649"/>
      <c r="AE276" s="649"/>
      <c r="AF276" s="649"/>
      <c r="AG276" s="649"/>
      <c r="AH276" s="649"/>
      <c r="AI276" s="649"/>
      <c r="AJ276" s="649"/>
      <c r="AK276" s="649"/>
      <c r="AL276" s="649"/>
      <c r="AM276" s="649"/>
      <c r="AN276" s="649"/>
      <c r="AO276" s="649"/>
      <c r="AP276" s="649"/>
      <c r="AQ276" s="649"/>
      <c r="AR276" s="649"/>
      <c r="AS276" s="649"/>
      <c r="AT276" s="649"/>
      <c r="AU276" s="649"/>
      <c r="AV276" s="649"/>
      <c r="AW276" s="649"/>
      <c r="AX276" s="649"/>
      <c r="AY276" s="649"/>
      <c r="AZ276" s="649"/>
      <c r="BA276" s="649"/>
      <c r="BB276" s="649"/>
      <c r="BC276" s="649"/>
      <c r="BD276" s="649"/>
      <c r="BE276" s="649"/>
      <c r="BF276" s="649"/>
      <c r="BG276" s="649"/>
      <c r="BH276" s="649"/>
      <c r="BI276" s="649"/>
      <c r="BJ276" s="649"/>
      <c r="BK276" s="649"/>
      <c r="BL276" s="649"/>
      <c r="BM276" s="649"/>
      <c r="BN276" s="649"/>
      <c r="BO276" s="649"/>
      <c r="BP276" s="649"/>
      <c r="BQ276" s="649"/>
      <c r="BR276" s="649"/>
      <c r="BS276" s="649"/>
      <c r="BT276" s="649"/>
      <c r="BU276" s="649"/>
      <c r="BV276" s="649"/>
      <c r="BW276" s="649"/>
      <c r="BX276" s="649"/>
      <c r="BY276" s="649"/>
      <c r="BZ276" s="649"/>
      <c r="CA276" s="649"/>
      <c r="CB276" s="649"/>
      <c r="CC276" s="649"/>
      <c r="CD276" s="649"/>
      <c r="CE276" s="649"/>
      <c r="CF276" s="649"/>
      <c r="CG276" s="649"/>
      <c r="CH276" s="649"/>
      <c r="CI276" s="649"/>
      <c r="CJ276" s="649"/>
      <c r="CK276" s="649"/>
      <c r="CL276" s="649"/>
      <c r="CM276" s="649"/>
      <c r="CN276" s="649"/>
      <c r="CO276" s="649"/>
      <c r="CP276" s="649"/>
      <c r="CQ276" s="649"/>
      <c r="CR276" s="649"/>
      <c r="CS276" s="649"/>
      <c r="CT276" s="649"/>
      <c r="CU276" s="649"/>
      <c r="CV276" s="649"/>
      <c r="CW276" s="649"/>
      <c r="CX276" s="649"/>
      <c r="CY276" s="649"/>
      <c r="CZ276" s="649"/>
      <c r="DA276" s="649"/>
      <c r="DB276" s="649"/>
      <c r="DC276" s="649"/>
      <c r="DD276" s="649"/>
      <c r="DE276" s="649"/>
      <c r="DF276" s="649"/>
      <c r="DG276" s="649"/>
      <c r="DH276" s="649"/>
      <c r="DI276" s="649"/>
      <c r="DJ276" s="649"/>
      <c r="DK276" s="649"/>
      <c r="DL276" s="649"/>
      <c r="DM276" s="649"/>
      <c r="DN276" s="649"/>
      <c r="DO276" s="649"/>
      <c r="DP276" s="649"/>
      <c r="DQ276" s="649"/>
      <c r="DR276" s="649"/>
      <c r="DS276" s="649"/>
      <c r="DT276" s="649"/>
      <c r="DU276" s="649"/>
      <c r="DV276" s="649"/>
      <c r="DW276" s="649"/>
      <c r="DX276" s="649"/>
      <c r="DY276" s="649"/>
      <c r="DZ276" s="649"/>
      <c r="EA276" s="649"/>
      <c r="EB276" s="649"/>
      <c r="EC276" s="649"/>
      <c r="ED276" s="649"/>
      <c r="EE276" s="649"/>
      <c r="EF276" s="649"/>
      <c r="EG276" s="649"/>
      <c r="EH276" s="649"/>
      <c r="EI276" s="649"/>
      <c r="EJ276" s="649"/>
      <c r="EK276" s="649"/>
      <c r="EL276" s="649"/>
      <c r="EM276" s="649"/>
      <c r="EN276" s="649"/>
      <c r="EO276" s="649"/>
      <c r="EP276" s="649"/>
      <c r="EQ276" s="649"/>
      <c r="ER276" s="649"/>
      <c r="ES276" s="649"/>
      <c r="ET276" s="649"/>
      <c r="EU276" s="649"/>
      <c r="EV276" s="649"/>
      <c r="EW276" s="649"/>
      <c r="EX276" s="649"/>
      <c r="EY276" s="649"/>
      <c r="EZ276" s="649"/>
      <c r="FA276" s="649"/>
      <c r="FB276" s="649"/>
      <c r="FC276" s="649"/>
      <c r="FD276" s="649"/>
      <c r="FE276" s="649"/>
      <c r="FF276" s="649"/>
      <c r="FG276" s="649"/>
      <c r="FH276" s="649"/>
      <c r="FI276" s="649"/>
      <c r="FJ276" s="649"/>
      <c r="FK276" s="649"/>
      <c r="FL276" s="649"/>
      <c r="FM276" s="649"/>
      <c r="FN276" s="649"/>
      <c r="FO276" s="649"/>
      <c r="FP276" s="649"/>
      <c r="FQ276" s="649"/>
      <c r="FR276" s="649"/>
      <c r="FS276" s="649"/>
      <c r="FT276" s="649"/>
      <c r="FU276" s="649"/>
      <c r="FV276" s="649"/>
      <c r="FW276" s="649"/>
      <c r="FX276" s="649"/>
      <c r="FY276" s="649"/>
      <c r="FZ276" s="649"/>
      <c r="GA276" s="649"/>
      <c r="GB276" s="649"/>
      <c r="GC276" s="649"/>
      <c r="GD276" s="649"/>
      <c r="GE276" s="649"/>
      <c r="GF276" s="649"/>
      <c r="GG276" s="649"/>
      <c r="GH276" s="649"/>
      <c r="GI276" s="649"/>
      <c r="GJ276" s="649"/>
      <c r="GK276" s="649"/>
      <c r="GL276" s="649"/>
      <c r="GM276" s="649"/>
      <c r="GN276" s="649"/>
      <c r="GO276" s="649"/>
      <c r="GP276" s="649"/>
      <c r="GQ276" s="649"/>
      <c r="GR276" s="649"/>
      <c r="GS276" s="649"/>
      <c r="GT276" s="649"/>
      <c r="GU276" s="649"/>
      <c r="GV276" s="649"/>
      <c r="GW276" s="649"/>
      <c r="GX276" s="649"/>
      <c r="GY276" s="649"/>
      <c r="GZ276" s="649"/>
      <c r="HA276" s="649"/>
      <c r="HB276" s="649"/>
      <c r="HC276" s="649"/>
      <c r="HD276" s="649"/>
      <c r="HE276" s="649"/>
      <c r="HF276" s="649"/>
      <c r="HG276" s="649"/>
      <c r="HH276" s="649"/>
      <c r="HI276" s="649"/>
      <c r="HJ276" s="649"/>
      <c r="HK276" s="649"/>
      <c r="HL276" s="649"/>
      <c r="HM276" s="649"/>
      <c r="HN276" s="649"/>
      <c r="HO276" s="649"/>
      <c r="HP276" s="649"/>
      <c r="HQ276" s="649"/>
      <c r="HR276" s="649"/>
      <c r="HS276" s="649"/>
      <c r="HT276" s="649"/>
      <c r="HU276" s="649"/>
      <c r="HV276" s="649"/>
      <c r="HW276" s="649"/>
      <c r="HX276" s="649"/>
      <c r="HY276" s="649"/>
      <c r="HZ276" s="649"/>
      <c r="IA276" s="649"/>
      <c r="IB276" s="649"/>
      <c r="IC276" s="649"/>
      <c r="ID276" s="649"/>
      <c r="IE276" s="649"/>
      <c r="IF276" s="649"/>
      <c r="IG276" s="649"/>
      <c r="IH276" s="649"/>
      <c r="II276" s="649"/>
      <c r="IJ276" s="649"/>
      <c r="IK276" s="649"/>
      <c r="IL276" s="649"/>
      <c r="IM276" s="649"/>
      <c r="IN276" s="649"/>
      <c r="IO276" s="649"/>
      <c r="IP276" s="649"/>
      <c r="IQ276" s="649"/>
      <c r="IR276" s="649"/>
      <c r="IS276" s="649"/>
      <c r="IT276" s="649"/>
      <c r="IU276" s="649"/>
      <c r="IV276" s="219"/>
    </row>
    <row r="277" spans="1:256" s="704" customFormat="1" hidden="1">
      <c r="A277" s="1205"/>
      <c r="B277" s="1205"/>
      <c r="C277" s="1208" t="s">
        <v>1386</v>
      </c>
      <c r="D277" s="644" t="s">
        <v>0</v>
      </c>
      <c r="E277" s="645">
        <f>F277+G277</f>
        <v>543055.29</v>
      </c>
      <c r="F277" s="645">
        <v>449055.29</v>
      </c>
      <c r="G277" s="646">
        <v>94000</v>
      </c>
      <c r="H277" s="617"/>
      <c r="I277" s="1211" t="s">
        <v>514</v>
      </c>
      <c r="J277" s="648" t="s">
        <v>0</v>
      </c>
      <c r="K277" s="645">
        <f>L277+M277+N277</f>
        <v>171055.29</v>
      </c>
      <c r="L277" s="645">
        <v>171055.29</v>
      </c>
      <c r="M277" s="645">
        <v>0</v>
      </c>
      <c r="N277" s="645">
        <v>0</v>
      </c>
      <c r="O277" s="649"/>
      <c r="P277" s="649"/>
      <c r="Q277" s="649"/>
      <c r="R277" s="649"/>
      <c r="S277" s="649"/>
      <c r="T277" s="649"/>
      <c r="U277" s="649"/>
      <c r="V277" s="649"/>
      <c r="W277" s="649"/>
      <c r="X277" s="649"/>
      <c r="Y277" s="649"/>
      <c r="Z277" s="649"/>
      <c r="AA277" s="649"/>
      <c r="AB277" s="649"/>
      <c r="AC277" s="649"/>
      <c r="AD277" s="649"/>
      <c r="AE277" s="649"/>
      <c r="AF277" s="649"/>
      <c r="AG277" s="649"/>
      <c r="AH277" s="649"/>
      <c r="AI277" s="649"/>
      <c r="AJ277" s="649"/>
      <c r="AK277" s="649"/>
      <c r="AL277" s="649"/>
      <c r="AM277" s="649"/>
      <c r="AN277" s="649"/>
      <c r="AO277" s="649"/>
      <c r="AP277" s="649"/>
      <c r="AQ277" s="649"/>
      <c r="AR277" s="649"/>
      <c r="AS277" s="649"/>
      <c r="AT277" s="649"/>
      <c r="AU277" s="649"/>
      <c r="AV277" s="649"/>
      <c r="AW277" s="649"/>
      <c r="AX277" s="649"/>
      <c r="AY277" s="649"/>
      <c r="AZ277" s="649"/>
      <c r="BA277" s="649"/>
      <c r="BB277" s="649"/>
      <c r="BC277" s="649"/>
      <c r="BD277" s="649"/>
      <c r="BE277" s="649"/>
      <c r="BF277" s="649"/>
      <c r="BG277" s="649"/>
      <c r="BH277" s="649"/>
      <c r="BI277" s="649"/>
      <c r="BJ277" s="649"/>
      <c r="BK277" s="649"/>
      <c r="BL277" s="649"/>
      <c r="BM277" s="649"/>
      <c r="BN277" s="649"/>
      <c r="BO277" s="649"/>
      <c r="BP277" s="649"/>
      <c r="BQ277" s="649"/>
      <c r="BR277" s="649"/>
      <c r="BS277" s="649"/>
      <c r="BT277" s="649"/>
      <c r="BU277" s="649"/>
      <c r="BV277" s="649"/>
      <c r="BW277" s="649"/>
      <c r="BX277" s="649"/>
      <c r="BY277" s="649"/>
      <c r="BZ277" s="649"/>
      <c r="CA277" s="649"/>
      <c r="CB277" s="649"/>
      <c r="CC277" s="649"/>
      <c r="CD277" s="649"/>
      <c r="CE277" s="649"/>
      <c r="CF277" s="649"/>
      <c r="CG277" s="649"/>
      <c r="CH277" s="649"/>
      <c r="CI277" s="649"/>
      <c r="CJ277" s="649"/>
      <c r="CK277" s="649"/>
      <c r="CL277" s="649"/>
      <c r="CM277" s="649"/>
      <c r="CN277" s="649"/>
      <c r="CO277" s="649"/>
      <c r="CP277" s="649"/>
      <c r="CQ277" s="649"/>
      <c r="CR277" s="649"/>
      <c r="CS277" s="649"/>
      <c r="CT277" s="649"/>
      <c r="CU277" s="649"/>
      <c r="CV277" s="649"/>
      <c r="CW277" s="649"/>
      <c r="CX277" s="649"/>
      <c r="CY277" s="649"/>
      <c r="CZ277" s="649"/>
      <c r="DA277" s="649"/>
      <c r="DB277" s="649"/>
      <c r="DC277" s="649"/>
      <c r="DD277" s="649"/>
      <c r="DE277" s="649"/>
      <c r="DF277" s="649"/>
      <c r="DG277" s="649"/>
      <c r="DH277" s="649"/>
      <c r="DI277" s="649"/>
      <c r="DJ277" s="649"/>
      <c r="DK277" s="649"/>
      <c r="DL277" s="649"/>
      <c r="DM277" s="649"/>
      <c r="DN277" s="649"/>
      <c r="DO277" s="649"/>
      <c r="DP277" s="649"/>
      <c r="DQ277" s="649"/>
      <c r="DR277" s="649"/>
      <c r="DS277" s="649"/>
      <c r="DT277" s="649"/>
      <c r="DU277" s="649"/>
      <c r="DV277" s="649"/>
      <c r="DW277" s="649"/>
      <c r="DX277" s="649"/>
      <c r="DY277" s="649"/>
      <c r="DZ277" s="649"/>
      <c r="EA277" s="649"/>
      <c r="EB277" s="649"/>
      <c r="EC277" s="649"/>
      <c r="ED277" s="649"/>
      <c r="EE277" s="649"/>
      <c r="EF277" s="649"/>
      <c r="EG277" s="649"/>
      <c r="EH277" s="649"/>
      <c r="EI277" s="649"/>
      <c r="EJ277" s="649"/>
      <c r="EK277" s="649"/>
      <c r="EL277" s="649"/>
      <c r="EM277" s="649"/>
      <c r="EN277" s="649"/>
      <c r="EO277" s="649"/>
      <c r="EP277" s="649"/>
      <c r="EQ277" s="649"/>
      <c r="ER277" s="649"/>
      <c r="ES277" s="649"/>
      <c r="ET277" s="649"/>
      <c r="EU277" s="649"/>
      <c r="EV277" s="649"/>
      <c r="EW277" s="649"/>
      <c r="EX277" s="649"/>
      <c r="EY277" s="649"/>
      <c r="EZ277" s="649"/>
      <c r="FA277" s="649"/>
      <c r="FB277" s="649"/>
      <c r="FC277" s="649"/>
      <c r="FD277" s="649"/>
      <c r="FE277" s="649"/>
      <c r="FF277" s="649"/>
      <c r="FG277" s="649"/>
      <c r="FH277" s="649"/>
      <c r="FI277" s="649"/>
      <c r="FJ277" s="649"/>
      <c r="FK277" s="649"/>
      <c r="FL277" s="649"/>
      <c r="FM277" s="649"/>
      <c r="FN277" s="649"/>
      <c r="FO277" s="649"/>
      <c r="FP277" s="649"/>
      <c r="FQ277" s="649"/>
      <c r="FR277" s="649"/>
      <c r="FS277" s="649"/>
      <c r="FT277" s="649"/>
      <c r="FU277" s="649"/>
      <c r="FV277" s="649"/>
      <c r="FW277" s="649"/>
      <c r="FX277" s="649"/>
      <c r="FY277" s="649"/>
      <c r="FZ277" s="649"/>
      <c r="GA277" s="649"/>
      <c r="GB277" s="649"/>
      <c r="GC277" s="649"/>
      <c r="GD277" s="649"/>
      <c r="GE277" s="649"/>
      <c r="GF277" s="649"/>
      <c r="GG277" s="649"/>
      <c r="GH277" s="649"/>
      <c r="GI277" s="649"/>
      <c r="GJ277" s="649"/>
      <c r="GK277" s="649"/>
      <c r="GL277" s="649"/>
      <c r="GM277" s="649"/>
      <c r="GN277" s="649"/>
      <c r="GO277" s="649"/>
      <c r="GP277" s="649"/>
      <c r="GQ277" s="649"/>
      <c r="GR277" s="649"/>
      <c r="GS277" s="649"/>
      <c r="GT277" s="649"/>
      <c r="GU277" s="649"/>
      <c r="GV277" s="649"/>
      <c r="GW277" s="649"/>
      <c r="GX277" s="649"/>
      <c r="GY277" s="649"/>
      <c r="GZ277" s="649"/>
      <c r="HA277" s="649"/>
      <c r="HB277" s="649"/>
      <c r="HC277" s="649"/>
      <c r="HD277" s="649"/>
      <c r="HE277" s="649"/>
      <c r="HF277" s="649"/>
      <c r="HG277" s="649"/>
      <c r="HH277" s="649"/>
      <c r="HI277" s="649"/>
      <c r="HJ277" s="649"/>
      <c r="HK277" s="649"/>
      <c r="HL277" s="649"/>
      <c r="HM277" s="649"/>
      <c r="HN277" s="649"/>
      <c r="HO277" s="649"/>
      <c r="HP277" s="649"/>
      <c r="HQ277" s="649"/>
      <c r="HR277" s="649"/>
      <c r="HS277" s="649"/>
      <c r="HT277" s="649"/>
      <c r="HU277" s="649"/>
      <c r="HV277" s="649"/>
      <c r="HW277" s="649"/>
      <c r="HX277" s="649"/>
      <c r="HY277" s="649"/>
      <c r="HZ277" s="649"/>
      <c r="IA277" s="649"/>
      <c r="IB277" s="649"/>
      <c r="IC277" s="649"/>
      <c r="ID277" s="649"/>
      <c r="IE277" s="649"/>
      <c r="IF277" s="649"/>
      <c r="IG277" s="649"/>
      <c r="IH277" s="649"/>
      <c r="II277" s="649"/>
      <c r="IJ277" s="649"/>
      <c r="IK277" s="649"/>
      <c r="IL277" s="649"/>
      <c r="IM277" s="649"/>
      <c r="IN277" s="649"/>
      <c r="IO277" s="649"/>
      <c r="IP277" s="649"/>
      <c r="IQ277" s="649"/>
      <c r="IR277" s="649"/>
      <c r="IS277" s="649"/>
      <c r="IT277" s="649"/>
      <c r="IU277" s="649"/>
      <c r="IV277" s="219"/>
    </row>
    <row r="278" spans="1:256" s="704" customFormat="1" hidden="1">
      <c r="A278" s="1206"/>
      <c r="B278" s="1206"/>
      <c r="C278" s="1209"/>
      <c r="D278" s="644" t="s">
        <v>1</v>
      </c>
      <c r="E278" s="645">
        <f>F278+G278</f>
        <v>0</v>
      </c>
      <c r="F278" s="645">
        <v>0</v>
      </c>
      <c r="G278" s="646">
        <v>0</v>
      </c>
      <c r="H278" s="617"/>
      <c r="I278" s="1212"/>
      <c r="J278" s="648" t="s">
        <v>1</v>
      </c>
      <c r="K278" s="645">
        <f>L278+M278+N278</f>
        <v>0</v>
      </c>
      <c r="L278" s="645"/>
      <c r="M278" s="645"/>
      <c r="N278" s="645"/>
      <c r="O278" s="649"/>
      <c r="P278" s="649"/>
      <c r="Q278" s="649"/>
      <c r="R278" s="649"/>
      <c r="S278" s="649"/>
      <c r="T278" s="649"/>
      <c r="U278" s="649"/>
      <c r="V278" s="649"/>
      <c r="W278" s="649"/>
      <c r="X278" s="649"/>
      <c r="Y278" s="649"/>
      <c r="Z278" s="649"/>
      <c r="AA278" s="649"/>
      <c r="AB278" s="649"/>
      <c r="AC278" s="649"/>
      <c r="AD278" s="649"/>
      <c r="AE278" s="649"/>
      <c r="AF278" s="649"/>
      <c r="AG278" s="649"/>
      <c r="AH278" s="649"/>
      <c r="AI278" s="649"/>
      <c r="AJ278" s="649"/>
      <c r="AK278" s="649"/>
      <c r="AL278" s="649"/>
      <c r="AM278" s="649"/>
      <c r="AN278" s="649"/>
      <c r="AO278" s="649"/>
      <c r="AP278" s="649"/>
      <c r="AQ278" s="649"/>
      <c r="AR278" s="649"/>
      <c r="AS278" s="649"/>
      <c r="AT278" s="649"/>
      <c r="AU278" s="649"/>
      <c r="AV278" s="649"/>
      <c r="AW278" s="649"/>
      <c r="AX278" s="649"/>
      <c r="AY278" s="649"/>
      <c r="AZ278" s="649"/>
      <c r="BA278" s="649"/>
      <c r="BB278" s="649"/>
      <c r="BC278" s="649"/>
      <c r="BD278" s="649"/>
      <c r="BE278" s="649"/>
      <c r="BF278" s="649"/>
      <c r="BG278" s="649"/>
      <c r="BH278" s="649"/>
      <c r="BI278" s="649"/>
      <c r="BJ278" s="649"/>
      <c r="BK278" s="649"/>
      <c r="BL278" s="649"/>
      <c r="BM278" s="649"/>
      <c r="BN278" s="649"/>
      <c r="BO278" s="649"/>
      <c r="BP278" s="649"/>
      <c r="BQ278" s="649"/>
      <c r="BR278" s="649"/>
      <c r="BS278" s="649"/>
      <c r="BT278" s="649"/>
      <c r="BU278" s="649"/>
      <c r="BV278" s="649"/>
      <c r="BW278" s="649"/>
      <c r="BX278" s="649"/>
      <c r="BY278" s="649"/>
      <c r="BZ278" s="649"/>
      <c r="CA278" s="649"/>
      <c r="CB278" s="649"/>
      <c r="CC278" s="649"/>
      <c r="CD278" s="649"/>
      <c r="CE278" s="649"/>
      <c r="CF278" s="649"/>
      <c r="CG278" s="649"/>
      <c r="CH278" s="649"/>
      <c r="CI278" s="649"/>
      <c r="CJ278" s="649"/>
      <c r="CK278" s="649"/>
      <c r="CL278" s="649"/>
      <c r="CM278" s="649"/>
      <c r="CN278" s="649"/>
      <c r="CO278" s="649"/>
      <c r="CP278" s="649"/>
      <c r="CQ278" s="649"/>
      <c r="CR278" s="649"/>
      <c r="CS278" s="649"/>
      <c r="CT278" s="649"/>
      <c r="CU278" s="649"/>
      <c r="CV278" s="649"/>
      <c r="CW278" s="649"/>
      <c r="CX278" s="649"/>
      <c r="CY278" s="649"/>
      <c r="CZ278" s="649"/>
      <c r="DA278" s="649"/>
      <c r="DB278" s="649"/>
      <c r="DC278" s="649"/>
      <c r="DD278" s="649"/>
      <c r="DE278" s="649"/>
      <c r="DF278" s="649"/>
      <c r="DG278" s="649"/>
      <c r="DH278" s="649"/>
      <c r="DI278" s="649"/>
      <c r="DJ278" s="649"/>
      <c r="DK278" s="649"/>
      <c r="DL278" s="649"/>
      <c r="DM278" s="649"/>
      <c r="DN278" s="649"/>
      <c r="DO278" s="649"/>
      <c r="DP278" s="649"/>
      <c r="DQ278" s="649"/>
      <c r="DR278" s="649"/>
      <c r="DS278" s="649"/>
      <c r="DT278" s="649"/>
      <c r="DU278" s="649"/>
      <c r="DV278" s="649"/>
      <c r="DW278" s="649"/>
      <c r="DX278" s="649"/>
      <c r="DY278" s="649"/>
      <c r="DZ278" s="649"/>
      <c r="EA278" s="649"/>
      <c r="EB278" s="649"/>
      <c r="EC278" s="649"/>
      <c r="ED278" s="649"/>
      <c r="EE278" s="649"/>
      <c r="EF278" s="649"/>
      <c r="EG278" s="649"/>
      <c r="EH278" s="649"/>
      <c r="EI278" s="649"/>
      <c r="EJ278" s="649"/>
      <c r="EK278" s="649"/>
      <c r="EL278" s="649"/>
      <c r="EM278" s="649"/>
      <c r="EN278" s="649"/>
      <c r="EO278" s="649"/>
      <c r="EP278" s="649"/>
      <c r="EQ278" s="649"/>
      <c r="ER278" s="649"/>
      <c r="ES278" s="649"/>
      <c r="ET278" s="649"/>
      <c r="EU278" s="649"/>
      <c r="EV278" s="649"/>
      <c r="EW278" s="649"/>
      <c r="EX278" s="649"/>
      <c r="EY278" s="649"/>
      <c r="EZ278" s="649"/>
      <c r="FA278" s="649"/>
      <c r="FB278" s="649"/>
      <c r="FC278" s="649"/>
      <c r="FD278" s="649"/>
      <c r="FE278" s="649"/>
      <c r="FF278" s="649"/>
      <c r="FG278" s="649"/>
      <c r="FH278" s="649"/>
      <c r="FI278" s="649"/>
      <c r="FJ278" s="649"/>
      <c r="FK278" s="649"/>
      <c r="FL278" s="649"/>
      <c r="FM278" s="649"/>
      <c r="FN278" s="649"/>
      <c r="FO278" s="649"/>
      <c r="FP278" s="649"/>
      <c r="FQ278" s="649"/>
      <c r="FR278" s="649"/>
      <c r="FS278" s="649"/>
      <c r="FT278" s="649"/>
      <c r="FU278" s="649"/>
      <c r="FV278" s="649"/>
      <c r="FW278" s="649"/>
      <c r="FX278" s="649"/>
      <c r="FY278" s="649"/>
      <c r="FZ278" s="649"/>
      <c r="GA278" s="649"/>
      <c r="GB278" s="649"/>
      <c r="GC278" s="649"/>
      <c r="GD278" s="649"/>
      <c r="GE278" s="649"/>
      <c r="GF278" s="649"/>
      <c r="GG278" s="649"/>
      <c r="GH278" s="649"/>
      <c r="GI278" s="649"/>
      <c r="GJ278" s="649"/>
      <c r="GK278" s="649"/>
      <c r="GL278" s="649"/>
      <c r="GM278" s="649"/>
      <c r="GN278" s="649"/>
      <c r="GO278" s="649"/>
      <c r="GP278" s="649"/>
      <c r="GQ278" s="649"/>
      <c r="GR278" s="649"/>
      <c r="GS278" s="649"/>
      <c r="GT278" s="649"/>
      <c r="GU278" s="649"/>
      <c r="GV278" s="649"/>
      <c r="GW278" s="649"/>
      <c r="GX278" s="649"/>
      <c r="GY278" s="649"/>
      <c r="GZ278" s="649"/>
      <c r="HA278" s="649"/>
      <c r="HB278" s="649"/>
      <c r="HC278" s="649"/>
      <c r="HD278" s="649"/>
      <c r="HE278" s="649"/>
      <c r="HF278" s="649"/>
      <c r="HG278" s="649"/>
      <c r="HH278" s="649"/>
      <c r="HI278" s="649"/>
      <c r="HJ278" s="649"/>
      <c r="HK278" s="649"/>
      <c r="HL278" s="649"/>
      <c r="HM278" s="649"/>
      <c r="HN278" s="649"/>
      <c r="HO278" s="649"/>
      <c r="HP278" s="649"/>
      <c r="HQ278" s="649"/>
      <c r="HR278" s="649"/>
      <c r="HS278" s="649"/>
      <c r="HT278" s="649"/>
      <c r="HU278" s="649"/>
      <c r="HV278" s="649"/>
      <c r="HW278" s="649"/>
      <c r="HX278" s="649"/>
      <c r="HY278" s="649"/>
      <c r="HZ278" s="649"/>
      <c r="IA278" s="649"/>
      <c r="IB278" s="649"/>
      <c r="IC278" s="649"/>
      <c r="ID278" s="649"/>
      <c r="IE278" s="649"/>
      <c r="IF278" s="649"/>
      <c r="IG278" s="649"/>
      <c r="IH278" s="649"/>
      <c r="II278" s="649"/>
      <c r="IJ278" s="649"/>
      <c r="IK278" s="649"/>
      <c r="IL278" s="649"/>
      <c r="IM278" s="649"/>
      <c r="IN278" s="649"/>
      <c r="IO278" s="649"/>
      <c r="IP278" s="649"/>
      <c r="IQ278" s="649"/>
      <c r="IR278" s="649"/>
      <c r="IS278" s="649"/>
      <c r="IT278" s="649"/>
      <c r="IU278" s="649"/>
      <c r="IV278" s="219"/>
    </row>
    <row r="279" spans="1:256" s="704" customFormat="1" hidden="1">
      <c r="A279" s="1207"/>
      <c r="B279" s="1207"/>
      <c r="C279" s="1210"/>
      <c r="D279" s="644" t="s">
        <v>2</v>
      </c>
      <c r="E279" s="645">
        <f>E277+E278</f>
        <v>543055.29</v>
      </c>
      <c r="F279" s="645">
        <f>F277+F278</f>
        <v>449055.29</v>
      </c>
      <c r="G279" s="645">
        <f>G277+G278</f>
        <v>94000</v>
      </c>
      <c r="H279" s="617"/>
      <c r="I279" s="1213"/>
      <c r="J279" s="648" t="s">
        <v>2</v>
      </c>
      <c r="K279" s="645">
        <f>K277+K278</f>
        <v>171055.29</v>
      </c>
      <c r="L279" s="645">
        <f>L277+L278</f>
        <v>171055.29</v>
      </c>
      <c r="M279" s="645">
        <f>M277+M278</f>
        <v>0</v>
      </c>
      <c r="N279" s="645">
        <f>N277+N278</f>
        <v>0</v>
      </c>
      <c r="O279" s="649"/>
      <c r="P279" s="649"/>
      <c r="Q279" s="649"/>
      <c r="R279" s="649"/>
      <c r="S279" s="649"/>
      <c r="T279" s="649"/>
      <c r="U279" s="649"/>
      <c r="V279" s="649"/>
      <c r="W279" s="649"/>
      <c r="X279" s="649"/>
      <c r="Y279" s="649"/>
      <c r="Z279" s="649"/>
      <c r="AA279" s="649"/>
      <c r="AB279" s="649"/>
      <c r="AC279" s="649"/>
      <c r="AD279" s="649"/>
      <c r="AE279" s="649"/>
      <c r="AF279" s="649"/>
      <c r="AG279" s="649"/>
      <c r="AH279" s="649"/>
      <c r="AI279" s="649"/>
      <c r="AJ279" s="649"/>
      <c r="AK279" s="649"/>
      <c r="AL279" s="649"/>
      <c r="AM279" s="649"/>
      <c r="AN279" s="649"/>
      <c r="AO279" s="649"/>
      <c r="AP279" s="649"/>
      <c r="AQ279" s="649"/>
      <c r="AR279" s="649"/>
      <c r="AS279" s="649"/>
      <c r="AT279" s="649"/>
      <c r="AU279" s="649"/>
      <c r="AV279" s="649"/>
      <c r="AW279" s="649"/>
      <c r="AX279" s="649"/>
      <c r="AY279" s="649"/>
      <c r="AZ279" s="649"/>
      <c r="BA279" s="649"/>
      <c r="BB279" s="649"/>
      <c r="BC279" s="649"/>
      <c r="BD279" s="649"/>
      <c r="BE279" s="649"/>
      <c r="BF279" s="649"/>
      <c r="BG279" s="649"/>
      <c r="BH279" s="649"/>
      <c r="BI279" s="649"/>
      <c r="BJ279" s="649"/>
      <c r="BK279" s="649"/>
      <c r="BL279" s="649"/>
      <c r="BM279" s="649"/>
      <c r="BN279" s="649"/>
      <c r="BO279" s="649"/>
      <c r="BP279" s="649"/>
      <c r="BQ279" s="649"/>
      <c r="BR279" s="649"/>
      <c r="BS279" s="649"/>
      <c r="BT279" s="649"/>
      <c r="BU279" s="649"/>
      <c r="BV279" s="649"/>
      <c r="BW279" s="649"/>
      <c r="BX279" s="649"/>
      <c r="BY279" s="649"/>
      <c r="BZ279" s="649"/>
      <c r="CA279" s="649"/>
      <c r="CB279" s="649"/>
      <c r="CC279" s="649"/>
      <c r="CD279" s="649"/>
      <c r="CE279" s="649"/>
      <c r="CF279" s="649"/>
      <c r="CG279" s="649"/>
      <c r="CH279" s="649"/>
      <c r="CI279" s="649"/>
      <c r="CJ279" s="649"/>
      <c r="CK279" s="649"/>
      <c r="CL279" s="649"/>
      <c r="CM279" s="649"/>
      <c r="CN279" s="649"/>
      <c r="CO279" s="649"/>
      <c r="CP279" s="649"/>
      <c r="CQ279" s="649"/>
      <c r="CR279" s="649"/>
      <c r="CS279" s="649"/>
      <c r="CT279" s="649"/>
      <c r="CU279" s="649"/>
      <c r="CV279" s="649"/>
      <c r="CW279" s="649"/>
      <c r="CX279" s="649"/>
      <c r="CY279" s="649"/>
      <c r="CZ279" s="649"/>
      <c r="DA279" s="649"/>
      <c r="DB279" s="649"/>
      <c r="DC279" s="649"/>
      <c r="DD279" s="649"/>
      <c r="DE279" s="649"/>
      <c r="DF279" s="649"/>
      <c r="DG279" s="649"/>
      <c r="DH279" s="649"/>
      <c r="DI279" s="649"/>
      <c r="DJ279" s="649"/>
      <c r="DK279" s="649"/>
      <c r="DL279" s="649"/>
      <c r="DM279" s="649"/>
      <c r="DN279" s="649"/>
      <c r="DO279" s="649"/>
      <c r="DP279" s="649"/>
      <c r="DQ279" s="649"/>
      <c r="DR279" s="649"/>
      <c r="DS279" s="649"/>
      <c r="DT279" s="649"/>
      <c r="DU279" s="649"/>
      <c r="DV279" s="649"/>
      <c r="DW279" s="649"/>
      <c r="DX279" s="649"/>
      <c r="DY279" s="649"/>
      <c r="DZ279" s="649"/>
      <c r="EA279" s="649"/>
      <c r="EB279" s="649"/>
      <c r="EC279" s="649"/>
      <c r="ED279" s="649"/>
      <c r="EE279" s="649"/>
      <c r="EF279" s="649"/>
      <c r="EG279" s="649"/>
      <c r="EH279" s="649"/>
      <c r="EI279" s="649"/>
      <c r="EJ279" s="649"/>
      <c r="EK279" s="649"/>
      <c r="EL279" s="649"/>
      <c r="EM279" s="649"/>
      <c r="EN279" s="649"/>
      <c r="EO279" s="649"/>
      <c r="EP279" s="649"/>
      <c r="EQ279" s="649"/>
      <c r="ER279" s="649"/>
      <c r="ES279" s="649"/>
      <c r="ET279" s="649"/>
      <c r="EU279" s="649"/>
      <c r="EV279" s="649"/>
      <c r="EW279" s="649"/>
      <c r="EX279" s="649"/>
      <c r="EY279" s="649"/>
      <c r="EZ279" s="649"/>
      <c r="FA279" s="649"/>
      <c r="FB279" s="649"/>
      <c r="FC279" s="649"/>
      <c r="FD279" s="649"/>
      <c r="FE279" s="649"/>
      <c r="FF279" s="649"/>
      <c r="FG279" s="649"/>
      <c r="FH279" s="649"/>
      <c r="FI279" s="649"/>
      <c r="FJ279" s="649"/>
      <c r="FK279" s="649"/>
      <c r="FL279" s="649"/>
      <c r="FM279" s="649"/>
      <c r="FN279" s="649"/>
      <c r="FO279" s="649"/>
      <c r="FP279" s="649"/>
      <c r="FQ279" s="649"/>
      <c r="FR279" s="649"/>
      <c r="FS279" s="649"/>
      <c r="FT279" s="649"/>
      <c r="FU279" s="649"/>
      <c r="FV279" s="649"/>
      <c r="FW279" s="649"/>
      <c r="FX279" s="649"/>
      <c r="FY279" s="649"/>
      <c r="FZ279" s="649"/>
      <c r="GA279" s="649"/>
      <c r="GB279" s="649"/>
      <c r="GC279" s="649"/>
      <c r="GD279" s="649"/>
      <c r="GE279" s="649"/>
      <c r="GF279" s="649"/>
      <c r="GG279" s="649"/>
      <c r="GH279" s="649"/>
      <c r="GI279" s="649"/>
      <c r="GJ279" s="649"/>
      <c r="GK279" s="649"/>
      <c r="GL279" s="649"/>
      <c r="GM279" s="649"/>
      <c r="GN279" s="649"/>
      <c r="GO279" s="649"/>
      <c r="GP279" s="649"/>
      <c r="GQ279" s="649"/>
      <c r="GR279" s="649"/>
      <c r="GS279" s="649"/>
      <c r="GT279" s="649"/>
      <c r="GU279" s="649"/>
      <c r="GV279" s="649"/>
      <c r="GW279" s="649"/>
      <c r="GX279" s="649"/>
      <c r="GY279" s="649"/>
      <c r="GZ279" s="649"/>
      <c r="HA279" s="649"/>
      <c r="HB279" s="649"/>
      <c r="HC279" s="649"/>
      <c r="HD279" s="649"/>
      <c r="HE279" s="649"/>
      <c r="HF279" s="649"/>
      <c r="HG279" s="649"/>
      <c r="HH279" s="649"/>
      <c r="HI279" s="649"/>
      <c r="HJ279" s="649"/>
      <c r="HK279" s="649"/>
      <c r="HL279" s="649"/>
      <c r="HM279" s="649"/>
      <c r="HN279" s="649"/>
      <c r="HO279" s="649"/>
      <c r="HP279" s="649"/>
      <c r="HQ279" s="649"/>
      <c r="HR279" s="649"/>
      <c r="HS279" s="649"/>
      <c r="HT279" s="649"/>
      <c r="HU279" s="649"/>
      <c r="HV279" s="649"/>
      <c r="HW279" s="649"/>
      <c r="HX279" s="649"/>
      <c r="HY279" s="649"/>
      <c r="HZ279" s="649"/>
      <c r="IA279" s="649"/>
      <c r="IB279" s="649"/>
      <c r="IC279" s="649"/>
      <c r="ID279" s="649"/>
      <c r="IE279" s="649"/>
      <c r="IF279" s="649"/>
      <c r="IG279" s="649"/>
      <c r="IH279" s="649"/>
      <c r="II279" s="649"/>
      <c r="IJ279" s="649"/>
      <c r="IK279" s="649"/>
      <c r="IL279" s="649"/>
      <c r="IM279" s="649"/>
      <c r="IN279" s="649"/>
      <c r="IO279" s="649"/>
      <c r="IP279" s="649"/>
      <c r="IQ279" s="649"/>
      <c r="IR279" s="649"/>
      <c r="IS279" s="649"/>
      <c r="IT279" s="649"/>
      <c r="IU279" s="649"/>
      <c r="IV279" s="219"/>
    </row>
    <row r="280" spans="1:256" s="704" customFormat="1" ht="4.9000000000000004" hidden="1" customHeight="1">
      <c r="A280" s="714"/>
      <c r="B280" s="715"/>
      <c r="C280" s="716"/>
      <c r="D280" s="668"/>
      <c r="E280" s="651"/>
      <c r="F280" s="651"/>
      <c r="G280" s="652"/>
      <c r="H280" s="617"/>
      <c r="I280" s="681"/>
      <c r="J280" s="675"/>
      <c r="K280" s="682"/>
      <c r="L280" s="682"/>
      <c r="M280" s="682"/>
      <c r="N280" s="682"/>
      <c r="O280" s="624"/>
      <c r="P280" s="624"/>
      <c r="Q280" s="624"/>
      <c r="R280" s="624"/>
      <c r="S280" s="624"/>
      <c r="T280" s="624"/>
      <c r="U280" s="624"/>
      <c r="V280" s="624"/>
      <c r="W280" s="624"/>
      <c r="X280" s="624"/>
      <c r="Y280" s="624"/>
      <c r="Z280" s="624"/>
      <c r="AA280" s="624"/>
      <c r="AB280" s="624"/>
      <c r="AC280" s="624"/>
      <c r="AD280" s="624"/>
      <c r="AE280" s="624"/>
      <c r="AF280" s="624"/>
      <c r="AG280" s="624"/>
      <c r="AH280" s="624"/>
      <c r="AI280" s="624"/>
      <c r="AJ280" s="624"/>
      <c r="AK280" s="624"/>
      <c r="AL280" s="624"/>
      <c r="AM280" s="624"/>
      <c r="AN280" s="624"/>
      <c r="AO280" s="624"/>
      <c r="AP280" s="624"/>
      <c r="AQ280" s="624"/>
      <c r="AR280" s="624"/>
      <c r="AS280" s="624"/>
      <c r="AT280" s="624"/>
      <c r="AU280" s="624"/>
      <c r="AV280" s="624"/>
      <c r="AW280" s="624"/>
      <c r="AX280" s="624"/>
      <c r="AY280" s="624"/>
      <c r="AZ280" s="624"/>
      <c r="BA280" s="624"/>
      <c r="BB280" s="624"/>
      <c r="BC280" s="624"/>
      <c r="BD280" s="624"/>
      <c r="BE280" s="624"/>
      <c r="BF280" s="624"/>
      <c r="BG280" s="624"/>
      <c r="BH280" s="624"/>
      <c r="BI280" s="624"/>
      <c r="BJ280" s="624"/>
      <c r="BK280" s="624"/>
      <c r="BL280" s="624"/>
      <c r="BM280" s="624"/>
      <c r="BN280" s="624"/>
      <c r="BO280" s="624"/>
      <c r="BP280" s="624"/>
      <c r="BQ280" s="624"/>
      <c r="BR280" s="624"/>
      <c r="BS280" s="624"/>
      <c r="BT280" s="624"/>
      <c r="BU280" s="624"/>
      <c r="BV280" s="624"/>
      <c r="BW280" s="624"/>
      <c r="BX280" s="624"/>
      <c r="BY280" s="624"/>
      <c r="BZ280" s="624"/>
      <c r="CA280" s="624"/>
      <c r="CB280" s="624"/>
      <c r="CC280" s="624"/>
      <c r="CD280" s="624"/>
      <c r="CE280" s="624"/>
      <c r="CF280" s="624"/>
      <c r="CG280" s="624"/>
      <c r="CH280" s="624"/>
      <c r="CI280" s="624"/>
      <c r="CJ280" s="624"/>
      <c r="CK280" s="624"/>
      <c r="CL280" s="624"/>
      <c r="CM280" s="624"/>
      <c r="CN280" s="624"/>
      <c r="CO280" s="624"/>
      <c r="CP280" s="624"/>
      <c r="CQ280" s="624"/>
      <c r="CR280" s="624"/>
      <c r="CS280" s="624"/>
      <c r="CT280" s="624"/>
      <c r="CU280" s="624"/>
      <c r="CV280" s="624"/>
      <c r="CW280" s="624"/>
      <c r="CX280" s="624"/>
      <c r="CY280" s="624"/>
      <c r="CZ280" s="624"/>
      <c r="DA280" s="624"/>
      <c r="DB280" s="624"/>
      <c r="DC280" s="624"/>
      <c r="DD280" s="624"/>
      <c r="DE280" s="624"/>
      <c r="DF280" s="624"/>
      <c r="DG280" s="624"/>
      <c r="DH280" s="624"/>
      <c r="DI280" s="624"/>
      <c r="DJ280" s="624"/>
      <c r="DK280" s="624"/>
      <c r="DL280" s="624"/>
      <c r="DM280" s="624"/>
      <c r="DN280" s="624"/>
      <c r="DO280" s="624"/>
      <c r="DP280" s="624"/>
      <c r="DQ280" s="624"/>
      <c r="DR280" s="624"/>
      <c r="DS280" s="624"/>
      <c r="DT280" s="624"/>
      <c r="DU280" s="624"/>
      <c r="DV280" s="624"/>
      <c r="DW280" s="624"/>
      <c r="DX280" s="624"/>
      <c r="DY280" s="624"/>
      <c r="DZ280" s="624"/>
      <c r="EA280" s="624"/>
      <c r="EB280" s="624"/>
      <c r="EC280" s="624"/>
      <c r="ED280" s="624"/>
      <c r="EE280" s="624"/>
      <c r="EF280" s="624"/>
      <c r="EG280" s="624"/>
      <c r="EH280" s="624"/>
      <c r="EI280" s="624"/>
      <c r="EJ280" s="624"/>
      <c r="EK280" s="624"/>
      <c r="EL280" s="624"/>
      <c r="EM280" s="624"/>
      <c r="EN280" s="624"/>
      <c r="EO280" s="624"/>
      <c r="EP280" s="624"/>
      <c r="EQ280" s="624"/>
      <c r="ER280" s="624"/>
      <c r="ES280" s="624"/>
      <c r="ET280" s="624"/>
      <c r="EU280" s="624"/>
      <c r="EV280" s="624"/>
      <c r="EW280" s="624"/>
      <c r="EX280" s="624"/>
      <c r="EY280" s="624"/>
      <c r="EZ280" s="624"/>
      <c r="FA280" s="624"/>
      <c r="FB280" s="624"/>
      <c r="FC280" s="624"/>
      <c r="FD280" s="624"/>
      <c r="FE280" s="624"/>
      <c r="FF280" s="624"/>
      <c r="FG280" s="624"/>
      <c r="FH280" s="624"/>
      <c r="FI280" s="624"/>
      <c r="FJ280" s="624"/>
      <c r="FK280" s="624"/>
      <c r="FL280" s="624"/>
      <c r="FM280" s="624"/>
      <c r="FN280" s="624"/>
      <c r="FO280" s="624"/>
      <c r="FP280" s="624"/>
      <c r="FQ280" s="624"/>
      <c r="FR280" s="624"/>
      <c r="FS280" s="624"/>
      <c r="FT280" s="624"/>
      <c r="FU280" s="624"/>
      <c r="FV280" s="624"/>
      <c r="FW280" s="624"/>
      <c r="FX280" s="624"/>
      <c r="FY280" s="624"/>
      <c r="FZ280" s="624"/>
      <c r="GA280" s="624"/>
      <c r="GB280" s="624"/>
      <c r="GC280" s="624"/>
      <c r="GD280" s="624"/>
      <c r="GE280" s="624"/>
      <c r="GF280" s="624"/>
      <c r="GG280" s="624"/>
      <c r="GH280" s="624"/>
      <c r="GI280" s="624"/>
      <c r="GJ280" s="624"/>
      <c r="GK280" s="624"/>
      <c r="GL280" s="624"/>
      <c r="GM280" s="624"/>
      <c r="GN280" s="624"/>
      <c r="GO280" s="624"/>
      <c r="GP280" s="624"/>
      <c r="GQ280" s="624"/>
      <c r="GR280" s="624"/>
      <c r="GS280" s="624"/>
      <c r="GT280" s="624"/>
      <c r="GU280" s="624"/>
      <c r="GV280" s="624"/>
      <c r="GW280" s="624"/>
      <c r="GX280" s="624"/>
      <c r="GY280" s="624"/>
      <c r="GZ280" s="624"/>
      <c r="HA280" s="624"/>
      <c r="HB280" s="624"/>
      <c r="HC280" s="624"/>
      <c r="HD280" s="624"/>
      <c r="HE280" s="624"/>
      <c r="HF280" s="624"/>
      <c r="HG280" s="624"/>
      <c r="HH280" s="624"/>
      <c r="HI280" s="624"/>
      <c r="HJ280" s="624"/>
      <c r="HK280" s="624"/>
      <c r="HL280" s="624"/>
      <c r="HM280" s="624"/>
      <c r="HN280" s="624"/>
      <c r="HO280" s="624"/>
      <c r="HP280" s="624"/>
      <c r="HQ280" s="624"/>
      <c r="HR280" s="624"/>
      <c r="HS280" s="624"/>
      <c r="HT280" s="624"/>
      <c r="HU280" s="624"/>
      <c r="HV280" s="624"/>
      <c r="HW280" s="624"/>
      <c r="HX280" s="624"/>
      <c r="HY280" s="624"/>
      <c r="HZ280" s="624"/>
      <c r="IA280" s="624"/>
      <c r="IB280" s="624"/>
      <c r="IC280" s="624"/>
      <c r="ID280" s="624"/>
      <c r="IE280" s="624"/>
      <c r="IF280" s="624"/>
      <c r="IG280" s="624"/>
      <c r="IH280" s="624"/>
      <c r="II280" s="624"/>
      <c r="IJ280" s="624"/>
      <c r="IK280" s="624"/>
      <c r="IL280" s="624"/>
      <c r="IM280" s="624"/>
      <c r="IN280" s="624"/>
      <c r="IO280" s="624"/>
      <c r="IP280" s="624"/>
      <c r="IQ280" s="624"/>
      <c r="IR280" s="624"/>
      <c r="IS280" s="624"/>
      <c r="IT280" s="624"/>
      <c r="IU280" s="624"/>
      <c r="IV280" s="219"/>
    </row>
    <row r="281" spans="1:256" s="704" customFormat="1" hidden="1">
      <c r="A281" s="1180"/>
      <c r="B281" s="1180"/>
      <c r="C281" s="1226" t="s">
        <v>244</v>
      </c>
      <c r="D281" s="1226"/>
      <c r="E281" s="1220" t="s">
        <v>244</v>
      </c>
      <c r="F281" s="1220" t="s">
        <v>244</v>
      </c>
      <c r="G281" s="1220" t="s">
        <v>244</v>
      </c>
      <c r="H281" s="617"/>
      <c r="I281" s="1211" t="s">
        <v>1387</v>
      </c>
      <c r="J281" s="648" t="s">
        <v>0</v>
      </c>
      <c r="K281" s="645">
        <f>L281+M281+N281</f>
        <v>372000</v>
      </c>
      <c r="L281" s="645">
        <v>278000</v>
      </c>
      <c r="M281" s="645">
        <v>94000</v>
      </c>
      <c r="N281" s="645">
        <v>0</v>
      </c>
      <c r="O281" s="219"/>
      <c r="P281" s="219"/>
      <c r="Q281" s="219"/>
      <c r="R281" s="219"/>
      <c r="S281" s="219"/>
      <c r="T281" s="219"/>
      <c r="U281" s="219"/>
      <c r="V281" s="219"/>
      <c r="W281" s="219"/>
      <c r="X281" s="219"/>
      <c r="Y281" s="219"/>
      <c r="Z281" s="219"/>
      <c r="AA281" s="219"/>
      <c r="AB281" s="219"/>
      <c r="AC281" s="219"/>
      <c r="AD281" s="219"/>
      <c r="AE281" s="219"/>
      <c r="AF281" s="219"/>
      <c r="AG281" s="219"/>
      <c r="AH281" s="219"/>
      <c r="AI281" s="219"/>
      <c r="AJ281" s="219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219"/>
      <c r="AU281" s="219"/>
      <c r="AV281" s="219"/>
      <c r="AW281" s="219"/>
      <c r="AX281" s="219"/>
      <c r="AY281" s="219"/>
      <c r="AZ281" s="219"/>
      <c r="BA281" s="219"/>
      <c r="BB281" s="219"/>
      <c r="BC281" s="219"/>
      <c r="BD281" s="219"/>
      <c r="BE281" s="219"/>
      <c r="BF281" s="219"/>
      <c r="BG281" s="219"/>
      <c r="BH281" s="219"/>
      <c r="BI281" s="219"/>
      <c r="BJ281" s="219"/>
      <c r="BK281" s="219"/>
      <c r="BL281" s="219"/>
      <c r="BM281" s="219"/>
      <c r="BN281" s="219"/>
      <c r="BO281" s="219"/>
      <c r="BP281" s="219"/>
      <c r="BQ281" s="219"/>
      <c r="BR281" s="219"/>
      <c r="BS281" s="219"/>
      <c r="BT281" s="219"/>
      <c r="BU281" s="219"/>
      <c r="BV281" s="219"/>
      <c r="BW281" s="219"/>
      <c r="BX281" s="219"/>
      <c r="BY281" s="219"/>
      <c r="BZ281" s="219"/>
      <c r="CA281" s="219"/>
      <c r="CB281" s="219"/>
      <c r="CC281" s="219"/>
      <c r="CD281" s="219"/>
      <c r="CE281" s="219"/>
      <c r="CF281" s="219"/>
      <c r="CG281" s="219"/>
      <c r="CH281" s="219"/>
      <c r="CI281" s="219"/>
      <c r="CJ281" s="219"/>
      <c r="CK281" s="219"/>
      <c r="CL281" s="219"/>
      <c r="CM281" s="219"/>
      <c r="CN281" s="219"/>
      <c r="CO281" s="219"/>
      <c r="CP281" s="219"/>
      <c r="CQ281" s="219"/>
      <c r="CR281" s="219"/>
      <c r="CS281" s="219"/>
      <c r="CT281" s="219"/>
      <c r="CU281" s="219"/>
      <c r="CV281" s="219"/>
      <c r="CW281" s="219"/>
      <c r="CX281" s="219"/>
      <c r="CY281" s="219"/>
      <c r="CZ281" s="219"/>
      <c r="DA281" s="219"/>
      <c r="DB281" s="219"/>
      <c r="DC281" s="219"/>
      <c r="DD281" s="219"/>
      <c r="DE281" s="219"/>
      <c r="DF281" s="219"/>
      <c r="DG281" s="219"/>
      <c r="DH281" s="219"/>
      <c r="DI281" s="219"/>
      <c r="DJ281" s="219"/>
      <c r="DK281" s="219"/>
      <c r="DL281" s="219"/>
      <c r="DM281" s="219"/>
      <c r="DN281" s="219"/>
      <c r="DO281" s="219"/>
      <c r="DP281" s="219"/>
      <c r="DQ281" s="219"/>
      <c r="DR281" s="219"/>
      <c r="DS281" s="219"/>
      <c r="DT281" s="219"/>
      <c r="DU281" s="219"/>
      <c r="DV281" s="219"/>
      <c r="DW281" s="219"/>
      <c r="DX281" s="219"/>
      <c r="DY281" s="219"/>
      <c r="DZ281" s="219"/>
      <c r="EA281" s="219"/>
      <c r="EB281" s="219"/>
      <c r="EC281" s="219"/>
      <c r="ED281" s="219"/>
      <c r="EE281" s="219"/>
      <c r="EF281" s="219"/>
      <c r="EG281" s="219"/>
      <c r="EH281" s="219"/>
      <c r="EI281" s="219"/>
      <c r="EJ281" s="219"/>
      <c r="EK281" s="219"/>
      <c r="EL281" s="219"/>
      <c r="EM281" s="219"/>
      <c r="EN281" s="219"/>
      <c r="EO281" s="219"/>
      <c r="EP281" s="219"/>
      <c r="EQ281" s="219"/>
      <c r="ER281" s="219"/>
      <c r="ES281" s="219"/>
      <c r="ET281" s="219"/>
      <c r="EU281" s="219"/>
      <c r="EV281" s="219"/>
      <c r="EW281" s="219"/>
      <c r="EX281" s="219"/>
      <c r="EY281" s="219"/>
      <c r="EZ281" s="219"/>
      <c r="FA281" s="219"/>
      <c r="FB281" s="219"/>
      <c r="FC281" s="219"/>
      <c r="FD281" s="219"/>
      <c r="FE281" s="219"/>
      <c r="FF281" s="219"/>
      <c r="FG281" s="219"/>
      <c r="FH281" s="219"/>
      <c r="FI281" s="219"/>
      <c r="FJ281" s="219"/>
      <c r="FK281" s="219"/>
      <c r="FL281" s="219"/>
      <c r="FM281" s="219"/>
      <c r="FN281" s="219"/>
      <c r="FO281" s="219"/>
      <c r="FP281" s="219"/>
      <c r="FQ281" s="219"/>
      <c r="FR281" s="219"/>
      <c r="FS281" s="219"/>
      <c r="FT281" s="219"/>
      <c r="FU281" s="219"/>
      <c r="FV281" s="219"/>
      <c r="FW281" s="219"/>
      <c r="FX281" s="219"/>
      <c r="FY281" s="219"/>
      <c r="FZ281" s="219"/>
      <c r="GA281" s="219"/>
      <c r="GB281" s="219"/>
      <c r="GC281" s="219"/>
      <c r="GD281" s="219"/>
      <c r="GE281" s="219"/>
      <c r="GF281" s="219"/>
      <c r="GG281" s="219"/>
      <c r="GH281" s="219"/>
      <c r="GI281" s="219"/>
      <c r="GJ281" s="219"/>
      <c r="GK281" s="219"/>
      <c r="GL281" s="219"/>
      <c r="GM281" s="219"/>
      <c r="GN281" s="219"/>
      <c r="GO281" s="219"/>
      <c r="GP281" s="219"/>
      <c r="GQ281" s="219"/>
      <c r="GR281" s="219"/>
      <c r="GS281" s="219"/>
      <c r="GT281" s="219"/>
      <c r="GU281" s="219"/>
      <c r="GV281" s="219"/>
      <c r="GW281" s="219"/>
      <c r="GX281" s="219"/>
      <c r="GY281" s="219"/>
      <c r="GZ281" s="219"/>
      <c r="HA281" s="219"/>
      <c r="HB281" s="219"/>
      <c r="HC281" s="219"/>
      <c r="HD281" s="219"/>
      <c r="HE281" s="219"/>
      <c r="HF281" s="219"/>
      <c r="HG281" s="219"/>
      <c r="HH281" s="219"/>
      <c r="HI281" s="219"/>
      <c r="HJ281" s="219"/>
      <c r="HK281" s="219"/>
      <c r="HL281" s="219"/>
      <c r="HM281" s="219"/>
      <c r="HN281" s="219"/>
      <c r="HO281" s="219"/>
      <c r="HP281" s="219"/>
      <c r="HQ281" s="219"/>
      <c r="HR281" s="219"/>
      <c r="HS281" s="219"/>
      <c r="HT281" s="219"/>
      <c r="HU281" s="219"/>
      <c r="HV281" s="219"/>
      <c r="HW281" s="219"/>
      <c r="HX281" s="219"/>
      <c r="HY281" s="219"/>
      <c r="HZ281" s="219"/>
      <c r="IA281" s="219"/>
      <c r="IB281" s="219"/>
      <c r="IC281" s="219"/>
      <c r="ID281" s="219"/>
      <c r="IE281" s="219"/>
      <c r="IF281" s="219"/>
      <c r="IG281" s="219"/>
      <c r="IH281" s="219"/>
      <c r="II281" s="219"/>
      <c r="IJ281" s="219"/>
      <c r="IK281" s="219"/>
      <c r="IL281" s="219"/>
      <c r="IM281" s="219"/>
      <c r="IN281" s="219"/>
      <c r="IO281" s="219"/>
      <c r="IP281" s="219"/>
      <c r="IQ281" s="219"/>
      <c r="IR281" s="219"/>
      <c r="IS281" s="219"/>
      <c r="IT281" s="219"/>
      <c r="IU281" s="219"/>
      <c r="IV281" s="219"/>
    </row>
    <row r="282" spans="1:256" s="704" customFormat="1" hidden="1">
      <c r="A282" s="1181"/>
      <c r="B282" s="1181"/>
      <c r="C282" s="1227"/>
      <c r="D282" s="1227"/>
      <c r="E282" s="1221"/>
      <c r="F282" s="1221"/>
      <c r="G282" s="1221"/>
      <c r="H282" s="617"/>
      <c r="I282" s="1212"/>
      <c r="J282" s="648" t="s">
        <v>1</v>
      </c>
      <c r="K282" s="645">
        <f>L282+M282+N282</f>
        <v>0</v>
      </c>
      <c r="L282" s="645">
        <v>0</v>
      </c>
      <c r="M282" s="645">
        <v>0</v>
      </c>
      <c r="N282" s="645"/>
      <c r="O282" s="219"/>
      <c r="P282" s="219"/>
      <c r="Q282" s="219"/>
      <c r="R282" s="219"/>
      <c r="S282" s="219"/>
      <c r="T282" s="219"/>
      <c r="U282" s="219"/>
      <c r="V282" s="219"/>
      <c r="W282" s="219"/>
      <c r="X282" s="219"/>
      <c r="Y282" s="219"/>
      <c r="Z282" s="219"/>
      <c r="AA282" s="219"/>
      <c r="AB282" s="219"/>
      <c r="AC282" s="219"/>
      <c r="AD282" s="219"/>
      <c r="AE282" s="219"/>
      <c r="AF282" s="219"/>
      <c r="AG282" s="219"/>
      <c r="AH282" s="219"/>
      <c r="AI282" s="219"/>
      <c r="AJ282" s="219"/>
      <c r="AK282" s="219"/>
      <c r="AL282" s="219"/>
      <c r="AM282" s="219"/>
      <c r="AN282" s="219"/>
      <c r="AO282" s="219"/>
      <c r="AP282" s="219"/>
      <c r="AQ282" s="219"/>
      <c r="AR282" s="219"/>
      <c r="AS282" s="219"/>
      <c r="AT282" s="219"/>
      <c r="AU282" s="219"/>
      <c r="AV282" s="219"/>
      <c r="AW282" s="219"/>
      <c r="AX282" s="219"/>
      <c r="AY282" s="219"/>
      <c r="AZ282" s="219"/>
      <c r="BA282" s="219"/>
      <c r="BB282" s="219"/>
      <c r="BC282" s="219"/>
      <c r="BD282" s="219"/>
      <c r="BE282" s="219"/>
      <c r="BF282" s="219"/>
      <c r="BG282" s="219"/>
      <c r="BH282" s="219"/>
      <c r="BI282" s="219"/>
      <c r="BJ282" s="219"/>
      <c r="BK282" s="219"/>
      <c r="BL282" s="219"/>
      <c r="BM282" s="219"/>
      <c r="BN282" s="219"/>
      <c r="BO282" s="219"/>
      <c r="BP282" s="219"/>
      <c r="BQ282" s="219"/>
      <c r="BR282" s="219"/>
      <c r="BS282" s="219"/>
      <c r="BT282" s="219"/>
      <c r="BU282" s="219"/>
      <c r="BV282" s="219"/>
      <c r="BW282" s="219"/>
      <c r="BX282" s="219"/>
      <c r="BY282" s="219"/>
      <c r="BZ282" s="219"/>
      <c r="CA282" s="219"/>
      <c r="CB282" s="219"/>
      <c r="CC282" s="219"/>
      <c r="CD282" s="219"/>
      <c r="CE282" s="219"/>
      <c r="CF282" s="219"/>
      <c r="CG282" s="219"/>
      <c r="CH282" s="219"/>
      <c r="CI282" s="219"/>
      <c r="CJ282" s="219"/>
      <c r="CK282" s="219"/>
      <c r="CL282" s="219"/>
      <c r="CM282" s="219"/>
      <c r="CN282" s="219"/>
      <c r="CO282" s="219"/>
      <c r="CP282" s="219"/>
      <c r="CQ282" s="219"/>
      <c r="CR282" s="219"/>
      <c r="CS282" s="219"/>
      <c r="CT282" s="219"/>
      <c r="CU282" s="219"/>
      <c r="CV282" s="219"/>
      <c r="CW282" s="219"/>
      <c r="CX282" s="219"/>
      <c r="CY282" s="219"/>
      <c r="CZ282" s="219"/>
      <c r="DA282" s="219"/>
      <c r="DB282" s="219"/>
      <c r="DC282" s="219"/>
      <c r="DD282" s="219"/>
      <c r="DE282" s="219"/>
      <c r="DF282" s="219"/>
      <c r="DG282" s="219"/>
      <c r="DH282" s="219"/>
      <c r="DI282" s="219"/>
      <c r="DJ282" s="219"/>
      <c r="DK282" s="219"/>
      <c r="DL282" s="219"/>
      <c r="DM282" s="219"/>
      <c r="DN282" s="219"/>
      <c r="DO282" s="219"/>
      <c r="DP282" s="219"/>
      <c r="DQ282" s="219"/>
      <c r="DR282" s="219"/>
      <c r="DS282" s="219"/>
      <c r="DT282" s="219"/>
      <c r="DU282" s="219"/>
      <c r="DV282" s="219"/>
      <c r="DW282" s="219"/>
      <c r="DX282" s="219"/>
      <c r="DY282" s="219"/>
      <c r="DZ282" s="219"/>
      <c r="EA282" s="219"/>
      <c r="EB282" s="219"/>
      <c r="EC282" s="219"/>
      <c r="ED282" s="219"/>
      <c r="EE282" s="219"/>
      <c r="EF282" s="219"/>
      <c r="EG282" s="219"/>
      <c r="EH282" s="219"/>
      <c r="EI282" s="219"/>
      <c r="EJ282" s="219"/>
      <c r="EK282" s="219"/>
      <c r="EL282" s="219"/>
      <c r="EM282" s="219"/>
      <c r="EN282" s="219"/>
      <c r="EO282" s="219"/>
      <c r="EP282" s="219"/>
      <c r="EQ282" s="219"/>
      <c r="ER282" s="219"/>
      <c r="ES282" s="219"/>
      <c r="ET282" s="219"/>
      <c r="EU282" s="219"/>
      <c r="EV282" s="219"/>
      <c r="EW282" s="219"/>
      <c r="EX282" s="219"/>
      <c r="EY282" s="219"/>
      <c r="EZ282" s="219"/>
      <c r="FA282" s="219"/>
      <c r="FB282" s="219"/>
      <c r="FC282" s="219"/>
      <c r="FD282" s="219"/>
      <c r="FE282" s="219"/>
      <c r="FF282" s="219"/>
      <c r="FG282" s="219"/>
      <c r="FH282" s="219"/>
      <c r="FI282" s="219"/>
      <c r="FJ282" s="219"/>
      <c r="FK282" s="219"/>
      <c r="FL282" s="219"/>
      <c r="FM282" s="219"/>
      <c r="FN282" s="219"/>
      <c r="FO282" s="219"/>
      <c r="FP282" s="219"/>
      <c r="FQ282" s="219"/>
      <c r="FR282" s="219"/>
      <c r="FS282" s="219"/>
      <c r="FT282" s="219"/>
      <c r="FU282" s="219"/>
      <c r="FV282" s="219"/>
      <c r="FW282" s="219"/>
      <c r="FX282" s="219"/>
      <c r="FY282" s="219"/>
      <c r="FZ282" s="219"/>
      <c r="GA282" s="219"/>
      <c r="GB282" s="219"/>
      <c r="GC282" s="219"/>
      <c r="GD282" s="219"/>
      <c r="GE282" s="219"/>
      <c r="GF282" s="219"/>
      <c r="GG282" s="219"/>
      <c r="GH282" s="219"/>
      <c r="GI282" s="219"/>
      <c r="GJ282" s="219"/>
      <c r="GK282" s="219"/>
      <c r="GL282" s="219"/>
      <c r="GM282" s="219"/>
      <c r="GN282" s="219"/>
      <c r="GO282" s="219"/>
      <c r="GP282" s="219"/>
      <c r="GQ282" s="219"/>
      <c r="GR282" s="219"/>
      <c r="GS282" s="219"/>
      <c r="GT282" s="219"/>
      <c r="GU282" s="219"/>
      <c r="GV282" s="219"/>
      <c r="GW282" s="219"/>
      <c r="GX282" s="219"/>
      <c r="GY282" s="219"/>
      <c r="GZ282" s="219"/>
      <c r="HA282" s="219"/>
      <c r="HB282" s="219"/>
      <c r="HC282" s="219"/>
      <c r="HD282" s="219"/>
      <c r="HE282" s="219"/>
      <c r="HF282" s="219"/>
      <c r="HG282" s="219"/>
      <c r="HH282" s="219"/>
      <c r="HI282" s="219"/>
      <c r="HJ282" s="219"/>
      <c r="HK282" s="219"/>
      <c r="HL282" s="219"/>
      <c r="HM282" s="219"/>
      <c r="HN282" s="219"/>
      <c r="HO282" s="219"/>
      <c r="HP282" s="219"/>
      <c r="HQ282" s="219"/>
      <c r="HR282" s="219"/>
      <c r="HS282" s="219"/>
      <c r="HT282" s="219"/>
      <c r="HU282" s="219"/>
      <c r="HV282" s="219"/>
      <c r="HW282" s="219"/>
      <c r="HX282" s="219"/>
      <c r="HY282" s="219"/>
      <c r="HZ282" s="219"/>
      <c r="IA282" s="219"/>
      <c r="IB282" s="219"/>
      <c r="IC282" s="219"/>
      <c r="ID282" s="219"/>
      <c r="IE282" s="219"/>
      <c r="IF282" s="219"/>
      <c r="IG282" s="219"/>
      <c r="IH282" s="219"/>
      <c r="II282" s="219"/>
      <c r="IJ282" s="219"/>
      <c r="IK282" s="219"/>
      <c r="IL282" s="219"/>
      <c r="IM282" s="219"/>
      <c r="IN282" s="219"/>
      <c r="IO282" s="219"/>
      <c r="IP282" s="219"/>
      <c r="IQ282" s="219"/>
      <c r="IR282" s="219"/>
      <c r="IS282" s="219"/>
      <c r="IT282" s="219"/>
      <c r="IU282" s="219"/>
      <c r="IV282" s="219"/>
    </row>
    <row r="283" spans="1:256" s="704" customFormat="1" hidden="1">
      <c r="A283" s="1182"/>
      <c r="B283" s="1182"/>
      <c r="C283" s="1228"/>
      <c r="D283" s="1228"/>
      <c r="E283" s="1222"/>
      <c r="F283" s="1222"/>
      <c r="G283" s="1222"/>
      <c r="H283" s="617"/>
      <c r="I283" s="1213"/>
      <c r="J283" s="648" t="s">
        <v>2</v>
      </c>
      <c r="K283" s="645">
        <f>K281+K282</f>
        <v>372000</v>
      </c>
      <c r="L283" s="645">
        <f>L281+L282</f>
        <v>278000</v>
      </c>
      <c r="M283" s="645">
        <f>M281+M282</f>
        <v>94000</v>
      </c>
      <c r="N283" s="645">
        <f>N281+N282</f>
        <v>0</v>
      </c>
      <c r="O283" s="219"/>
      <c r="P283" s="219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  <c r="DU283" s="219"/>
      <c r="DV283" s="219"/>
      <c r="DW283" s="219"/>
      <c r="DX283" s="219"/>
      <c r="DY283" s="219"/>
      <c r="DZ283" s="219"/>
      <c r="EA283" s="219"/>
      <c r="EB283" s="219"/>
      <c r="EC283" s="219"/>
      <c r="ED283" s="219"/>
      <c r="EE283" s="219"/>
      <c r="EF283" s="219"/>
      <c r="EG283" s="219"/>
      <c r="EH283" s="219"/>
      <c r="EI283" s="219"/>
      <c r="EJ283" s="219"/>
      <c r="EK283" s="219"/>
      <c r="EL283" s="219"/>
      <c r="EM283" s="219"/>
      <c r="EN283" s="219"/>
      <c r="EO283" s="219"/>
      <c r="EP283" s="219"/>
      <c r="EQ283" s="219"/>
      <c r="ER283" s="219"/>
      <c r="ES283" s="219"/>
      <c r="ET283" s="219"/>
      <c r="EU283" s="219"/>
      <c r="EV283" s="219"/>
      <c r="EW283" s="219"/>
      <c r="EX283" s="219"/>
      <c r="EY283" s="219"/>
      <c r="EZ283" s="219"/>
      <c r="FA283" s="219"/>
      <c r="FB283" s="219"/>
      <c r="FC283" s="219"/>
      <c r="FD283" s="219"/>
      <c r="FE283" s="219"/>
      <c r="FF283" s="219"/>
      <c r="FG283" s="219"/>
      <c r="FH283" s="219"/>
      <c r="FI283" s="219"/>
      <c r="FJ283" s="219"/>
      <c r="FK283" s="219"/>
      <c r="FL283" s="219"/>
      <c r="FM283" s="219"/>
      <c r="FN283" s="219"/>
      <c r="FO283" s="219"/>
      <c r="FP283" s="219"/>
      <c r="FQ283" s="219"/>
      <c r="FR283" s="219"/>
      <c r="FS283" s="219"/>
      <c r="FT283" s="219"/>
      <c r="FU283" s="219"/>
      <c r="FV283" s="219"/>
      <c r="FW283" s="219"/>
      <c r="FX283" s="219"/>
      <c r="FY283" s="219"/>
      <c r="FZ283" s="219"/>
      <c r="GA283" s="219"/>
      <c r="GB283" s="219"/>
      <c r="GC283" s="219"/>
      <c r="GD283" s="219"/>
      <c r="GE283" s="219"/>
      <c r="GF283" s="219"/>
      <c r="GG283" s="219"/>
      <c r="GH283" s="219"/>
      <c r="GI283" s="219"/>
      <c r="GJ283" s="219"/>
      <c r="GK283" s="219"/>
      <c r="GL283" s="219"/>
      <c r="GM283" s="219"/>
      <c r="GN283" s="219"/>
      <c r="GO283" s="219"/>
      <c r="GP283" s="219"/>
      <c r="GQ283" s="219"/>
      <c r="GR283" s="219"/>
      <c r="GS283" s="219"/>
      <c r="GT283" s="219"/>
      <c r="GU283" s="219"/>
      <c r="GV283" s="219"/>
      <c r="GW283" s="219"/>
      <c r="GX283" s="219"/>
      <c r="GY283" s="219"/>
      <c r="GZ283" s="219"/>
      <c r="HA283" s="219"/>
      <c r="HB283" s="219"/>
      <c r="HC283" s="219"/>
      <c r="HD283" s="219"/>
      <c r="HE283" s="219"/>
      <c r="HF283" s="219"/>
      <c r="HG283" s="219"/>
      <c r="HH283" s="219"/>
      <c r="HI283" s="219"/>
      <c r="HJ283" s="219"/>
      <c r="HK283" s="219"/>
      <c r="HL283" s="219"/>
      <c r="HM283" s="219"/>
      <c r="HN283" s="219"/>
      <c r="HO283" s="219"/>
      <c r="HP283" s="219"/>
      <c r="HQ283" s="219"/>
      <c r="HR283" s="219"/>
      <c r="HS283" s="219"/>
      <c r="HT283" s="219"/>
      <c r="HU283" s="219"/>
      <c r="HV283" s="219"/>
      <c r="HW283" s="219"/>
      <c r="HX283" s="219"/>
      <c r="HY283" s="219"/>
      <c r="HZ283" s="219"/>
      <c r="IA283" s="219"/>
      <c r="IB283" s="219"/>
      <c r="IC283" s="219"/>
      <c r="ID283" s="219"/>
      <c r="IE283" s="219"/>
      <c r="IF283" s="219"/>
      <c r="IG283" s="219"/>
      <c r="IH283" s="219"/>
      <c r="II283" s="219"/>
      <c r="IJ283" s="219"/>
      <c r="IK283" s="219"/>
      <c r="IL283" s="219"/>
      <c r="IM283" s="219"/>
      <c r="IN283" s="219"/>
      <c r="IO283" s="219"/>
      <c r="IP283" s="219"/>
      <c r="IQ283" s="219"/>
      <c r="IR283" s="219"/>
      <c r="IS283" s="219"/>
      <c r="IT283" s="219"/>
      <c r="IU283" s="219"/>
      <c r="IV283" s="219"/>
    </row>
    <row r="284" spans="1:256" ht="5.0999999999999996" customHeight="1">
      <c r="A284" s="641"/>
      <c r="B284" s="642"/>
      <c r="C284" s="643"/>
      <c r="D284" s="644"/>
      <c r="E284" s="676"/>
      <c r="F284" s="676"/>
      <c r="G284" s="677"/>
      <c r="H284" s="617"/>
      <c r="I284" s="647"/>
      <c r="J284" s="648"/>
      <c r="K284" s="645"/>
      <c r="L284" s="645"/>
      <c r="M284" s="645"/>
      <c r="N284" s="645"/>
      <c r="O284" s="219"/>
      <c r="P284" s="219"/>
      <c r="Q284" s="219"/>
      <c r="R284" s="219"/>
      <c r="S284" s="219"/>
      <c r="T284" s="219"/>
      <c r="U284" s="219"/>
      <c r="V284" s="219"/>
      <c r="W284" s="219"/>
      <c r="X284" s="219"/>
      <c r="Y284" s="219"/>
      <c r="Z284" s="219"/>
      <c r="AA284" s="219"/>
      <c r="AB284" s="219"/>
      <c r="AC284" s="219"/>
      <c r="AD284" s="219"/>
      <c r="AE284" s="219"/>
      <c r="AF284" s="219"/>
      <c r="AG284" s="219"/>
      <c r="AH284" s="219"/>
      <c r="AI284" s="219"/>
      <c r="AJ284" s="219"/>
      <c r="AK284" s="219"/>
      <c r="AL284" s="219"/>
      <c r="AM284" s="219"/>
      <c r="AN284" s="219"/>
      <c r="AO284" s="219"/>
      <c r="AP284" s="219"/>
      <c r="AQ284" s="219"/>
      <c r="AR284" s="219"/>
      <c r="AS284" s="219"/>
      <c r="AT284" s="219"/>
      <c r="AU284" s="219"/>
      <c r="AV284" s="219"/>
      <c r="AW284" s="219"/>
      <c r="AX284" s="219"/>
      <c r="AY284" s="219"/>
      <c r="AZ284" s="219"/>
      <c r="BA284" s="219"/>
      <c r="BB284" s="219"/>
      <c r="BC284" s="219"/>
      <c r="BD284" s="219"/>
      <c r="BE284" s="219"/>
      <c r="BF284" s="219"/>
      <c r="BG284" s="219"/>
      <c r="BH284" s="219"/>
      <c r="BI284" s="219"/>
      <c r="BJ284" s="219"/>
      <c r="BK284" s="219"/>
      <c r="BL284" s="219"/>
      <c r="BM284" s="219"/>
      <c r="BN284" s="219"/>
      <c r="BO284" s="219"/>
      <c r="BP284" s="219"/>
      <c r="BQ284" s="219"/>
      <c r="BR284" s="219"/>
      <c r="BS284" s="219"/>
      <c r="BT284" s="219"/>
      <c r="BU284" s="219"/>
      <c r="BV284" s="219"/>
      <c r="BW284" s="219"/>
      <c r="BX284" s="219"/>
      <c r="BY284" s="219"/>
      <c r="BZ284" s="219"/>
      <c r="CA284" s="219"/>
      <c r="CB284" s="219"/>
      <c r="CC284" s="219"/>
      <c r="CD284" s="219"/>
      <c r="CE284" s="219"/>
      <c r="CF284" s="219"/>
      <c r="CG284" s="219"/>
      <c r="CH284" s="219"/>
      <c r="CI284" s="219"/>
      <c r="CJ284" s="219"/>
      <c r="CK284" s="219"/>
      <c r="CL284" s="219"/>
      <c r="CM284" s="219"/>
      <c r="CN284" s="219"/>
      <c r="CO284" s="219"/>
      <c r="CP284" s="219"/>
      <c r="CQ284" s="219"/>
      <c r="CR284" s="219"/>
      <c r="CS284" s="219"/>
      <c r="CT284" s="219"/>
      <c r="CU284" s="219"/>
      <c r="CV284" s="219"/>
      <c r="CW284" s="219"/>
      <c r="CX284" s="219"/>
      <c r="CY284" s="219"/>
      <c r="CZ284" s="219"/>
      <c r="DA284" s="219"/>
      <c r="DB284" s="219"/>
      <c r="DC284" s="219"/>
      <c r="DD284" s="219"/>
      <c r="DE284" s="219"/>
      <c r="DF284" s="219"/>
      <c r="DG284" s="219"/>
      <c r="DH284" s="219"/>
      <c r="DI284" s="219"/>
      <c r="DJ284" s="219"/>
      <c r="DK284" s="219"/>
      <c r="DL284" s="219"/>
      <c r="DM284" s="219"/>
      <c r="DN284" s="219"/>
      <c r="DO284" s="219"/>
      <c r="DP284" s="219"/>
      <c r="DQ284" s="219"/>
      <c r="DR284" s="219"/>
      <c r="DS284" s="219"/>
      <c r="DT284" s="219"/>
      <c r="DU284" s="219"/>
      <c r="DV284" s="219"/>
      <c r="DW284" s="219"/>
      <c r="DX284" s="219"/>
      <c r="DY284" s="219"/>
      <c r="DZ284" s="219"/>
      <c r="EA284" s="219"/>
      <c r="EB284" s="219"/>
      <c r="EC284" s="219"/>
      <c r="ED284" s="219"/>
      <c r="EE284" s="219"/>
      <c r="EF284" s="219"/>
      <c r="EG284" s="219"/>
      <c r="EH284" s="219"/>
      <c r="EI284" s="219"/>
      <c r="EJ284" s="219"/>
      <c r="EK284" s="219"/>
      <c r="EL284" s="219"/>
      <c r="EM284" s="219"/>
      <c r="EN284" s="219"/>
      <c r="EO284" s="219"/>
      <c r="EP284" s="219"/>
      <c r="EQ284" s="219"/>
      <c r="ER284" s="219"/>
      <c r="ES284" s="219"/>
      <c r="ET284" s="219"/>
      <c r="EU284" s="219"/>
      <c r="EV284" s="219"/>
      <c r="EW284" s="219"/>
      <c r="EX284" s="219"/>
      <c r="EY284" s="219"/>
      <c r="EZ284" s="219"/>
      <c r="FA284" s="219"/>
      <c r="FB284" s="219"/>
      <c r="FC284" s="219"/>
      <c r="FD284" s="219"/>
      <c r="FE284" s="219"/>
      <c r="FF284" s="219"/>
      <c r="FG284" s="219"/>
      <c r="FH284" s="219"/>
      <c r="FI284" s="219"/>
      <c r="FJ284" s="219"/>
      <c r="FK284" s="219"/>
      <c r="FL284" s="219"/>
      <c r="FM284" s="219"/>
      <c r="FN284" s="219"/>
      <c r="FO284" s="219"/>
      <c r="FP284" s="219"/>
      <c r="FQ284" s="219"/>
      <c r="FR284" s="219"/>
      <c r="FS284" s="219"/>
      <c r="FT284" s="219"/>
      <c r="FU284" s="219"/>
      <c r="FV284" s="219"/>
      <c r="FW284" s="219"/>
      <c r="FX284" s="219"/>
      <c r="FY284" s="219"/>
      <c r="FZ284" s="219"/>
      <c r="GA284" s="219"/>
      <c r="GB284" s="219"/>
      <c r="GC284" s="219"/>
      <c r="GD284" s="219"/>
      <c r="GE284" s="219"/>
      <c r="GF284" s="219"/>
      <c r="GG284" s="219"/>
      <c r="GH284" s="219"/>
      <c r="GI284" s="219"/>
      <c r="GJ284" s="219"/>
      <c r="GK284" s="219"/>
      <c r="GL284" s="219"/>
      <c r="GM284" s="219"/>
      <c r="GN284" s="219"/>
      <c r="GO284" s="219"/>
      <c r="GP284" s="219"/>
      <c r="GQ284" s="219"/>
      <c r="GR284" s="219"/>
      <c r="GS284" s="219"/>
      <c r="GT284" s="219"/>
      <c r="GU284" s="219"/>
      <c r="GV284" s="219"/>
      <c r="GW284" s="219"/>
      <c r="GX284" s="219"/>
      <c r="GY284" s="219"/>
      <c r="GZ284" s="219"/>
      <c r="HA284" s="219"/>
      <c r="HB284" s="219"/>
      <c r="HC284" s="219"/>
      <c r="HD284" s="219"/>
      <c r="HE284" s="219"/>
      <c r="HF284" s="219"/>
      <c r="HG284" s="219"/>
      <c r="HH284" s="219"/>
      <c r="HI284" s="219"/>
      <c r="HJ284" s="219"/>
      <c r="HK284" s="219"/>
      <c r="HL284" s="219"/>
      <c r="HM284" s="219"/>
      <c r="HN284" s="219"/>
      <c r="HO284" s="219"/>
      <c r="HP284" s="219"/>
      <c r="HQ284" s="219"/>
      <c r="HR284" s="219"/>
      <c r="HS284" s="219"/>
      <c r="HT284" s="219"/>
      <c r="HU284" s="219"/>
      <c r="HV284" s="219"/>
      <c r="HW284" s="219"/>
      <c r="HX284" s="219"/>
      <c r="HY284" s="219"/>
      <c r="HZ284" s="219"/>
      <c r="IA284" s="219"/>
      <c r="IB284" s="219"/>
      <c r="IC284" s="219"/>
      <c r="ID284" s="219"/>
      <c r="IE284" s="219"/>
      <c r="IF284" s="219"/>
      <c r="IG284" s="219"/>
      <c r="IH284" s="219"/>
      <c r="II284" s="219"/>
      <c r="IJ284" s="219"/>
      <c r="IK284" s="219"/>
      <c r="IL284" s="219"/>
      <c r="IM284" s="219"/>
      <c r="IN284" s="219"/>
      <c r="IO284" s="219"/>
      <c r="IP284" s="219"/>
      <c r="IQ284" s="219"/>
      <c r="IR284" s="219"/>
      <c r="IS284" s="219"/>
      <c r="IT284" s="219"/>
      <c r="IU284" s="219"/>
      <c r="IV284" s="219"/>
    </row>
    <row r="285" spans="1:256">
      <c r="A285" s="1180"/>
      <c r="B285" s="1183" t="s">
        <v>1408</v>
      </c>
      <c r="C285" s="1186" t="s">
        <v>130</v>
      </c>
      <c r="D285" s="667" t="s">
        <v>0</v>
      </c>
      <c r="E285" s="638">
        <f t="shared" ref="E285:G286" si="91">E289+E297</f>
        <v>427333.33</v>
      </c>
      <c r="F285" s="638">
        <f t="shared" si="91"/>
        <v>427333.33</v>
      </c>
      <c r="G285" s="638">
        <f t="shared" si="91"/>
        <v>0</v>
      </c>
      <c r="H285" s="617"/>
      <c r="I285" s="1214" t="s">
        <v>130</v>
      </c>
      <c r="J285" s="675" t="s">
        <v>0</v>
      </c>
      <c r="K285" s="638">
        <f t="shared" ref="K285:N286" si="92">K289+K297</f>
        <v>427333.33</v>
      </c>
      <c r="L285" s="638">
        <f t="shared" si="92"/>
        <v>427333.33</v>
      </c>
      <c r="M285" s="638">
        <f t="shared" si="92"/>
        <v>0</v>
      </c>
      <c r="N285" s="638">
        <f t="shared" si="92"/>
        <v>0</v>
      </c>
      <c r="O285" s="624"/>
      <c r="P285" s="624"/>
      <c r="Q285" s="624"/>
      <c r="R285" s="624"/>
      <c r="S285" s="624"/>
      <c r="T285" s="624"/>
      <c r="U285" s="624"/>
      <c r="V285" s="624"/>
      <c r="W285" s="624"/>
      <c r="X285" s="624"/>
      <c r="Y285" s="624"/>
      <c r="Z285" s="624"/>
      <c r="AA285" s="624"/>
      <c r="AB285" s="624"/>
      <c r="AC285" s="624"/>
      <c r="AD285" s="624"/>
      <c r="AE285" s="624"/>
      <c r="AF285" s="624"/>
      <c r="AG285" s="624"/>
      <c r="AH285" s="624"/>
      <c r="AI285" s="624"/>
      <c r="AJ285" s="624"/>
      <c r="AK285" s="624"/>
      <c r="AL285" s="624"/>
      <c r="AM285" s="624"/>
      <c r="AN285" s="624"/>
      <c r="AO285" s="624"/>
      <c r="AP285" s="624"/>
      <c r="AQ285" s="624"/>
      <c r="AR285" s="624"/>
      <c r="AS285" s="624"/>
      <c r="AT285" s="624"/>
      <c r="AU285" s="624"/>
      <c r="AV285" s="624"/>
      <c r="AW285" s="624"/>
      <c r="AX285" s="624"/>
      <c r="AY285" s="624"/>
      <c r="AZ285" s="624"/>
      <c r="BA285" s="624"/>
      <c r="BB285" s="624"/>
      <c r="BC285" s="624"/>
      <c r="BD285" s="624"/>
      <c r="BE285" s="624"/>
      <c r="BF285" s="624"/>
      <c r="BG285" s="624"/>
      <c r="BH285" s="624"/>
      <c r="BI285" s="624"/>
      <c r="BJ285" s="624"/>
      <c r="BK285" s="624"/>
      <c r="BL285" s="624"/>
      <c r="BM285" s="624"/>
      <c r="BN285" s="624"/>
      <c r="BO285" s="624"/>
      <c r="BP285" s="624"/>
      <c r="BQ285" s="624"/>
      <c r="BR285" s="624"/>
      <c r="BS285" s="624"/>
      <c r="BT285" s="624"/>
      <c r="BU285" s="624"/>
      <c r="BV285" s="624"/>
      <c r="BW285" s="624"/>
      <c r="BX285" s="624"/>
      <c r="BY285" s="624"/>
      <c r="BZ285" s="624"/>
      <c r="CA285" s="624"/>
      <c r="CB285" s="624"/>
      <c r="CC285" s="624"/>
      <c r="CD285" s="624"/>
      <c r="CE285" s="624"/>
      <c r="CF285" s="624"/>
      <c r="CG285" s="624"/>
      <c r="CH285" s="624"/>
      <c r="CI285" s="624"/>
      <c r="CJ285" s="624"/>
      <c r="CK285" s="624"/>
      <c r="CL285" s="624"/>
      <c r="CM285" s="624"/>
      <c r="CN285" s="624"/>
      <c r="CO285" s="624"/>
      <c r="CP285" s="624"/>
      <c r="CQ285" s="624"/>
      <c r="CR285" s="624"/>
      <c r="CS285" s="624"/>
      <c r="CT285" s="624"/>
      <c r="CU285" s="624"/>
      <c r="CV285" s="624"/>
      <c r="CW285" s="624"/>
      <c r="CX285" s="624"/>
      <c r="CY285" s="624"/>
      <c r="CZ285" s="624"/>
      <c r="DA285" s="624"/>
      <c r="DB285" s="624"/>
      <c r="DC285" s="624"/>
      <c r="DD285" s="624"/>
      <c r="DE285" s="624"/>
      <c r="DF285" s="624"/>
      <c r="DG285" s="624"/>
      <c r="DH285" s="624"/>
      <c r="DI285" s="624"/>
      <c r="DJ285" s="624"/>
      <c r="DK285" s="624"/>
      <c r="DL285" s="624"/>
      <c r="DM285" s="624"/>
      <c r="DN285" s="624"/>
      <c r="DO285" s="624"/>
      <c r="DP285" s="624"/>
      <c r="DQ285" s="624"/>
      <c r="DR285" s="624"/>
      <c r="DS285" s="624"/>
      <c r="DT285" s="624"/>
      <c r="DU285" s="624"/>
      <c r="DV285" s="624"/>
      <c r="DW285" s="624"/>
      <c r="DX285" s="624"/>
      <c r="DY285" s="624"/>
      <c r="DZ285" s="624"/>
      <c r="EA285" s="624"/>
      <c r="EB285" s="624"/>
      <c r="EC285" s="624"/>
      <c r="ED285" s="624"/>
      <c r="EE285" s="624"/>
      <c r="EF285" s="624"/>
      <c r="EG285" s="624"/>
      <c r="EH285" s="624"/>
      <c r="EI285" s="624"/>
      <c r="EJ285" s="624"/>
      <c r="EK285" s="624"/>
      <c r="EL285" s="624"/>
      <c r="EM285" s="624"/>
      <c r="EN285" s="624"/>
      <c r="EO285" s="624"/>
      <c r="EP285" s="624"/>
      <c r="EQ285" s="624"/>
      <c r="ER285" s="624"/>
      <c r="ES285" s="624"/>
      <c r="ET285" s="624"/>
      <c r="EU285" s="624"/>
      <c r="EV285" s="624"/>
      <c r="EW285" s="624"/>
      <c r="EX285" s="624"/>
      <c r="EY285" s="624"/>
      <c r="EZ285" s="624"/>
      <c r="FA285" s="624"/>
      <c r="FB285" s="624"/>
      <c r="FC285" s="624"/>
      <c r="FD285" s="624"/>
      <c r="FE285" s="624"/>
      <c r="FF285" s="624"/>
      <c r="FG285" s="624"/>
      <c r="FH285" s="624"/>
      <c r="FI285" s="624"/>
      <c r="FJ285" s="624"/>
      <c r="FK285" s="624"/>
      <c r="FL285" s="624"/>
      <c r="FM285" s="624"/>
      <c r="FN285" s="624"/>
      <c r="FO285" s="624"/>
      <c r="FP285" s="624"/>
      <c r="FQ285" s="624"/>
      <c r="FR285" s="624"/>
      <c r="FS285" s="624"/>
      <c r="FT285" s="624"/>
      <c r="FU285" s="624"/>
      <c r="FV285" s="624"/>
      <c r="FW285" s="624"/>
      <c r="FX285" s="624"/>
      <c r="FY285" s="624"/>
      <c r="FZ285" s="624"/>
      <c r="GA285" s="624"/>
      <c r="GB285" s="624"/>
      <c r="GC285" s="624"/>
      <c r="GD285" s="624"/>
      <c r="GE285" s="624"/>
      <c r="GF285" s="624"/>
      <c r="GG285" s="624"/>
      <c r="GH285" s="624"/>
      <c r="GI285" s="624"/>
      <c r="GJ285" s="624"/>
      <c r="GK285" s="624"/>
      <c r="GL285" s="624"/>
      <c r="GM285" s="624"/>
      <c r="GN285" s="624"/>
      <c r="GO285" s="624"/>
      <c r="GP285" s="624"/>
      <c r="GQ285" s="624"/>
      <c r="GR285" s="624"/>
      <c r="GS285" s="624"/>
      <c r="GT285" s="624"/>
      <c r="GU285" s="624"/>
      <c r="GV285" s="624"/>
      <c r="GW285" s="624"/>
      <c r="GX285" s="624"/>
      <c r="GY285" s="624"/>
      <c r="GZ285" s="624"/>
      <c r="HA285" s="624"/>
      <c r="HB285" s="624"/>
      <c r="HC285" s="624"/>
      <c r="HD285" s="624"/>
      <c r="HE285" s="624"/>
      <c r="HF285" s="624"/>
      <c r="HG285" s="624"/>
      <c r="HH285" s="624"/>
      <c r="HI285" s="624"/>
      <c r="HJ285" s="624"/>
      <c r="HK285" s="624"/>
      <c r="HL285" s="624"/>
      <c r="HM285" s="624"/>
      <c r="HN285" s="624"/>
      <c r="HO285" s="624"/>
      <c r="HP285" s="624"/>
      <c r="HQ285" s="624"/>
      <c r="HR285" s="624"/>
      <c r="HS285" s="624"/>
      <c r="HT285" s="624"/>
      <c r="HU285" s="624"/>
      <c r="HV285" s="624"/>
      <c r="HW285" s="624"/>
      <c r="HX285" s="624"/>
      <c r="HY285" s="624"/>
      <c r="HZ285" s="624"/>
      <c r="IA285" s="624"/>
      <c r="IB285" s="624"/>
      <c r="IC285" s="624"/>
      <c r="ID285" s="624"/>
      <c r="IE285" s="624"/>
      <c r="IF285" s="624"/>
      <c r="IG285" s="624"/>
      <c r="IH285" s="624"/>
      <c r="II285" s="624"/>
      <c r="IJ285" s="624"/>
      <c r="IK285" s="624"/>
      <c r="IL285" s="624"/>
      <c r="IM285" s="624"/>
      <c r="IN285" s="624"/>
      <c r="IO285" s="624"/>
      <c r="IP285" s="624"/>
      <c r="IQ285" s="624"/>
      <c r="IR285" s="624"/>
      <c r="IS285" s="624"/>
      <c r="IT285" s="624"/>
      <c r="IU285" s="624"/>
      <c r="IV285" s="219"/>
    </row>
    <row r="286" spans="1:256">
      <c r="A286" s="1181"/>
      <c r="B286" s="1184"/>
      <c r="C286" s="1187"/>
      <c r="D286" s="667" t="s">
        <v>1</v>
      </c>
      <c r="E286" s="638">
        <f t="shared" si="91"/>
        <v>155000.00000000006</v>
      </c>
      <c r="F286" s="638">
        <f t="shared" si="91"/>
        <v>0</v>
      </c>
      <c r="G286" s="638">
        <f t="shared" si="91"/>
        <v>155000</v>
      </c>
      <c r="H286" s="617"/>
      <c r="I286" s="1215"/>
      <c r="J286" s="675" t="s">
        <v>1</v>
      </c>
      <c r="K286" s="638">
        <f t="shared" si="92"/>
        <v>155000.00000000006</v>
      </c>
      <c r="L286" s="638">
        <f t="shared" si="92"/>
        <v>0</v>
      </c>
      <c r="M286" s="638">
        <f t="shared" si="92"/>
        <v>155000</v>
      </c>
      <c r="N286" s="638">
        <f t="shared" si="92"/>
        <v>0</v>
      </c>
      <c r="O286" s="624"/>
      <c r="P286" s="624"/>
      <c r="Q286" s="624"/>
      <c r="R286" s="624"/>
      <c r="S286" s="624"/>
      <c r="T286" s="624"/>
      <c r="U286" s="624"/>
      <c r="V286" s="624"/>
      <c r="W286" s="624"/>
      <c r="X286" s="624"/>
      <c r="Y286" s="624"/>
      <c r="Z286" s="624"/>
      <c r="AA286" s="624"/>
      <c r="AB286" s="624"/>
      <c r="AC286" s="624"/>
      <c r="AD286" s="624"/>
      <c r="AE286" s="624"/>
      <c r="AF286" s="624"/>
      <c r="AG286" s="624"/>
      <c r="AH286" s="624"/>
      <c r="AI286" s="624"/>
      <c r="AJ286" s="624"/>
      <c r="AK286" s="624"/>
      <c r="AL286" s="624"/>
      <c r="AM286" s="624"/>
      <c r="AN286" s="624"/>
      <c r="AO286" s="624"/>
      <c r="AP286" s="624"/>
      <c r="AQ286" s="624"/>
      <c r="AR286" s="624"/>
      <c r="AS286" s="624"/>
      <c r="AT286" s="624"/>
      <c r="AU286" s="624"/>
      <c r="AV286" s="624"/>
      <c r="AW286" s="624"/>
      <c r="AX286" s="624"/>
      <c r="AY286" s="624"/>
      <c r="AZ286" s="624"/>
      <c r="BA286" s="624"/>
      <c r="BB286" s="624"/>
      <c r="BC286" s="624"/>
      <c r="BD286" s="624"/>
      <c r="BE286" s="624"/>
      <c r="BF286" s="624"/>
      <c r="BG286" s="624"/>
      <c r="BH286" s="624"/>
      <c r="BI286" s="624"/>
      <c r="BJ286" s="624"/>
      <c r="BK286" s="624"/>
      <c r="BL286" s="624"/>
      <c r="BM286" s="624"/>
      <c r="BN286" s="624"/>
      <c r="BO286" s="624"/>
      <c r="BP286" s="624"/>
      <c r="BQ286" s="624"/>
      <c r="BR286" s="624"/>
      <c r="BS286" s="624"/>
      <c r="BT286" s="624"/>
      <c r="BU286" s="624"/>
      <c r="BV286" s="624"/>
      <c r="BW286" s="624"/>
      <c r="BX286" s="624"/>
      <c r="BY286" s="624"/>
      <c r="BZ286" s="624"/>
      <c r="CA286" s="624"/>
      <c r="CB286" s="624"/>
      <c r="CC286" s="624"/>
      <c r="CD286" s="624"/>
      <c r="CE286" s="624"/>
      <c r="CF286" s="624"/>
      <c r="CG286" s="624"/>
      <c r="CH286" s="624"/>
      <c r="CI286" s="624"/>
      <c r="CJ286" s="624"/>
      <c r="CK286" s="624"/>
      <c r="CL286" s="624"/>
      <c r="CM286" s="624"/>
      <c r="CN286" s="624"/>
      <c r="CO286" s="624"/>
      <c r="CP286" s="624"/>
      <c r="CQ286" s="624"/>
      <c r="CR286" s="624"/>
      <c r="CS286" s="624"/>
      <c r="CT286" s="624"/>
      <c r="CU286" s="624"/>
      <c r="CV286" s="624"/>
      <c r="CW286" s="624"/>
      <c r="CX286" s="624"/>
      <c r="CY286" s="624"/>
      <c r="CZ286" s="624"/>
      <c r="DA286" s="624"/>
      <c r="DB286" s="624"/>
      <c r="DC286" s="624"/>
      <c r="DD286" s="624"/>
      <c r="DE286" s="624"/>
      <c r="DF286" s="624"/>
      <c r="DG286" s="624"/>
      <c r="DH286" s="624"/>
      <c r="DI286" s="624"/>
      <c r="DJ286" s="624"/>
      <c r="DK286" s="624"/>
      <c r="DL286" s="624"/>
      <c r="DM286" s="624"/>
      <c r="DN286" s="624"/>
      <c r="DO286" s="624"/>
      <c r="DP286" s="624"/>
      <c r="DQ286" s="624"/>
      <c r="DR286" s="624"/>
      <c r="DS286" s="624"/>
      <c r="DT286" s="624"/>
      <c r="DU286" s="624"/>
      <c r="DV286" s="624"/>
      <c r="DW286" s="624"/>
      <c r="DX286" s="624"/>
      <c r="DY286" s="624"/>
      <c r="DZ286" s="624"/>
      <c r="EA286" s="624"/>
      <c r="EB286" s="624"/>
      <c r="EC286" s="624"/>
      <c r="ED286" s="624"/>
      <c r="EE286" s="624"/>
      <c r="EF286" s="624"/>
      <c r="EG286" s="624"/>
      <c r="EH286" s="624"/>
      <c r="EI286" s="624"/>
      <c r="EJ286" s="624"/>
      <c r="EK286" s="624"/>
      <c r="EL286" s="624"/>
      <c r="EM286" s="624"/>
      <c r="EN286" s="624"/>
      <c r="EO286" s="624"/>
      <c r="EP286" s="624"/>
      <c r="EQ286" s="624"/>
      <c r="ER286" s="624"/>
      <c r="ES286" s="624"/>
      <c r="ET286" s="624"/>
      <c r="EU286" s="624"/>
      <c r="EV286" s="624"/>
      <c r="EW286" s="624"/>
      <c r="EX286" s="624"/>
      <c r="EY286" s="624"/>
      <c r="EZ286" s="624"/>
      <c r="FA286" s="624"/>
      <c r="FB286" s="624"/>
      <c r="FC286" s="624"/>
      <c r="FD286" s="624"/>
      <c r="FE286" s="624"/>
      <c r="FF286" s="624"/>
      <c r="FG286" s="624"/>
      <c r="FH286" s="624"/>
      <c r="FI286" s="624"/>
      <c r="FJ286" s="624"/>
      <c r="FK286" s="624"/>
      <c r="FL286" s="624"/>
      <c r="FM286" s="624"/>
      <c r="FN286" s="624"/>
      <c r="FO286" s="624"/>
      <c r="FP286" s="624"/>
      <c r="FQ286" s="624"/>
      <c r="FR286" s="624"/>
      <c r="FS286" s="624"/>
      <c r="FT286" s="624"/>
      <c r="FU286" s="624"/>
      <c r="FV286" s="624"/>
      <c r="FW286" s="624"/>
      <c r="FX286" s="624"/>
      <c r="FY286" s="624"/>
      <c r="FZ286" s="624"/>
      <c r="GA286" s="624"/>
      <c r="GB286" s="624"/>
      <c r="GC286" s="624"/>
      <c r="GD286" s="624"/>
      <c r="GE286" s="624"/>
      <c r="GF286" s="624"/>
      <c r="GG286" s="624"/>
      <c r="GH286" s="624"/>
      <c r="GI286" s="624"/>
      <c r="GJ286" s="624"/>
      <c r="GK286" s="624"/>
      <c r="GL286" s="624"/>
      <c r="GM286" s="624"/>
      <c r="GN286" s="624"/>
      <c r="GO286" s="624"/>
      <c r="GP286" s="624"/>
      <c r="GQ286" s="624"/>
      <c r="GR286" s="624"/>
      <c r="GS286" s="624"/>
      <c r="GT286" s="624"/>
      <c r="GU286" s="624"/>
      <c r="GV286" s="624"/>
      <c r="GW286" s="624"/>
      <c r="GX286" s="624"/>
      <c r="GY286" s="624"/>
      <c r="GZ286" s="624"/>
      <c r="HA286" s="624"/>
      <c r="HB286" s="624"/>
      <c r="HC286" s="624"/>
      <c r="HD286" s="624"/>
      <c r="HE286" s="624"/>
      <c r="HF286" s="624"/>
      <c r="HG286" s="624"/>
      <c r="HH286" s="624"/>
      <c r="HI286" s="624"/>
      <c r="HJ286" s="624"/>
      <c r="HK286" s="624"/>
      <c r="HL286" s="624"/>
      <c r="HM286" s="624"/>
      <c r="HN286" s="624"/>
      <c r="HO286" s="624"/>
      <c r="HP286" s="624"/>
      <c r="HQ286" s="624"/>
      <c r="HR286" s="624"/>
      <c r="HS286" s="624"/>
      <c r="HT286" s="624"/>
      <c r="HU286" s="624"/>
      <c r="HV286" s="624"/>
      <c r="HW286" s="624"/>
      <c r="HX286" s="624"/>
      <c r="HY286" s="624"/>
      <c r="HZ286" s="624"/>
      <c r="IA286" s="624"/>
      <c r="IB286" s="624"/>
      <c r="IC286" s="624"/>
      <c r="ID286" s="624"/>
      <c r="IE286" s="624"/>
      <c r="IF286" s="624"/>
      <c r="IG286" s="624"/>
      <c r="IH286" s="624"/>
      <c r="II286" s="624"/>
      <c r="IJ286" s="624"/>
      <c r="IK286" s="624"/>
      <c r="IL286" s="624"/>
      <c r="IM286" s="624"/>
      <c r="IN286" s="624"/>
      <c r="IO286" s="624"/>
      <c r="IP286" s="624"/>
      <c r="IQ286" s="624"/>
      <c r="IR286" s="624"/>
      <c r="IS286" s="624"/>
      <c r="IT286" s="624"/>
      <c r="IU286" s="624"/>
      <c r="IV286" s="219"/>
    </row>
    <row r="287" spans="1:256">
      <c r="A287" s="1182"/>
      <c r="B287" s="1185"/>
      <c r="C287" s="1188"/>
      <c r="D287" s="667" t="s">
        <v>2</v>
      </c>
      <c r="E287" s="638">
        <f>E291+E299</f>
        <v>582333.33000000007</v>
      </c>
      <c r="F287" s="638">
        <f>F285+F286</f>
        <v>427333.33</v>
      </c>
      <c r="G287" s="638">
        <f>G285+G286</f>
        <v>155000</v>
      </c>
      <c r="H287" s="617"/>
      <c r="I287" s="1216"/>
      <c r="J287" s="675" t="s">
        <v>2</v>
      </c>
      <c r="K287" s="638">
        <f>K285+K286</f>
        <v>582333.33000000007</v>
      </c>
      <c r="L287" s="638">
        <f>L285+L286</f>
        <v>427333.33</v>
      </c>
      <c r="M287" s="638">
        <f>M285+M286</f>
        <v>155000</v>
      </c>
      <c r="N287" s="638">
        <f>N285+N286</f>
        <v>0</v>
      </c>
      <c r="O287" s="624"/>
      <c r="P287" s="624"/>
      <c r="Q287" s="624"/>
      <c r="R287" s="624"/>
      <c r="S287" s="624"/>
      <c r="T287" s="624"/>
      <c r="U287" s="624"/>
      <c r="V287" s="624"/>
      <c r="W287" s="624"/>
      <c r="X287" s="624"/>
      <c r="Y287" s="624"/>
      <c r="Z287" s="624"/>
      <c r="AA287" s="624"/>
      <c r="AB287" s="624"/>
      <c r="AC287" s="624"/>
      <c r="AD287" s="624"/>
      <c r="AE287" s="624"/>
      <c r="AF287" s="624"/>
      <c r="AG287" s="624"/>
      <c r="AH287" s="624"/>
      <c r="AI287" s="624"/>
      <c r="AJ287" s="624"/>
      <c r="AK287" s="624"/>
      <c r="AL287" s="624"/>
      <c r="AM287" s="624"/>
      <c r="AN287" s="624"/>
      <c r="AO287" s="624"/>
      <c r="AP287" s="624"/>
      <c r="AQ287" s="624"/>
      <c r="AR287" s="624"/>
      <c r="AS287" s="624"/>
      <c r="AT287" s="624"/>
      <c r="AU287" s="624"/>
      <c r="AV287" s="624"/>
      <c r="AW287" s="624"/>
      <c r="AX287" s="624"/>
      <c r="AY287" s="624"/>
      <c r="AZ287" s="624"/>
      <c r="BA287" s="624"/>
      <c r="BB287" s="624"/>
      <c r="BC287" s="624"/>
      <c r="BD287" s="624"/>
      <c r="BE287" s="624"/>
      <c r="BF287" s="624"/>
      <c r="BG287" s="624"/>
      <c r="BH287" s="624"/>
      <c r="BI287" s="624"/>
      <c r="BJ287" s="624"/>
      <c r="BK287" s="624"/>
      <c r="BL287" s="624"/>
      <c r="BM287" s="624"/>
      <c r="BN287" s="624"/>
      <c r="BO287" s="624"/>
      <c r="BP287" s="624"/>
      <c r="BQ287" s="624"/>
      <c r="BR287" s="624"/>
      <c r="BS287" s="624"/>
      <c r="BT287" s="624"/>
      <c r="BU287" s="624"/>
      <c r="BV287" s="624"/>
      <c r="BW287" s="624"/>
      <c r="BX287" s="624"/>
      <c r="BY287" s="624"/>
      <c r="BZ287" s="624"/>
      <c r="CA287" s="624"/>
      <c r="CB287" s="624"/>
      <c r="CC287" s="624"/>
      <c r="CD287" s="624"/>
      <c r="CE287" s="624"/>
      <c r="CF287" s="624"/>
      <c r="CG287" s="624"/>
      <c r="CH287" s="624"/>
      <c r="CI287" s="624"/>
      <c r="CJ287" s="624"/>
      <c r="CK287" s="624"/>
      <c r="CL287" s="624"/>
      <c r="CM287" s="624"/>
      <c r="CN287" s="624"/>
      <c r="CO287" s="624"/>
      <c r="CP287" s="624"/>
      <c r="CQ287" s="624"/>
      <c r="CR287" s="624"/>
      <c r="CS287" s="624"/>
      <c r="CT287" s="624"/>
      <c r="CU287" s="624"/>
      <c r="CV287" s="624"/>
      <c r="CW287" s="624"/>
      <c r="CX287" s="624"/>
      <c r="CY287" s="624"/>
      <c r="CZ287" s="624"/>
      <c r="DA287" s="624"/>
      <c r="DB287" s="624"/>
      <c r="DC287" s="624"/>
      <c r="DD287" s="624"/>
      <c r="DE287" s="624"/>
      <c r="DF287" s="624"/>
      <c r="DG287" s="624"/>
      <c r="DH287" s="624"/>
      <c r="DI287" s="624"/>
      <c r="DJ287" s="624"/>
      <c r="DK287" s="624"/>
      <c r="DL287" s="624"/>
      <c r="DM287" s="624"/>
      <c r="DN287" s="624"/>
      <c r="DO287" s="624"/>
      <c r="DP287" s="624"/>
      <c r="DQ287" s="624"/>
      <c r="DR287" s="624"/>
      <c r="DS287" s="624"/>
      <c r="DT287" s="624"/>
      <c r="DU287" s="624"/>
      <c r="DV287" s="624"/>
      <c r="DW287" s="624"/>
      <c r="DX287" s="624"/>
      <c r="DY287" s="624"/>
      <c r="DZ287" s="624"/>
      <c r="EA287" s="624"/>
      <c r="EB287" s="624"/>
      <c r="EC287" s="624"/>
      <c r="ED287" s="624"/>
      <c r="EE287" s="624"/>
      <c r="EF287" s="624"/>
      <c r="EG287" s="624"/>
      <c r="EH287" s="624"/>
      <c r="EI287" s="624"/>
      <c r="EJ287" s="624"/>
      <c r="EK287" s="624"/>
      <c r="EL287" s="624"/>
      <c r="EM287" s="624"/>
      <c r="EN287" s="624"/>
      <c r="EO287" s="624"/>
      <c r="EP287" s="624"/>
      <c r="EQ287" s="624"/>
      <c r="ER287" s="624"/>
      <c r="ES287" s="624"/>
      <c r="ET287" s="624"/>
      <c r="EU287" s="624"/>
      <c r="EV287" s="624"/>
      <c r="EW287" s="624"/>
      <c r="EX287" s="624"/>
      <c r="EY287" s="624"/>
      <c r="EZ287" s="624"/>
      <c r="FA287" s="624"/>
      <c r="FB287" s="624"/>
      <c r="FC287" s="624"/>
      <c r="FD287" s="624"/>
      <c r="FE287" s="624"/>
      <c r="FF287" s="624"/>
      <c r="FG287" s="624"/>
      <c r="FH287" s="624"/>
      <c r="FI287" s="624"/>
      <c r="FJ287" s="624"/>
      <c r="FK287" s="624"/>
      <c r="FL287" s="624"/>
      <c r="FM287" s="624"/>
      <c r="FN287" s="624"/>
      <c r="FO287" s="624"/>
      <c r="FP287" s="624"/>
      <c r="FQ287" s="624"/>
      <c r="FR287" s="624"/>
      <c r="FS287" s="624"/>
      <c r="FT287" s="624"/>
      <c r="FU287" s="624"/>
      <c r="FV287" s="624"/>
      <c r="FW287" s="624"/>
      <c r="FX287" s="624"/>
      <c r="FY287" s="624"/>
      <c r="FZ287" s="624"/>
      <c r="GA287" s="624"/>
      <c r="GB287" s="624"/>
      <c r="GC287" s="624"/>
      <c r="GD287" s="624"/>
      <c r="GE287" s="624"/>
      <c r="GF287" s="624"/>
      <c r="GG287" s="624"/>
      <c r="GH287" s="624"/>
      <c r="GI287" s="624"/>
      <c r="GJ287" s="624"/>
      <c r="GK287" s="624"/>
      <c r="GL287" s="624"/>
      <c r="GM287" s="624"/>
      <c r="GN287" s="624"/>
      <c r="GO287" s="624"/>
      <c r="GP287" s="624"/>
      <c r="GQ287" s="624"/>
      <c r="GR287" s="624"/>
      <c r="GS287" s="624"/>
      <c r="GT287" s="624"/>
      <c r="GU287" s="624"/>
      <c r="GV287" s="624"/>
      <c r="GW287" s="624"/>
      <c r="GX287" s="624"/>
      <c r="GY287" s="624"/>
      <c r="GZ287" s="624"/>
      <c r="HA287" s="624"/>
      <c r="HB287" s="624"/>
      <c r="HC287" s="624"/>
      <c r="HD287" s="624"/>
      <c r="HE287" s="624"/>
      <c r="HF287" s="624"/>
      <c r="HG287" s="624"/>
      <c r="HH287" s="624"/>
      <c r="HI287" s="624"/>
      <c r="HJ287" s="624"/>
      <c r="HK287" s="624"/>
      <c r="HL287" s="624"/>
      <c r="HM287" s="624"/>
      <c r="HN287" s="624"/>
      <c r="HO287" s="624"/>
      <c r="HP287" s="624"/>
      <c r="HQ287" s="624"/>
      <c r="HR287" s="624"/>
      <c r="HS287" s="624"/>
      <c r="HT287" s="624"/>
      <c r="HU287" s="624"/>
      <c r="HV287" s="624"/>
      <c r="HW287" s="624"/>
      <c r="HX287" s="624"/>
      <c r="HY287" s="624"/>
      <c r="HZ287" s="624"/>
      <c r="IA287" s="624"/>
      <c r="IB287" s="624"/>
      <c r="IC287" s="624"/>
      <c r="ID287" s="624"/>
      <c r="IE287" s="624"/>
      <c r="IF287" s="624"/>
      <c r="IG287" s="624"/>
      <c r="IH287" s="624"/>
      <c r="II287" s="624"/>
      <c r="IJ287" s="624"/>
      <c r="IK287" s="624"/>
      <c r="IL287" s="624"/>
      <c r="IM287" s="624"/>
      <c r="IN287" s="624"/>
      <c r="IO287" s="624"/>
      <c r="IP287" s="624"/>
      <c r="IQ287" s="624"/>
      <c r="IR287" s="624"/>
      <c r="IS287" s="624"/>
      <c r="IT287" s="624"/>
      <c r="IU287" s="624"/>
      <c r="IV287" s="219"/>
    </row>
    <row r="288" spans="1:256" ht="5.0999999999999996" customHeight="1">
      <c r="A288" s="641"/>
      <c r="B288" s="642"/>
      <c r="C288" s="643"/>
      <c r="D288" s="644"/>
      <c r="E288" s="676"/>
      <c r="F288" s="676"/>
      <c r="G288" s="677"/>
      <c r="H288" s="617"/>
      <c r="I288" s="647"/>
      <c r="J288" s="648"/>
      <c r="K288" s="645"/>
      <c r="L288" s="645"/>
      <c r="M288" s="645"/>
      <c r="N288" s="645"/>
      <c r="O288" s="219"/>
      <c r="P288" s="219"/>
      <c r="Q288" s="219"/>
      <c r="R288" s="219"/>
      <c r="S288" s="219"/>
      <c r="T288" s="219"/>
      <c r="U288" s="219"/>
      <c r="V288" s="219"/>
      <c r="W288" s="219"/>
      <c r="X288" s="219"/>
      <c r="Y288" s="219"/>
      <c r="Z288" s="219"/>
      <c r="AA288" s="219"/>
      <c r="AB288" s="219"/>
      <c r="AC288" s="219"/>
      <c r="AD288" s="219"/>
      <c r="AE288" s="219"/>
      <c r="AF288" s="219"/>
      <c r="AG288" s="219"/>
      <c r="AH288" s="219"/>
      <c r="AI288" s="219"/>
      <c r="AJ288" s="219"/>
      <c r="AK288" s="219"/>
      <c r="AL288" s="219"/>
      <c r="AM288" s="219"/>
      <c r="AN288" s="219"/>
      <c r="AO288" s="219"/>
      <c r="AP288" s="219"/>
      <c r="AQ288" s="219"/>
      <c r="AR288" s="219"/>
      <c r="AS288" s="219"/>
      <c r="AT288" s="219"/>
      <c r="AU288" s="219"/>
      <c r="AV288" s="219"/>
      <c r="AW288" s="219"/>
      <c r="AX288" s="219"/>
      <c r="AY288" s="219"/>
      <c r="AZ288" s="219"/>
      <c r="BA288" s="219"/>
      <c r="BB288" s="219"/>
      <c r="BC288" s="219"/>
      <c r="BD288" s="219"/>
      <c r="BE288" s="219"/>
      <c r="BF288" s="219"/>
      <c r="BG288" s="219"/>
      <c r="BH288" s="219"/>
      <c r="BI288" s="219"/>
      <c r="BJ288" s="219"/>
      <c r="BK288" s="219"/>
      <c r="BL288" s="219"/>
      <c r="BM288" s="219"/>
      <c r="BN288" s="219"/>
      <c r="BO288" s="219"/>
      <c r="BP288" s="219"/>
      <c r="BQ288" s="219"/>
      <c r="BR288" s="219"/>
      <c r="BS288" s="219"/>
      <c r="BT288" s="219"/>
      <c r="BU288" s="219"/>
      <c r="BV288" s="219"/>
      <c r="BW288" s="219"/>
      <c r="BX288" s="219"/>
      <c r="BY288" s="219"/>
      <c r="BZ288" s="219"/>
      <c r="CA288" s="219"/>
      <c r="CB288" s="219"/>
      <c r="CC288" s="219"/>
      <c r="CD288" s="219"/>
      <c r="CE288" s="219"/>
      <c r="CF288" s="219"/>
      <c r="CG288" s="219"/>
      <c r="CH288" s="219"/>
      <c r="CI288" s="219"/>
      <c r="CJ288" s="219"/>
      <c r="CK288" s="219"/>
      <c r="CL288" s="219"/>
      <c r="CM288" s="219"/>
      <c r="CN288" s="219"/>
      <c r="CO288" s="219"/>
      <c r="CP288" s="219"/>
      <c r="CQ288" s="219"/>
      <c r="CR288" s="219"/>
      <c r="CS288" s="219"/>
      <c r="CT288" s="219"/>
      <c r="CU288" s="219"/>
      <c r="CV288" s="219"/>
      <c r="CW288" s="219"/>
      <c r="CX288" s="219"/>
      <c r="CY288" s="219"/>
      <c r="CZ288" s="219"/>
      <c r="DA288" s="219"/>
      <c r="DB288" s="219"/>
      <c r="DC288" s="219"/>
      <c r="DD288" s="219"/>
      <c r="DE288" s="219"/>
      <c r="DF288" s="219"/>
      <c r="DG288" s="219"/>
      <c r="DH288" s="219"/>
      <c r="DI288" s="219"/>
      <c r="DJ288" s="219"/>
      <c r="DK288" s="219"/>
      <c r="DL288" s="219"/>
      <c r="DM288" s="219"/>
      <c r="DN288" s="219"/>
      <c r="DO288" s="219"/>
      <c r="DP288" s="219"/>
      <c r="DQ288" s="219"/>
      <c r="DR288" s="219"/>
      <c r="DS288" s="219"/>
      <c r="DT288" s="219"/>
      <c r="DU288" s="219"/>
      <c r="DV288" s="219"/>
      <c r="DW288" s="219"/>
      <c r="DX288" s="219"/>
      <c r="DY288" s="219"/>
      <c r="DZ288" s="219"/>
      <c r="EA288" s="219"/>
      <c r="EB288" s="219"/>
      <c r="EC288" s="219"/>
      <c r="ED288" s="219"/>
      <c r="EE288" s="219"/>
      <c r="EF288" s="219"/>
      <c r="EG288" s="219"/>
      <c r="EH288" s="219"/>
      <c r="EI288" s="219"/>
      <c r="EJ288" s="219"/>
      <c r="EK288" s="219"/>
      <c r="EL288" s="219"/>
      <c r="EM288" s="219"/>
      <c r="EN288" s="219"/>
      <c r="EO288" s="219"/>
      <c r="EP288" s="219"/>
      <c r="EQ288" s="219"/>
      <c r="ER288" s="219"/>
      <c r="ES288" s="219"/>
      <c r="ET288" s="219"/>
      <c r="EU288" s="219"/>
      <c r="EV288" s="219"/>
      <c r="EW288" s="219"/>
      <c r="EX288" s="219"/>
      <c r="EY288" s="219"/>
      <c r="EZ288" s="219"/>
      <c r="FA288" s="219"/>
      <c r="FB288" s="219"/>
      <c r="FC288" s="219"/>
      <c r="FD288" s="219"/>
      <c r="FE288" s="219"/>
      <c r="FF288" s="219"/>
      <c r="FG288" s="219"/>
      <c r="FH288" s="219"/>
      <c r="FI288" s="219"/>
      <c r="FJ288" s="219"/>
      <c r="FK288" s="219"/>
      <c r="FL288" s="219"/>
      <c r="FM288" s="219"/>
      <c r="FN288" s="219"/>
      <c r="FO288" s="219"/>
      <c r="FP288" s="219"/>
      <c r="FQ288" s="219"/>
      <c r="FR288" s="219"/>
      <c r="FS288" s="219"/>
      <c r="FT288" s="219"/>
      <c r="FU288" s="219"/>
      <c r="FV288" s="219"/>
      <c r="FW288" s="219"/>
      <c r="FX288" s="219"/>
      <c r="FY288" s="219"/>
      <c r="FZ288" s="219"/>
      <c r="GA288" s="219"/>
      <c r="GB288" s="219"/>
      <c r="GC288" s="219"/>
      <c r="GD288" s="219"/>
      <c r="GE288" s="219"/>
      <c r="GF288" s="219"/>
      <c r="GG288" s="219"/>
      <c r="GH288" s="219"/>
      <c r="GI288" s="219"/>
      <c r="GJ288" s="219"/>
      <c r="GK288" s="219"/>
      <c r="GL288" s="219"/>
      <c r="GM288" s="219"/>
      <c r="GN288" s="219"/>
      <c r="GO288" s="219"/>
      <c r="GP288" s="219"/>
      <c r="GQ288" s="219"/>
      <c r="GR288" s="219"/>
      <c r="GS288" s="219"/>
      <c r="GT288" s="219"/>
      <c r="GU288" s="219"/>
      <c r="GV288" s="219"/>
      <c r="GW288" s="219"/>
      <c r="GX288" s="219"/>
      <c r="GY288" s="219"/>
      <c r="GZ288" s="219"/>
      <c r="HA288" s="219"/>
      <c r="HB288" s="219"/>
      <c r="HC288" s="219"/>
      <c r="HD288" s="219"/>
      <c r="HE288" s="219"/>
      <c r="HF288" s="219"/>
      <c r="HG288" s="219"/>
      <c r="HH288" s="219"/>
      <c r="HI288" s="219"/>
      <c r="HJ288" s="219"/>
      <c r="HK288" s="219"/>
      <c r="HL288" s="219"/>
      <c r="HM288" s="219"/>
      <c r="HN288" s="219"/>
      <c r="HO288" s="219"/>
      <c r="HP288" s="219"/>
      <c r="HQ288" s="219"/>
      <c r="HR288" s="219"/>
      <c r="HS288" s="219"/>
      <c r="HT288" s="219"/>
      <c r="HU288" s="219"/>
      <c r="HV288" s="219"/>
      <c r="HW288" s="219"/>
      <c r="HX288" s="219"/>
      <c r="HY288" s="219"/>
      <c r="HZ288" s="219"/>
      <c r="IA288" s="219"/>
      <c r="IB288" s="219"/>
      <c r="IC288" s="219"/>
      <c r="ID288" s="219"/>
      <c r="IE288" s="219"/>
      <c r="IF288" s="219"/>
      <c r="IG288" s="219"/>
      <c r="IH288" s="219"/>
      <c r="II288" s="219"/>
      <c r="IJ288" s="219"/>
      <c r="IK288" s="219"/>
      <c r="IL288" s="219"/>
      <c r="IM288" s="219"/>
      <c r="IN288" s="219"/>
      <c r="IO288" s="219"/>
      <c r="IP288" s="219"/>
      <c r="IQ288" s="219"/>
      <c r="IR288" s="219"/>
      <c r="IS288" s="219"/>
      <c r="IT288" s="219"/>
      <c r="IU288" s="219"/>
      <c r="IV288" s="219"/>
    </row>
    <row r="289" spans="1:256">
      <c r="A289" s="1193">
        <v>1</v>
      </c>
      <c r="B289" s="1196" t="s">
        <v>1409</v>
      </c>
      <c r="C289" s="1197"/>
      <c r="D289" s="668" t="s">
        <v>0</v>
      </c>
      <c r="E289" s="651">
        <f t="shared" ref="E289:G290" si="93">E293</f>
        <v>427333.33</v>
      </c>
      <c r="F289" s="651">
        <f t="shared" si="93"/>
        <v>427333.33</v>
      </c>
      <c r="G289" s="652">
        <f t="shared" si="93"/>
        <v>0</v>
      </c>
      <c r="H289" s="617"/>
      <c r="I289" s="1202" t="s">
        <v>1409</v>
      </c>
      <c r="J289" s="653" t="s">
        <v>0</v>
      </c>
      <c r="K289" s="651">
        <f t="shared" ref="K289:M290" si="94">K293</f>
        <v>427333.33</v>
      </c>
      <c r="L289" s="651">
        <f t="shared" si="94"/>
        <v>427333.33</v>
      </c>
      <c r="M289" s="651">
        <f t="shared" si="94"/>
        <v>0</v>
      </c>
      <c r="N289" s="651">
        <f>N293</f>
        <v>0</v>
      </c>
      <c r="O289" s="649"/>
      <c r="P289" s="649"/>
      <c r="Q289" s="649"/>
      <c r="R289" s="649"/>
      <c r="S289" s="649"/>
      <c r="T289" s="649"/>
      <c r="U289" s="649"/>
      <c r="V289" s="649"/>
      <c r="W289" s="649"/>
      <c r="X289" s="649"/>
      <c r="Y289" s="649"/>
      <c r="Z289" s="649"/>
      <c r="AA289" s="649"/>
      <c r="AB289" s="649"/>
      <c r="AC289" s="649"/>
      <c r="AD289" s="649"/>
      <c r="AE289" s="649"/>
      <c r="AF289" s="649"/>
      <c r="AG289" s="649"/>
      <c r="AH289" s="649"/>
      <c r="AI289" s="649"/>
      <c r="AJ289" s="649"/>
      <c r="AK289" s="649"/>
      <c r="AL289" s="649"/>
      <c r="AM289" s="649"/>
      <c r="AN289" s="649"/>
      <c r="AO289" s="649"/>
      <c r="AP289" s="649"/>
      <c r="AQ289" s="649"/>
      <c r="AR289" s="649"/>
      <c r="AS289" s="649"/>
      <c r="AT289" s="649"/>
      <c r="AU289" s="649"/>
      <c r="AV289" s="649"/>
      <c r="AW289" s="649"/>
      <c r="AX289" s="649"/>
      <c r="AY289" s="649"/>
      <c r="AZ289" s="649"/>
      <c r="BA289" s="649"/>
      <c r="BB289" s="649"/>
      <c r="BC289" s="649"/>
      <c r="BD289" s="649"/>
      <c r="BE289" s="649"/>
      <c r="BF289" s="649"/>
      <c r="BG289" s="649"/>
      <c r="BH289" s="649"/>
      <c r="BI289" s="649"/>
      <c r="BJ289" s="649"/>
      <c r="BK289" s="649"/>
      <c r="BL289" s="649"/>
      <c r="BM289" s="649"/>
      <c r="BN289" s="649"/>
      <c r="BO289" s="649"/>
      <c r="BP289" s="649"/>
      <c r="BQ289" s="649"/>
      <c r="BR289" s="649"/>
      <c r="BS289" s="649"/>
      <c r="BT289" s="649"/>
      <c r="BU289" s="649"/>
      <c r="BV289" s="649"/>
      <c r="BW289" s="649"/>
      <c r="BX289" s="649"/>
      <c r="BY289" s="649"/>
      <c r="BZ289" s="649"/>
      <c r="CA289" s="649"/>
      <c r="CB289" s="649"/>
      <c r="CC289" s="649"/>
      <c r="CD289" s="649"/>
      <c r="CE289" s="649"/>
      <c r="CF289" s="649"/>
      <c r="CG289" s="649"/>
      <c r="CH289" s="649"/>
      <c r="CI289" s="649"/>
      <c r="CJ289" s="649"/>
      <c r="CK289" s="649"/>
      <c r="CL289" s="649"/>
      <c r="CM289" s="649"/>
      <c r="CN289" s="649"/>
      <c r="CO289" s="649"/>
      <c r="CP289" s="649"/>
      <c r="CQ289" s="649"/>
      <c r="CR289" s="649"/>
      <c r="CS289" s="649"/>
      <c r="CT289" s="649"/>
      <c r="CU289" s="649"/>
      <c r="CV289" s="649"/>
      <c r="CW289" s="649"/>
      <c r="CX289" s="649"/>
      <c r="CY289" s="649"/>
      <c r="CZ289" s="649"/>
      <c r="DA289" s="649"/>
      <c r="DB289" s="649"/>
      <c r="DC289" s="649"/>
      <c r="DD289" s="649"/>
      <c r="DE289" s="649"/>
      <c r="DF289" s="649"/>
      <c r="DG289" s="649"/>
      <c r="DH289" s="649"/>
      <c r="DI289" s="649"/>
      <c r="DJ289" s="649"/>
      <c r="DK289" s="649"/>
      <c r="DL289" s="649"/>
      <c r="DM289" s="649"/>
      <c r="DN289" s="649"/>
      <c r="DO289" s="649"/>
      <c r="DP289" s="649"/>
      <c r="DQ289" s="649"/>
      <c r="DR289" s="649"/>
      <c r="DS289" s="649"/>
      <c r="DT289" s="649"/>
      <c r="DU289" s="649"/>
      <c r="DV289" s="649"/>
      <c r="DW289" s="649"/>
      <c r="DX289" s="649"/>
      <c r="DY289" s="649"/>
      <c r="DZ289" s="649"/>
      <c r="EA289" s="649"/>
      <c r="EB289" s="649"/>
      <c r="EC289" s="649"/>
      <c r="ED289" s="649"/>
      <c r="EE289" s="649"/>
      <c r="EF289" s="649"/>
      <c r="EG289" s="649"/>
      <c r="EH289" s="649"/>
      <c r="EI289" s="649"/>
      <c r="EJ289" s="649"/>
      <c r="EK289" s="649"/>
      <c r="EL289" s="649"/>
      <c r="EM289" s="649"/>
      <c r="EN289" s="649"/>
      <c r="EO289" s="649"/>
      <c r="EP289" s="649"/>
      <c r="EQ289" s="649"/>
      <c r="ER289" s="649"/>
      <c r="ES289" s="649"/>
      <c r="ET289" s="649"/>
      <c r="EU289" s="649"/>
      <c r="EV289" s="649"/>
      <c r="EW289" s="649"/>
      <c r="EX289" s="649"/>
      <c r="EY289" s="649"/>
      <c r="EZ289" s="649"/>
      <c r="FA289" s="649"/>
      <c r="FB289" s="649"/>
      <c r="FC289" s="649"/>
      <c r="FD289" s="649"/>
      <c r="FE289" s="649"/>
      <c r="FF289" s="649"/>
      <c r="FG289" s="649"/>
      <c r="FH289" s="649"/>
      <c r="FI289" s="649"/>
      <c r="FJ289" s="649"/>
      <c r="FK289" s="649"/>
      <c r="FL289" s="649"/>
      <c r="FM289" s="649"/>
      <c r="FN289" s="649"/>
      <c r="FO289" s="649"/>
      <c r="FP289" s="649"/>
      <c r="FQ289" s="649"/>
      <c r="FR289" s="649"/>
      <c r="FS289" s="649"/>
      <c r="FT289" s="649"/>
      <c r="FU289" s="649"/>
      <c r="FV289" s="649"/>
      <c r="FW289" s="649"/>
      <c r="FX289" s="649"/>
      <c r="FY289" s="649"/>
      <c r="FZ289" s="649"/>
      <c r="GA289" s="649"/>
      <c r="GB289" s="649"/>
      <c r="GC289" s="649"/>
      <c r="GD289" s="649"/>
      <c r="GE289" s="649"/>
      <c r="GF289" s="649"/>
      <c r="GG289" s="649"/>
      <c r="GH289" s="649"/>
      <c r="GI289" s="649"/>
      <c r="GJ289" s="649"/>
      <c r="GK289" s="649"/>
      <c r="GL289" s="649"/>
      <c r="GM289" s="649"/>
      <c r="GN289" s="649"/>
      <c r="GO289" s="649"/>
      <c r="GP289" s="649"/>
      <c r="GQ289" s="649"/>
      <c r="GR289" s="649"/>
      <c r="GS289" s="649"/>
      <c r="GT289" s="649"/>
      <c r="GU289" s="649"/>
      <c r="GV289" s="649"/>
      <c r="GW289" s="649"/>
      <c r="GX289" s="649"/>
      <c r="GY289" s="649"/>
      <c r="GZ289" s="649"/>
      <c r="HA289" s="649"/>
      <c r="HB289" s="649"/>
      <c r="HC289" s="649"/>
      <c r="HD289" s="649"/>
      <c r="HE289" s="649"/>
      <c r="HF289" s="649"/>
      <c r="HG289" s="649"/>
      <c r="HH289" s="649"/>
      <c r="HI289" s="649"/>
      <c r="HJ289" s="649"/>
      <c r="HK289" s="649"/>
      <c r="HL289" s="649"/>
      <c r="HM289" s="649"/>
      <c r="HN289" s="649"/>
      <c r="HO289" s="649"/>
      <c r="HP289" s="649"/>
      <c r="HQ289" s="649"/>
      <c r="HR289" s="649"/>
      <c r="HS289" s="649"/>
      <c r="HT289" s="649"/>
      <c r="HU289" s="649"/>
      <c r="HV289" s="649"/>
      <c r="HW289" s="649"/>
      <c r="HX289" s="649"/>
      <c r="HY289" s="649"/>
      <c r="HZ289" s="649"/>
      <c r="IA289" s="649"/>
      <c r="IB289" s="649"/>
      <c r="IC289" s="649"/>
      <c r="ID289" s="649"/>
      <c r="IE289" s="649"/>
      <c r="IF289" s="649"/>
      <c r="IG289" s="649"/>
      <c r="IH289" s="649"/>
      <c r="II289" s="649"/>
      <c r="IJ289" s="649"/>
      <c r="IK289" s="649"/>
      <c r="IL289" s="649"/>
      <c r="IM289" s="649"/>
      <c r="IN289" s="649"/>
      <c r="IO289" s="649"/>
      <c r="IP289" s="649"/>
      <c r="IQ289" s="649"/>
      <c r="IR289" s="649"/>
      <c r="IS289" s="649"/>
      <c r="IT289" s="649"/>
      <c r="IU289" s="649"/>
      <c r="IV289" s="219"/>
    </row>
    <row r="290" spans="1:256">
      <c r="A290" s="1194"/>
      <c r="B290" s="1198"/>
      <c r="C290" s="1199"/>
      <c r="D290" s="668" t="s">
        <v>1</v>
      </c>
      <c r="E290" s="651">
        <f t="shared" si="93"/>
        <v>-427333.33</v>
      </c>
      <c r="F290" s="651">
        <f t="shared" si="93"/>
        <v>-427333.33</v>
      </c>
      <c r="G290" s="652">
        <f t="shared" si="93"/>
        <v>0</v>
      </c>
      <c r="H290" s="617"/>
      <c r="I290" s="1203"/>
      <c r="J290" s="653" t="s">
        <v>1</v>
      </c>
      <c r="K290" s="651">
        <f t="shared" si="94"/>
        <v>-427333.33</v>
      </c>
      <c r="L290" s="651">
        <f t="shared" si="94"/>
        <v>-427333.33</v>
      </c>
      <c r="M290" s="651">
        <f t="shared" si="94"/>
        <v>0</v>
      </c>
      <c r="N290" s="651">
        <f>N294</f>
        <v>0</v>
      </c>
      <c r="O290" s="649"/>
      <c r="P290" s="649"/>
      <c r="Q290" s="649"/>
      <c r="R290" s="649"/>
      <c r="S290" s="649"/>
      <c r="T290" s="649"/>
      <c r="U290" s="649"/>
      <c r="V290" s="649"/>
      <c r="W290" s="649"/>
      <c r="X290" s="649"/>
      <c r="Y290" s="649"/>
      <c r="Z290" s="649"/>
      <c r="AA290" s="649"/>
      <c r="AB290" s="649"/>
      <c r="AC290" s="649"/>
      <c r="AD290" s="649"/>
      <c r="AE290" s="649"/>
      <c r="AF290" s="649"/>
      <c r="AG290" s="649"/>
      <c r="AH290" s="649"/>
      <c r="AI290" s="649"/>
      <c r="AJ290" s="649"/>
      <c r="AK290" s="649"/>
      <c r="AL290" s="649"/>
      <c r="AM290" s="649"/>
      <c r="AN290" s="649"/>
      <c r="AO290" s="649"/>
      <c r="AP290" s="649"/>
      <c r="AQ290" s="649"/>
      <c r="AR290" s="649"/>
      <c r="AS290" s="649"/>
      <c r="AT290" s="649"/>
      <c r="AU290" s="649"/>
      <c r="AV290" s="649"/>
      <c r="AW290" s="649"/>
      <c r="AX290" s="649"/>
      <c r="AY290" s="649"/>
      <c r="AZ290" s="649"/>
      <c r="BA290" s="649"/>
      <c r="BB290" s="649"/>
      <c r="BC290" s="649"/>
      <c r="BD290" s="649"/>
      <c r="BE290" s="649"/>
      <c r="BF290" s="649"/>
      <c r="BG290" s="649"/>
      <c r="BH290" s="649"/>
      <c r="BI290" s="649"/>
      <c r="BJ290" s="649"/>
      <c r="BK290" s="649"/>
      <c r="BL290" s="649"/>
      <c r="BM290" s="649"/>
      <c r="BN290" s="649"/>
      <c r="BO290" s="649"/>
      <c r="BP290" s="649"/>
      <c r="BQ290" s="649"/>
      <c r="BR290" s="649"/>
      <c r="BS290" s="649"/>
      <c r="BT290" s="649"/>
      <c r="BU290" s="649"/>
      <c r="BV290" s="649"/>
      <c r="BW290" s="649"/>
      <c r="BX290" s="649"/>
      <c r="BY290" s="649"/>
      <c r="BZ290" s="649"/>
      <c r="CA290" s="649"/>
      <c r="CB290" s="649"/>
      <c r="CC290" s="649"/>
      <c r="CD290" s="649"/>
      <c r="CE290" s="649"/>
      <c r="CF290" s="649"/>
      <c r="CG290" s="649"/>
      <c r="CH290" s="649"/>
      <c r="CI290" s="649"/>
      <c r="CJ290" s="649"/>
      <c r="CK290" s="649"/>
      <c r="CL290" s="649"/>
      <c r="CM290" s="649"/>
      <c r="CN290" s="649"/>
      <c r="CO290" s="649"/>
      <c r="CP290" s="649"/>
      <c r="CQ290" s="649"/>
      <c r="CR290" s="649"/>
      <c r="CS290" s="649"/>
      <c r="CT290" s="649"/>
      <c r="CU290" s="649"/>
      <c r="CV290" s="649"/>
      <c r="CW290" s="649"/>
      <c r="CX290" s="649"/>
      <c r="CY290" s="649"/>
      <c r="CZ290" s="649"/>
      <c r="DA290" s="649"/>
      <c r="DB290" s="649"/>
      <c r="DC290" s="649"/>
      <c r="DD290" s="649"/>
      <c r="DE290" s="649"/>
      <c r="DF290" s="649"/>
      <c r="DG290" s="649"/>
      <c r="DH290" s="649"/>
      <c r="DI290" s="649"/>
      <c r="DJ290" s="649"/>
      <c r="DK290" s="649"/>
      <c r="DL290" s="649"/>
      <c r="DM290" s="649"/>
      <c r="DN290" s="649"/>
      <c r="DO290" s="649"/>
      <c r="DP290" s="649"/>
      <c r="DQ290" s="649"/>
      <c r="DR290" s="649"/>
      <c r="DS290" s="649"/>
      <c r="DT290" s="649"/>
      <c r="DU290" s="649"/>
      <c r="DV290" s="649"/>
      <c r="DW290" s="649"/>
      <c r="DX290" s="649"/>
      <c r="DY290" s="649"/>
      <c r="DZ290" s="649"/>
      <c r="EA290" s="649"/>
      <c r="EB290" s="649"/>
      <c r="EC290" s="649"/>
      <c r="ED290" s="649"/>
      <c r="EE290" s="649"/>
      <c r="EF290" s="649"/>
      <c r="EG290" s="649"/>
      <c r="EH290" s="649"/>
      <c r="EI290" s="649"/>
      <c r="EJ290" s="649"/>
      <c r="EK290" s="649"/>
      <c r="EL290" s="649"/>
      <c r="EM290" s="649"/>
      <c r="EN290" s="649"/>
      <c r="EO290" s="649"/>
      <c r="EP290" s="649"/>
      <c r="EQ290" s="649"/>
      <c r="ER290" s="649"/>
      <c r="ES290" s="649"/>
      <c r="ET290" s="649"/>
      <c r="EU290" s="649"/>
      <c r="EV290" s="649"/>
      <c r="EW290" s="649"/>
      <c r="EX290" s="649"/>
      <c r="EY290" s="649"/>
      <c r="EZ290" s="649"/>
      <c r="FA290" s="649"/>
      <c r="FB290" s="649"/>
      <c r="FC290" s="649"/>
      <c r="FD290" s="649"/>
      <c r="FE290" s="649"/>
      <c r="FF290" s="649"/>
      <c r="FG290" s="649"/>
      <c r="FH290" s="649"/>
      <c r="FI290" s="649"/>
      <c r="FJ290" s="649"/>
      <c r="FK290" s="649"/>
      <c r="FL290" s="649"/>
      <c r="FM290" s="649"/>
      <c r="FN290" s="649"/>
      <c r="FO290" s="649"/>
      <c r="FP290" s="649"/>
      <c r="FQ290" s="649"/>
      <c r="FR290" s="649"/>
      <c r="FS290" s="649"/>
      <c r="FT290" s="649"/>
      <c r="FU290" s="649"/>
      <c r="FV290" s="649"/>
      <c r="FW290" s="649"/>
      <c r="FX290" s="649"/>
      <c r="FY290" s="649"/>
      <c r="FZ290" s="649"/>
      <c r="GA290" s="649"/>
      <c r="GB290" s="649"/>
      <c r="GC290" s="649"/>
      <c r="GD290" s="649"/>
      <c r="GE290" s="649"/>
      <c r="GF290" s="649"/>
      <c r="GG290" s="649"/>
      <c r="GH290" s="649"/>
      <c r="GI290" s="649"/>
      <c r="GJ290" s="649"/>
      <c r="GK290" s="649"/>
      <c r="GL290" s="649"/>
      <c r="GM290" s="649"/>
      <c r="GN290" s="649"/>
      <c r="GO290" s="649"/>
      <c r="GP290" s="649"/>
      <c r="GQ290" s="649"/>
      <c r="GR290" s="649"/>
      <c r="GS290" s="649"/>
      <c r="GT290" s="649"/>
      <c r="GU290" s="649"/>
      <c r="GV290" s="649"/>
      <c r="GW290" s="649"/>
      <c r="GX290" s="649"/>
      <c r="GY290" s="649"/>
      <c r="GZ290" s="649"/>
      <c r="HA290" s="649"/>
      <c r="HB290" s="649"/>
      <c r="HC290" s="649"/>
      <c r="HD290" s="649"/>
      <c r="HE290" s="649"/>
      <c r="HF290" s="649"/>
      <c r="HG290" s="649"/>
      <c r="HH290" s="649"/>
      <c r="HI290" s="649"/>
      <c r="HJ290" s="649"/>
      <c r="HK290" s="649"/>
      <c r="HL290" s="649"/>
      <c r="HM290" s="649"/>
      <c r="HN290" s="649"/>
      <c r="HO290" s="649"/>
      <c r="HP290" s="649"/>
      <c r="HQ290" s="649"/>
      <c r="HR290" s="649"/>
      <c r="HS290" s="649"/>
      <c r="HT290" s="649"/>
      <c r="HU290" s="649"/>
      <c r="HV290" s="649"/>
      <c r="HW290" s="649"/>
      <c r="HX290" s="649"/>
      <c r="HY290" s="649"/>
      <c r="HZ290" s="649"/>
      <c r="IA290" s="649"/>
      <c r="IB290" s="649"/>
      <c r="IC290" s="649"/>
      <c r="ID290" s="649"/>
      <c r="IE290" s="649"/>
      <c r="IF290" s="649"/>
      <c r="IG290" s="649"/>
      <c r="IH290" s="649"/>
      <c r="II290" s="649"/>
      <c r="IJ290" s="649"/>
      <c r="IK290" s="649"/>
      <c r="IL290" s="649"/>
      <c r="IM290" s="649"/>
      <c r="IN290" s="649"/>
      <c r="IO290" s="649"/>
      <c r="IP290" s="649"/>
      <c r="IQ290" s="649"/>
      <c r="IR290" s="649"/>
      <c r="IS290" s="649"/>
      <c r="IT290" s="649"/>
      <c r="IU290" s="649"/>
      <c r="IV290" s="219"/>
    </row>
    <row r="291" spans="1:256">
      <c r="A291" s="1195"/>
      <c r="B291" s="1200"/>
      <c r="C291" s="1201"/>
      <c r="D291" s="668" t="s">
        <v>2</v>
      </c>
      <c r="E291" s="651">
        <f>E289+E290</f>
        <v>0</v>
      </c>
      <c r="F291" s="651">
        <f>F289+F290</f>
        <v>0</v>
      </c>
      <c r="G291" s="651">
        <f>G289+G290</f>
        <v>0</v>
      </c>
      <c r="H291" s="617"/>
      <c r="I291" s="1204"/>
      <c r="J291" s="653" t="s">
        <v>2</v>
      </c>
      <c r="K291" s="651">
        <f>K289+K290</f>
        <v>0</v>
      </c>
      <c r="L291" s="651">
        <f>L289+L290</f>
        <v>0</v>
      </c>
      <c r="M291" s="651">
        <f>M289+M290</f>
        <v>0</v>
      </c>
      <c r="N291" s="651">
        <f>N289+N290</f>
        <v>0</v>
      </c>
      <c r="O291" s="649"/>
      <c r="P291" s="649"/>
      <c r="Q291" s="649"/>
      <c r="R291" s="649"/>
      <c r="S291" s="649"/>
      <c r="T291" s="649"/>
      <c r="U291" s="649"/>
      <c r="V291" s="649"/>
      <c r="W291" s="649"/>
      <c r="X291" s="649"/>
      <c r="Y291" s="649"/>
      <c r="Z291" s="649"/>
      <c r="AA291" s="649"/>
      <c r="AB291" s="649"/>
      <c r="AC291" s="649"/>
      <c r="AD291" s="649"/>
      <c r="AE291" s="649"/>
      <c r="AF291" s="649"/>
      <c r="AG291" s="649"/>
      <c r="AH291" s="649"/>
      <c r="AI291" s="649"/>
      <c r="AJ291" s="649"/>
      <c r="AK291" s="649"/>
      <c r="AL291" s="649"/>
      <c r="AM291" s="649"/>
      <c r="AN291" s="649"/>
      <c r="AO291" s="649"/>
      <c r="AP291" s="649"/>
      <c r="AQ291" s="649"/>
      <c r="AR291" s="649"/>
      <c r="AS291" s="649"/>
      <c r="AT291" s="649"/>
      <c r="AU291" s="649"/>
      <c r="AV291" s="649"/>
      <c r="AW291" s="649"/>
      <c r="AX291" s="649"/>
      <c r="AY291" s="649"/>
      <c r="AZ291" s="649"/>
      <c r="BA291" s="649"/>
      <c r="BB291" s="649"/>
      <c r="BC291" s="649"/>
      <c r="BD291" s="649"/>
      <c r="BE291" s="649"/>
      <c r="BF291" s="649"/>
      <c r="BG291" s="649"/>
      <c r="BH291" s="649"/>
      <c r="BI291" s="649"/>
      <c r="BJ291" s="649"/>
      <c r="BK291" s="649"/>
      <c r="BL291" s="649"/>
      <c r="BM291" s="649"/>
      <c r="BN291" s="649"/>
      <c r="BO291" s="649"/>
      <c r="BP291" s="649"/>
      <c r="BQ291" s="649"/>
      <c r="BR291" s="649"/>
      <c r="BS291" s="649"/>
      <c r="BT291" s="649"/>
      <c r="BU291" s="649"/>
      <c r="BV291" s="649"/>
      <c r="BW291" s="649"/>
      <c r="BX291" s="649"/>
      <c r="BY291" s="649"/>
      <c r="BZ291" s="649"/>
      <c r="CA291" s="649"/>
      <c r="CB291" s="649"/>
      <c r="CC291" s="649"/>
      <c r="CD291" s="649"/>
      <c r="CE291" s="649"/>
      <c r="CF291" s="649"/>
      <c r="CG291" s="649"/>
      <c r="CH291" s="649"/>
      <c r="CI291" s="649"/>
      <c r="CJ291" s="649"/>
      <c r="CK291" s="649"/>
      <c r="CL291" s="649"/>
      <c r="CM291" s="649"/>
      <c r="CN291" s="649"/>
      <c r="CO291" s="649"/>
      <c r="CP291" s="649"/>
      <c r="CQ291" s="649"/>
      <c r="CR291" s="649"/>
      <c r="CS291" s="649"/>
      <c r="CT291" s="649"/>
      <c r="CU291" s="649"/>
      <c r="CV291" s="649"/>
      <c r="CW291" s="649"/>
      <c r="CX291" s="649"/>
      <c r="CY291" s="649"/>
      <c r="CZ291" s="649"/>
      <c r="DA291" s="649"/>
      <c r="DB291" s="649"/>
      <c r="DC291" s="649"/>
      <c r="DD291" s="649"/>
      <c r="DE291" s="649"/>
      <c r="DF291" s="649"/>
      <c r="DG291" s="649"/>
      <c r="DH291" s="649"/>
      <c r="DI291" s="649"/>
      <c r="DJ291" s="649"/>
      <c r="DK291" s="649"/>
      <c r="DL291" s="649"/>
      <c r="DM291" s="649"/>
      <c r="DN291" s="649"/>
      <c r="DO291" s="649"/>
      <c r="DP291" s="649"/>
      <c r="DQ291" s="649"/>
      <c r="DR291" s="649"/>
      <c r="DS291" s="649"/>
      <c r="DT291" s="649"/>
      <c r="DU291" s="649"/>
      <c r="DV291" s="649"/>
      <c r="DW291" s="649"/>
      <c r="DX291" s="649"/>
      <c r="DY291" s="649"/>
      <c r="DZ291" s="649"/>
      <c r="EA291" s="649"/>
      <c r="EB291" s="649"/>
      <c r="EC291" s="649"/>
      <c r="ED291" s="649"/>
      <c r="EE291" s="649"/>
      <c r="EF291" s="649"/>
      <c r="EG291" s="649"/>
      <c r="EH291" s="649"/>
      <c r="EI291" s="649"/>
      <c r="EJ291" s="649"/>
      <c r="EK291" s="649"/>
      <c r="EL291" s="649"/>
      <c r="EM291" s="649"/>
      <c r="EN291" s="649"/>
      <c r="EO291" s="649"/>
      <c r="EP291" s="649"/>
      <c r="EQ291" s="649"/>
      <c r="ER291" s="649"/>
      <c r="ES291" s="649"/>
      <c r="ET291" s="649"/>
      <c r="EU291" s="649"/>
      <c r="EV291" s="649"/>
      <c r="EW291" s="649"/>
      <c r="EX291" s="649"/>
      <c r="EY291" s="649"/>
      <c r="EZ291" s="649"/>
      <c r="FA291" s="649"/>
      <c r="FB291" s="649"/>
      <c r="FC291" s="649"/>
      <c r="FD291" s="649"/>
      <c r="FE291" s="649"/>
      <c r="FF291" s="649"/>
      <c r="FG291" s="649"/>
      <c r="FH291" s="649"/>
      <c r="FI291" s="649"/>
      <c r="FJ291" s="649"/>
      <c r="FK291" s="649"/>
      <c r="FL291" s="649"/>
      <c r="FM291" s="649"/>
      <c r="FN291" s="649"/>
      <c r="FO291" s="649"/>
      <c r="FP291" s="649"/>
      <c r="FQ291" s="649"/>
      <c r="FR291" s="649"/>
      <c r="FS291" s="649"/>
      <c r="FT291" s="649"/>
      <c r="FU291" s="649"/>
      <c r="FV291" s="649"/>
      <c r="FW291" s="649"/>
      <c r="FX291" s="649"/>
      <c r="FY291" s="649"/>
      <c r="FZ291" s="649"/>
      <c r="GA291" s="649"/>
      <c r="GB291" s="649"/>
      <c r="GC291" s="649"/>
      <c r="GD291" s="649"/>
      <c r="GE291" s="649"/>
      <c r="GF291" s="649"/>
      <c r="GG291" s="649"/>
      <c r="GH291" s="649"/>
      <c r="GI291" s="649"/>
      <c r="GJ291" s="649"/>
      <c r="GK291" s="649"/>
      <c r="GL291" s="649"/>
      <c r="GM291" s="649"/>
      <c r="GN291" s="649"/>
      <c r="GO291" s="649"/>
      <c r="GP291" s="649"/>
      <c r="GQ291" s="649"/>
      <c r="GR291" s="649"/>
      <c r="GS291" s="649"/>
      <c r="GT291" s="649"/>
      <c r="GU291" s="649"/>
      <c r="GV291" s="649"/>
      <c r="GW291" s="649"/>
      <c r="GX291" s="649"/>
      <c r="GY291" s="649"/>
      <c r="GZ291" s="649"/>
      <c r="HA291" s="649"/>
      <c r="HB291" s="649"/>
      <c r="HC291" s="649"/>
      <c r="HD291" s="649"/>
      <c r="HE291" s="649"/>
      <c r="HF291" s="649"/>
      <c r="HG291" s="649"/>
      <c r="HH291" s="649"/>
      <c r="HI291" s="649"/>
      <c r="HJ291" s="649"/>
      <c r="HK291" s="649"/>
      <c r="HL291" s="649"/>
      <c r="HM291" s="649"/>
      <c r="HN291" s="649"/>
      <c r="HO291" s="649"/>
      <c r="HP291" s="649"/>
      <c r="HQ291" s="649"/>
      <c r="HR291" s="649"/>
      <c r="HS291" s="649"/>
      <c r="HT291" s="649"/>
      <c r="HU291" s="649"/>
      <c r="HV291" s="649"/>
      <c r="HW291" s="649"/>
      <c r="HX291" s="649"/>
      <c r="HY291" s="649"/>
      <c r="HZ291" s="649"/>
      <c r="IA291" s="649"/>
      <c r="IB291" s="649"/>
      <c r="IC291" s="649"/>
      <c r="ID291" s="649"/>
      <c r="IE291" s="649"/>
      <c r="IF291" s="649"/>
      <c r="IG291" s="649"/>
      <c r="IH291" s="649"/>
      <c r="II291" s="649"/>
      <c r="IJ291" s="649"/>
      <c r="IK291" s="649"/>
      <c r="IL291" s="649"/>
      <c r="IM291" s="649"/>
      <c r="IN291" s="649"/>
      <c r="IO291" s="649"/>
      <c r="IP291" s="649"/>
      <c r="IQ291" s="649"/>
      <c r="IR291" s="649"/>
      <c r="IS291" s="649"/>
      <c r="IT291" s="649"/>
      <c r="IU291" s="649"/>
      <c r="IV291" s="219"/>
    </row>
    <row r="292" spans="1:256" ht="5.0999999999999996" customHeight="1">
      <c r="A292" s="678"/>
      <c r="B292" s="679"/>
      <c r="C292" s="680"/>
      <c r="D292" s="667"/>
      <c r="E292" s="638"/>
      <c r="F292" s="638"/>
      <c r="G292" s="639"/>
      <c r="H292" s="617"/>
      <c r="I292" s="681"/>
      <c r="J292" s="675"/>
      <c r="K292" s="682"/>
      <c r="L292" s="682"/>
      <c r="M292" s="682"/>
      <c r="N292" s="682"/>
      <c r="O292" s="624"/>
      <c r="P292" s="624"/>
      <c r="Q292" s="624"/>
      <c r="R292" s="624"/>
      <c r="S292" s="624"/>
      <c r="T292" s="624"/>
      <c r="U292" s="624"/>
      <c r="V292" s="624"/>
      <c r="W292" s="624"/>
      <c r="X292" s="624"/>
      <c r="Y292" s="624"/>
      <c r="Z292" s="624"/>
      <c r="AA292" s="624"/>
      <c r="AB292" s="624"/>
      <c r="AC292" s="624"/>
      <c r="AD292" s="624"/>
      <c r="AE292" s="624"/>
      <c r="AF292" s="624"/>
      <c r="AG292" s="624"/>
      <c r="AH292" s="624"/>
      <c r="AI292" s="624"/>
      <c r="AJ292" s="624"/>
      <c r="AK292" s="624"/>
      <c r="AL292" s="624"/>
      <c r="AM292" s="624"/>
      <c r="AN292" s="624"/>
      <c r="AO292" s="624"/>
      <c r="AP292" s="624"/>
      <c r="AQ292" s="624"/>
      <c r="AR292" s="624"/>
      <c r="AS292" s="624"/>
      <c r="AT292" s="624"/>
      <c r="AU292" s="624"/>
      <c r="AV292" s="624"/>
      <c r="AW292" s="624"/>
      <c r="AX292" s="624"/>
      <c r="AY292" s="624"/>
      <c r="AZ292" s="624"/>
      <c r="BA292" s="624"/>
      <c r="BB292" s="624"/>
      <c r="BC292" s="624"/>
      <c r="BD292" s="624"/>
      <c r="BE292" s="624"/>
      <c r="BF292" s="624"/>
      <c r="BG292" s="624"/>
      <c r="BH292" s="624"/>
      <c r="BI292" s="624"/>
      <c r="BJ292" s="624"/>
      <c r="BK292" s="624"/>
      <c r="BL292" s="624"/>
      <c r="BM292" s="624"/>
      <c r="BN292" s="624"/>
      <c r="BO292" s="624"/>
      <c r="BP292" s="624"/>
      <c r="BQ292" s="624"/>
      <c r="BR292" s="624"/>
      <c r="BS292" s="624"/>
      <c r="BT292" s="624"/>
      <c r="BU292" s="624"/>
      <c r="BV292" s="624"/>
      <c r="BW292" s="624"/>
      <c r="BX292" s="624"/>
      <c r="BY292" s="624"/>
      <c r="BZ292" s="624"/>
      <c r="CA292" s="624"/>
      <c r="CB292" s="624"/>
      <c r="CC292" s="624"/>
      <c r="CD292" s="624"/>
      <c r="CE292" s="624"/>
      <c r="CF292" s="624"/>
      <c r="CG292" s="624"/>
      <c r="CH292" s="624"/>
      <c r="CI292" s="624"/>
      <c r="CJ292" s="624"/>
      <c r="CK292" s="624"/>
      <c r="CL292" s="624"/>
      <c r="CM292" s="624"/>
      <c r="CN292" s="624"/>
      <c r="CO292" s="624"/>
      <c r="CP292" s="624"/>
      <c r="CQ292" s="624"/>
      <c r="CR292" s="624"/>
      <c r="CS292" s="624"/>
      <c r="CT292" s="624"/>
      <c r="CU292" s="624"/>
      <c r="CV292" s="624"/>
      <c r="CW292" s="624"/>
      <c r="CX292" s="624"/>
      <c r="CY292" s="624"/>
      <c r="CZ292" s="624"/>
      <c r="DA292" s="624"/>
      <c r="DB292" s="624"/>
      <c r="DC292" s="624"/>
      <c r="DD292" s="624"/>
      <c r="DE292" s="624"/>
      <c r="DF292" s="624"/>
      <c r="DG292" s="624"/>
      <c r="DH292" s="624"/>
      <c r="DI292" s="624"/>
      <c r="DJ292" s="624"/>
      <c r="DK292" s="624"/>
      <c r="DL292" s="624"/>
      <c r="DM292" s="624"/>
      <c r="DN292" s="624"/>
      <c r="DO292" s="624"/>
      <c r="DP292" s="624"/>
      <c r="DQ292" s="624"/>
      <c r="DR292" s="624"/>
      <c r="DS292" s="624"/>
      <c r="DT292" s="624"/>
      <c r="DU292" s="624"/>
      <c r="DV292" s="624"/>
      <c r="DW292" s="624"/>
      <c r="DX292" s="624"/>
      <c r="DY292" s="624"/>
      <c r="DZ292" s="624"/>
      <c r="EA292" s="624"/>
      <c r="EB292" s="624"/>
      <c r="EC292" s="624"/>
      <c r="ED292" s="624"/>
      <c r="EE292" s="624"/>
      <c r="EF292" s="624"/>
      <c r="EG292" s="624"/>
      <c r="EH292" s="624"/>
      <c r="EI292" s="624"/>
      <c r="EJ292" s="624"/>
      <c r="EK292" s="624"/>
      <c r="EL292" s="624"/>
      <c r="EM292" s="624"/>
      <c r="EN292" s="624"/>
      <c r="EO292" s="624"/>
      <c r="EP292" s="624"/>
      <c r="EQ292" s="624"/>
      <c r="ER292" s="624"/>
      <c r="ES292" s="624"/>
      <c r="ET292" s="624"/>
      <c r="EU292" s="624"/>
      <c r="EV292" s="624"/>
      <c r="EW292" s="624"/>
      <c r="EX292" s="624"/>
      <c r="EY292" s="624"/>
      <c r="EZ292" s="624"/>
      <c r="FA292" s="624"/>
      <c r="FB292" s="624"/>
      <c r="FC292" s="624"/>
      <c r="FD292" s="624"/>
      <c r="FE292" s="624"/>
      <c r="FF292" s="624"/>
      <c r="FG292" s="624"/>
      <c r="FH292" s="624"/>
      <c r="FI292" s="624"/>
      <c r="FJ292" s="624"/>
      <c r="FK292" s="624"/>
      <c r="FL292" s="624"/>
      <c r="FM292" s="624"/>
      <c r="FN292" s="624"/>
      <c r="FO292" s="624"/>
      <c r="FP292" s="624"/>
      <c r="FQ292" s="624"/>
      <c r="FR292" s="624"/>
      <c r="FS292" s="624"/>
      <c r="FT292" s="624"/>
      <c r="FU292" s="624"/>
      <c r="FV292" s="624"/>
      <c r="FW292" s="624"/>
      <c r="FX292" s="624"/>
      <c r="FY292" s="624"/>
      <c r="FZ292" s="624"/>
      <c r="GA292" s="624"/>
      <c r="GB292" s="624"/>
      <c r="GC292" s="624"/>
      <c r="GD292" s="624"/>
      <c r="GE292" s="624"/>
      <c r="GF292" s="624"/>
      <c r="GG292" s="624"/>
      <c r="GH292" s="624"/>
      <c r="GI292" s="624"/>
      <c r="GJ292" s="624"/>
      <c r="GK292" s="624"/>
      <c r="GL292" s="624"/>
      <c r="GM292" s="624"/>
      <c r="GN292" s="624"/>
      <c r="GO292" s="624"/>
      <c r="GP292" s="624"/>
      <c r="GQ292" s="624"/>
      <c r="GR292" s="624"/>
      <c r="GS292" s="624"/>
      <c r="GT292" s="624"/>
      <c r="GU292" s="624"/>
      <c r="GV292" s="624"/>
      <c r="GW292" s="624"/>
      <c r="GX292" s="624"/>
      <c r="GY292" s="624"/>
      <c r="GZ292" s="624"/>
      <c r="HA292" s="624"/>
      <c r="HB292" s="624"/>
      <c r="HC292" s="624"/>
      <c r="HD292" s="624"/>
      <c r="HE292" s="624"/>
      <c r="HF292" s="624"/>
      <c r="HG292" s="624"/>
      <c r="HH292" s="624"/>
      <c r="HI292" s="624"/>
      <c r="HJ292" s="624"/>
      <c r="HK292" s="624"/>
      <c r="HL292" s="624"/>
      <c r="HM292" s="624"/>
      <c r="HN292" s="624"/>
      <c r="HO292" s="624"/>
      <c r="HP292" s="624"/>
      <c r="HQ292" s="624"/>
      <c r="HR292" s="624"/>
      <c r="HS292" s="624"/>
      <c r="HT292" s="624"/>
      <c r="HU292" s="624"/>
      <c r="HV292" s="624"/>
      <c r="HW292" s="624"/>
      <c r="HX292" s="624"/>
      <c r="HY292" s="624"/>
      <c r="HZ292" s="624"/>
      <c r="IA292" s="624"/>
      <c r="IB292" s="624"/>
      <c r="IC292" s="624"/>
      <c r="ID292" s="624"/>
      <c r="IE292" s="624"/>
      <c r="IF292" s="624"/>
      <c r="IG292" s="624"/>
      <c r="IH292" s="624"/>
      <c r="II292" s="624"/>
      <c r="IJ292" s="624"/>
      <c r="IK292" s="624"/>
      <c r="IL292" s="624"/>
      <c r="IM292" s="624"/>
      <c r="IN292" s="624"/>
      <c r="IO292" s="624"/>
      <c r="IP292" s="624"/>
      <c r="IQ292" s="624"/>
      <c r="IR292" s="624"/>
      <c r="IS292" s="624"/>
      <c r="IT292" s="624"/>
      <c r="IU292" s="624"/>
      <c r="IV292" s="219"/>
    </row>
    <row r="293" spans="1:256">
      <c r="A293" s="1205"/>
      <c r="B293" s="1205"/>
      <c r="C293" s="1208" t="s">
        <v>1386</v>
      </c>
      <c r="D293" s="644" t="s">
        <v>0</v>
      </c>
      <c r="E293" s="645">
        <f>F293+G293</f>
        <v>427333.33</v>
      </c>
      <c r="F293" s="645">
        <v>427333.33</v>
      </c>
      <c r="G293" s="646">
        <v>0</v>
      </c>
      <c r="H293" s="617"/>
      <c r="I293" s="1211" t="s">
        <v>1387</v>
      </c>
      <c r="J293" s="648" t="s">
        <v>0</v>
      </c>
      <c r="K293" s="645">
        <f>L293+M293+N293</f>
        <v>427333.33</v>
      </c>
      <c r="L293" s="645">
        <v>427333.33</v>
      </c>
      <c r="M293" s="645">
        <v>0</v>
      </c>
      <c r="N293" s="645">
        <v>0</v>
      </c>
      <c r="O293" s="219"/>
      <c r="P293" s="219"/>
      <c r="Q293" s="219"/>
      <c r="R293" s="219"/>
      <c r="S293" s="219"/>
      <c r="T293" s="219"/>
      <c r="U293" s="219"/>
      <c r="V293" s="219"/>
      <c r="W293" s="219"/>
      <c r="X293" s="219"/>
      <c r="Y293" s="219"/>
      <c r="Z293" s="219"/>
      <c r="AA293" s="219"/>
      <c r="AB293" s="219"/>
      <c r="AC293" s="219"/>
      <c r="AD293" s="219"/>
      <c r="AE293" s="219"/>
      <c r="AF293" s="219"/>
      <c r="AG293" s="219"/>
      <c r="AH293" s="219"/>
      <c r="AI293" s="219"/>
      <c r="AJ293" s="219"/>
      <c r="AK293" s="219"/>
      <c r="AL293" s="219"/>
      <c r="AM293" s="219"/>
      <c r="AN293" s="219"/>
      <c r="AO293" s="219"/>
      <c r="AP293" s="219"/>
      <c r="AQ293" s="219"/>
      <c r="AR293" s="219"/>
      <c r="AS293" s="219"/>
      <c r="AT293" s="219"/>
      <c r="AU293" s="219"/>
      <c r="AV293" s="219"/>
      <c r="AW293" s="219"/>
      <c r="AX293" s="219"/>
      <c r="AY293" s="219"/>
      <c r="AZ293" s="219"/>
      <c r="BA293" s="219"/>
      <c r="BB293" s="219"/>
      <c r="BC293" s="219"/>
      <c r="BD293" s="219"/>
      <c r="BE293" s="219"/>
      <c r="BF293" s="219"/>
      <c r="BG293" s="219"/>
      <c r="BH293" s="219"/>
      <c r="BI293" s="219"/>
      <c r="BJ293" s="219"/>
      <c r="BK293" s="219"/>
      <c r="BL293" s="219"/>
      <c r="BM293" s="219"/>
      <c r="BN293" s="219"/>
      <c r="BO293" s="219"/>
      <c r="BP293" s="219"/>
      <c r="BQ293" s="219"/>
      <c r="BR293" s="219"/>
      <c r="BS293" s="219"/>
      <c r="BT293" s="219"/>
      <c r="BU293" s="219"/>
      <c r="BV293" s="219"/>
      <c r="BW293" s="219"/>
      <c r="BX293" s="219"/>
      <c r="BY293" s="219"/>
      <c r="BZ293" s="219"/>
      <c r="CA293" s="219"/>
      <c r="CB293" s="219"/>
      <c r="CC293" s="219"/>
      <c r="CD293" s="219"/>
      <c r="CE293" s="219"/>
      <c r="CF293" s="219"/>
      <c r="CG293" s="219"/>
      <c r="CH293" s="219"/>
      <c r="CI293" s="219"/>
      <c r="CJ293" s="219"/>
      <c r="CK293" s="219"/>
      <c r="CL293" s="219"/>
      <c r="CM293" s="219"/>
      <c r="CN293" s="219"/>
      <c r="CO293" s="219"/>
      <c r="CP293" s="219"/>
      <c r="CQ293" s="219"/>
      <c r="CR293" s="219"/>
      <c r="CS293" s="219"/>
      <c r="CT293" s="219"/>
      <c r="CU293" s="219"/>
      <c r="CV293" s="219"/>
      <c r="CW293" s="219"/>
      <c r="CX293" s="219"/>
      <c r="CY293" s="219"/>
      <c r="CZ293" s="219"/>
      <c r="DA293" s="219"/>
      <c r="DB293" s="219"/>
      <c r="DC293" s="219"/>
      <c r="DD293" s="219"/>
      <c r="DE293" s="219"/>
      <c r="DF293" s="219"/>
      <c r="DG293" s="219"/>
      <c r="DH293" s="219"/>
      <c r="DI293" s="219"/>
      <c r="DJ293" s="219"/>
      <c r="DK293" s="219"/>
      <c r="DL293" s="219"/>
      <c r="DM293" s="219"/>
      <c r="DN293" s="219"/>
      <c r="DO293" s="219"/>
      <c r="DP293" s="219"/>
      <c r="DQ293" s="219"/>
      <c r="DR293" s="219"/>
      <c r="DS293" s="219"/>
      <c r="DT293" s="219"/>
      <c r="DU293" s="219"/>
      <c r="DV293" s="219"/>
      <c r="DW293" s="219"/>
      <c r="DX293" s="219"/>
      <c r="DY293" s="219"/>
      <c r="DZ293" s="219"/>
      <c r="EA293" s="219"/>
      <c r="EB293" s="219"/>
      <c r="EC293" s="219"/>
      <c r="ED293" s="219"/>
      <c r="EE293" s="219"/>
      <c r="EF293" s="219"/>
      <c r="EG293" s="219"/>
      <c r="EH293" s="219"/>
      <c r="EI293" s="219"/>
      <c r="EJ293" s="219"/>
      <c r="EK293" s="219"/>
      <c r="EL293" s="219"/>
      <c r="EM293" s="219"/>
      <c r="EN293" s="219"/>
      <c r="EO293" s="219"/>
      <c r="EP293" s="219"/>
      <c r="EQ293" s="219"/>
      <c r="ER293" s="219"/>
      <c r="ES293" s="219"/>
      <c r="ET293" s="219"/>
      <c r="EU293" s="219"/>
      <c r="EV293" s="219"/>
      <c r="EW293" s="219"/>
      <c r="EX293" s="219"/>
      <c r="EY293" s="219"/>
      <c r="EZ293" s="219"/>
      <c r="FA293" s="219"/>
      <c r="FB293" s="219"/>
      <c r="FC293" s="219"/>
      <c r="FD293" s="219"/>
      <c r="FE293" s="219"/>
      <c r="FF293" s="219"/>
      <c r="FG293" s="219"/>
      <c r="FH293" s="219"/>
      <c r="FI293" s="219"/>
      <c r="FJ293" s="219"/>
      <c r="FK293" s="219"/>
      <c r="FL293" s="219"/>
      <c r="FM293" s="219"/>
      <c r="FN293" s="219"/>
      <c r="FO293" s="219"/>
      <c r="FP293" s="219"/>
      <c r="FQ293" s="219"/>
      <c r="FR293" s="219"/>
      <c r="FS293" s="219"/>
      <c r="FT293" s="219"/>
      <c r="FU293" s="219"/>
      <c r="FV293" s="219"/>
      <c r="FW293" s="219"/>
      <c r="FX293" s="219"/>
      <c r="FY293" s="219"/>
      <c r="FZ293" s="219"/>
      <c r="GA293" s="219"/>
      <c r="GB293" s="219"/>
      <c r="GC293" s="219"/>
      <c r="GD293" s="219"/>
      <c r="GE293" s="219"/>
      <c r="GF293" s="219"/>
      <c r="GG293" s="219"/>
      <c r="GH293" s="219"/>
      <c r="GI293" s="219"/>
      <c r="GJ293" s="219"/>
      <c r="GK293" s="219"/>
      <c r="GL293" s="219"/>
      <c r="GM293" s="219"/>
      <c r="GN293" s="219"/>
      <c r="GO293" s="219"/>
      <c r="GP293" s="219"/>
      <c r="GQ293" s="219"/>
      <c r="GR293" s="219"/>
      <c r="GS293" s="219"/>
      <c r="GT293" s="219"/>
      <c r="GU293" s="219"/>
      <c r="GV293" s="219"/>
      <c r="GW293" s="219"/>
      <c r="GX293" s="219"/>
      <c r="GY293" s="219"/>
      <c r="GZ293" s="219"/>
      <c r="HA293" s="219"/>
      <c r="HB293" s="219"/>
      <c r="HC293" s="219"/>
      <c r="HD293" s="219"/>
      <c r="HE293" s="219"/>
      <c r="HF293" s="219"/>
      <c r="HG293" s="219"/>
      <c r="HH293" s="219"/>
      <c r="HI293" s="219"/>
      <c r="HJ293" s="219"/>
      <c r="HK293" s="219"/>
      <c r="HL293" s="219"/>
      <c r="HM293" s="219"/>
      <c r="HN293" s="219"/>
      <c r="HO293" s="219"/>
      <c r="HP293" s="219"/>
      <c r="HQ293" s="219"/>
      <c r="HR293" s="219"/>
      <c r="HS293" s="219"/>
      <c r="HT293" s="219"/>
      <c r="HU293" s="219"/>
      <c r="HV293" s="219"/>
      <c r="HW293" s="219"/>
      <c r="HX293" s="219"/>
      <c r="HY293" s="219"/>
      <c r="HZ293" s="219"/>
      <c r="IA293" s="219"/>
      <c r="IB293" s="219"/>
      <c r="IC293" s="219"/>
      <c r="ID293" s="219"/>
      <c r="IE293" s="219"/>
      <c r="IF293" s="219"/>
      <c r="IG293" s="219"/>
      <c r="IH293" s="219"/>
      <c r="II293" s="219"/>
      <c r="IJ293" s="219"/>
      <c r="IK293" s="219"/>
      <c r="IL293" s="219"/>
      <c r="IM293" s="219"/>
      <c r="IN293" s="219"/>
      <c r="IO293" s="219"/>
      <c r="IP293" s="219"/>
      <c r="IQ293" s="219"/>
      <c r="IR293" s="219"/>
      <c r="IS293" s="219"/>
      <c r="IT293" s="219"/>
      <c r="IU293" s="219"/>
      <c r="IV293" s="219"/>
    </row>
    <row r="294" spans="1:256">
      <c r="A294" s="1206"/>
      <c r="B294" s="1206"/>
      <c r="C294" s="1209"/>
      <c r="D294" s="644" t="s">
        <v>1</v>
      </c>
      <c r="E294" s="645">
        <f>F294+G294</f>
        <v>-427333.33</v>
      </c>
      <c r="F294" s="645">
        <v>-427333.33</v>
      </c>
      <c r="G294" s="646">
        <v>0</v>
      </c>
      <c r="H294" s="617"/>
      <c r="I294" s="1212"/>
      <c r="J294" s="648" t="s">
        <v>1</v>
      </c>
      <c r="K294" s="645">
        <f>L294+M294+N294</f>
        <v>-427333.33</v>
      </c>
      <c r="L294" s="645">
        <v>-427333.33</v>
      </c>
      <c r="M294" s="645">
        <v>0</v>
      </c>
      <c r="N294" s="645">
        <v>0</v>
      </c>
      <c r="O294" s="219"/>
      <c r="P294" s="219"/>
      <c r="Q294" s="219"/>
      <c r="R294" s="219"/>
      <c r="S294" s="219"/>
      <c r="T294" s="219"/>
      <c r="U294" s="219"/>
      <c r="V294" s="219"/>
      <c r="W294" s="219"/>
      <c r="X294" s="219"/>
      <c r="Y294" s="219"/>
      <c r="Z294" s="219"/>
      <c r="AA294" s="219"/>
      <c r="AB294" s="219"/>
      <c r="AC294" s="219"/>
      <c r="AD294" s="219"/>
      <c r="AE294" s="219"/>
      <c r="AF294" s="219"/>
      <c r="AG294" s="219"/>
      <c r="AH294" s="219"/>
      <c r="AI294" s="219"/>
      <c r="AJ294" s="219"/>
      <c r="AK294" s="219"/>
      <c r="AL294" s="219"/>
      <c r="AM294" s="219"/>
      <c r="AN294" s="219"/>
      <c r="AO294" s="219"/>
      <c r="AP294" s="219"/>
      <c r="AQ294" s="219"/>
      <c r="AR294" s="219"/>
      <c r="AS294" s="219"/>
      <c r="AT294" s="219"/>
      <c r="AU294" s="219"/>
      <c r="AV294" s="219"/>
      <c r="AW294" s="219"/>
      <c r="AX294" s="219"/>
      <c r="AY294" s="219"/>
      <c r="AZ294" s="219"/>
      <c r="BA294" s="219"/>
      <c r="BB294" s="219"/>
      <c r="BC294" s="219"/>
      <c r="BD294" s="219"/>
      <c r="BE294" s="219"/>
      <c r="BF294" s="219"/>
      <c r="BG294" s="219"/>
      <c r="BH294" s="219"/>
      <c r="BI294" s="219"/>
      <c r="BJ294" s="219"/>
      <c r="BK294" s="219"/>
      <c r="BL294" s="219"/>
      <c r="BM294" s="219"/>
      <c r="BN294" s="219"/>
      <c r="BO294" s="219"/>
      <c r="BP294" s="219"/>
      <c r="BQ294" s="219"/>
      <c r="BR294" s="219"/>
      <c r="BS294" s="219"/>
      <c r="BT294" s="219"/>
      <c r="BU294" s="219"/>
      <c r="BV294" s="219"/>
      <c r="BW294" s="219"/>
      <c r="BX294" s="219"/>
      <c r="BY294" s="219"/>
      <c r="BZ294" s="219"/>
      <c r="CA294" s="219"/>
      <c r="CB294" s="219"/>
      <c r="CC294" s="219"/>
      <c r="CD294" s="219"/>
      <c r="CE294" s="219"/>
      <c r="CF294" s="219"/>
      <c r="CG294" s="219"/>
      <c r="CH294" s="219"/>
      <c r="CI294" s="219"/>
      <c r="CJ294" s="219"/>
      <c r="CK294" s="219"/>
      <c r="CL294" s="219"/>
      <c r="CM294" s="219"/>
      <c r="CN294" s="219"/>
      <c r="CO294" s="219"/>
      <c r="CP294" s="219"/>
      <c r="CQ294" s="219"/>
      <c r="CR294" s="219"/>
      <c r="CS294" s="219"/>
      <c r="CT294" s="219"/>
      <c r="CU294" s="219"/>
      <c r="CV294" s="219"/>
      <c r="CW294" s="219"/>
      <c r="CX294" s="219"/>
      <c r="CY294" s="219"/>
      <c r="CZ294" s="219"/>
      <c r="DA294" s="219"/>
      <c r="DB294" s="219"/>
      <c r="DC294" s="219"/>
      <c r="DD294" s="219"/>
      <c r="DE294" s="219"/>
      <c r="DF294" s="219"/>
      <c r="DG294" s="219"/>
      <c r="DH294" s="219"/>
      <c r="DI294" s="219"/>
      <c r="DJ294" s="219"/>
      <c r="DK294" s="219"/>
      <c r="DL294" s="219"/>
      <c r="DM294" s="219"/>
      <c r="DN294" s="219"/>
      <c r="DO294" s="219"/>
      <c r="DP294" s="219"/>
      <c r="DQ294" s="219"/>
      <c r="DR294" s="219"/>
      <c r="DS294" s="219"/>
      <c r="DT294" s="219"/>
      <c r="DU294" s="219"/>
      <c r="DV294" s="219"/>
      <c r="DW294" s="219"/>
      <c r="DX294" s="219"/>
      <c r="DY294" s="219"/>
      <c r="DZ294" s="219"/>
      <c r="EA294" s="219"/>
      <c r="EB294" s="219"/>
      <c r="EC294" s="219"/>
      <c r="ED294" s="219"/>
      <c r="EE294" s="219"/>
      <c r="EF294" s="219"/>
      <c r="EG294" s="219"/>
      <c r="EH294" s="219"/>
      <c r="EI294" s="219"/>
      <c r="EJ294" s="219"/>
      <c r="EK294" s="219"/>
      <c r="EL294" s="219"/>
      <c r="EM294" s="219"/>
      <c r="EN294" s="219"/>
      <c r="EO294" s="219"/>
      <c r="EP294" s="219"/>
      <c r="EQ294" s="219"/>
      <c r="ER294" s="219"/>
      <c r="ES294" s="219"/>
      <c r="ET294" s="219"/>
      <c r="EU294" s="219"/>
      <c r="EV294" s="219"/>
      <c r="EW294" s="219"/>
      <c r="EX294" s="219"/>
      <c r="EY294" s="219"/>
      <c r="EZ294" s="219"/>
      <c r="FA294" s="219"/>
      <c r="FB294" s="219"/>
      <c r="FC294" s="219"/>
      <c r="FD294" s="219"/>
      <c r="FE294" s="219"/>
      <c r="FF294" s="219"/>
      <c r="FG294" s="219"/>
      <c r="FH294" s="219"/>
      <c r="FI294" s="219"/>
      <c r="FJ294" s="219"/>
      <c r="FK294" s="219"/>
      <c r="FL294" s="219"/>
      <c r="FM294" s="219"/>
      <c r="FN294" s="219"/>
      <c r="FO294" s="219"/>
      <c r="FP294" s="219"/>
      <c r="FQ294" s="219"/>
      <c r="FR294" s="219"/>
      <c r="FS294" s="219"/>
      <c r="FT294" s="219"/>
      <c r="FU294" s="219"/>
      <c r="FV294" s="219"/>
      <c r="FW294" s="219"/>
      <c r="FX294" s="219"/>
      <c r="FY294" s="219"/>
      <c r="FZ294" s="219"/>
      <c r="GA294" s="219"/>
      <c r="GB294" s="219"/>
      <c r="GC294" s="219"/>
      <c r="GD294" s="219"/>
      <c r="GE294" s="219"/>
      <c r="GF294" s="219"/>
      <c r="GG294" s="219"/>
      <c r="GH294" s="219"/>
      <c r="GI294" s="219"/>
      <c r="GJ294" s="219"/>
      <c r="GK294" s="219"/>
      <c r="GL294" s="219"/>
      <c r="GM294" s="219"/>
      <c r="GN294" s="219"/>
      <c r="GO294" s="219"/>
      <c r="GP294" s="219"/>
      <c r="GQ294" s="219"/>
      <c r="GR294" s="219"/>
      <c r="GS294" s="219"/>
      <c r="GT294" s="219"/>
      <c r="GU294" s="219"/>
      <c r="GV294" s="219"/>
      <c r="GW294" s="219"/>
      <c r="GX294" s="219"/>
      <c r="GY294" s="219"/>
      <c r="GZ294" s="219"/>
      <c r="HA294" s="219"/>
      <c r="HB294" s="219"/>
      <c r="HC294" s="219"/>
      <c r="HD294" s="219"/>
      <c r="HE294" s="219"/>
      <c r="HF294" s="219"/>
      <c r="HG294" s="219"/>
      <c r="HH294" s="219"/>
      <c r="HI294" s="219"/>
      <c r="HJ294" s="219"/>
      <c r="HK294" s="219"/>
      <c r="HL294" s="219"/>
      <c r="HM294" s="219"/>
      <c r="HN294" s="219"/>
      <c r="HO294" s="219"/>
      <c r="HP294" s="219"/>
      <c r="HQ294" s="219"/>
      <c r="HR294" s="219"/>
      <c r="HS294" s="219"/>
      <c r="HT294" s="219"/>
      <c r="HU294" s="219"/>
      <c r="HV294" s="219"/>
      <c r="HW294" s="219"/>
      <c r="HX294" s="219"/>
      <c r="HY294" s="219"/>
      <c r="HZ294" s="219"/>
      <c r="IA294" s="219"/>
      <c r="IB294" s="219"/>
      <c r="IC294" s="219"/>
      <c r="ID294" s="219"/>
      <c r="IE294" s="219"/>
      <c r="IF294" s="219"/>
      <c r="IG294" s="219"/>
      <c r="IH294" s="219"/>
      <c r="II294" s="219"/>
      <c r="IJ294" s="219"/>
      <c r="IK294" s="219"/>
      <c r="IL294" s="219"/>
      <c r="IM294" s="219"/>
      <c r="IN294" s="219"/>
      <c r="IO294" s="219"/>
      <c r="IP294" s="219"/>
      <c r="IQ294" s="219"/>
      <c r="IR294" s="219"/>
      <c r="IS294" s="219"/>
      <c r="IT294" s="219"/>
      <c r="IU294" s="219"/>
      <c r="IV294" s="219"/>
    </row>
    <row r="295" spans="1:256">
      <c r="A295" s="1207"/>
      <c r="B295" s="1207"/>
      <c r="C295" s="1210"/>
      <c r="D295" s="644" t="s">
        <v>2</v>
      </c>
      <c r="E295" s="645">
        <f>E293+E294</f>
        <v>0</v>
      </c>
      <c r="F295" s="645">
        <f>F293+F294</f>
        <v>0</v>
      </c>
      <c r="G295" s="645">
        <f>G293+G294</f>
        <v>0</v>
      </c>
      <c r="H295" s="617"/>
      <c r="I295" s="1213"/>
      <c r="J295" s="648" t="s">
        <v>2</v>
      </c>
      <c r="K295" s="645">
        <f>K293+K294</f>
        <v>0</v>
      </c>
      <c r="L295" s="645">
        <f>L293+L294</f>
        <v>0</v>
      </c>
      <c r="M295" s="645">
        <f>M293+M294</f>
        <v>0</v>
      </c>
      <c r="N295" s="645">
        <f>N293+N294</f>
        <v>0</v>
      </c>
      <c r="O295" s="219"/>
      <c r="P295" s="219"/>
      <c r="Q295" s="219"/>
      <c r="R295" s="219"/>
      <c r="S295" s="219"/>
      <c r="T295" s="219"/>
      <c r="U295" s="219"/>
      <c r="V295" s="219"/>
      <c r="W295" s="219"/>
      <c r="X295" s="219"/>
      <c r="Y295" s="219"/>
      <c r="Z295" s="219"/>
      <c r="AA295" s="219"/>
      <c r="AB295" s="219"/>
      <c r="AC295" s="219"/>
      <c r="AD295" s="219"/>
      <c r="AE295" s="219"/>
      <c r="AF295" s="219"/>
      <c r="AG295" s="219"/>
      <c r="AH295" s="219"/>
      <c r="AI295" s="219"/>
      <c r="AJ295" s="219"/>
      <c r="AK295" s="219"/>
      <c r="AL295" s="219"/>
      <c r="AM295" s="219"/>
      <c r="AN295" s="219"/>
      <c r="AO295" s="219"/>
      <c r="AP295" s="219"/>
      <c r="AQ295" s="219"/>
      <c r="AR295" s="219"/>
      <c r="AS295" s="219"/>
      <c r="AT295" s="219"/>
      <c r="AU295" s="219"/>
      <c r="AV295" s="219"/>
      <c r="AW295" s="219"/>
      <c r="AX295" s="219"/>
      <c r="AY295" s="219"/>
      <c r="AZ295" s="219"/>
      <c r="BA295" s="219"/>
      <c r="BB295" s="219"/>
      <c r="BC295" s="219"/>
      <c r="BD295" s="219"/>
      <c r="BE295" s="219"/>
      <c r="BF295" s="219"/>
      <c r="BG295" s="219"/>
      <c r="BH295" s="219"/>
      <c r="BI295" s="219"/>
      <c r="BJ295" s="219"/>
      <c r="BK295" s="219"/>
      <c r="BL295" s="219"/>
      <c r="BM295" s="219"/>
      <c r="BN295" s="219"/>
      <c r="BO295" s="219"/>
      <c r="BP295" s="219"/>
      <c r="BQ295" s="219"/>
      <c r="BR295" s="219"/>
      <c r="BS295" s="219"/>
      <c r="BT295" s="219"/>
      <c r="BU295" s="219"/>
      <c r="BV295" s="219"/>
      <c r="BW295" s="219"/>
      <c r="BX295" s="219"/>
      <c r="BY295" s="219"/>
      <c r="BZ295" s="219"/>
      <c r="CA295" s="219"/>
      <c r="CB295" s="219"/>
      <c r="CC295" s="219"/>
      <c r="CD295" s="219"/>
      <c r="CE295" s="219"/>
      <c r="CF295" s="219"/>
      <c r="CG295" s="219"/>
      <c r="CH295" s="219"/>
      <c r="CI295" s="219"/>
      <c r="CJ295" s="219"/>
      <c r="CK295" s="219"/>
      <c r="CL295" s="219"/>
      <c r="CM295" s="219"/>
      <c r="CN295" s="219"/>
      <c r="CO295" s="219"/>
      <c r="CP295" s="219"/>
      <c r="CQ295" s="219"/>
      <c r="CR295" s="219"/>
      <c r="CS295" s="219"/>
      <c r="CT295" s="219"/>
      <c r="CU295" s="219"/>
      <c r="CV295" s="219"/>
      <c r="CW295" s="219"/>
      <c r="CX295" s="219"/>
      <c r="CY295" s="219"/>
      <c r="CZ295" s="219"/>
      <c r="DA295" s="219"/>
      <c r="DB295" s="219"/>
      <c r="DC295" s="219"/>
      <c r="DD295" s="219"/>
      <c r="DE295" s="219"/>
      <c r="DF295" s="219"/>
      <c r="DG295" s="219"/>
      <c r="DH295" s="219"/>
      <c r="DI295" s="219"/>
      <c r="DJ295" s="219"/>
      <c r="DK295" s="219"/>
      <c r="DL295" s="219"/>
      <c r="DM295" s="219"/>
      <c r="DN295" s="219"/>
      <c r="DO295" s="219"/>
      <c r="DP295" s="219"/>
      <c r="DQ295" s="219"/>
      <c r="DR295" s="219"/>
      <c r="DS295" s="219"/>
      <c r="DT295" s="219"/>
      <c r="DU295" s="219"/>
      <c r="DV295" s="219"/>
      <c r="DW295" s="219"/>
      <c r="DX295" s="219"/>
      <c r="DY295" s="219"/>
      <c r="DZ295" s="219"/>
      <c r="EA295" s="219"/>
      <c r="EB295" s="219"/>
      <c r="EC295" s="219"/>
      <c r="ED295" s="219"/>
      <c r="EE295" s="219"/>
      <c r="EF295" s="219"/>
      <c r="EG295" s="219"/>
      <c r="EH295" s="219"/>
      <c r="EI295" s="219"/>
      <c r="EJ295" s="219"/>
      <c r="EK295" s="219"/>
      <c r="EL295" s="219"/>
      <c r="EM295" s="219"/>
      <c r="EN295" s="219"/>
      <c r="EO295" s="219"/>
      <c r="EP295" s="219"/>
      <c r="EQ295" s="219"/>
      <c r="ER295" s="219"/>
      <c r="ES295" s="219"/>
      <c r="ET295" s="219"/>
      <c r="EU295" s="219"/>
      <c r="EV295" s="219"/>
      <c r="EW295" s="219"/>
      <c r="EX295" s="219"/>
      <c r="EY295" s="219"/>
      <c r="EZ295" s="219"/>
      <c r="FA295" s="219"/>
      <c r="FB295" s="219"/>
      <c r="FC295" s="219"/>
      <c r="FD295" s="219"/>
      <c r="FE295" s="219"/>
      <c r="FF295" s="219"/>
      <c r="FG295" s="219"/>
      <c r="FH295" s="219"/>
      <c r="FI295" s="219"/>
      <c r="FJ295" s="219"/>
      <c r="FK295" s="219"/>
      <c r="FL295" s="219"/>
      <c r="FM295" s="219"/>
      <c r="FN295" s="219"/>
      <c r="FO295" s="219"/>
      <c r="FP295" s="219"/>
      <c r="FQ295" s="219"/>
      <c r="FR295" s="219"/>
      <c r="FS295" s="219"/>
      <c r="FT295" s="219"/>
      <c r="FU295" s="219"/>
      <c r="FV295" s="219"/>
      <c r="FW295" s="219"/>
      <c r="FX295" s="219"/>
      <c r="FY295" s="219"/>
      <c r="FZ295" s="219"/>
      <c r="GA295" s="219"/>
      <c r="GB295" s="219"/>
      <c r="GC295" s="219"/>
      <c r="GD295" s="219"/>
      <c r="GE295" s="219"/>
      <c r="GF295" s="219"/>
      <c r="GG295" s="219"/>
      <c r="GH295" s="219"/>
      <c r="GI295" s="219"/>
      <c r="GJ295" s="219"/>
      <c r="GK295" s="219"/>
      <c r="GL295" s="219"/>
      <c r="GM295" s="219"/>
      <c r="GN295" s="219"/>
      <c r="GO295" s="219"/>
      <c r="GP295" s="219"/>
      <c r="GQ295" s="219"/>
      <c r="GR295" s="219"/>
      <c r="GS295" s="219"/>
      <c r="GT295" s="219"/>
      <c r="GU295" s="219"/>
      <c r="GV295" s="219"/>
      <c r="GW295" s="219"/>
      <c r="GX295" s="219"/>
      <c r="GY295" s="219"/>
      <c r="GZ295" s="219"/>
      <c r="HA295" s="219"/>
      <c r="HB295" s="219"/>
      <c r="HC295" s="219"/>
      <c r="HD295" s="219"/>
      <c r="HE295" s="219"/>
      <c r="HF295" s="219"/>
      <c r="HG295" s="219"/>
      <c r="HH295" s="219"/>
      <c r="HI295" s="219"/>
      <c r="HJ295" s="219"/>
      <c r="HK295" s="219"/>
      <c r="HL295" s="219"/>
      <c r="HM295" s="219"/>
      <c r="HN295" s="219"/>
      <c r="HO295" s="219"/>
      <c r="HP295" s="219"/>
      <c r="HQ295" s="219"/>
      <c r="HR295" s="219"/>
      <c r="HS295" s="219"/>
      <c r="HT295" s="219"/>
      <c r="HU295" s="219"/>
      <c r="HV295" s="219"/>
      <c r="HW295" s="219"/>
      <c r="HX295" s="219"/>
      <c r="HY295" s="219"/>
      <c r="HZ295" s="219"/>
      <c r="IA295" s="219"/>
      <c r="IB295" s="219"/>
      <c r="IC295" s="219"/>
      <c r="ID295" s="219"/>
      <c r="IE295" s="219"/>
      <c r="IF295" s="219"/>
      <c r="IG295" s="219"/>
      <c r="IH295" s="219"/>
      <c r="II295" s="219"/>
      <c r="IJ295" s="219"/>
      <c r="IK295" s="219"/>
      <c r="IL295" s="219"/>
      <c r="IM295" s="219"/>
      <c r="IN295" s="219"/>
      <c r="IO295" s="219"/>
      <c r="IP295" s="219"/>
      <c r="IQ295" s="219"/>
      <c r="IR295" s="219"/>
      <c r="IS295" s="219"/>
      <c r="IT295" s="219"/>
      <c r="IU295" s="219"/>
      <c r="IV295" s="219"/>
    </row>
    <row r="296" spans="1:256" ht="5.0999999999999996" customHeight="1">
      <c r="A296" s="641"/>
      <c r="B296" s="641"/>
      <c r="C296" s="690"/>
      <c r="D296" s="644"/>
      <c r="E296" s="645"/>
      <c r="F296" s="645"/>
      <c r="G296" s="646"/>
      <c r="H296" s="617"/>
      <c r="I296" s="684"/>
      <c r="J296" s="648"/>
      <c r="K296" s="645"/>
      <c r="L296" s="645"/>
      <c r="M296" s="645"/>
      <c r="N296" s="645"/>
      <c r="O296" s="219"/>
      <c r="P296" s="219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  <c r="DU296" s="219"/>
      <c r="DV296" s="219"/>
      <c r="DW296" s="219"/>
      <c r="DX296" s="219"/>
      <c r="DY296" s="219"/>
      <c r="DZ296" s="219"/>
      <c r="EA296" s="219"/>
      <c r="EB296" s="219"/>
      <c r="EC296" s="219"/>
      <c r="ED296" s="219"/>
      <c r="EE296" s="219"/>
      <c r="EF296" s="219"/>
      <c r="EG296" s="219"/>
      <c r="EH296" s="219"/>
      <c r="EI296" s="219"/>
      <c r="EJ296" s="219"/>
      <c r="EK296" s="219"/>
      <c r="EL296" s="219"/>
      <c r="EM296" s="219"/>
      <c r="EN296" s="219"/>
      <c r="EO296" s="219"/>
      <c r="EP296" s="219"/>
      <c r="EQ296" s="219"/>
      <c r="ER296" s="219"/>
      <c r="ES296" s="219"/>
      <c r="ET296" s="219"/>
      <c r="EU296" s="219"/>
      <c r="EV296" s="219"/>
      <c r="EW296" s="219"/>
      <c r="EX296" s="219"/>
      <c r="EY296" s="219"/>
      <c r="EZ296" s="219"/>
      <c r="FA296" s="219"/>
      <c r="FB296" s="219"/>
      <c r="FC296" s="219"/>
      <c r="FD296" s="219"/>
      <c r="FE296" s="219"/>
      <c r="FF296" s="219"/>
      <c r="FG296" s="219"/>
      <c r="FH296" s="219"/>
      <c r="FI296" s="219"/>
      <c r="FJ296" s="219"/>
      <c r="FK296" s="219"/>
      <c r="FL296" s="219"/>
      <c r="FM296" s="219"/>
      <c r="FN296" s="219"/>
      <c r="FO296" s="219"/>
      <c r="FP296" s="219"/>
      <c r="FQ296" s="219"/>
      <c r="FR296" s="219"/>
      <c r="FS296" s="219"/>
      <c r="FT296" s="219"/>
      <c r="FU296" s="219"/>
      <c r="FV296" s="219"/>
      <c r="FW296" s="219"/>
      <c r="FX296" s="219"/>
      <c r="FY296" s="219"/>
      <c r="FZ296" s="219"/>
      <c r="GA296" s="219"/>
      <c r="GB296" s="219"/>
      <c r="GC296" s="219"/>
      <c r="GD296" s="219"/>
      <c r="GE296" s="219"/>
      <c r="GF296" s="219"/>
      <c r="GG296" s="219"/>
      <c r="GH296" s="219"/>
      <c r="GI296" s="219"/>
      <c r="GJ296" s="219"/>
      <c r="GK296" s="219"/>
      <c r="GL296" s="219"/>
      <c r="GM296" s="219"/>
      <c r="GN296" s="219"/>
      <c r="GO296" s="219"/>
      <c r="GP296" s="219"/>
      <c r="GQ296" s="219"/>
      <c r="GR296" s="219"/>
      <c r="GS296" s="219"/>
      <c r="GT296" s="219"/>
      <c r="GU296" s="219"/>
      <c r="GV296" s="219"/>
      <c r="GW296" s="219"/>
      <c r="GX296" s="219"/>
      <c r="GY296" s="219"/>
      <c r="GZ296" s="219"/>
      <c r="HA296" s="219"/>
      <c r="HB296" s="219"/>
      <c r="HC296" s="219"/>
      <c r="HD296" s="219"/>
      <c r="HE296" s="219"/>
      <c r="HF296" s="219"/>
      <c r="HG296" s="219"/>
      <c r="HH296" s="219"/>
      <c r="HI296" s="219"/>
      <c r="HJ296" s="219"/>
      <c r="HK296" s="219"/>
      <c r="HL296" s="219"/>
      <c r="HM296" s="219"/>
      <c r="HN296" s="219"/>
      <c r="HO296" s="219"/>
      <c r="HP296" s="219"/>
      <c r="HQ296" s="219"/>
      <c r="HR296" s="219"/>
      <c r="HS296" s="219"/>
      <c r="HT296" s="219"/>
      <c r="HU296" s="219"/>
      <c r="HV296" s="219"/>
      <c r="HW296" s="219"/>
      <c r="HX296" s="219"/>
      <c r="HY296" s="219"/>
      <c r="HZ296" s="219"/>
      <c r="IA296" s="219"/>
      <c r="IB296" s="219"/>
      <c r="IC296" s="219"/>
      <c r="ID296" s="219"/>
      <c r="IE296" s="219"/>
      <c r="IF296" s="219"/>
      <c r="IG296" s="219"/>
      <c r="IH296" s="219"/>
      <c r="II296" s="219"/>
      <c r="IJ296" s="219"/>
      <c r="IK296" s="219"/>
      <c r="IL296" s="219"/>
      <c r="IM296" s="219"/>
      <c r="IN296" s="219"/>
      <c r="IO296" s="219"/>
      <c r="IP296" s="219"/>
      <c r="IQ296" s="219"/>
      <c r="IR296" s="219"/>
      <c r="IS296" s="219"/>
      <c r="IT296" s="219"/>
      <c r="IU296" s="219"/>
      <c r="IV296" s="219"/>
    </row>
    <row r="297" spans="1:256" ht="18.75" customHeight="1">
      <c r="A297" s="1193">
        <v>2</v>
      </c>
      <c r="B297" s="1196" t="s">
        <v>1410</v>
      </c>
      <c r="C297" s="1197"/>
      <c r="D297" s="668" t="s">
        <v>0</v>
      </c>
      <c r="E297" s="651">
        <f t="shared" ref="E297:G298" si="95">E301</f>
        <v>0</v>
      </c>
      <c r="F297" s="651">
        <f t="shared" si="95"/>
        <v>0</v>
      </c>
      <c r="G297" s="652">
        <f t="shared" si="95"/>
        <v>0</v>
      </c>
      <c r="H297" s="617"/>
      <c r="I297" s="1202" t="s">
        <v>1410</v>
      </c>
      <c r="J297" s="653" t="s">
        <v>0</v>
      </c>
      <c r="K297" s="651">
        <f t="shared" ref="K297:M298" si="96">K301</f>
        <v>0</v>
      </c>
      <c r="L297" s="651">
        <f t="shared" si="96"/>
        <v>0</v>
      </c>
      <c r="M297" s="651">
        <f t="shared" si="96"/>
        <v>0</v>
      </c>
      <c r="N297" s="651">
        <f>N301</f>
        <v>0</v>
      </c>
      <c r="O297" s="649"/>
      <c r="P297" s="649"/>
      <c r="Q297" s="649"/>
      <c r="R297" s="649"/>
      <c r="S297" s="649"/>
      <c r="T297" s="649"/>
      <c r="U297" s="649"/>
      <c r="V297" s="649"/>
      <c r="W297" s="649"/>
      <c r="X297" s="649"/>
      <c r="Y297" s="649"/>
      <c r="Z297" s="649"/>
      <c r="AA297" s="649"/>
      <c r="AB297" s="649"/>
      <c r="AC297" s="649"/>
      <c r="AD297" s="649"/>
      <c r="AE297" s="649"/>
      <c r="AF297" s="649"/>
      <c r="AG297" s="649"/>
      <c r="AH297" s="649"/>
      <c r="AI297" s="649"/>
      <c r="AJ297" s="649"/>
      <c r="AK297" s="649"/>
      <c r="AL297" s="649"/>
      <c r="AM297" s="649"/>
      <c r="AN297" s="649"/>
      <c r="AO297" s="649"/>
      <c r="AP297" s="649"/>
      <c r="AQ297" s="649"/>
      <c r="AR297" s="649"/>
      <c r="AS297" s="649"/>
      <c r="AT297" s="649"/>
      <c r="AU297" s="649"/>
      <c r="AV297" s="649"/>
      <c r="AW297" s="649"/>
      <c r="AX297" s="649"/>
      <c r="AY297" s="649"/>
      <c r="AZ297" s="649"/>
      <c r="BA297" s="649"/>
      <c r="BB297" s="649"/>
      <c r="BC297" s="649"/>
      <c r="BD297" s="649"/>
      <c r="BE297" s="649"/>
      <c r="BF297" s="649"/>
      <c r="BG297" s="649"/>
      <c r="BH297" s="649"/>
      <c r="BI297" s="649"/>
      <c r="BJ297" s="649"/>
      <c r="BK297" s="649"/>
      <c r="BL297" s="649"/>
      <c r="BM297" s="649"/>
      <c r="BN297" s="649"/>
      <c r="BO297" s="649"/>
      <c r="BP297" s="649"/>
      <c r="BQ297" s="649"/>
      <c r="BR297" s="649"/>
      <c r="BS297" s="649"/>
      <c r="BT297" s="649"/>
      <c r="BU297" s="649"/>
      <c r="BV297" s="649"/>
      <c r="BW297" s="649"/>
      <c r="BX297" s="649"/>
      <c r="BY297" s="649"/>
      <c r="BZ297" s="649"/>
      <c r="CA297" s="649"/>
      <c r="CB297" s="649"/>
      <c r="CC297" s="649"/>
      <c r="CD297" s="649"/>
      <c r="CE297" s="649"/>
      <c r="CF297" s="649"/>
      <c r="CG297" s="649"/>
      <c r="CH297" s="649"/>
      <c r="CI297" s="649"/>
      <c r="CJ297" s="649"/>
      <c r="CK297" s="649"/>
      <c r="CL297" s="649"/>
      <c r="CM297" s="649"/>
      <c r="CN297" s="649"/>
      <c r="CO297" s="649"/>
      <c r="CP297" s="649"/>
      <c r="CQ297" s="649"/>
      <c r="CR297" s="649"/>
      <c r="CS297" s="649"/>
      <c r="CT297" s="649"/>
      <c r="CU297" s="649"/>
      <c r="CV297" s="649"/>
      <c r="CW297" s="649"/>
      <c r="CX297" s="649"/>
      <c r="CY297" s="649"/>
      <c r="CZ297" s="649"/>
      <c r="DA297" s="649"/>
      <c r="DB297" s="649"/>
      <c r="DC297" s="649"/>
      <c r="DD297" s="649"/>
      <c r="DE297" s="649"/>
      <c r="DF297" s="649"/>
      <c r="DG297" s="649"/>
      <c r="DH297" s="649"/>
      <c r="DI297" s="649"/>
      <c r="DJ297" s="649"/>
      <c r="DK297" s="649"/>
      <c r="DL297" s="649"/>
      <c r="DM297" s="649"/>
      <c r="DN297" s="649"/>
      <c r="DO297" s="649"/>
      <c r="DP297" s="649"/>
      <c r="DQ297" s="649"/>
      <c r="DR297" s="649"/>
      <c r="DS297" s="649"/>
      <c r="DT297" s="649"/>
      <c r="DU297" s="649"/>
      <c r="DV297" s="649"/>
      <c r="DW297" s="649"/>
      <c r="DX297" s="649"/>
      <c r="DY297" s="649"/>
      <c r="DZ297" s="649"/>
      <c r="EA297" s="649"/>
      <c r="EB297" s="649"/>
      <c r="EC297" s="649"/>
      <c r="ED297" s="649"/>
      <c r="EE297" s="649"/>
      <c r="EF297" s="649"/>
      <c r="EG297" s="649"/>
      <c r="EH297" s="649"/>
      <c r="EI297" s="649"/>
      <c r="EJ297" s="649"/>
      <c r="EK297" s="649"/>
      <c r="EL297" s="649"/>
      <c r="EM297" s="649"/>
      <c r="EN297" s="649"/>
      <c r="EO297" s="649"/>
      <c r="EP297" s="649"/>
      <c r="EQ297" s="649"/>
      <c r="ER297" s="649"/>
      <c r="ES297" s="649"/>
      <c r="ET297" s="649"/>
      <c r="EU297" s="649"/>
      <c r="EV297" s="649"/>
      <c r="EW297" s="649"/>
      <c r="EX297" s="649"/>
      <c r="EY297" s="649"/>
      <c r="EZ297" s="649"/>
      <c r="FA297" s="649"/>
      <c r="FB297" s="649"/>
      <c r="FC297" s="649"/>
      <c r="FD297" s="649"/>
      <c r="FE297" s="649"/>
      <c r="FF297" s="649"/>
      <c r="FG297" s="649"/>
      <c r="FH297" s="649"/>
      <c r="FI297" s="649"/>
      <c r="FJ297" s="649"/>
      <c r="FK297" s="649"/>
      <c r="FL297" s="649"/>
      <c r="FM297" s="649"/>
      <c r="FN297" s="649"/>
      <c r="FO297" s="649"/>
      <c r="FP297" s="649"/>
      <c r="FQ297" s="649"/>
      <c r="FR297" s="649"/>
      <c r="FS297" s="649"/>
      <c r="FT297" s="649"/>
      <c r="FU297" s="649"/>
      <c r="FV297" s="649"/>
      <c r="FW297" s="649"/>
      <c r="FX297" s="649"/>
      <c r="FY297" s="649"/>
      <c r="FZ297" s="649"/>
      <c r="GA297" s="649"/>
      <c r="GB297" s="649"/>
      <c r="GC297" s="649"/>
      <c r="GD297" s="649"/>
      <c r="GE297" s="649"/>
      <c r="GF297" s="649"/>
      <c r="GG297" s="649"/>
      <c r="GH297" s="649"/>
      <c r="GI297" s="649"/>
      <c r="GJ297" s="649"/>
      <c r="GK297" s="649"/>
      <c r="GL297" s="649"/>
      <c r="GM297" s="649"/>
      <c r="GN297" s="649"/>
      <c r="GO297" s="649"/>
      <c r="GP297" s="649"/>
      <c r="GQ297" s="649"/>
      <c r="GR297" s="649"/>
      <c r="GS297" s="649"/>
      <c r="GT297" s="649"/>
      <c r="GU297" s="649"/>
      <c r="GV297" s="649"/>
      <c r="GW297" s="649"/>
      <c r="GX297" s="649"/>
      <c r="GY297" s="649"/>
      <c r="GZ297" s="649"/>
      <c r="HA297" s="649"/>
      <c r="HB297" s="649"/>
      <c r="HC297" s="649"/>
      <c r="HD297" s="649"/>
      <c r="HE297" s="649"/>
      <c r="HF297" s="649"/>
      <c r="HG297" s="649"/>
      <c r="HH297" s="649"/>
      <c r="HI297" s="649"/>
      <c r="HJ297" s="649"/>
      <c r="HK297" s="649"/>
      <c r="HL297" s="649"/>
      <c r="HM297" s="649"/>
      <c r="HN297" s="649"/>
      <c r="HO297" s="649"/>
      <c r="HP297" s="649"/>
      <c r="HQ297" s="649"/>
      <c r="HR297" s="649"/>
      <c r="HS297" s="649"/>
      <c r="HT297" s="649"/>
      <c r="HU297" s="649"/>
      <c r="HV297" s="649"/>
      <c r="HW297" s="649"/>
      <c r="HX297" s="649"/>
      <c r="HY297" s="649"/>
      <c r="HZ297" s="649"/>
      <c r="IA297" s="649"/>
      <c r="IB297" s="649"/>
      <c r="IC297" s="649"/>
      <c r="ID297" s="649"/>
      <c r="IE297" s="649"/>
      <c r="IF297" s="649"/>
      <c r="IG297" s="649"/>
      <c r="IH297" s="649"/>
      <c r="II297" s="649"/>
      <c r="IJ297" s="649"/>
      <c r="IK297" s="649"/>
      <c r="IL297" s="649"/>
      <c r="IM297" s="649"/>
      <c r="IN297" s="649"/>
      <c r="IO297" s="649"/>
      <c r="IP297" s="649"/>
      <c r="IQ297" s="649"/>
      <c r="IR297" s="649"/>
      <c r="IS297" s="649"/>
      <c r="IT297" s="649"/>
      <c r="IU297" s="649"/>
      <c r="IV297" s="219"/>
    </row>
    <row r="298" spans="1:256" ht="18.75" customHeight="1">
      <c r="A298" s="1194"/>
      <c r="B298" s="1198"/>
      <c r="C298" s="1199"/>
      <c r="D298" s="668" t="s">
        <v>1</v>
      </c>
      <c r="E298" s="651">
        <f t="shared" si="95"/>
        <v>582333.33000000007</v>
      </c>
      <c r="F298" s="651">
        <f t="shared" si="95"/>
        <v>427333.33</v>
      </c>
      <c r="G298" s="652">
        <f t="shared" si="95"/>
        <v>155000</v>
      </c>
      <c r="H298" s="617"/>
      <c r="I298" s="1203"/>
      <c r="J298" s="653" t="s">
        <v>1</v>
      </c>
      <c r="K298" s="651">
        <f t="shared" si="96"/>
        <v>582333.33000000007</v>
      </c>
      <c r="L298" s="651">
        <f t="shared" si="96"/>
        <v>427333.33</v>
      </c>
      <c r="M298" s="651">
        <f t="shared" si="96"/>
        <v>155000</v>
      </c>
      <c r="N298" s="651">
        <f>N302</f>
        <v>0</v>
      </c>
      <c r="O298" s="649"/>
      <c r="P298" s="649"/>
      <c r="Q298" s="649"/>
      <c r="R298" s="649"/>
      <c r="S298" s="649"/>
      <c r="T298" s="649"/>
      <c r="U298" s="649"/>
      <c r="V298" s="649"/>
      <c r="W298" s="649"/>
      <c r="X298" s="649"/>
      <c r="Y298" s="649"/>
      <c r="Z298" s="649"/>
      <c r="AA298" s="649"/>
      <c r="AB298" s="649"/>
      <c r="AC298" s="649"/>
      <c r="AD298" s="649"/>
      <c r="AE298" s="649"/>
      <c r="AF298" s="649"/>
      <c r="AG298" s="649"/>
      <c r="AH298" s="649"/>
      <c r="AI298" s="649"/>
      <c r="AJ298" s="649"/>
      <c r="AK298" s="649"/>
      <c r="AL298" s="649"/>
      <c r="AM298" s="649"/>
      <c r="AN298" s="649"/>
      <c r="AO298" s="649"/>
      <c r="AP298" s="649"/>
      <c r="AQ298" s="649"/>
      <c r="AR298" s="649"/>
      <c r="AS298" s="649"/>
      <c r="AT298" s="649"/>
      <c r="AU298" s="649"/>
      <c r="AV298" s="649"/>
      <c r="AW298" s="649"/>
      <c r="AX298" s="649"/>
      <c r="AY298" s="649"/>
      <c r="AZ298" s="649"/>
      <c r="BA298" s="649"/>
      <c r="BB298" s="649"/>
      <c r="BC298" s="649"/>
      <c r="BD298" s="649"/>
      <c r="BE298" s="649"/>
      <c r="BF298" s="649"/>
      <c r="BG298" s="649"/>
      <c r="BH298" s="649"/>
      <c r="BI298" s="649"/>
      <c r="BJ298" s="649"/>
      <c r="BK298" s="649"/>
      <c r="BL298" s="649"/>
      <c r="BM298" s="649"/>
      <c r="BN298" s="649"/>
      <c r="BO298" s="649"/>
      <c r="BP298" s="649"/>
      <c r="BQ298" s="649"/>
      <c r="BR298" s="649"/>
      <c r="BS298" s="649"/>
      <c r="BT298" s="649"/>
      <c r="BU298" s="649"/>
      <c r="BV298" s="649"/>
      <c r="BW298" s="649"/>
      <c r="BX298" s="649"/>
      <c r="BY298" s="649"/>
      <c r="BZ298" s="649"/>
      <c r="CA298" s="649"/>
      <c r="CB298" s="649"/>
      <c r="CC298" s="649"/>
      <c r="CD298" s="649"/>
      <c r="CE298" s="649"/>
      <c r="CF298" s="649"/>
      <c r="CG298" s="649"/>
      <c r="CH298" s="649"/>
      <c r="CI298" s="649"/>
      <c r="CJ298" s="649"/>
      <c r="CK298" s="649"/>
      <c r="CL298" s="649"/>
      <c r="CM298" s="649"/>
      <c r="CN298" s="649"/>
      <c r="CO298" s="649"/>
      <c r="CP298" s="649"/>
      <c r="CQ298" s="649"/>
      <c r="CR298" s="649"/>
      <c r="CS298" s="649"/>
      <c r="CT298" s="649"/>
      <c r="CU298" s="649"/>
      <c r="CV298" s="649"/>
      <c r="CW298" s="649"/>
      <c r="CX298" s="649"/>
      <c r="CY298" s="649"/>
      <c r="CZ298" s="649"/>
      <c r="DA298" s="649"/>
      <c r="DB298" s="649"/>
      <c r="DC298" s="649"/>
      <c r="DD298" s="649"/>
      <c r="DE298" s="649"/>
      <c r="DF298" s="649"/>
      <c r="DG298" s="649"/>
      <c r="DH298" s="649"/>
      <c r="DI298" s="649"/>
      <c r="DJ298" s="649"/>
      <c r="DK298" s="649"/>
      <c r="DL298" s="649"/>
      <c r="DM298" s="649"/>
      <c r="DN298" s="649"/>
      <c r="DO298" s="649"/>
      <c r="DP298" s="649"/>
      <c r="DQ298" s="649"/>
      <c r="DR298" s="649"/>
      <c r="DS298" s="649"/>
      <c r="DT298" s="649"/>
      <c r="DU298" s="649"/>
      <c r="DV298" s="649"/>
      <c r="DW298" s="649"/>
      <c r="DX298" s="649"/>
      <c r="DY298" s="649"/>
      <c r="DZ298" s="649"/>
      <c r="EA298" s="649"/>
      <c r="EB298" s="649"/>
      <c r="EC298" s="649"/>
      <c r="ED298" s="649"/>
      <c r="EE298" s="649"/>
      <c r="EF298" s="649"/>
      <c r="EG298" s="649"/>
      <c r="EH298" s="649"/>
      <c r="EI298" s="649"/>
      <c r="EJ298" s="649"/>
      <c r="EK298" s="649"/>
      <c r="EL298" s="649"/>
      <c r="EM298" s="649"/>
      <c r="EN298" s="649"/>
      <c r="EO298" s="649"/>
      <c r="EP298" s="649"/>
      <c r="EQ298" s="649"/>
      <c r="ER298" s="649"/>
      <c r="ES298" s="649"/>
      <c r="ET298" s="649"/>
      <c r="EU298" s="649"/>
      <c r="EV298" s="649"/>
      <c r="EW298" s="649"/>
      <c r="EX298" s="649"/>
      <c r="EY298" s="649"/>
      <c r="EZ298" s="649"/>
      <c r="FA298" s="649"/>
      <c r="FB298" s="649"/>
      <c r="FC298" s="649"/>
      <c r="FD298" s="649"/>
      <c r="FE298" s="649"/>
      <c r="FF298" s="649"/>
      <c r="FG298" s="649"/>
      <c r="FH298" s="649"/>
      <c r="FI298" s="649"/>
      <c r="FJ298" s="649"/>
      <c r="FK298" s="649"/>
      <c r="FL298" s="649"/>
      <c r="FM298" s="649"/>
      <c r="FN298" s="649"/>
      <c r="FO298" s="649"/>
      <c r="FP298" s="649"/>
      <c r="FQ298" s="649"/>
      <c r="FR298" s="649"/>
      <c r="FS298" s="649"/>
      <c r="FT298" s="649"/>
      <c r="FU298" s="649"/>
      <c r="FV298" s="649"/>
      <c r="FW298" s="649"/>
      <c r="FX298" s="649"/>
      <c r="FY298" s="649"/>
      <c r="FZ298" s="649"/>
      <c r="GA298" s="649"/>
      <c r="GB298" s="649"/>
      <c r="GC298" s="649"/>
      <c r="GD298" s="649"/>
      <c r="GE298" s="649"/>
      <c r="GF298" s="649"/>
      <c r="GG298" s="649"/>
      <c r="GH298" s="649"/>
      <c r="GI298" s="649"/>
      <c r="GJ298" s="649"/>
      <c r="GK298" s="649"/>
      <c r="GL298" s="649"/>
      <c r="GM298" s="649"/>
      <c r="GN298" s="649"/>
      <c r="GO298" s="649"/>
      <c r="GP298" s="649"/>
      <c r="GQ298" s="649"/>
      <c r="GR298" s="649"/>
      <c r="GS298" s="649"/>
      <c r="GT298" s="649"/>
      <c r="GU298" s="649"/>
      <c r="GV298" s="649"/>
      <c r="GW298" s="649"/>
      <c r="GX298" s="649"/>
      <c r="GY298" s="649"/>
      <c r="GZ298" s="649"/>
      <c r="HA298" s="649"/>
      <c r="HB298" s="649"/>
      <c r="HC298" s="649"/>
      <c r="HD298" s="649"/>
      <c r="HE298" s="649"/>
      <c r="HF298" s="649"/>
      <c r="HG298" s="649"/>
      <c r="HH298" s="649"/>
      <c r="HI298" s="649"/>
      <c r="HJ298" s="649"/>
      <c r="HK298" s="649"/>
      <c r="HL298" s="649"/>
      <c r="HM298" s="649"/>
      <c r="HN298" s="649"/>
      <c r="HO298" s="649"/>
      <c r="HP298" s="649"/>
      <c r="HQ298" s="649"/>
      <c r="HR298" s="649"/>
      <c r="HS298" s="649"/>
      <c r="HT298" s="649"/>
      <c r="HU298" s="649"/>
      <c r="HV298" s="649"/>
      <c r="HW298" s="649"/>
      <c r="HX298" s="649"/>
      <c r="HY298" s="649"/>
      <c r="HZ298" s="649"/>
      <c r="IA298" s="649"/>
      <c r="IB298" s="649"/>
      <c r="IC298" s="649"/>
      <c r="ID298" s="649"/>
      <c r="IE298" s="649"/>
      <c r="IF298" s="649"/>
      <c r="IG298" s="649"/>
      <c r="IH298" s="649"/>
      <c r="II298" s="649"/>
      <c r="IJ298" s="649"/>
      <c r="IK298" s="649"/>
      <c r="IL298" s="649"/>
      <c r="IM298" s="649"/>
      <c r="IN298" s="649"/>
      <c r="IO298" s="649"/>
      <c r="IP298" s="649"/>
      <c r="IQ298" s="649"/>
      <c r="IR298" s="649"/>
      <c r="IS298" s="649"/>
      <c r="IT298" s="649"/>
      <c r="IU298" s="649"/>
      <c r="IV298" s="219"/>
    </row>
    <row r="299" spans="1:256" ht="18.75" customHeight="1">
      <c r="A299" s="1195"/>
      <c r="B299" s="1200"/>
      <c r="C299" s="1201"/>
      <c r="D299" s="668" t="s">
        <v>2</v>
      </c>
      <c r="E299" s="651">
        <f>E297+E298</f>
        <v>582333.33000000007</v>
      </c>
      <c r="F299" s="651">
        <f>F297+F298</f>
        <v>427333.33</v>
      </c>
      <c r="G299" s="651">
        <f>G297+G298</f>
        <v>155000</v>
      </c>
      <c r="H299" s="617"/>
      <c r="I299" s="1204"/>
      <c r="J299" s="653" t="s">
        <v>2</v>
      </c>
      <c r="K299" s="651">
        <f>K297+K298</f>
        <v>582333.33000000007</v>
      </c>
      <c r="L299" s="651">
        <f>L297+L298</f>
        <v>427333.33</v>
      </c>
      <c r="M299" s="651">
        <f>M297+M298</f>
        <v>155000</v>
      </c>
      <c r="N299" s="651">
        <f>N297+N298</f>
        <v>0</v>
      </c>
      <c r="O299" s="649"/>
      <c r="P299" s="649"/>
      <c r="Q299" s="649"/>
      <c r="R299" s="649"/>
      <c r="S299" s="649"/>
      <c r="T299" s="649"/>
      <c r="U299" s="649"/>
      <c r="V299" s="649"/>
      <c r="W299" s="649"/>
      <c r="X299" s="649"/>
      <c r="Y299" s="649"/>
      <c r="Z299" s="649"/>
      <c r="AA299" s="649"/>
      <c r="AB299" s="649"/>
      <c r="AC299" s="649"/>
      <c r="AD299" s="649"/>
      <c r="AE299" s="649"/>
      <c r="AF299" s="649"/>
      <c r="AG299" s="649"/>
      <c r="AH299" s="649"/>
      <c r="AI299" s="649"/>
      <c r="AJ299" s="649"/>
      <c r="AK299" s="649"/>
      <c r="AL299" s="649"/>
      <c r="AM299" s="649"/>
      <c r="AN299" s="649"/>
      <c r="AO299" s="649"/>
      <c r="AP299" s="649"/>
      <c r="AQ299" s="649"/>
      <c r="AR299" s="649"/>
      <c r="AS299" s="649"/>
      <c r="AT299" s="649"/>
      <c r="AU299" s="649"/>
      <c r="AV299" s="649"/>
      <c r="AW299" s="649"/>
      <c r="AX299" s="649"/>
      <c r="AY299" s="649"/>
      <c r="AZ299" s="649"/>
      <c r="BA299" s="649"/>
      <c r="BB299" s="649"/>
      <c r="BC299" s="649"/>
      <c r="BD299" s="649"/>
      <c r="BE299" s="649"/>
      <c r="BF299" s="649"/>
      <c r="BG299" s="649"/>
      <c r="BH299" s="649"/>
      <c r="BI299" s="649"/>
      <c r="BJ299" s="649"/>
      <c r="BK299" s="649"/>
      <c r="BL299" s="649"/>
      <c r="BM299" s="649"/>
      <c r="BN299" s="649"/>
      <c r="BO299" s="649"/>
      <c r="BP299" s="649"/>
      <c r="BQ299" s="649"/>
      <c r="BR299" s="649"/>
      <c r="BS299" s="649"/>
      <c r="BT299" s="649"/>
      <c r="BU299" s="649"/>
      <c r="BV299" s="649"/>
      <c r="BW299" s="649"/>
      <c r="BX299" s="649"/>
      <c r="BY299" s="649"/>
      <c r="BZ299" s="649"/>
      <c r="CA299" s="649"/>
      <c r="CB299" s="649"/>
      <c r="CC299" s="649"/>
      <c r="CD299" s="649"/>
      <c r="CE299" s="649"/>
      <c r="CF299" s="649"/>
      <c r="CG299" s="649"/>
      <c r="CH299" s="649"/>
      <c r="CI299" s="649"/>
      <c r="CJ299" s="649"/>
      <c r="CK299" s="649"/>
      <c r="CL299" s="649"/>
      <c r="CM299" s="649"/>
      <c r="CN299" s="649"/>
      <c r="CO299" s="649"/>
      <c r="CP299" s="649"/>
      <c r="CQ299" s="649"/>
      <c r="CR299" s="649"/>
      <c r="CS299" s="649"/>
      <c r="CT299" s="649"/>
      <c r="CU299" s="649"/>
      <c r="CV299" s="649"/>
      <c r="CW299" s="649"/>
      <c r="CX299" s="649"/>
      <c r="CY299" s="649"/>
      <c r="CZ299" s="649"/>
      <c r="DA299" s="649"/>
      <c r="DB299" s="649"/>
      <c r="DC299" s="649"/>
      <c r="DD299" s="649"/>
      <c r="DE299" s="649"/>
      <c r="DF299" s="649"/>
      <c r="DG299" s="649"/>
      <c r="DH299" s="649"/>
      <c r="DI299" s="649"/>
      <c r="DJ299" s="649"/>
      <c r="DK299" s="649"/>
      <c r="DL299" s="649"/>
      <c r="DM299" s="649"/>
      <c r="DN299" s="649"/>
      <c r="DO299" s="649"/>
      <c r="DP299" s="649"/>
      <c r="DQ299" s="649"/>
      <c r="DR299" s="649"/>
      <c r="DS299" s="649"/>
      <c r="DT299" s="649"/>
      <c r="DU299" s="649"/>
      <c r="DV299" s="649"/>
      <c r="DW299" s="649"/>
      <c r="DX299" s="649"/>
      <c r="DY299" s="649"/>
      <c r="DZ299" s="649"/>
      <c r="EA299" s="649"/>
      <c r="EB299" s="649"/>
      <c r="EC299" s="649"/>
      <c r="ED299" s="649"/>
      <c r="EE299" s="649"/>
      <c r="EF299" s="649"/>
      <c r="EG299" s="649"/>
      <c r="EH299" s="649"/>
      <c r="EI299" s="649"/>
      <c r="EJ299" s="649"/>
      <c r="EK299" s="649"/>
      <c r="EL299" s="649"/>
      <c r="EM299" s="649"/>
      <c r="EN299" s="649"/>
      <c r="EO299" s="649"/>
      <c r="EP299" s="649"/>
      <c r="EQ299" s="649"/>
      <c r="ER299" s="649"/>
      <c r="ES299" s="649"/>
      <c r="ET299" s="649"/>
      <c r="EU299" s="649"/>
      <c r="EV299" s="649"/>
      <c r="EW299" s="649"/>
      <c r="EX299" s="649"/>
      <c r="EY299" s="649"/>
      <c r="EZ299" s="649"/>
      <c r="FA299" s="649"/>
      <c r="FB299" s="649"/>
      <c r="FC299" s="649"/>
      <c r="FD299" s="649"/>
      <c r="FE299" s="649"/>
      <c r="FF299" s="649"/>
      <c r="FG299" s="649"/>
      <c r="FH299" s="649"/>
      <c r="FI299" s="649"/>
      <c r="FJ299" s="649"/>
      <c r="FK299" s="649"/>
      <c r="FL299" s="649"/>
      <c r="FM299" s="649"/>
      <c r="FN299" s="649"/>
      <c r="FO299" s="649"/>
      <c r="FP299" s="649"/>
      <c r="FQ299" s="649"/>
      <c r="FR299" s="649"/>
      <c r="FS299" s="649"/>
      <c r="FT299" s="649"/>
      <c r="FU299" s="649"/>
      <c r="FV299" s="649"/>
      <c r="FW299" s="649"/>
      <c r="FX299" s="649"/>
      <c r="FY299" s="649"/>
      <c r="FZ299" s="649"/>
      <c r="GA299" s="649"/>
      <c r="GB299" s="649"/>
      <c r="GC299" s="649"/>
      <c r="GD299" s="649"/>
      <c r="GE299" s="649"/>
      <c r="GF299" s="649"/>
      <c r="GG299" s="649"/>
      <c r="GH299" s="649"/>
      <c r="GI299" s="649"/>
      <c r="GJ299" s="649"/>
      <c r="GK299" s="649"/>
      <c r="GL299" s="649"/>
      <c r="GM299" s="649"/>
      <c r="GN299" s="649"/>
      <c r="GO299" s="649"/>
      <c r="GP299" s="649"/>
      <c r="GQ299" s="649"/>
      <c r="GR299" s="649"/>
      <c r="GS299" s="649"/>
      <c r="GT299" s="649"/>
      <c r="GU299" s="649"/>
      <c r="GV299" s="649"/>
      <c r="GW299" s="649"/>
      <c r="GX299" s="649"/>
      <c r="GY299" s="649"/>
      <c r="GZ299" s="649"/>
      <c r="HA299" s="649"/>
      <c r="HB299" s="649"/>
      <c r="HC299" s="649"/>
      <c r="HD299" s="649"/>
      <c r="HE299" s="649"/>
      <c r="HF299" s="649"/>
      <c r="HG299" s="649"/>
      <c r="HH299" s="649"/>
      <c r="HI299" s="649"/>
      <c r="HJ299" s="649"/>
      <c r="HK299" s="649"/>
      <c r="HL299" s="649"/>
      <c r="HM299" s="649"/>
      <c r="HN299" s="649"/>
      <c r="HO299" s="649"/>
      <c r="HP299" s="649"/>
      <c r="HQ299" s="649"/>
      <c r="HR299" s="649"/>
      <c r="HS299" s="649"/>
      <c r="HT299" s="649"/>
      <c r="HU299" s="649"/>
      <c r="HV299" s="649"/>
      <c r="HW299" s="649"/>
      <c r="HX299" s="649"/>
      <c r="HY299" s="649"/>
      <c r="HZ299" s="649"/>
      <c r="IA299" s="649"/>
      <c r="IB299" s="649"/>
      <c r="IC299" s="649"/>
      <c r="ID299" s="649"/>
      <c r="IE299" s="649"/>
      <c r="IF299" s="649"/>
      <c r="IG299" s="649"/>
      <c r="IH299" s="649"/>
      <c r="II299" s="649"/>
      <c r="IJ299" s="649"/>
      <c r="IK299" s="649"/>
      <c r="IL299" s="649"/>
      <c r="IM299" s="649"/>
      <c r="IN299" s="649"/>
      <c r="IO299" s="649"/>
      <c r="IP299" s="649"/>
      <c r="IQ299" s="649"/>
      <c r="IR299" s="649"/>
      <c r="IS299" s="649"/>
      <c r="IT299" s="649"/>
      <c r="IU299" s="649"/>
      <c r="IV299" s="219"/>
    </row>
    <row r="300" spans="1:256" ht="5.0999999999999996" customHeight="1">
      <c r="A300" s="678"/>
      <c r="B300" s="679"/>
      <c r="C300" s="680"/>
      <c r="D300" s="667"/>
      <c r="E300" s="638"/>
      <c r="F300" s="638"/>
      <c r="G300" s="639"/>
      <c r="H300" s="617"/>
      <c r="I300" s="681"/>
      <c r="J300" s="675"/>
      <c r="K300" s="682"/>
      <c r="L300" s="682"/>
      <c r="M300" s="682"/>
      <c r="N300" s="682"/>
      <c r="O300" s="624"/>
      <c r="P300" s="624"/>
      <c r="Q300" s="624"/>
      <c r="R300" s="624"/>
      <c r="S300" s="624"/>
      <c r="T300" s="624"/>
      <c r="U300" s="624"/>
      <c r="V300" s="624"/>
      <c r="W300" s="624"/>
      <c r="X300" s="624"/>
      <c r="Y300" s="624"/>
      <c r="Z300" s="624"/>
      <c r="AA300" s="624"/>
      <c r="AB300" s="624"/>
      <c r="AC300" s="624"/>
      <c r="AD300" s="624"/>
      <c r="AE300" s="624"/>
      <c r="AF300" s="624"/>
      <c r="AG300" s="624"/>
      <c r="AH300" s="624"/>
      <c r="AI300" s="624"/>
      <c r="AJ300" s="624"/>
      <c r="AK300" s="624"/>
      <c r="AL300" s="624"/>
      <c r="AM300" s="624"/>
      <c r="AN300" s="624"/>
      <c r="AO300" s="624"/>
      <c r="AP300" s="624"/>
      <c r="AQ300" s="624"/>
      <c r="AR300" s="624"/>
      <c r="AS300" s="624"/>
      <c r="AT300" s="624"/>
      <c r="AU300" s="624"/>
      <c r="AV300" s="624"/>
      <c r="AW300" s="624"/>
      <c r="AX300" s="624"/>
      <c r="AY300" s="624"/>
      <c r="AZ300" s="624"/>
      <c r="BA300" s="624"/>
      <c r="BB300" s="624"/>
      <c r="BC300" s="624"/>
      <c r="BD300" s="624"/>
      <c r="BE300" s="624"/>
      <c r="BF300" s="624"/>
      <c r="BG300" s="624"/>
      <c r="BH300" s="624"/>
      <c r="BI300" s="624"/>
      <c r="BJ300" s="624"/>
      <c r="BK300" s="624"/>
      <c r="BL300" s="624"/>
      <c r="BM300" s="624"/>
      <c r="BN300" s="624"/>
      <c r="BO300" s="624"/>
      <c r="BP300" s="624"/>
      <c r="BQ300" s="624"/>
      <c r="BR300" s="624"/>
      <c r="BS300" s="624"/>
      <c r="BT300" s="624"/>
      <c r="BU300" s="624"/>
      <c r="BV300" s="624"/>
      <c r="BW300" s="624"/>
      <c r="BX300" s="624"/>
      <c r="BY300" s="624"/>
      <c r="BZ300" s="624"/>
      <c r="CA300" s="624"/>
      <c r="CB300" s="624"/>
      <c r="CC300" s="624"/>
      <c r="CD300" s="624"/>
      <c r="CE300" s="624"/>
      <c r="CF300" s="624"/>
      <c r="CG300" s="624"/>
      <c r="CH300" s="624"/>
      <c r="CI300" s="624"/>
      <c r="CJ300" s="624"/>
      <c r="CK300" s="624"/>
      <c r="CL300" s="624"/>
      <c r="CM300" s="624"/>
      <c r="CN300" s="624"/>
      <c r="CO300" s="624"/>
      <c r="CP300" s="624"/>
      <c r="CQ300" s="624"/>
      <c r="CR300" s="624"/>
      <c r="CS300" s="624"/>
      <c r="CT300" s="624"/>
      <c r="CU300" s="624"/>
      <c r="CV300" s="624"/>
      <c r="CW300" s="624"/>
      <c r="CX300" s="624"/>
      <c r="CY300" s="624"/>
      <c r="CZ300" s="624"/>
      <c r="DA300" s="624"/>
      <c r="DB300" s="624"/>
      <c r="DC300" s="624"/>
      <c r="DD300" s="624"/>
      <c r="DE300" s="624"/>
      <c r="DF300" s="624"/>
      <c r="DG300" s="624"/>
      <c r="DH300" s="624"/>
      <c r="DI300" s="624"/>
      <c r="DJ300" s="624"/>
      <c r="DK300" s="624"/>
      <c r="DL300" s="624"/>
      <c r="DM300" s="624"/>
      <c r="DN300" s="624"/>
      <c r="DO300" s="624"/>
      <c r="DP300" s="624"/>
      <c r="DQ300" s="624"/>
      <c r="DR300" s="624"/>
      <c r="DS300" s="624"/>
      <c r="DT300" s="624"/>
      <c r="DU300" s="624"/>
      <c r="DV300" s="624"/>
      <c r="DW300" s="624"/>
      <c r="DX300" s="624"/>
      <c r="DY300" s="624"/>
      <c r="DZ300" s="624"/>
      <c r="EA300" s="624"/>
      <c r="EB300" s="624"/>
      <c r="EC300" s="624"/>
      <c r="ED300" s="624"/>
      <c r="EE300" s="624"/>
      <c r="EF300" s="624"/>
      <c r="EG300" s="624"/>
      <c r="EH300" s="624"/>
      <c r="EI300" s="624"/>
      <c r="EJ300" s="624"/>
      <c r="EK300" s="624"/>
      <c r="EL300" s="624"/>
      <c r="EM300" s="624"/>
      <c r="EN300" s="624"/>
      <c r="EO300" s="624"/>
      <c r="EP300" s="624"/>
      <c r="EQ300" s="624"/>
      <c r="ER300" s="624"/>
      <c r="ES300" s="624"/>
      <c r="ET300" s="624"/>
      <c r="EU300" s="624"/>
      <c r="EV300" s="624"/>
      <c r="EW300" s="624"/>
      <c r="EX300" s="624"/>
      <c r="EY300" s="624"/>
      <c r="EZ300" s="624"/>
      <c r="FA300" s="624"/>
      <c r="FB300" s="624"/>
      <c r="FC300" s="624"/>
      <c r="FD300" s="624"/>
      <c r="FE300" s="624"/>
      <c r="FF300" s="624"/>
      <c r="FG300" s="624"/>
      <c r="FH300" s="624"/>
      <c r="FI300" s="624"/>
      <c r="FJ300" s="624"/>
      <c r="FK300" s="624"/>
      <c r="FL300" s="624"/>
      <c r="FM300" s="624"/>
      <c r="FN300" s="624"/>
      <c r="FO300" s="624"/>
      <c r="FP300" s="624"/>
      <c r="FQ300" s="624"/>
      <c r="FR300" s="624"/>
      <c r="FS300" s="624"/>
      <c r="FT300" s="624"/>
      <c r="FU300" s="624"/>
      <c r="FV300" s="624"/>
      <c r="FW300" s="624"/>
      <c r="FX300" s="624"/>
      <c r="FY300" s="624"/>
      <c r="FZ300" s="624"/>
      <c r="GA300" s="624"/>
      <c r="GB300" s="624"/>
      <c r="GC300" s="624"/>
      <c r="GD300" s="624"/>
      <c r="GE300" s="624"/>
      <c r="GF300" s="624"/>
      <c r="GG300" s="624"/>
      <c r="GH300" s="624"/>
      <c r="GI300" s="624"/>
      <c r="GJ300" s="624"/>
      <c r="GK300" s="624"/>
      <c r="GL300" s="624"/>
      <c r="GM300" s="624"/>
      <c r="GN300" s="624"/>
      <c r="GO300" s="624"/>
      <c r="GP300" s="624"/>
      <c r="GQ300" s="624"/>
      <c r="GR300" s="624"/>
      <c r="GS300" s="624"/>
      <c r="GT300" s="624"/>
      <c r="GU300" s="624"/>
      <c r="GV300" s="624"/>
      <c r="GW300" s="624"/>
      <c r="GX300" s="624"/>
      <c r="GY300" s="624"/>
      <c r="GZ300" s="624"/>
      <c r="HA300" s="624"/>
      <c r="HB300" s="624"/>
      <c r="HC300" s="624"/>
      <c r="HD300" s="624"/>
      <c r="HE300" s="624"/>
      <c r="HF300" s="624"/>
      <c r="HG300" s="624"/>
      <c r="HH300" s="624"/>
      <c r="HI300" s="624"/>
      <c r="HJ300" s="624"/>
      <c r="HK300" s="624"/>
      <c r="HL300" s="624"/>
      <c r="HM300" s="624"/>
      <c r="HN300" s="624"/>
      <c r="HO300" s="624"/>
      <c r="HP300" s="624"/>
      <c r="HQ300" s="624"/>
      <c r="HR300" s="624"/>
      <c r="HS300" s="624"/>
      <c r="HT300" s="624"/>
      <c r="HU300" s="624"/>
      <c r="HV300" s="624"/>
      <c r="HW300" s="624"/>
      <c r="HX300" s="624"/>
      <c r="HY300" s="624"/>
      <c r="HZ300" s="624"/>
      <c r="IA300" s="624"/>
      <c r="IB300" s="624"/>
      <c r="IC300" s="624"/>
      <c r="ID300" s="624"/>
      <c r="IE300" s="624"/>
      <c r="IF300" s="624"/>
      <c r="IG300" s="624"/>
      <c r="IH300" s="624"/>
      <c r="II300" s="624"/>
      <c r="IJ300" s="624"/>
      <c r="IK300" s="624"/>
      <c r="IL300" s="624"/>
      <c r="IM300" s="624"/>
      <c r="IN300" s="624"/>
      <c r="IO300" s="624"/>
      <c r="IP300" s="624"/>
      <c r="IQ300" s="624"/>
      <c r="IR300" s="624"/>
      <c r="IS300" s="624"/>
      <c r="IT300" s="624"/>
      <c r="IU300" s="624"/>
      <c r="IV300" s="219"/>
    </row>
    <row r="301" spans="1:256">
      <c r="A301" s="1205"/>
      <c r="B301" s="1205"/>
      <c r="C301" s="1208" t="s">
        <v>1386</v>
      </c>
      <c r="D301" s="644" t="s">
        <v>0</v>
      </c>
      <c r="E301" s="645">
        <f>F301+G301</f>
        <v>0</v>
      </c>
      <c r="F301" s="645">
        <v>0</v>
      </c>
      <c r="G301" s="646">
        <v>0</v>
      </c>
      <c r="H301" s="617"/>
      <c r="I301" s="1211" t="s">
        <v>1387</v>
      </c>
      <c r="J301" s="648" t="s">
        <v>0</v>
      </c>
      <c r="K301" s="645">
        <f>L301+M301+N301</f>
        <v>0</v>
      </c>
      <c r="L301" s="645">
        <v>0</v>
      </c>
      <c r="M301" s="645">
        <v>0</v>
      </c>
      <c r="N301" s="645">
        <v>0</v>
      </c>
      <c r="O301" s="219"/>
      <c r="P301" s="219"/>
      <c r="Q301" s="219"/>
      <c r="R301" s="219"/>
      <c r="S301" s="219"/>
      <c r="T301" s="219"/>
      <c r="U301" s="219"/>
      <c r="V301" s="219"/>
      <c r="W301" s="219"/>
      <c r="X301" s="219"/>
      <c r="Y301" s="219"/>
      <c r="Z301" s="219"/>
      <c r="AA301" s="219"/>
      <c r="AB301" s="219"/>
      <c r="AC301" s="219"/>
      <c r="AD301" s="219"/>
      <c r="AE301" s="219"/>
      <c r="AF301" s="219"/>
      <c r="AG301" s="219"/>
      <c r="AH301" s="219"/>
      <c r="AI301" s="219"/>
      <c r="AJ301" s="219"/>
      <c r="AK301" s="219"/>
      <c r="AL301" s="219"/>
      <c r="AM301" s="219"/>
      <c r="AN301" s="219"/>
      <c r="AO301" s="219"/>
      <c r="AP301" s="219"/>
      <c r="AQ301" s="219"/>
      <c r="AR301" s="219"/>
      <c r="AS301" s="219"/>
      <c r="AT301" s="219"/>
      <c r="AU301" s="219"/>
      <c r="AV301" s="219"/>
      <c r="AW301" s="219"/>
      <c r="AX301" s="219"/>
      <c r="AY301" s="219"/>
      <c r="AZ301" s="219"/>
      <c r="BA301" s="219"/>
      <c r="BB301" s="219"/>
      <c r="BC301" s="219"/>
      <c r="BD301" s="219"/>
      <c r="BE301" s="219"/>
      <c r="BF301" s="219"/>
      <c r="BG301" s="219"/>
      <c r="BH301" s="219"/>
      <c r="BI301" s="219"/>
      <c r="BJ301" s="219"/>
      <c r="BK301" s="219"/>
      <c r="BL301" s="219"/>
      <c r="BM301" s="219"/>
      <c r="BN301" s="219"/>
      <c r="BO301" s="219"/>
      <c r="BP301" s="219"/>
      <c r="BQ301" s="219"/>
      <c r="BR301" s="219"/>
      <c r="BS301" s="219"/>
      <c r="BT301" s="219"/>
      <c r="BU301" s="219"/>
      <c r="BV301" s="219"/>
      <c r="BW301" s="219"/>
      <c r="BX301" s="219"/>
      <c r="BY301" s="219"/>
      <c r="BZ301" s="219"/>
      <c r="CA301" s="219"/>
      <c r="CB301" s="219"/>
      <c r="CC301" s="219"/>
      <c r="CD301" s="219"/>
      <c r="CE301" s="219"/>
      <c r="CF301" s="219"/>
      <c r="CG301" s="219"/>
      <c r="CH301" s="219"/>
      <c r="CI301" s="219"/>
      <c r="CJ301" s="219"/>
      <c r="CK301" s="219"/>
      <c r="CL301" s="219"/>
      <c r="CM301" s="219"/>
      <c r="CN301" s="219"/>
      <c r="CO301" s="219"/>
      <c r="CP301" s="219"/>
      <c r="CQ301" s="219"/>
      <c r="CR301" s="219"/>
      <c r="CS301" s="219"/>
      <c r="CT301" s="219"/>
      <c r="CU301" s="219"/>
      <c r="CV301" s="219"/>
      <c r="CW301" s="219"/>
      <c r="CX301" s="219"/>
      <c r="CY301" s="219"/>
      <c r="CZ301" s="219"/>
      <c r="DA301" s="219"/>
      <c r="DB301" s="219"/>
      <c r="DC301" s="219"/>
      <c r="DD301" s="219"/>
      <c r="DE301" s="219"/>
      <c r="DF301" s="219"/>
      <c r="DG301" s="219"/>
      <c r="DH301" s="219"/>
      <c r="DI301" s="219"/>
      <c r="DJ301" s="219"/>
      <c r="DK301" s="219"/>
      <c r="DL301" s="219"/>
      <c r="DM301" s="219"/>
      <c r="DN301" s="219"/>
      <c r="DO301" s="219"/>
      <c r="DP301" s="219"/>
      <c r="DQ301" s="219"/>
      <c r="DR301" s="219"/>
      <c r="DS301" s="219"/>
      <c r="DT301" s="219"/>
      <c r="DU301" s="219"/>
      <c r="DV301" s="219"/>
      <c r="DW301" s="219"/>
      <c r="DX301" s="219"/>
      <c r="DY301" s="219"/>
      <c r="DZ301" s="219"/>
      <c r="EA301" s="219"/>
      <c r="EB301" s="219"/>
      <c r="EC301" s="219"/>
      <c r="ED301" s="219"/>
      <c r="EE301" s="219"/>
      <c r="EF301" s="219"/>
      <c r="EG301" s="219"/>
      <c r="EH301" s="219"/>
      <c r="EI301" s="219"/>
      <c r="EJ301" s="219"/>
      <c r="EK301" s="219"/>
      <c r="EL301" s="219"/>
      <c r="EM301" s="219"/>
      <c r="EN301" s="219"/>
      <c r="EO301" s="219"/>
      <c r="EP301" s="219"/>
      <c r="EQ301" s="219"/>
      <c r="ER301" s="219"/>
      <c r="ES301" s="219"/>
      <c r="ET301" s="219"/>
      <c r="EU301" s="219"/>
      <c r="EV301" s="219"/>
      <c r="EW301" s="219"/>
      <c r="EX301" s="219"/>
      <c r="EY301" s="219"/>
      <c r="EZ301" s="219"/>
      <c r="FA301" s="219"/>
      <c r="FB301" s="219"/>
      <c r="FC301" s="219"/>
      <c r="FD301" s="219"/>
      <c r="FE301" s="219"/>
      <c r="FF301" s="219"/>
      <c r="FG301" s="219"/>
      <c r="FH301" s="219"/>
      <c r="FI301" s="219"/>
      <c r="FJ301" s="219"/>
      <c r="FK301" s="219"/>
      <c r="FL301" s="219"/>
      <c r="FM301" s="219"/>
      <c r="FN301" s="219"/>
      <c r="FO301" s="219"/>
      <c r="FP301" s="219"/>
      <c r="FQ301" s="219"/>
      <c r="FR301" s="219"/>
      <c r="FS301" s="219"/>
      <c r="FT301" s="219"/>
      <c r="FU301" s="219"/>
      <c r="FV301" s="219"/>
      <c r="FW301" s="219"/>
      <c r="FX301" s="219"/>
      <c r="FY301" s="219"/>
      <c r="FZ301" s="219"/>
      <c r="GA301" s="219"/>
      <c r="GB301" s="219"/>
      <c r="GC301" s="219"/>
      <c r="GD301" s="219"/>
      <c r="GE301" s="219"/>
      <c r="GF301" s="219"/>
      <c r="GG301" s="219"/>
      <c r="GH301" s="219"/>
      <c r="GI301" s="219"/>
      <c r="GJ301" s="219"/>
      <c r="GK301" s="219"/>
      <c r="GL301" s="219"/>
      <c r="GM301" s="219"/>
      <c r="GN301" s="219"/>
      <c r="GO301" s="219"/>
      <c r="GP301" s="219"/>
      <c r="GQ301" s="219"/>
      <c r="GR301" s="219"/>
      <c r="GS301" s="219"/>
      <c r="GT301" s="219"/>
      <c r="GU301" s="219"/>
      <c r="GV301" s="219"/>
      <c r="GW301" s="219"/>
      <c r="GX301" s="219"/>
      <c r="GY301" s="219"/>
      <c r="GZ301" s="219"/>
      <c r="HA301" s="219"/>
      <c r="HB301" s="219"/>
      <c r="HC301" s="219"/>
      <c r="HD301" s="219"/>
      <c r="HE301" s="219"/>
      <c r="HF301" s="219"/>
      <c r="HG301" s="219"/>
      <c r="HH301" s="219"/>
      <c r="HI301" s="219"/>
      <c r="HJ301" s="219"/>
      <c r="HK301" s="219"/>
      <c r="HL301" s="219"/>
      <c r="HM301" s="219"/>
      <c r="HN301" s="219"/>
      <c r="HO301" s="219"/>
      <c r="HP301" s="219"/>
      <c r="HQ301" s="219"/>
      <c r="HR301" s="219"/>
      <c r="HS301" s="219"/>
      <c r="HT301" s="219"/>
      <c r="HU301" s="219"/>
      <c r="HV301" s="219"/>
      <c r="HW301" s="219"/>
      <c r="HX301" s="219"/>
      <c r="HY301" s="219"/>
      <c r="HZ301" s="219"/>
      <c r="IA301" s="219"/>
      <c r="IB301" s="219"/>
      <c r="IC301" s="219"/>
      <c r="ID301" s="219"/>
      <c r="IE301" s="219"/>
      <c r="IF301" s="219"/>
      <c r="IG301" s="219"/>
      <c r="IH301" s="219"/>
      <c r="II301" s="219"/>
      <c r="IJ301" s="219"/>
      <c r="IK301" s="219"/>
      <c r="IL301" s="219"/>
      <c r="IM301" s="219"/>
      <c r="IN301" s="219"/>
      <c r="IO301" s="219"/>
      <c r="IP301" s="219"/>
      <c r="IQ301" s="219"/>
      <c r="IR301" s="219"/>
      <c r="IS301" s="219"/>
      <c r="IT301" s="219"/>
      <c r="IU301" s="219"/>
      <c r="IV301" s="219"/>
    </row>
    <row r="302" spans="1:256">
      <c r="A302" s="1206"/>
      <c r="B302" s="1206"/>
      <c r="C302" s="1209"/>
      <c r="D302" s="644" t="s">
        <v>1</v>
      </c>
      <c r="E302" s="645">
        <f>F302+G302</f>
        <v>582333.33000000007</v>
      </c>
      <c r="F302" s="645">
        <v>427333.33</v>
      </c>
      <c r="G302" s="646">
        <v>155000</v>
      </c>
      <c r="H302" s="617"/>
      <c r="I302" s="1212"/>
      <c r="J302" s="648" t="s">
        <v>1</v>
      </c>
      <c r="K302" s="645">
        <f>L302+M302+N302</f>
        <v>582333.33000000007</v>
      </c>
      <c r="L302" s="645">
        <v>427333.33</v>
      </c>
      <c r="M302" s="645">
        <v>155000</v>
      </c>
      <c r="N302" s="645">
        <v>0</v>
      </c>
      <c r="O302" s="219"/>
      <c r="P302" s="219"/>
      <c r="Q302" s="219"/>
      <c r="R302" s="219"/>
      <c r="S302" s="219"/>
      <c r="T302" s="219"/>
      <c r="U302" s="219"/>
      <c r="V302" s="219"/>
      <c r="W302" s="219"/>
      <c r="X302" s="219"/>
      <c r="Y302" s="219"/>
      <c r="Z302" s="219"/>
      <c r="AA302" s="219"/>
      <c r="AB302" s="219"/>
      <c r="AC302" s="219"/>
      <c r="AD302" s="219"/>
      <c r="AE302" s="219"/>
      <c r="AF302" s="219"/>
      <c r="AG302" s="219"/>
      <c r="AH302" s="219"/>
      <c r="AI302" s="219"/>
      <c r="AJ302" s="219"/>
      <c r="AK302" s="219"/>
      <c r="AL302" s="219"/>
      <c r="AM302" s="219"/>
      <c r="AN302" s="219"/>
      <c r="AO302" s="219"/>
      <c r="AP302" s="219"/>
      <c r="AQ302" s="219"/>
      <c r="AR302" s="219"/>
      <c r="AS302" s="219"/>
      <c r="AT302" s="219"/>
      <c r="AU302" s="219"/>
      <c r="AV302" s="219"/>
      <c r="AW302" s="219"/>
      <c r="AX302" s="219"/>
      <c r="AY302" s="219"/>
      <c r="AZ302" s="219"/>
      <c r="BA302" s="219"/>
      <c r="BB302" s="219"/>
      <c r="BC302" s="219"/>
      <c r="BD302" s="219"/>
      <c r="BE302" s="219"/>
      <c r="BF302" s="219"/>
      <c r="BG302" s="219"/>
      <c r="BH302" s="219"/>
      <c r="BI302" s="219"/>
      <c r="BJ302" s="219"/>
      <c r="BK302" s="219"/>
      <c r="BL302" s="219"/>
      <c r="BM302" s="219"/>
      <c r="BN302" s="219"/>
      <c r="BO302" s="219"/>
      <c r="BP302" s="219"/>
      <c r="BQ302" s="219"/>
      <c r="BR302" s="219"/>
      <c r="BS302" s="219"/>
      <c r="BT302" s="219"/>
      <c r="BU302" s="219"/>
      <c r="BV302" s="219"/>
      <c r="BW302" s="219"/>
      <c r="BX302" s="219"/>
      <c r="BY302" s="219"/>
      <c r="BZ302" s="219"/>
      <c r="CA302" s="219"/>
      <c r="CB302" s="219"/>
      <c r="CC302" s="219"/>
      <c r="CD302" s="219"/>
      <c r="CE302" s="219"/>
      <c r="CF302" s="219"/>
      <c r="CG302" s="219"/>
      <c r="CH302" s="219"/>
      <c r="CI302" s="219"/>
      <c r="CJ302" s="219"/>
      <c r="CK302" s="219"/>
      <c r="CL302" s="219"/>
      <c r="CM302" s="219"/>
      <c r="CN302" s="219"/>
      <c r="CO302" s="219"/>
      <c r="CP302" s="219"/>
      <c r="CQ302" s="219"/>
      <c r="CR302" s="219"/>
      <c r="CS302" s="219"/>
      <c r="CT302" s="219"/>
      <c r="CU302" s="219"/>
      <c r="CV302" s="219"/>
      <c r="CW302" s="219"/>
      <c r="CX302" s="219"/>
      <c r="CY302" s="219"/>
      <c r="CZ302" s="219"/>
      <c r="DA302" s="219"/>
      <c r="DB302" s="219"/>
      <c r="DC302" s="219"/>
      <c r="DD302" s="219"/>
      <c r="DE302" s="219"/>
      <c r="DF302" s="219"/>
      <c r="DG302" s="219"/>
      <c r="DH302" s="219"/>
      <c r="DI302" s="219"/>
      <c r="DJ302" s="219"/>
      <c r="DK302" s="219"/>
      <c r="DL302" s="219"/>
      <c r="DM302" s="219"/>
      <c r="DN302" s="219"/>
      <c r="DO302" s="219"/>
      <c r="DP302" s="219"/>
      <c r="DQ302" s="219"/>
      <c r="DR302" s="219"/>
      <c r="DS302" s="219"/>
      <c r="DT302" s="219"/>
      <c r="DU302" s="219"/>
      <c r="DV302" s="219"/>
      <c r="DW302" s="219"/>
      <c r="DX302" s="219"/>
      <c r="DY302" s="219"/>
      <c r="DZ302" s="219"/>
      <c r="EA302" s="219"/>
      <c r="EB302" s="219"/>
      <c r="EC302" s="219"/>
      <c r="ED302" s="219"/>
      <c r="EE302" s="219"/>
      <c r="EF302" s="219"/>
      <c r="EG302" s="219"/>
      <c r="EH302" s="219"/>
      <c r="EI302" s="219"/>
      <c r="EJ302" s="219"/>
      <c r="EK302" s="219"/>
      <c r="EL302" s="219"/>
      <c r="EM302" s="219"/>
      <c r="EN302" s="219"/>
      <c r="EO302" s="219"/>
      <c r="EP302" s="219"/>
      <c r="EQ302" s="219"/>
      <c r="ER302" s="219"/>
      <c r="ES302" s="219"/>
      <c r="ET302" s="219"/>
      <c r="EU302" s="219"/>
      <c r="EV302" s="219"/>
      <c r="EW302" s="219"/>
      <c r="EX302" s="219"/>
      <c r="EY302" s="219"/>
      <c r="EZ302" s="219"/>
      <c r="FA302" s="219"/>
      <c r="FB302" s="219"/>
      <c r="FC302" s="219"/>
      <c r="FD302" s="219"/>
      <c r="FE302" s="219"/>
      <c r="FF302" s="219"/>
      <c r="FG302" s="219"/>
      <c r="FH302" s="219"/>
      <c r="FI302" s="219"/>
      <c r="FJ302" s="219"/>
      <c r="FK302" s="219"/>
      <c r="FL302" s="219"/>
      <c r="FM302" s="219"/>
      <c r="FN302" s="219"/>
      <c r="FO302" s="219"/>
      <c r="FP302" s="219"/>
      <c r="FQ302" s="219"/>
      <c r="FR302" s="219"/>
      <c r="FS302" s="219"/>
      <c r="FT302" s="219"/>
      <c r="FU302" s="219"/>
      <c r="FV302" s="219"/>
      <c r="FW302" s="219"/>
      <c r="FX302" s="219"/>
      <c r="FY302" s="219"/>
      <c r="FZ302" s="219"/>
      <c r="GA302" s="219"/>
      <c r="GB302" s="219"/>
      <c r="GC302" s="219"/>
      <c r="GD302" s="219"/>
      <c r="GE302" s="219"/>
      <c r="GF302" s="219"/>
      <c r="GG302" s="219"/>
      <c r="GH302" s="219"/>
      <c r="GI302" s="219"/>
      <c r="GJ302" s="219"/>
      <c r="GK302" s="219"/>
      <c r="GL302" s="219"/>
      <c r="GM302" s="219"/>
      <c r="GN302" s="219"/>
      <c r="GO302" s="219"/>
      <c r="GP302" s="219"/>
      <c r="GQ302" s="219"/>
      <c r="GR302" s="219"/>
      <c r="GS302" s="219"/>
      <c r="GT302" s="219"/>
      <c r="GU302" s="219"/>
      <c r="GV302" s="219"/>
      <c r="GW302" s="219"/>
      <c r="GX302" s="219"/>
      <c r="GY302" s="219"/>
      <c r="GZ302" s="219"/>
      <c r="HA302" s="219"/>
      <c r="HB302" s="219"/>
      <c r="HC302" s="219"/>
      <c r="HD302" s="219"/>
      <c r="HE302" s="219"/>
      <c r="HF302" s="219"/>
      <c r="HG302" s="219"/>
      <c r="HH302" s="219"/>
      <c r="HI302" s="219"/>
      <c r="HJ302" s="219"/>
      <c r="HK302" s="219"/>
      <c r="HL302" s="219"/>
      <c r="HM302" s="219"/>
      <c r="HN302" s="219"/>
      <c r="HO302" s="219"/>
      <c r="HP302" s="219"/>
      <c r="HQ302" s="219"/>
      <c r="HR302" s="219"/>
      <c r="HS302" s="219"/>
      <c r="HT302" s="219"/>
      <c r="HU302" s="219"/>
      <c r="HV302" s="219"/>
      <c r="HW302" s="219"/>
      <c r="HX302" s="219"/>
      <c r="HY302" s="219"/>
      <c r="HZ302" s="219"/>
      <c r="IA302" s="219"/>
      <c r="IB302" s="219"/>
      <c r="IC302" s="219"/>
      <c r="ID302" s="219"/>
      <c r="IE302" s="219"/>
      <c r="IF302" s="219"/>
      <c r="IG302" s="219"/>
      <c r="IH302" s="219"/>
      <c r="II302" s="219"/>
      <c r="IJ302" s="219"/>
      <c r="IK302" s="219"/>
      <c r="IL302" s="219"/>
      <c r="IM302" s="219"/>
      <c r="IN302" s="219"/>
      <c r="IO302" s="219"/>
      <c r="IP302" s="219"/>
      <c r="IQ302" s="219"/>
      <c r="IR302" s="219"/>
      <c r="IS302" s="219"/>
      <c r="IT302" s="219"/>
      <c r="IU302" s="219"/>
      <c r="IV302" s="219"/>
    </row>
    <row r="303" spans="1:256">
      <c r="A303" s="1207"/>
      <c r="B303" s="1207"/>
      <c r="C303" s="1210"/>
      <c r="D303" s="644" t="s">
        <v>2</v>
      </c>
      <c r="E303" s="645">
        <f>E301+E302</f>
        <v>582333.33000000007</v>
      </c>
      <c r="F303" s="645">
        <f>F301+F302</f>
        <v>427333.33</v>
      </c>
      <c r="G303" s="645">
        <f>G301+G302</f>
        <v>155000</v>
      </c>
      <c r="H303" s="617"/>
      <c r="I303" s="1213"/>
      <c r="J303" s="648" t="s">
        <v>2</v>
      </c>
      <c r="K303" s="645">
        <f>K301+K302</f>
        <v>582333.33000000007</v>
      </c>
      <c r="L303" s="645">
        <f>L301+L302</f>
        <v>427333.33</v>
      </c>
      <c r="M303" s="645">
        <f>M301+M302</f>
        <v>155000</v>
      </c>
      <c r="N303" s="645">
        <f>N301+N302</f>
        <v>0</v>
      </c>
      <c r="O303" s="219"/>
      <c r="P303" s="219"/>
      <c r="Q303" s="219"/>
      <c r="R303" s="219"/>
      <c r="S303" s="219"/>
      <c r="T303" s="219"/>
      <c r="U303" s="219"/>
      <c r="V303" s="219"/>
      <c r="W303" s="219"/>
      <c r="X303" s="219"/>
      <c r="Y303" s="219"/>
      <c r="Z303" s="219"/>
      <c r="AA303" s="219"/>
      <c r="AB303" s="219"/>
      <c r="AC303" s="219"/>
      <c r="AD303" s="219"/>
      <c r="AE303" s="219"/>
      <c r="AF303" s="219"/>
      <c r="AG303" s="219"/>
      <c r="AH303" s="219"/>
      <c r="AI303" s="219"/>
      <c r="AJ303" s="219"/>
      <c r="AK303" s="219"/>
      <c r="AL303" s="219"/>
      <c r="AM303" s="219"/>
      <c r="AN303" s="219"/>
      <c r="AO303" s="219"/>
      <c r="AP303" s="219"/>
      <c r="AQ303" s="219"/>
      <c r="AR303" s="219"/>
      <c r="AS303" s="219"/>
      <c r="AT303" s="219"/>
      <c r="AU303" s="219"/>
      <c r="AV303" s="219"/>
      <c r="AW303" s="219"/>
      <c r="AX303" s="219"/>
      <c r="AY303" s="219"/>
      <c r="AZ303" s="219"/>
      <c r="BA303" s="219"/>
      <c r="BB303" s="219"/>
      <c r="BC303" s="219"/>
      <c r="BD303" s="219"/>
      <c r="BE303" s="219"/>
      <c r="BF303" s="219"/>
      <c r="BG303" s="219"/>
      <c r="BH303" s="219"/>
      <c r="BI303" s="219"/>
      <c r="BJ303" s="219"/>
      <c r="BK303" s="219"/>
      <c r="BL303" s="219"/>
      <c r="BM303" s="219"/>
      <c r="BN303" s="219"/>
      <c r="BO303" s="219"/>
      <c r="BP303" s="219"/>
      <c r="BQ303" s="219"/>
      <c r="BR303" s="219"/>
      <c r="BS303" s="219"/>
      <c r="BT303" s="219"/>
      <c r="BU303" s="219"/>
      <c r="BV303" s="219"/>
      <c r="BW303" s="219"/>
      <c r="BX303" s="219"/>
      <c r="BY303" s="219"/>
      <c r="BZ303" s="219"/>
      <c r="CA303" s="219"/>
      <c r="CB303" s="219"/>
      <c r="CC303" s="219"/>
      <c r="CD303" s="219"/>
      <c r="CE303" s="219"/>
      <c r="CF303" s="219"/>
      <c r="CG303" s="219"/>
      <c r="CH303" s="219"/>
      <c r="CI303" s="219"/>
      <c r="CJ303" s="219"/>
      <c r="CK303" s="219"/>
      <c r="CL303" s="219"/>
      <c r="CM303" s="219"/>
      <c r="CN303" s="219"/>
      <c r="CO303" s="219"/>
      <c r="CP303" s="219"/>
      <c r="CQ303" s="219"/>
      <c r="CR303" s="219"/>
      <c r="CS303" s="219"/>
      <c r="CT303" s="219"/>
      <c r="CU303" s="219"/>
      <c r="CV303" s="219"/>
      <c r="CW303" s="219"/>
      <c r="CX303" s="219"/>
      <c r="CY303" s="219"/>
      <c r="CZ303" s="219"/>
      <c r="DA303" s="219"/>
      <c r="DB303" s="219"/>
      <c r="DC303" s="219"/>
      <c r="DD303" s="219"/>
      <c r="DE303" s="219"/>
      <c r="DF303" s="219"/>
      <c r="DG303" s="219"/>
      <c r="DH303" s="219"/>
      <c r="DI303" s="219"/>
      <c r="DJ303" s="219"/>
      <c r="DK303" s="219"/>
      <c r="DL303" s="219"/>
      <c r="DM303" s="219"/>
      <c r="DN303" s="219"/>
      <c r="DO303" s="219"/>
      <c r="DP303" s="219"/>
      <c r="DQ303" s="219"/>
      <c r="DR303" s="219"/>
      <c r="DS303" s="219"/>
      <c r="DT303" s="219"/>
      <c r="DU303" s="219"/>
      <c r="DV303" s="219"/>
      <c r="DW303" s="219"/>
      <c r="DX303" s="219"/>
      <c r="DY303" s="219"/>
      <c r="DZ303" s="219"/>
      <c r="EA303" s="219"/>
      <c r="EB303" s="219"/>
      <c r="EC303" s="219"/>
      <c r="ED303" s="219"/>
      <c r="EE303" s="219"/>
      <c r="EF303" s="219"/>
      <c r="EG303" s="219"/>
      <c r="EH303" s="219"/>
      <c r="EI303" s="219"/>
      <c r="EJ303" s="219"/>
      <c r="EK303" s="219"/>
      <c r="EL303" s="219"/>
      <c r="EM303" s="219"/>
      <c r="EN303" s="219"/>
      <c r="EO303" s="219"/>
      <c r="EP303" s="219"/>
      <c r="EQ303" s="219"/>
      <c r="ER303" s="219"/>
      <c r="ES303" s="219"/>
      <c r="ET303" s="219"/>
      <c r="EU303" s="219"/>
      <c r="EV303" s="219"/>
      <c r="EW303" s="219"/>
      <c r="EX303" s="219"/>
      <c r="EY303" s="219"/>
      <c r="EZ303" s="219"/>
      <c r="FA303" s="219"/>
      <c r="FB303" s="219"/>
      <c r="FC303" s="219"/>
      <c r="FD303" s="219"/>
      <c r="FE303" s="219"/>
      <c r="FF303" s="219"/>
      <c r="FG303" s="219"/>
      <c r="FH303" s="219"/>
      <c r="FI303" s="219"/>
      <c r="FJ303" s="219"/>
      <c r="FK303" s="219"/>
      <c r="FL303" s="219"/>
      <c r="FM303" s="219"/>
      <c r="FN303" s="219"/>
      <c r="FO303" s="219"/>
      <c r="FP303" s="219"/>
      <c r="FQ303" s="219"/>
      <c r="FR303" s="219"/>
      <c r="FS303" s="219"/>
      <c r="FT303" s="219"/>
      <c r="FU303" s="219"/>
      <c r="FV303" s="219"/>
      <c r="FW303" s="219"/>
      <c r="FX303" s="219"/>
      <c r="FY303" s="219"/>
      <c r="FZ303" s="219"/>
      <c r="GA303" s="219"/>
      <c r="GB303" s="219"/>
      <c r="GC303" s="219"/>
      <c r="GD303" s="219"/>
      <c r="GE303" s="219"/>
      <c r="GF303" s="219"/>
      <c r="GG303" s="219"/>
      <c r="GH303" s="219"/>
      <c r="GI303" s="219"/>
      <c r="GJ303" s="219"/>
      <c r="GK303" s="219"/>
      <c r="GL303" s="219"/>
      <c r="GM303" s="219"/>
      <c r="GN303" s="219"/>
      <c r="GO303" s="219"/>
      <c r="GP303" s="219"/>
      <c r="GQ303" s="219"/>
      <c r="GR303" s="219"/>
      <c r="GS303" s="219"/>
      <c r="GT303" s="219"/>
      <c r="GU303" s="219"/>
      <c r="GV303" s="219"/>
      <c r="GW303" s="219"/>
      <c r="GX303" s="219"/>
      <c r="GY303" s="219"/>
      <c r="GZ303" s="219"/>
      <c r="HA303" s="219"/>
      <c r="HB303" s="219"/>
      <c r="HC303" s="219"/>
      <c r="HD303" s="219"/>
      <c r="HE303" s="219"/>
      <c r="HF303" s="219"/>
      <c r="HG303" s="219"/>
      <c r="HH303" s="219"/>
      <c r="HI303" s="219"/>
      <c r="HJ303" s="219"/>
      <c r="HK303" s="219"/>
      <c r="HL303" s="219"/>
      <c r="HM303" s="219"/>
      <c r="HN303" s="219"/>
      <c r="HO303" s="219"/>
      <c r="HP303" s="219"/>
      <c r="HQ303" s="219"/>
      <c r="HR303" s="219"/>
      <c r="HS303" s="219"/>
      <c r="HT303" s="219"/>
      <c r="HU303" s="219"/>
      <c r="HV303" s="219"/>
      <c r="HW303" s="219"/>
      <c r="HX303" s="219"/>
      <c r="HY303" s="219"/>
      <c r="HZ303" s="219"/>
      <c r="IA303" s="219"/>
      <c r="IB303" s="219"/>
      <c r="IC303" s="219"/>
      <c r="ID303" s="219"/>
      <c r="IE303" s="219"/>
      <c r="IF303" s="219"/>
      <c r="IG303" s="219"/>
      <c r="IH303" s="219"/>
      <c r="II303" s="219"/>
      <c r="IJ303" s="219"/>
      <c r="IK303" s="219"/>
      <c r="IL303" s="219"/>
      <c r="IM303" s="219"/>
      <c r="IN303" s="219"/>
      <c r="IO303" s="219"/>
      <c r="IP303" s="219"/>
      <c r="IQ303" s="219"/>
      <c r="IR303" s="219"/>
      <c r="IS303" s="219"/>
      <c r="IT303" s="219"/>
      <c r="IU303" s="219"/>
      <c r="IV303" s="219"/>
    </row>
    <row r="304" spans="1:256" ht="5.0999999999999996" customHeight="1">
      <c r="A304" s="670"/>
      <c r="B304" s="670"/>
      <c r="C304" s="671"/>
      <c r="D304" s="644"/>
      <c r="E304" s="645"/>
      <c r="F304" s="645"/>
      <c r="G304" s="646"/>
      <c r="H304" s="617"/>
      <c r="I304" s="672"/>
      <c r="J304" s="648"/>
      <c r="K304" s="645"/>
      <c r="L304" s="645"/>
      <c r="M304" s="645"/>
      <c r="N304" s="645"/>
      <c r="O304" s="219"/>
      <c r="P304" s="219"/>
      <c r="Q304" s="219"/>
      <c r="R304" s="219"/>
      <c r="S304" s="219"/>
      <c r="T304" s="219"/>
      <c r="U304" s="219"/>
      <c r="V304" s="219"/>
      <c r="W304" s="219"/>
      <c r="X304" s="219"/>
      <c r="Y304" s="219"/>
      <c r="Z304" s="219"/>
      <c r="AA304" s="219"/>
      <c r="AB304" s="219"/>
      <c r="AC304" s="219"/>
      <c r="AD304" s="219"/>
      <c r="AE304" s="219"/>
      <c r="AF304" s="219"/>
      <c r="AG304" s="219"/>
      <c r="AH304" s="219"/>
      <c r="AI304" s="219"/>
      <c r="AJ304" s="219"/>
      <c r="AK304" s="219"/>
      <c r="AL304" s="219"/>
      <c r="AM304" s="219"/>
      <c r="AN304" s="219"/>
      <c r="AO304" s="219"/>
      <c r="AP304" s="219"/>
      <c r="AQ304" s="219"/>
      <c r="AR304" s="219"/>
      <c r="AS304" s="219"/>
      <c r="AT304" s="219"/>
      <c r="AU304" s="219"/>
      <c r="AV304" s="219"/>
      <c r="AW304" s="219"/>
      <c r="AX304" s="219"/>
      <c r="AY304" s="219"/>
      <c r="AZ304" s="219"/>
      <c r="BA304" s="219"/>
      <c r="BB304" s="219"/>
      <c r="BC304" s="219"/>
      <c r="BD304" s="219"/>
      <c r="BE304" s="219"/>
      <c r="BF304" s="219"/>
      <c r="BG304" s="219"/>
      <c r="BH304" s="219"/>
      <c r="BI304" s="219"/>
      <c r="BJ304" s="219"/>
      <c r="BK304" s="219"/>
      <c r="BL304" s="219"/>
      <c r="BM304" s="219"/>
      <c r="BN304" s="219"/>
      <c r="BO304" s="219"/>
      <c r="BP304" s="219"/>
      <c r="BQ304" s="219"/>
      <c r="BR304" s="219"/>
      <c r="BS304" s="219"/>
      <c r="BT304" s="219"/>
      <c r="BU304" s="219"/>
      <c r="BV304" s="219"/>
      <c r="BW304" s="219"/>
      <c r="BX304" s="219"/>
      <c r="BY304" s="219"/>
      <c r="BZ304" s="219"/>
      <c r="CA304" s="219"/>
      <c r="CB304" s="219"/>
      <c r="CC304" s="219"/>
      <c r="CD304" s="219"/>
      <c r="CE304" s="219"/>
      <c r="CF304" s="219"/>
      <c r="CG304" s="219"/>
      <c r="CH304" s="219"/>
      <c r="CI304" s="219"/>
      <c r="CJ304" s="219"/>
      <c r="CK304" s="219"/>
      <c r="CL304" s="219"/>
      <c r="CM304" s="219"/>
      <c r="CN304" s="219"/>
      <c r="CO304" s="219"/>
      <c r="CP304" s="219"/>
      <c r="CQ304" s="219"/>
      <c r="CR304" s="219"/>
      <c r="CS304" s="219"/>
      <c r="CT304" s="219"/>
      <c r="CU304" s="219"/>
      <c r="CV304" s="219"/>
      <c r="CW304" s="219"/>
      <c r="CX304" s="219"/>
      <c r="CY304" s="219"/>
      <c r="CZ304" s="219"/>
      <c r="DA304" s="219"/>
      <c r="DB304" s="219"/>
      <c r="DC304" s="219"/>
      <c r="DD304" s="219"/>
      <c r="DE304" s="219"/>
      <c r="DF304" s="219"/>
      <c r="DG304" s="219"/>
      <c r="DH304" s="219"/>
      <c r="DI304" s="219"/>
      <c r="DJ304" s="219"/>
      <c r="DK304" s="219"/>
      <c r="DL304" s="219"/>
      <c r="DM304" s="219"/>
      <c r="DN304" s="219"/>
      <c r="DO304" s="219"/>
      <c r="DP304" s="219"/>
      <c r="DQ304" s="219"/>
      <c r="DR304" s="219"/>
      <c r="DS304" s="219"/>
      <c r="DT304" s="219"/>
      <c r="DU304" s="219"/>
      <c r="DV304" s="219"/>
      <c r="DW304" s="219"/>
      <c r="DX304" s="219"/>
      <c r="DY304" s="219"/>
      <c r="DZ304" s="219"/>
      <c r="EA304" s="219"/>
      <c r="EB304" s="219"/>
      <c r="EC304" s="219"/>
      <c r="ED304" s="219"/>
      <c r="EE304" s="219"/>
      <c r="EF304" s="219"/>
      <c r="EG304" s="219"/>
      <c r="EH304" s="219"/>
      <c r="EI304" s="219"/>
      <c r="EJ304" s="219"/>
      <c r="EK304" s="219"/>
      <c r="EL304" s="219"/>
      <c r="EM304" s="219"/>
      <c r="EN304" s="219"/>
      <c r="EO304" s="219"/>
      <c r="EP304" s="219"/>
      <c r="EQ304" s="219"/>
      <c r="ER304" s="219"/>
      <c r="ES304" s="219"/>
      <c r="ET304" s="219"/>
      <c r="EU304" s="219"/>
      <c r="EV304" s="219"/>
      <c r="EW304" s="219"/>
      <c r="EX304" s="219"/>
      <c r="EY304" s="219"/>
      <c r="EZ304" s="219"/>
      <c r="FA304" s="219"/>
      <c r="FB304" s="219"/>
      <c r="FC304" s="219"/>
      <c r="FD304" s="219"/>
      <c r="FE304" s="219"/>
      <c r="FF304" s="219"/>
      <c r="FG304" s="219"/>
      <c r="FH304" s="219"/>
      <c r="FI304" s="219"/>
      <c r="FJ304" s="219"/>
      <c r="FK304" s="219"/>
      <c r="FL304" s="219"/>
      <c r="FM304" s="219"/>
      <c r="FN304" s="219"/>
      <c r="FO304" s="219"/>
      <c r="FP304" s="219"/>
      <c r="FQ304" s="219"/>
      <c r="FR304" s="219"/>
      <c r="FS304" s="219"/>
      <c r="FT304" s="219"/>
      <c r="FU304" s="219"/>
      <c r="FV304" s="219"/>
      <c r="FW304" s="219"/>
      <c r="FX304" s="219"/>
      <c r="FY304" s="219"/>
      <c r="FZ304" s="219"/>
      <c r="GA304" s="219"/>
      <c r="GB304" s="219"/>
      <c r="GC304" s="219"/>
      <c r="GD304" s="219"/>
      <c r="GE304" s="219"/>
      <c r="GF304" s="219"/>
      <c r="GG304" s="219"/>
      <c r="GH304" s="219"/>
      <c r="GI304" s="219"/>
      <c r="GJ304" s="219"/>
      <c r="GK304" s="219"/>
      <c r="GL304" s="219"/>
      <c r="GM304" s="219"/>
      <c r="GN304" s="219"/>
      <c r="GO304" s="219"/>
      <c r="GP304" s="219"/>
      <c r="GQ304" s="219"/>
      <c r="GR304" s="219"/>
      <c r="GS304" s="219"/>
      <c r="GT304" s="219"/>
      <c r="GU304" s="219"/>
      <c r="GV304" s="219"/>
      <c r="GW304" s="219"/>
      <c r="GX304" s="219"/>
      <c r="GY304" s="219"/>
      <c r="GZ304" s="219"/>
      <c r="HA304" s="219"/>
      <c r="HB304" s="219"/>
      <c r="HC304" s="219"/>
      <c r="HD304" s="219"/>
      <c r="HE304" s="219"/>
      <c r="HF304" s="219"/>
      <c r="HG304" s="219"/>
      <c r="HH304" s="219"/>
      <c r="HI304" s="219"/>
      <c r="HJ304" s="219"/>
      <c r="HK304" s="219"/>
      <c r="HL304" s="219"/>
      <c r="HM304" s="219"/>
      <c r="HN304" s="219"/>
      <c r="HO304" s="219"/>
      <c r="HP304" s="219"/>
      <c r="HQ304" s="219"/>
      <c r="HR304" s="219"/>
      <c r="HS304" s="219"/>
      <c r="HT304" s="219"/>
      <c r="HU304" s="219"/>
      <c r="HV304" s="219"/>
      <c r="HW304" s="219"/>
      <c r="HX304" s="219"/>
      <c r="HY304" s="219"/>
      <c r="HZ304" s="219"/>
      <c r="IA304" s="219"/>
      <c r="IB304" s="219"/>
      <c r="IC304" s="219"/>
      <c r="ID304" s="219"/>
      <c r="IE304" s="219"/>
      <c r="IF304" s="219"/>
      <c r="IG304" s="219"/>
      <c r="IH304" s="219"/>
      <c r="II304" s="219"/>
      <c r="IJ304" s="219"/>
      <c r="IK304" s="219"/>
      <c r="IL304" s="219"/>
      <c r="IM304" s="219"/>
      <c r="IN304" s="219"/>
      <c r="IO304" s="219"/>
      <c r="IP304" s="219"/>
      <c r="IQ304" s="219"/>
      <c r="IR304" s="219"/>
      <c r="IS304" s="219"/>
      <c r="IT304" s="219"/>
      <c r="IU304" s="219"/>
      <c r="IV304" s="219"/>
    </row>
    <row r="305" spans="1:256" ht="9" hidden="1" customHeight="1">
      <c r="A305" s="670"/>
      <c r="B305" s="670"/>
      <c r="C305" s="671"/>
      <c r="D305" s="644"/>
      <c r="E305" s="645"/>
      <c r="F305" s="645"/>
      <c r="G305" s="646"/>
      <c r="H305" s="617"/>
      <c r="I305" s="672"/>
      <c r="J305" s="648"/>
      <c r="K305" s="645"/>
      <c r="L305" s="645"/>
      <c r="M305" s="645"/>
      <c r="N305" s="645"/>
      <c r="O305" s="219"/>
      <c r="P305" s="219"/>
      <c r="Q305" s="219"/>
      <c r="R305" s="219"/>
      <c r="S305" s="219"/>
      <c r="T305" s="219"/>
      <c r="U305" s="219"/>
      <c r="V305" s="219"/>
      <c r="W305" s="219"/>
      <c r="X305" s="219"/>
      <c r="Y305" s="219"/>
      <c r="Z305" s="219"/>
      <c r="AA305" s="219"/>
      <c r="AB305" s="219"/>
      <c r="AC305" s="219"/>
      <c r="AD305" s="219"/>
      <c r="AE305" s="219"/>
      <c r="AF305" s="219"/>
      <c r="AG305" s="219"/>
      <c r="AH305" s="219"/>
      <c r="AI305" s="219"/>
      <c r="AJ305" s="219"/>
      <c r="AK305" s="219"/>
      <c r="AL305" s="219"/>
      <c r="AM305" s="219"/>
      <c r="AN305" s="219"/>
      <c r="AO305" s="219"/>
      <c r="AP305" s="219"/>
      <c r="AQ305" s="219"/>
      <c r="AR305" s="219"/>
      <c r="AS305" s="219"/>
      <c r="AT305" s="219"/>
      <c r="AU305" s="219"/>
      <c r="AV305" s="219"/>
      <c r="AW305" s="219"/>
      <c r="AX305" s="219"/>
      <c r="AY305" s="219"/>
      <c r="AZ305" s="219"/>
      <c r="BA305" s="219"/>
      <c r="BB305" s="219"/>
      <c r="BC305" s="219"/>
      <c r="BD305" s="219"/>
      <c r="BE305" s="219"/>
      <c r="BF305" s="219"/>
      <c r="BG305" s="219"/>
      <c r="BH305" s="219"/>
      <c r="BI305" s="219"/>
      <c r="BJ305" s="219"/>
      <c r="BK305" s="219"/>
      <c r="BL305" s="219"/>
      <c r="BM305" s="219"/>
      <c r="BN305" s="219"/>
      <c r="BO305" s="219"/>
      <c r="BP305" s="219"/>
      <c r="BQ305" s="219"/>
      <c r="BR305" s="219"/>
      <c r="BS305" s="219"/>
      <c r="BT305" s="219"/>
      <c r="BU305" s="219"/>
      <c r="BV305" s="219"/>
      <c r="BW305" s="219"/>
      <c r="BX305" s="219"/>
      <c r="BY305" s="219"/>
      <c r="BZ305" s="219"/>
      <c r="CA305" s="219"/>
      <c r="CB305" s="219"/>
      <c r="CC305" s="219"/>
      <c r="CD305" s="219"/>
      <c r="CE305" s="219"/>
      <c r="CF305" s="219"/>
      <c r="CG305" s="219"/>
      <c r="CH305" s="219"/>
      <c r="CI305" s="219"/>
      <c r="CJ305" s="219"/>
      <c r="CK305" s="219"/>
      <c r="CL305" s="219"/>
      <c r="CM305" s="219"/>
      <c r="CN305" s="219"/>
      <c r="CO305" s="219"/>
      <c r="CP305" s="219"/>
      <c r="CQ305" s="219"/>
      <c r="CR305" s="219"/>
      <c r="CS305" s="219"/>
      <c r="CT305" s="219"/>
      <c r="CU305" s="219"/>
      <c r="CV305" s="219"/>
      <c r="CW305" s="219"/>
      <c r="CX305" s="219"/>
      <c r="CY305" s="219"/>
      <c r="CZ305" s="219"/>
      <c r="DA305" s="219"/>
      <c r="DB305" s="219"/>
      <c r="DC305" s="219"/>
      <c r="DD305" s="219"/>
      <c r="DE305" s="219"/>
      <c r="DF305" s="219"/>
      <c r="DG305" s="219"/>
      <c r="DH305" s="219"/>
      <c r="DI305" s="219"/>
      <c r="DJ305" s="219"/>
      <c r="DK305" s="219"/>
      <c r="DL305" s="219"/>
      <c r="DM305" s="219"/>
      <c r="DN305" s="219"/>
      <c r="DO305" s="219"/>
      <c r="DP305" s="219"/>
      <c r="DQ305" s="219"/>
      <c r="DR305" s="219"/>
      <c r="DS305" s="219"/>
      <c r="DT305" s="219"/>
      <c r="DU305" s="219"/>
      <c r="DV305" s="219"/>
      <c r="DW305" s="219"/>
      <c r="DX305" s="219"/>
      <c r="DY305" s="219"/>
      <c r="DZ305" s="219"/>
      <c r="EA305" s="219"/>
      <c r="EB305" s="219"/>
      <c r="EC305" s="219"/>
      <c r="ED305" s="219"/>
      <c r="EE305" s="219"/>
      <c r="EF305" s="219"/>
      <c r="EG305" s="219"/>
      <c r="EH305" s="219"/>
      <c r="EI305" s="219"/>
      <c r="EJ305" s="219"/>
      <c r="EK305" s="219"/>
      <c r="EL305" s="219"/>
      <c r="EM305" s="219"/>
      <c r="EN305" s="219"/>
      <c r="EO305" s="219"/>
      <c r="EP305" s="219"/>
      <c r="EQ305" s="219"/>
      <c r="ER305" s="219"/>
      <c r="ES305" s="219"/>
      <c r="ET305" s="219"/>
      <c r="EU305" s="219"/>
      <c r="EV305" s="219"/>
      <c r="EW305" s="219"/>
      <c r="EX305" s="219"/>
      <c r="EY305" s="219"/>
      <c r="EZ305" s="219"/>
      <c r="FA305" s="219"/>
      <c r="FB305" s="219"/>
      <c r="FC305" s="219"/>
      <c r="FD305" s="219"/>
      <c r="FE305" s="219"/>
      <c r="FF305" s="219"/>
      <c r="FG305" s="219"/>
      <c r="FH305" s="219"/>
      <c r="FI305" s="219"/>
      <c r="FJ305" s="219"/>
      <c r="FK305" s="219"/>
      <c r="FL305" s="219"/>
      <c r="FM305" s="219"/>
      <c r="FN305" s="219"/>
      <c r="FO305" s="219"/>
      <c r="FP305" s="219"/>
      <c r="FQ305" s="219"/>
      <c r="FR305" s="219"/>
      <c r="FS305" s="219"/>
      <c r="FT305" s="219"/>
      <c r="FU305" s="219"/>
      <c r="FV305" s="219"/>
      <c r="FW305" s="219"/>
      <c r="FX305" s="219"/>
      <c r="FY305" s="219"/>
      <c r="FZ305" s="219"/>
      <c r="GA305" s="219"/>
      <c r="GB305" s="219"/>
      <c r="GC305" s="219"/>
      <c r="GD305" s="219"/>
      <c r="GE305" s="219"/>
      <c r="GF305" s="219"/>
      <c r="GG305" s="219"/>
      <c r="GH305" s="219"/>
      <c r="GI305" s="219"/>
      <c r="GJ305" s="219"/>
      <c r="GK305" s="219"/>
      <c r="GL305" s="219"/>
      <c r="GM305" s="219"/>
      <c r="GN305" s="219"/>
      <c r="GO305" s="219"/>
      <c r="GP305" s="219"/>
      <c r="GQ305" s="219"/>
      <c r="GR305" s="219"/>
      <c r="GS305" s="219"/>
      <c r="GT305" s="219"/>
      <c r="GU305" s="219"/>
      <c r="GV305" s="219"/>
      <c r="GW305" s="219"/>
      <c r="GX305" s="219"/>
      <c r="GY305" s="219"/>
      <c r="GZ305" s="219"/>
      <c r="HA305" s="219"/>
      <c r="HB305" s="219"/>
      <c r="HC305" s="219"/>
      <c r="HD305" s="219"/>
      <c r="HE305" s="219"/>
      <c r="HF305" s="219"/>
      <c r="HG305" s="219"/>
      <c r="HH305" s="219"/>
      <c r="HI305" s="219"/>
      <c r="HJ305" s="219"/>
      <c r="HK305" s="219"/>
      <c r="HL305" s="219"/>
      <c r="HM305" s="219"/>
      <c r="HN305" s="219"/>
      <c r="HO305" s="219"/>
      <c r="HP305" s="219"/>
      <c r="HQ305" s="219"/>
      <c r="HR305" s="219"/>
      <c r="HS305" s="219"/>
      <c r="HT305" s="219"/>
      <c r="HU305" s="219"/>
      <c r="HV305" s="219"/>
      <c r="HW305" s="219"/>
      <c r="HX305" s="219"/>
      <c r="HY305" s="219"/>
      <c r="HZ305" s="219"/>
      <c r="IA305" s="219"/>
      <c r="IB305" s="219"/>
      <c r="IC305" s="219"/>
      <c r="ID305" s="219"/>
      <c r="IE305" s="219"/>
      <c r="IF305" s="219"/>
      <c r="IG305" s="219"/>
      <c r="IH305" s="219"/>
      <c r="II305" s="219"/>
      <c r="IJ305" s="219"/>
      <c r="IK305" s="219"/>
      <c r="IL305" s="219"/>
      <c r="IM305" s="219"/>
      <c r="IN305" s="219"/>
      <c r="IO305" s="219"/>
      <c r="IP305" s="219"/>
      <c r="IQ305" s="219"/>
      <c r="IR305" s="219"/>
      <c r="IS305" s="219"/>
      <c r="IT305" s="219"/>
      <c r="IU305" s="219"/>
      <c r="IV305" s="219"/>
    </row>
    <row r="306" spans="1:256" ht="9" hidden="1" customHeight="1">
      <c r="A306" s="670"/>
      <c r="B306" s="670"/>
      <c r="C306" s="671"/>
      <c r="D306" s="644"/>
      <c r="E306" s="645"/>
      <c r="F306" s="645"/>
      <c r="G306" s="646"/>
      <c r="H306" s="617"/>
      <c r="I306" s="672"/>
      <c r="J306" s="648"/>
      <c r="K306" s="645"/>
      <c r="L306" s="645"/>
      <c r="M306" s="645"/>
      <c r="N306" s="645"/>
      <c r="O306" s="219"/>
      <c r="P306" s="219"/>
      <c r="Q306" s="219"/>
      <c r="R306" s="219"/>
      <c r="S306" s="219"/>
      <c r="T306" s="219"/>
      <c r="U306" s="219"/>
      <c r="V306" s="219"/>
      <c r="W306" s="219"/>
      <c r="X306" s="219"/>
      <c r="Y306" s="219"/>
      <c r="Z306" s="219"/>
      <c r="AA306" s="219"/>
      <c r="AB306" s="219"/>
      <c r="AC306" s="219"/>
      <c r="AD306" s="219"/>
      <c r="AE306" s="219"/>
      <c r="AF306" s="219"/>
      <c r="AG306" s="219"/>
      <c r="AH306" s="219"/>
      <c r="AI306" s="219"/>
      <c r="AJ306" s="219"/>
      <c r="AK306" s="219"/>
      <c r="AL306" s="219"/>
      <c r="AM306" s="219"/>
      <c r="AN306" s="219"/>
      <c r="AO306" s="219"/>
      <c r="AP306" s="219"/>
      <c r="AQ306" s="219"/>
      <c r="AR306" s="219"/>
      <c r="AS306" s="219"/>
      <c r="AT306" s="219"/>
      <c r="AU306" s="219"/>
      <c r="AV306" s="219"/>
      <c r="AW306" s="219"/>
      <c r="AX306" s="219"/>
      <c r="AY306" s="219"/>
      <c r="AZ306" s="219"/>
      <c r="BA306" s="219"/>
      <c r="BB306" s="219"/>
      <c r="BC306" s="219"/>
      <c r="BD306" s="219"/>
      <c r="BE306" s="219"/>
      <c r="BF306" s="219"/>
      <c r="BG306" s="219"/>
      <c r="BH306" s="219"/>
      <c r="BI306" s="219"/>
      <c r="BJ306" s="219"/>
      <c r="BK306" s="219"/>
      <c r="BL306" s="219"/>
      <c r="BM306" s="219"/>
      <c r="BN306" s="219"/>
      <c r="BO306" s="219"/>
      <c r="BP306" s="219"/>
      <c r="BQ306" s="219"/>
      <c r="BR306" s="219"/>
      <c r="BS306" s="219"/>
      <c r="BT306" s="219"/>
      <c r="BU306" s="219"/>
      <c r="BV306" s="219"/>
      <c r="BW306" s="219"/>
      <c r="BX306" s="219"/>
      <c r="BY306" s="219"/>
      <c r="BZ306" s="219"/>
      <c r="CA306" s="219"/>
      <c r="CB306" s="219"/>
      <c r="CC306" s="219"/>
      <c r="CD306" s="219"/>
      <c r="CE306" s="219"/>
      <c r="CF306" s="219"/>
      <c r="CG306" s="219"/>
      <c r="CH306" s="219"/>
      <c r="CI306" s="219"/>
      <c r="CJ306" s="219"/>
      <c r="CK306" s="219"/>
      <c r="CL306" s="219"/>
      <c r="CM306" s="219"/>
      <c r="CN306" s="219"/>
      <c r="CO306" s="219"/>
      <c r="CP306" s="219"/>
      <c r="CQ306" s="219"/>
      <c r="CR306" s="219"/>
      <c r="CS306" s="219"/>
      <c r="CT306" s="219"/>
      <c r="CU306" s="219"/>
      <c r="CV306" s="219"/>
      <c r="CW306" s="219"/>
      <c r="CX306" s="219"/>
      <c r="CY306" s="219"/>
      <c r="CZ306" s="219"/>
      <c r="DA306" s="219"/>
      <c r="DB306" s="219"/>
      <c r="DC306" s="219"/>
      <c r="DD306" s="219"/>
      <c r="DE306" s="219"/>
      <c r="DF306" s="219"/>
      <c r="DG306" s="219"/>
      <c r="DH306" s="219"/>
      <c r="DI306" s="219"/>
      <c r="DJ306" s="219"/>
      <c r="DK306" s="219"/>
      <c r="DL306" s="219"/>
      <c r="DM306" s="219"/>
      <c r="DN306" s="219"/>
      <c r="DO306" s="219"/>
      <c r="DP306" s="219"/>
      <c r="DQ306" s="219"/>
      <c r="DR306" s="219"/>
      <c r="DS306" s="219"/>
      <c r="DT306" s="219"/>
      <c r="DU306" s="219"/>
      <c r="DV306" s="219"/>
      <c r="DW306" s="219"/>
      <c r="DX306" s="219"/>
      <c r="DY306" s="219"/>
      <c r="DZ306" s="219"/>
      <c r="EA306" s="219"/>
      <c r="EB306" s="219"/>
      <c r="EC306" s="219"/>
      <c r="ED306" s="219"/>
      <c r="EE306" s="219"/>
      <c r="EF306" s="219"/>
      <c r="EG306" s="219"/>
      <c r="EH306" s="219"/>
      <c r="EI306" s="219"/>
      <c r="EJ306" s="219"/>
      <c r="EK306" s="219"/>
      <c r="EL306" s="219"/>
      <c r="EM306" s="219"/>
      <c r="EN306" s="219"/>
      <c r="EO306" s="219"/>
      <c r="EP306" s="219"/>
      <c r="EQ306" s="219"/>
      <c r="ER306" s="219"/>
      <c r="ES306" s="219"/>
      <c r="ET306" s="219"/>
      <c r="EU306" s="219"/>
      <c r="EV306" s="219"/>
      <c r="EW306" s="219"/>
      <c r="EX306" s="219"/>
      <c r="EY306" s="219"/>
      <c r="EZ306" s="219"/>
      <c r="FA306" s="219"/>
      <c r="FB306" s="219"/>
      <c r="FC306" s="219"/>
      <c r="FD306" s="219"/>
      <c r="FE306" s="219"/>
      <c r="FF306" s="219"/>
      <c r="FG306" s="219"/>
      <c r="FH306" s="219"/>
      <c r="FI306" s="219"/>
      <c r="FJ306" s="219"/>
      <c r="FK306" s="219"/>
      <c r="FL306" s="219"/>
      <c r="FM306" s="219"/>
      <c r="FN306" s="219"/>
      <c r="FO306" s="219"/>
      <c r="FP306" s="219"/>
      <c r="FQ306" s="219"/>
      <c r="FR306" s="219"/>
      <c r="FS306" s="219"/>
      <c r="FT306" s="219"/>
      <c r="FU306" s="219"/>
      <c r="FV306" s="219"/>
      <c r="FW306" s="219"/>
      <c r="FX306" s="219"/>
      <c r="FY306" s="219"/>
      <c r="FZ306" s="219"/>
      <c r="GA306" s="219"/>
      <c r="GB306" s="219"/>
      <c r="GC306" s="219"/>
      <c r="GD306" s="219"/>
      <c r="GE306" s="219"/>
      <c r="GF306" s="219"/>
      <c r="GG306" s="219"/>
      <c r="GH306" s="219"/>
      <c r="GI306" s="219"/>
      <c r="GJ306" s="219"/>
      <c r="GK306" s="219"/>
      <c r="GL306" s="219"/>
      <c r="GM306" s="219"/>
      <c r="GN306" s="219"/>
      <c r="GO306" s="219"/>
      <c r="GP306" s="219"/>
      <c r="GQ306" s="219"/>
      <c r="GR306" s="219"/>
      <c r="GS306" s="219"/>
      <c r="GT306" s="219"/>
      <c r="GU306" s="219"/>
      <c r="GV306" s="219"/>
      <c r="GW306" s="219"/>
      <c r="GX306" s="219"/>
      <c r="GY306" s="219"/>
      <c r="GZ306" s="219"/>
      <c r="HA306" s="219"/>
      <c r="HB306" s="219"/>
      <c r="HC306" s="219"/>
      <c r="HD306" s="219"/>
      <c r="HE306" s="219"/>
      <c r="HF306" s="219"/>
      <c r="HG306" s="219"/>
      <c r="HH306" s="219"/>
      <c r="HI306" s="219"/>
      <c r="HJ306" s="219"/>
      <c r="HK306" s="219"/>
      <c r="HL306" s="219"/>
      <c r="HM306" s="219"/>
      <c r="HN306" s="219"/>
      <c r="HO306" s="219"/>
      <c r="HP306" s="219"/>
      <c r="HQ306" s="219"/>
      <c r="HR306" s="219"/>
      <c r="HS306" s="219"/>
      <c r="HT306" s="219"/>
      <c r="HU306" s="219"/>
      <c r="HV306" s="219"/>
      <c r="HW306" s="219"/>
      <c r="HX306" s="219"/>
      <c r="HY306" s="219"/>
      <c r="HZ306" s="219"/>
      <c r="IA306" s="219"/>
      <c r="IB306" s="219"/>
      <c r="IC306" s="219"/>
      <c r="ID306" s="219"/>
      <c r="IE306" s="219"/>
      <c r="IF306" s="219"/>
      <c r="IG306" s="219"/>
      <c r="IH306" s="219"/>
      <c r="II306" s="219"/>
      <c r="IJ306" s="219"/>
      <c r="IK306" s="219"/>
      <c r="IL306" s="219"/>
      <c r="IM306" s="219"/>
      <c r="IN306" s="219"/>
      <c r="IO306" s="219"/>
      <c r="IP306" s="219"/>
      <c r="IQ306" s="219"/>
      <c r="IR306" s="219"/>
      <c r="IS306" s="219"/>
      <c r="IT306" s="219"/>
      <c r="IU306" s="219"/>
      <c r="IV306" s="219"/>
    </row>
    <row r="307" spans="1:256" hidden="1">
      <c r="A307" s="1180"/>
      <c r="B307" s="1183" t="s">
        <v>1048</v>
      </c>
      <c r="C307" s="1186" t="s">
        <v>115</v>
      </c>
      <c r="D307" s="667" t="s">
        <v>0</v>
      </c>
      <c r="E307" s="638">
        <f t="shared" ref="E307:G308" si="97">E311</f>
        <v>703000</v>
      </c>
      <c r="F307" s="638">
        <f t="shared" si="97"/>
        <v>703000</v>
      </c>
      <c r="G307" s="639">
        <f t="shared" si="97"/>
        <v>0</v>
      </c>
      <c r="H307" s="617"/>
      <c r="I307" s="1214" t="s">
        <v>115</v>
      </c>
      <c r="J307" s="675" t="s">
        <v>0</v>
      </c>
      <c r="K307" s="638">
        <f t="shared" ref="K307:M308" si="98">K311</f>
        <v>703000</v>
      </c>
      <c r="L307" s="638">
        <f t="shared" si="98"/>
        <v>703000</v>
      </c>
      <c r="M307" s="638">
        <f t="shared" si="98"/>
        <v>0</v>
      </c>
      <c r="N307" s="638">
        <f>N311</f>
        <v>0</v>
      </c>
      <c r="O307" s="624"/>
      <c r="P307" s="624"/>
      <c r="Q307" s="624"/>
      <c r="R307" s="624"/>
      <c r="S307" s="624"/>
      <c r="T307" s="624"/>
      <c r="U307" s="624"/>
      <c r="V307" s="624"/>
      <c r="W307" s="624"/>
      <c r="X307" s="624"/>
      <c r="Y307" s="624"/>
      <c r="Z307" s="624"/>
      <c r="AA307" s="624"/>
      <c r="AB307" s="624"/>
      <c r="AC307" s="624"/>
      <c r="AD307" s="624"/>
      <c r="AE307" s="624"/>
      <c r="AF307" s="624"/>
      <c r="AG307" s="624"/>
      <c r="AH307" s="624"/>
      <c r="AI307" s="624"/>
      <c r="AJ307" s="624"/>
      <c r="AK307" s="624"/>
      <c r="AL307" s="624"/>
      <c r="AM307" s="624"/>
      <c r="AN307" s="624"/>
      <c r="AO307" s="624"/>
      <c r="AP307" s="624"/>
      <c r="AQ307" s="624"/>
      <c r="AR307" s="624"/>
      <c r="AS307" s="624"/>
      <c r="AT307" s="624"/>
      <c r="AU307" s="624"/>
      <c r="AV307" s="624"/>
      <c r="AW307" s="624"/>
      <c r="AX307" s="624"/>
      <c r="AY307" s="624"/>
      <c r="AZ307" s="624"/>
      <c r="BA307" s="624"/>
      <c r="BB307" s="624"/>
      <c r="BC307" s="624"/>
      <c r="BD307" s="624"/>
      <c r="BE307" s="624"/>
      <c r="BF307" s="624"/>
      <c r="BG307" s="624"/>
      <c r="BH307" s="624"/>
      <c r="BI307" s="624"/>
      <c r="BJ307" s="624"/>
      <c r="BK307" s="624"/>
      <c r="BL307" s="624"/>
      <c r="BM307" s="624"/>
      <c r="BN307" s="624"/>
      <c r="BO307" s="624"/>
      <c r="BP307" s="624"/>
      <c r="BQ307" s="624"/>
      <c r="BR307" s="624"/>
      <c r="BS307" s="624"/>
      <c r="BT307" s="624"/>
      <c r="BU307" s="624"/>
      <c r="BV307" s="624"/>
      <c r="BW307" s="624"/>
      <c r="BX307" s="624"/>
      <c r="BY307" s="624"/>
      <c r="BZ307" s="624"/>
      <c r="CA307" s="624"/>
      <c r="CB307" s="624"/>
      <c r="CC307" s="624"/>
      <c r="CD307" s="624"/>
      <c r="CE307" s="624"/>
      <c r="CF307" s="624"/>
      <c r="CG307" s="624"/>
      <c r="CH307" s="624"/>
      <c r="CI307" s="624"/>
      <c r="CJ307" s="624"/>
      <c r="CK307" s="624"/>
      <c r="CL307" s="624"/>
      <c r="CM307" s="624"/>
      <c r="CN307" s="624"/>
      <c r="CO307" s="624"/>
      <c r="CP307" s="624"/>
      <c r="CQ307" s="624"/>
      <c r="CR307" s="624"/>
      <c r="CS307" s="624"/>
      <c r="CT307" s="624"/>
      <c r="CU307" s="624"/>
      <c r="CV307" s="624"/>
      <c r="CW307" s="624"/>
      <c r="CX307" s="624"/>
      <c r="CY307" s="624"/>
      <c r="CZ307" s="624"/>
      <c r="DA307" s="624"/>
      <c r="DB307" s="624"/>
      <c r="DC307" s="624"/>
      <c r="DD307" s="624"/>
      <c r="DE307" s="624"/>
      <c r="DF307" s="624"/>
      <c r="DG307" s="624"/>
      <c r="DH307" s="624"/>
      <c r="DI307" s="624"/>
      <c r="DJ307" s="624"/>
      <c r="DK307" s="624"/>
      <c r="DL307" s="624"/>
      <c r="DM307" s="624"/>
      <c r="DN307" s="624"/>
      <c r="DO307" s="624"/>
      <c r="DP307" s="624"/>
      <c r="DQ307" s="624"/>
      <c r="DR307" s="624"/>
      <c r="DS307" s="624"/>
      <c r="DT307" s="624"/>
      <c r="DU307" s="624"/>
      <c r="DV307" s="624"/>
      <c r="DW307" s="624"/>
      <c r="DX307" s="624"/>
      <c r="DY307" s="624"/>
      <c r="DZ307" s="624"/>
      <c r="EA307" s="624"/>
      <c r="EB307" s="624"/>
      <c r="EC307" s="624"/>
      <c r="ED307" s="624"/>
      <c r="EE307" s="624"/>
      <c r="EF307" s="624"/>
      <c r="EG307" s="624"/>
      <c r="EH307" s="624"/>
      <c r="EI307" s="624"/>
      <c r="EJ307" s="624"/>
      <c r="EK307" s="624"/>
      <c r="EL307" s="624"/>
      <c r="EM307" s="624"/>
      <c r="EN307" s="624"/>
      <c r="EO307" s="624"/>
      <c r="EP307" s="624"/>
      <c r="EQ307" s="624"/>
      <c r="ER307" s="624"/>
      <c r="ES307" s="624"/>
      <c r="ET307" s="624"/>
      <c r="EU307" s="624"/>
      <c r="EV307" s="624"/>
      <c r="EW307" s="624"/>
      <c r="EX307" s="624"/>
      <c r="EY307" s="624"/>
      <c r="EZ307" s="624"/>
      <c r="FA307" s="624"/>
      <c r="FB307" s="624"/>
      <c r="FC307" s="624"/>
      <c r="FD307" s="624"/>
      <c r="FE307" s="624"/>
      <c r="FF307" s="624"/>
      <c r="FG307" s="624"/>
      <c r="FH307" s="624"/>
      <c r="FI307" s="624"/>
      <c r="FJ307" s="624"/>
      <c r="FK307" s="624"/>
      <c r="FL307" s="624"/>
      <c r="FM307" s="624"/>
      <c r="FN307" s="624"/>
      <c r="FO307" s="624"/>
      <c r="FP307" s="624"/>
      <c r="FQ307" s="624"/>
      <c r="FR307" s="624"/>
      <c r="FS307" s="624"/>
      <c r="FT307" s="624"/>
      <c r="FU307" s="624"/>
      <c r="FV307" s="624"/>
      <c r="FW307" s="624"/>
      <c r="FX307" s="624"/>
      <c r="FY307" s="624"/>
      <c r="FZ307" s="624"/>
      <c r="GA307" s="624"/>
      <c r="GB307" s="624"/>
      <c r="GC307" s="624"/>
      <c r="GD307" s="624"/>
      <c r="GE307" s="624"/>
      <c r="GF307" s="624"/>
      <c r="GG307" s="624"/>
      <c r="GH307" s="624"/>
      <c r="GI307" s="624"/>
      <c r="GJ307" s="624"/>
      <c r="GK307" s="624"/>
      <c r="GL307" s="624"/>
      <c r="GM307" s="624"/>
      <c r="GN307" s="624"/>
      <c r="GO307" s="624"/>
      <c r="GP307" s="624"/>
      <c r="GQ307" s="624"/>
      <c r="GR307" s="624"/>
      <c r="GS307" s="624"/>
      <c r="GT307" s="624"/>
      <c r="GU307" s="624"/>
      <c r="GV307" s="624"/>
      <c r="GW307" s="624"/>
      <c r="GX307" s="624"/>
      <c r="GY307" s="624"/>
      <c r="GZ307" s="624"/>
      <c r="HA307" s="624"/>
      <c r="HB307" s="624"/>
      <c r="HC307" s="624"/>
      <c r="HD307" s="624"/>
      <c r="HE307" s="624"/>
      <c r="HF307" s="624"/>
      <c r="HG307" s="624"/>
      <c r="HH307" s="624"/>
      <c r="HI307" s="624"/>
      <c r="HJ307" s="624"/>
      <c r="HK307" s="624"/>
      <c r="HL307" s="624"/>
      <c r="HM307" s="624"/>
      <c r="HN307" s="624"/>
      <c r="HO307" s="624"/>
      <c r="HP307" s="624"/>
      <c r="HQ307" s="624"/>
      <c r="HR307" s="624"/>
      <c r="HS307" s="624"/>
      <c r="HT307" s="624"/>
      <c r="HU307" s="624"/>
      <c r="HV307" s="624"/>
      <c r="HW307" s="624"/>
      <c r="HX307" s="624"/>
      <c r="HY307" s="624"/>
      <c r="HZ307" s="624"/>
      <c r="IA307" s="624"/>
      <c r="IB307" s="624"/>
      <c r="IC307" s="624"/>
      <c r="ID307" s="624"/>
      <c r="IE307" s="624"/>
      <c r="IF307" s="624"/>
      <c r="IG307" s="624"/>
      <c r="IH307" s="624"/>
      <c r="II307" s="624"/>
      <c r="IJ307" s="624"/>
      <c r="IK307" s="624"/>
      <c r="IL307" s="624"/>
      <c r="IM307" s="624"/>
      <c r="IN307" s="624"/>
      <c r="IO307" s="624"/>
      <c r="IP307" s="624"/>
      <c r="IQ307" s="624"/>
      <c r="IR307" s="624"/>
      <c r="IS307" s="624"/>
      <c r="IT307" s="624"/>
      <c r="IU307" s="624"/>
      <c r="IV307" s="219"/>
    </row>
    <row r="308" spans="1:256" hidden="1">
      <c r="A308" s="1181"/>
      <c r="B308" s="1184"/>
      <c r="C308" s="1187"/>
      <c r="D308" s="667" t="s">
        <v>1</v>
      </c>
      <c r="E308" s="638">
        <f t="shared" si="97"/>
        <v>0</v>
      </c>
      <c r="F308" s="638">
        <f t="shared" si="97"/>
        <v>0</v>
      </c>
      <c r="G308" s="639">
        <f t="shared" si="97"/>
        <v>0</v>
      </c>
      <c r="H308" s="617"/>
      <c r="I308" s="1215"/>
      <c r="J308" s="675" t="s">
        <v>1</v>
      </c>
      <c r="K308" s="638">
        <f t="shared" si="98"/>
        <v>0</v>
      </c>
      <c r="L308" s="638">
        <f t="shared" si="98"/>
        <v>0</v>
      </c>
      <c r="M308" s="638">
        <f t="shared" si="98"/>
        <v>0</v>
      </c>
      <c r="N308" s="638">
        <f>N312</f>
        <v>0</v>
      </c>
      <c r="O308" s="624"/>
      <c r="P308" s="624"/>
      <c r="Q308" s="624"/>
      <c r="R308" s="624"/>
      <c r="S308" s="624"/>
      <c r="T308" s="624"/>
      <c r="U308" s="624"/>
      <c r="V308" s="624"/>
      <c r="W308" s="624"/>
      <c r="X308" s="624"/>
      <c r="Y308" s="624"/>
      <c r="Z308" s="624"/>
      <c r="AA308" s="624"/>
      <c r="AB308" s="624"/>
      <c r="AC308" s="624"/>
      <c r="AD308" s="624"/>
      <c r="AE308" s="624"/>
      <c r="AF308" s="624"/>
      <c r="AG308" s="624"/>
      <c r="AH308" s="624"/>
      <c r="AI308" s="624"/>
      <c r="AJ308" s="624"/>
      <c r="AK308" s="624"/>
      <c r="AL308" s="624"/>
      <c r="AM308" s="624"/>
      <c r="AN308" s="624"/>
      <c r="AO308" s="624"/>
      <c r="AP308" s="624"/>
      <c r="AQ308" s="624"/>
      <c r="AR308" s="624"/>
      <c r="AS308" s="624"/>
      <c r="AT308" s="624"/>
      <c r="AU308" s="624"/>
      <c r="AV308" s="624"/>
      <c r="AW308" s="624"/>
      <c r="AX308" s="624"/>
      <c r="AY308" s="624"/>
      <c r="AZ308" s="624"/>
      <c r="BA308" s="624"/>
      <c r="BB308" s="624"/>
      <c r="BC308" s="624"/>
      <c r="BD308" s="624"/>
      <c r="BE308" s="624"/>
      <c r="BF308" s="624"/>
      <c r="BG308" s="624"/>
      <c r="BH308" s="624"/>
      <c r="BI308" s="624"/>
      <c r="BJ308" s="624"/>
      <c r="BK308" s="624"/>
      <c r="BL308" s="624"/>
      <c r="BM308" s="624"/>
      <c r="BN308" s="624"/>
      <c r="BO308" s="624"/>
      <c r="BP308" s="624"/>
      <c r="BQ308" s="624"/>
      <c r="BR308" s="624"/>
      <c r="BS308" s="624"/>
      <c r="BT308" s="624"/>
      <c r="BU308" s="624"/>
      <c r="BV308" s="624"/>
      <c r="BW308" s="624"/>
      <c r="BX308" s="624"/>
      <c r="BY308" s="624"/>
      <c r="BZ308" s="624"/>
      <c r="CA308" s="624"/>
      <c r="CB308" s="624"/>
      <c r="CC308" s="624"/>
      <c r="CD308" s="624"/>
      <c r="CE308" s="624"/>
      <c r="CF308" s="624"/>
      <c r="CG308" s="624"/>
      <c r="CH308" s="624"/>
      <c r="CI308" s="624"/>
      <c r="CJ308" s="624"/>
      <c r="CK308" s="624"/>
      <c r="CL308" s="624"/>
      <c r="CM308" s="624"/>
      <c r="CN308" s="624"/>
      <c r="CO308" s="624"/>
      <c r="CP308" s="624"/>
      <c r="CQ308" s="624"/>
      <c r="CR308" s="624"/>
      <c r="CS308" s="624"/>
      <c r="CT308" s="624"/>
      <c r="CU308" s="624"/>
      <c r="CV308" s="624"/>
      <c r="CW308" s="624"/>
      <c r="CX308" s="624"/>
      <c r="CY308" s="624"/>
      <c r="CZ308" s="624"/>
      <c r="DA308" s="624"/>
      <c r="DB308" s="624"/>
      <c r="DC308" s="624"/>
      <c r="DD308" s="624"/>
      <c r="DE308" s="624"/>
      <c r="DF308" s="624"/>
      <c r="DG308" s="624"/>
      <c r="DH308" s="624"/>
      <c r="DI308" s="624"/>
      <c r="DJ308" s="624"/>
      <c r="DK308" s="624"/>
      <c r="DL308" s="624"/>
      <c r="DM308" s="624"/>
      <c r="DN308" s="624"/>
      <c r="DO308" s="624"/>
      <c r="DP308" s="624"/>
      <c r="DQ308" s="624"/>
      <c r="DR308" s="624"/>
      <c r="DS308" s="624"/>
      <c r="DT308" s="624"/>
      <c r="DU308" s="624"/>
      <c r="DV308" s="624"/>
      <c r="DW308" s="624"/>
      <c r="DX308" s="624"/>
      <c r="DY308" s="624"/>
      <c r="DZ308" s="624"/>
      <c r="EA308" s="624"/>
      <c r="EB308" s="624"/>
      <c r="EC308" s="624"/>
      <c r="ED308" s="624"/>
      <c r="EE308" s="624"/>
      <c r="EF308" s="624"/>
      <c r="EG308" s="624"/>
      <c r="EH308" s="624"/>
      <c r="EI308" s="624"/>
      <c r="EJ308" s="624"/>
      <c r="EK308" s="624"/>
      <c r="EL308" s="624"/>
      <c r="EM308" s="624"/>
      <c r="EN308" s="624"/>
      <c r="EO308" s="624"/>
      <c r="EP308" s="624"/>
      <c r="EQ308" s="624"/>
      <c r="ER308" s="624"/>
      <c r="ES308" s="624"/>
      <c r="ET308" s="624"/>
      <c r="EU308" s="624"/>
      <c r="EV308" s="624"/>
      <c r="EW308" s="624"/>
      <c r="EX308" s="624"/>
      <c r="EY308" s="624"/>
      <c r="EZ308" s="624"/>
      <c r="FA308" s="624"/>
      <c r="FB308" s="624"/>
      <c r="FC308" s="624"/>
      <c r="FD308" s="624"/>
      <c r="FE308" s="624"/>
      <c r="FF308" s="624"/>
      <c r="FG308" s="624"/>
      <c r="FH308" s="624"/>
      <c r="FI308" s="624"/>
      <c r="FJ308" s="624"/>
      <c r="FK308" s="624"/>
      <c r="FL308" s="624"/>
      <c r="FM308" s="624"/>
      <c r="FN308" s="624"/>
      <c r="FO308" s="624"/>
      <c r="FP308" s="624"/>
      <c r="FQ308" s="624"/>
      <c r="FR308" s="624"/>
      <c r="FS308" s="624"/>
      <c r="FT308" s="624"/>
      <c r="FU308" s="624"/>
      <c r="FV308" s="624"/>
      <c r="FW308" s="624"/>
      <c r="FX308" s="624"/>
      <c r="FY308" s="624"/>
      <c r="FZ308" s="624"/>
      <c r="GA308" s="624"/>
      <c r="GB308" s="624"/>
      <c r="GC308" s="624"/>
      <c r="GD308" s="624"/>
      <c r="GE308" s="624"/>
      <c r="GF308" s="624"/>
      <c r="GG308" s="624"/>
      <c r="GH308" s="624"/>
      <c r="GI308" s="624"/>
      <c r="GJ308" s="624"/>
      <c r="GK308" s="624"/>
      <c r="GL308" s="624"/>
      <c r="GM308" s="624"/>
      <c r="GN308" s="624"/>
      <c r="GO308" s="624"/>
      <c r="GP308" s="624"/>
      <c r="GQ308" s="624"/>
      <c r="GR308" s="624"/>
      <c r="GS308" s="624"/>
      <c r="GT308" s="624"/>
      <c r="GU308" s="624"/>
      <c r="GV308" s="624"/>
      <c r="GW308" s="624"/>
      <c r="GX308" s="624"/>
      <c r="GY308" s="624"/>
      <c r="GZ308" s="624"/>
      <c r="HA308" s="624"/>
      <c r="HB308" s="624"/>
      <c r="HC308" s="624"/>
      <c r="HD308" s="624"/>
      <c r="HE308" s="624"/>
      <c r="HF308" s="624"/>
      <c r="HG308" s="624"/>
      <c r="HH308" s="624"/>
      <c r="HI308" s="624"/>
      <c r="HJ308" s="624"/>
      <c r="HK308" s="624"/>
      <c r="HL308" s="624"/>
      <c r="HM308" s="624"/>
      <c r="HN308" s="624"/>
      <c r="HO308" s="624"/>
      <c r="HP308" s="624"/>
      <c r="HQ308" s="624"/>
      <c r="HR308" s="624"/>
      <c r="HS308" s="624"/>
      <c r="HT308" s="624"/>
      <c r="HU308" s="624"/>
      <c r="HV308" s="624"/>
      <c r="HW308" s="624"/>
      <c r="HX308" s="624"/>
      <c r="HY308" s="624"/>
      <c r="HZ308" s="624"/>
      <c r="IA308" s="624"/>
      <c r="IB308" s="624"/>
      <c r="IC308" s="624"/>
      <c r="ID308" s="624"/>
      <c r="IE308" s="624"/>
      <c r="IF308" s="624"/>
      <c r="IG308" s="624"/>
      <c r="IH308" s="624"/>
      <c r="II308" s="624"/>
      <c r="IJ308" s="624"/>
      <c r="IK308" s="624"/>
      <c r="IL308" s="624"/>
      <c r="IM308" s="624"/>
      <c r="IN308" s="624"/>
      <c r="IO308" s="624"/>
      <c r="IP308" s="624"/>
      <c r="IQ308" s="624"/>
      <c r="IR308" s="624"/>
      <c r="IS308" s="624"/>
      <c r="IT308" s="624"/>
      <c r="IU308" s="624"/>
      <c r="IV308" s="219"/>
    </row>
    <row r="309" spans="1:256" hidden="1">
      <c r="A309" s="1182"/>
      <c r="B309" s="1185"/>
      <c r="C309" s="1188"/>
      <c r="D309" s="667" t="s">
        <v>2</v>
      </c>
      <c r="E309" s="638">
        <f>E307+E308</f>
        <v>703000</v>
      </c>
      <c r="F309" s="638">
        <f>F307+F308</f>
        <v>703000</v>
      </c>
      <c r="G309" s="638">
        <f>G307+G308</f>
        <v>0</v>
      </c>
      <c r="H309" s="617"/>
      <c r="I309" s="1216"/>
      <c r="J309" s="675" t="s">
        <v>2</v>
      </c>
      <c r="K309" s="638">
        <f>K307+K308</f>
        <v>703000</v>
      </c>
      <c r="L309" s="638">
        <f>L307+L308</f>
        <v>703000</v>
      </c>
      <c r="M309" s="638">
        <f>M307+M308</f>
        <v>0</v>
      </c>
      <c r="N309" s="638">
        <f>N307+N308</f>
        <v>0</v>
      </c>
      <c r="O309" s="624"/>
      <c r="P309" s="624"/>
      <c r="Q309" s="624"/>
      <c r="R309" s="624"/>
      <c r="S309" s="624"/>
      <c r="T309" s="624"/>
      <c r="U309" s="624"/>
      <c r="V309" s="624"/>
      <c r="W309" s="624"/>
      <c r="X309" s="624"/>
      <c r="Y309" s="624"/>
      <c r="Z309" s="624"/>
      <c r="AA309" s="624"/>
      <c r="AB309" s="624"/>
      <c r="AC309" s="624"/>
      <c r="AD309" s="624"/>
      <c r="AE309" s="624"/>
      <c r="AF309" s="624"/>
      <c r="AG309" s="624"/>
      <c r="AH309" s="624"/>
      <c r="AI309" s="624"/>
      <c r="AJ309" s="624"/>
      <c r="AK309" s="624"/>
      <c r="AL309" s="624"/>
      <c r="AM309" s="624"/>
      <c r="AN309" s="624"/>
      <c r="AO309" s="624"/>
      <c r="AP309" s="624"/>
      <c r="AQ309" s="624"/>
      <c r="AR309" s="624"/>
      <c r="AS309" s="624"/>
      <c r="AT309" s="624"/>
      <c r="AU309" s="624"/>
      <c r="AV309" s="624"/>
      <c r="AW309" s="624"/>
      <c r="AX309" s="624"/>
      <c r="AY309" s="624"/>
      <c r="AZ309" s="624"/>
      <c r="BA309" s="624"/>
      <c r="BB309" s="624"/>
      <c r="BC309" s="624"/>
      <c r="BD309" s="624"/>
      <c r="BE309" s="624"/>
      <c r="BF309" s="624"/>
      <c r="BG309" s="624"/>
      <c r="BH309" s="624"/>
      <c r="BI309" s="624"/>
      <c r="BJ309" s="624"/>
      <c r="BK309" s="624"/>
      <c r="BL309" s="624"/>
      <c r="BM309" s="624"/>
      <c r="BN309" s="624"/>
      <c r="BO309" s="624"/>
      <c r="BP309" s="624"/>
      <c r="BQ309" s="624"/>
      <c r="BR309" s="624"/>
      <c r="BS309" s="624"/>
      <c r="BT309" s="624"/>
      <c r="BU309" s="624"/>
      <c r="BV309" s="624"/>
      <c r="BW309" s="624"/>
      <c r="BX309" s="624"/>
      <c r="BY309" s="624"/>
      <c r="BZ309" s="624"/>
      <c r="CA309" s="624"/>
      <c r="CB309" s="624"/>
      <c r="CC309" s="624"/>
      <c r="CD309" s="624"/>
      <c r="CE309" s="624"/>
      <c r="CF309" s="624"/>
      <c r="CG309" s="624"/>
      <c r="CH309" s="624"/>
      <c r="CI309" s="624"/>
      <c r="CJ309" s="624"/>
      <c r="CK309" s="624"/>
      <c r="CL309" s="624"/>
      <c r="CM309" s="624"/>
      <c r="CN309" s="624"/>
      <c r="CO309" s="624"/>
      <c r="CP309" s="624"/>
      <c r="CQ309" s="624"/>
      <c r="CR309" s="624"/>
      <c r="CS309" s="624"/>
      <c r="CT309" s="624"/>
      <c r="CU309" s="624"/>
      <c r="CV309" s="624"/>
      <c r="CW309" s="624"/>
      <c r="CX309" s="624"/>
      <c r="CY309" s="624"/>
      <c r="CZ309" s="624"/>
      <c r="DA309" s="624"/>
      <c r="DB309" s="624"/>
      <c r="DC309" s="624"/>
      <c r="DD309" s="624"/>
      <c r="DE309" s="624"/>
      <c r="DF309" s="624"/>
      <c r="DG309" s="624"/>
      <c r="DH309" s="624"/>
      <c r="DI309" s="624"/>
      <c r="DJ309" s="624"/>
      <c r="DK309" s="624"/>
      <c r="DL309" s="624"/>
      <c r="DM309" s="624"/>
      <c r="DN309" s="624"/>
      <c r="DO309" s="624"/>
      <c r="DP309" s="624"/>
      <c r="DQ309" s="624"/>
      <c r="DR309" s="624"/>
      <c r="DS309" s="624"/>
      <c r="DT309" s="624"/>
      <c r="DU309" s="624"/>
      <c r="DV309" s="624"/>
      <c r="DW309" s="624"/>
      <c r="DX309" s="624"/>
      <c r="DY309" s="624"/>
      <c r="DZ309" s="624"/>
      <c r="EA309" s="624"/>
      <c r="EB309" s="624"/>
      <c r="EC309" s="624"/>
      <c r="ED309" s="624"/>
      <c r="EE309" s="624"/>
      <c r="EF309" s="624"/>
      <c r="EG309" s="624"/>
      <c r="EH309" s="624"/>
      <c r="EI309" s="624"/>
      <c r="EJ309" s="624"/>
      <c r="EK309" s="624"/>
      <c r="EL309" s="624"/>
      <c r="EM309" s="624"/>
      <c r="EN309" s="624"/>
      <c r="EO309" s="624"/>
      <c r="EP309" s="624"/>
      <c r="EQ309" s="624"/>
      <c r="ER309" s="624"/>
      <c r="ES309" s="624"/>
      <c r="ET309" s="624"/>
      <c r="EU309" s="624"/>
      <c r="EV309" s="624"/>
      <c r="EW309" s="624"/>
      <c r="EX309" s="624"/>
      <c r="EY309" s="624"/>
      <c r="EZ309" s="624"/>
      <c r="FA309" s="624"/>
      <c r="FB309" s="624"/>
      <c r="FC309" s="624"/>
      <c r="FD309" s="624"/>
      <c r="FE309" s="624"/>
      <c r="FF309" s="624"/>
      <c r="FG309" s="624"/>
      <c r="FH309" s="624"/>
      <c r="FI309" s="624"/>
      <c r="FJ309" s="624"/>
      <c r="FK309" s="624"/>
      <c r="FL309" s="624"/>
      <c r="FM309" s="624"/>
      <c r="FN309" s="624"/>
      <c r="FO309" s="624"/>
      <c r="FP309" s="624"/>
      <c r="FQ309" s="624"/>
      <c r="FR309" s="624"/>
      <c r="FS309" s="624"/>
      <c r="FT309" s="624"/>
      <c r="FU309" s="624"/>
      <c r="FV309" s="624"/>
      <c r="FW309" s="624"/>
      <c r="FX309" s="624"/>
      <c r="FY309" s="624"/>
      <c r="FZ309" s="624"/>
      <c r="GA309" s="624"/>
      <c r="GB309" s="624"/>
      <c r="GC309" s="624"/>
      <c r="GD309" s="624"/>
      <c r="GE309" s="624"/>
      <c r="GF309" s="624"/>
      <c r="GG309" s="624"/>
      <c r="GH309" s="624"/>
      <c r="GI309" s="624"/>
      <c r="GJ309" s="624"/>
      <c r="GK309" s="624"/>
      <c r="GL309" s="624"/>
      <c r="GM309" s="624"/>
      <c r="GN309" s="624"/>
      <c r="GO309" s="624"/>
      <c r="GP309" s="624"/>
      <c r="GQ309" s="624"/>
      <c r="GR309" s="624"/>
      <c r="GS309" s="624"/>
      <c r="GT309" s="624"/>
      <c r="GU309" s="624"/>
      <c r="GV309" s="624"/>
      <c r="GW309" s="624"/>
      <c r="GX309" s="624"/>
      <c r="GY309" s="624"/>
      <c r="GZ309" s="624"/>
      <c r="HA309" s="624"/>
      <c r="HB309" s="624"/>
      <c r="HC309" s="624"/>
      <c r="HD309" s="624"/>
      <c r="HE309" s="624"/>
      <c r="HF309" s="624"/>
      <c r="HG309" s="624"/>
      <c r="HH309" s="624"/>
      <c r="HI309" s="624"/>
      <c r="HJ309" s="624"/>
      <c r="HK309" s="624"/>
      <c r="HL309" s="624"/>
      <c r="HM309" s="624"/>
      <c r="HN309" s="624"/>
      <c r="HO309" s="624"/>
      <c r="HP309" s="624"/>
      <c r="HQ309" s="624"/>
      <c r="HR309" s="624"/>
      <c r="HS309" s="624"/>
      <c r="HT309" s="624"/>
      <c r="HU309" s="624"/>
      <c r="HV309" s="624"/>
      <c r="HW309" s="624"/>
      <c r="HX309" s="624"/>
      <c r="HY309" s="624"/>
      <c r="HZ309" s="624"/>
      <c r="IA309" s="624"/>
      <c r="IB309" s="624"/>
      <c r="IC309" s="624"/>
      <c r="ID309" s="624"/>
      <c r="IE309" s="624"/>
      <c r="IF309" s="624"/>
      <c r="IG309" s="624"/>
      <c r="IH309" s="624"/>
      <c r="II309" s="624"/>
      <c r="IJ309" s="624"/>
      <c r="IK309" s="624"/>
      <c r="IL309" s="624"/>
      <c r="IM309" s="624"/>
      <c r="IN309" s="624"/>
      <c r="IO309" s="624"/>
      <c r="IP309" s="624"/>
      <c r="IQ309" s="624"/>
      <c r="IR309" s="624"/>
      <c r="IS309" s="624"/>
      <c r="IT309" s="624"/>
      <c r="IU309" s="624"/>
      <c r="IV309" s="219"/>
    </row>
    <row r="310" spans="1:256" hidden="1">
      <c r="A310" s="641"/>
      <c r="B310" s="642"/>
      <c r="C310" s="643"/>
      <c r="D310" s="644"/>
      <c r="E310" s="676"/>
      <c r="F310" s="676"/>
      <c r="G310" s="677"/>
      <c r="H310" s="617"/>
      <c r="I310" s="647"/>
      <c r="J310" s="648"/>
      <c r="K310" s="645"/>
      <c r="L310" s="645"/>
      <c r="M310" s="645"/>
      <c r="N310" s="645"/>
      <c r="O310" s="219"/>
      <c r="P310" s="219"/>
      <c r="Q310" s="219"/>
      <c r="R310" s="219"/>
      <c r="S310" s="219"/>
      <c r="T310" s="219"/>
      <c r="U310" s="219"/>
      <c r="V310" s="219"/>
      <c r="W310" s="219"/>
      <c r="X310" s="219"/>
      <c r="Y310" s="219"/>
      <c r="Z310" s="219"/>
      <c r="AA310" s="219"/>
      <c r="AB310" s="219"/>
      <c r="AC310" s="219"/>
      <c r="AD310" s="219"/>
      <c r="AE310" s="219"/>
      <c r="AF310" s="219"/>
      <c r="AG310" s="219"/>
      <c r="AH310" s="219"/>
      <c r="AI310" s="219"/>
      <c r="AJ310" s="219"/>
      <c r="AK310" s="219"/>
      <c r="AL310" s="219"/>
      <c r="AM310" s="219"/>
      <c r="AN310" s="219"/>
      <c r="AO310" s="219"/>
      <c r="AP310" s="219"/>
      <c r="AQ310" s="219"/>
      <c r="AR310" s="219"/>
      <c r="AS310" s="219"/>
      <c r="AT310" s="219"/>
      <c r="AU310" s="219"/>
      <c r="AV310" s="219"/>
      <c r="AW310" s="219"/>
      <c r="AX310" s="219"/>
      <c r="AY310" s="219"/>
      <c r="AZ310" s="219"/>
      <c r="BA310" s="219"/>
      <c r="BB310" s="219"/>
      <c r="BC310" s="219"/>
      <c r="BD310" s="219"/>
      <c r="BE310" s="219"/>
      <c r="BF310" s="219"/>
      <c r="BG310" s="219"/>
      <c r="BH310" s="219"/>
      <c r="BI310" s="219"/>
      <c r="BJ310" s="219"/>
      <c r="BK310" s="219"/>
      <c r="BL310" s="219"/>
      <c r="BM310" s="219"/>
      <c r="BN310" s="219"/>
      <c r="BO310" s="219"/>
      <c r="BP310" s="219"/>
      <c r="BQ310" s="219"/>
      <c r="BR310" s="219"/>
      <c r="BS310" s="219"/>
      <c r="BT310" s="219"/>
      <c r="BU310" s="219"/>
      <c r="BV310" s="219"/>
      <c r="BW310" s="219"/>
      <c r="BX310" s="219"/>
      <c r="BY310" s="219"/>
      <c r="BZ310" s="219"/>
      <c r="CA310" s="219"/>
      <c r="CB310" s="219"/>
      <c r="CC310" s="219"/>
      <c r="CD310" s="219"/>
      <c r="CE310" s="219"/>
      <c r="CF310" s="219"/>
      <c r="CG310" s="219"/>
      <c r="CH310" s="219"/>
      <c r="CI310" s="219"/>
      <c r="CJ310" s="219"/>
      <c r="CK310" s="219"/>
      <c r="CL310" s="219"/>
      <c r="CM310" s="219"/>
      <c r="CN310" s="219"/>
      <c r="CO310" s="219"/>
      <c r="CP310" s="219"/>
      <c r="CQ310" s="219"/>
      <c r="CR310" s="219"/>
      <c r="CS310" s="219"/>
      <c r="CT310" s="219"/>
      <c r="CU310" s="219"/>
      <c r="CV310" s="219"/>
      <c r="CW310" s="219"/>
      <c r="CX310" s="219"/>
      <c r="CY310" s="219"/>
      <c r="CZ310" s="219"/>
      <c r="DA310" s="219"/>
      <c r="DB310" s="219"/>
      <c r="DC310" s="219"/>
      <c r="DD310" s="219"/>
      <c r="DE310" s="219"/>
      <c r="DF310" s="219"/>
      <c r="DG310" s="219"/>
      <c r="DH310" s="219"/>
      <c r="DI310" s="219"/>
      <c r="DJ310" s="219"/>
      <c r="DK310" s="219"/>
      <c r="DL310" s="219"/>
      <c r="DM310" s="219"/>
      <c r="DN310" s="219"/>
      <c r="DO310" s="219"/>
      <c r="DP310" s="219"/>
      <c r="DQ310" s="219"/>
      <c r="DR310" s="219"/>
      <c r="DS310" s="219"/>
      <c r="DT310" s="219"/>
      <c r="DU310" s="219"/>
      <c r="DV310" s="219"/>
      <c r="DW310" s="219"/>
      <c r="DX310" s="219"/>
      <c r="DY310" s="219"/>
      <c r="DZ310" s="219"/>
      <c r="EA310" s="219"/>
      <c r="EB310" s="219"/>
      <c r="EC310" s="219"/>
      <c r="ED310" s="219"/>
      <c r="EE310" s="219"/>
      <c r="EF310" s="219"/>
      <c r="EG310" s="219"/>
      <c r="EH310" s="219"/>
      <c r="EI310" s="219"/>
      <c r="EJ310" s="219"/>
      <c r="EK310" s="219"/>
      <c r="EL310" s="219"/>
      <c r="EM310" s="219"/>
      <c r="EN310" s="219"/>
      <c r="EO310" s="219"/>
      <c r="EP310" s="219"/>
      <c r="EQ310" s="219"/>
      <c r="ER310" s="219"/>
      <c r="ES310" s="219"/>
      <c r="ET310" s="219"/>
      <c r="EU310" s="219"/>
      <c r="EV310" s="219"/>
      <c r="EW310" s="219"/>
      <c r="EX310" s="219"/>
      <c r="EY310" s="219"/>
      <c r="EZ310" s="219"/>
      <c r="FA310" s="219"/>
      <c r="FB310" s="219"/>
      <c r="FC310" s="219"/>
      <c r="FD310" s="219"/>
      <c r="FE310" s="219"/>
      <c r="FF310" s="219"/>
      <c r="FG310" s="219"/>
      <c r="FH310" s="219"/>
      <c r="FI310" s="219"/>
      <c r="FJ310" s="219"/>
      <c r="FK310" s="219"/>
      <c r="FL310" s="219"/>
      <c r="FM310" s="219"/>
      <c r="FN310" s="219"/>
      <c r="FO310" s="219"/>
      <c r="FP310" s="219"/>
      <c r="FQ310" s="219"/>
      <c r="FR310" s="219"/>
      <c r="FS310" s="219"/>
      <c r="FT310" s="219"/>
      <c r="FU310" s="219"/>
      <c r="FV310" s="219"/>
      <c r="FW310" s="219"/>
      <c r="FX310" s="219"/>
      <c r="FY310" s="219"/>
      <c r="FZ310" s="219"/>
      <c r="GA310" s="219"/>
      <c r="GB310" s="219"/>
      <c r="GC310" s="219"/>
      <c r="GD310" s="219"/>
      <c r="GE310" s="219"/>
      <c r="GF310" s="219"/>
      <c r="GG310" s="219"/>
      <c r="GH310" s="219"/>
      <c r="GI310" s="219"/>
      <c r="GJ310" s="219"/>
      <c r="GK310" s="219"/>
      <c r="GL310" s="219"/>
      <c r="GM310" s="219"/>
      <c r="GN310" s="219"/>
      <c r="GO310" s="219"/>
      <c r="GP310" s="219"/>
      <c r="GQ310" s="219"/>
      <c r="GR310" s="219"/>
      <c r="GS310" s="219"/>
      <c r="GT310" s="219"/>
      <c r="GU310" s="219"/>
      <c r="GV310" s="219"/>
      <c r="GW310" s="219"/>
      <c r="GX310" s="219"/>
      <c r="GY310" s="219"/>
      <c r="GZ310" s="219"/>
      <c r="HA310" s="219"/>
      <c r="HB310" s="219"/>
      <c r="HC310" s="219"/>
      <c r="HD310" s="219"/>
      <c r="HE310" s="219"/>
      <c r="HF310" s="219"/>
      <c r="HG310" s="219"/>
      <c r="HH310" s="219"/>
      <c r="HI310" s="219"/>
      <c r="HJ310" s="219"/>
      <c r="HK310" s="219"/>
      <c r="HL310" s="219"/>
      <c r="HM310" s="219"/>
      <c r="HN310" s="219"/>
      <c r="HO310" s="219"/>
      <c r="HP310" s="219"/>
      <c r="HQ310" s="219"/>
      <c r="HR310" s="219"/>
      <c r="HS310" s="219"/>
      <c r="HT310" s="219"/>
      <c r="HU310" s="219"/>
      <c r="HV310" s="219"/>
      <c r="HW310" s="219"/>
      <c r="HX310" s="219"/>
      <c r="HY310" s="219"/>
      <c r="HZ310" s="219"/>
      <c r="IA310" s="219"/>
      <c r="IB310" s="219"/>
      <c r="IC310" s="219"/>
      <c r="ID310" s="219"/>
      <c r="IE310" s="219"/>
      <c r="IF310" s="219"/>
      <c r="IG310" s="219"/>
      <c r="IH310" s="219"/>
      <c r="II310" s="219"/>
      <c r="IJ310" s="219"/>
      <c r="IK310" s="219"/>
      <c r="IL310" s="219"/>
      <c r="IM310" s="219"/>
      <c r="IN310" s="219"/>
      <c r="IO310" s="219"/>
      <c r="IP310" s="219"/>
      <c r="IQ310" s="219"/>
      <c r="IR310" s="219"/>
      <c r="IS310" s="219"/>
      <c r="IT310" s="219"/>
      <c r="IU310" s="219"/>
      <c r="IV310" s="219"/>
    </row>
    <row r="311" spans="1:256" hidden="1">
      <c r="A311" s="1193">
        <v>17</v>
      </c>
      <c r="B311" s="1196" t="s">
        <v>1411</v>
      </c>
      <c r="C311" s="1197"/>
      <c r="D311" s="668" t="s">
        <v>0</v>
      </c>
      <c r="E311" s="651">
        <f t="shared" ref="E311:G312" si="99">E315</f>
        <v>703000</v>
      </c>
      <c r="F311" s="651">
        <f t="shared" si="99"/>
        <v>703000</v>
      </c>
      <c r="G311" s="652">
        <f t="shared" si="99"/>
        <v>0</v>
      </c>
      <c r="H311" s="617"/>
      <c r="I311" s="1202" t="s">
        <v>1411</v>
      </c>
      <c r="J311" s="653" t="s">
        <v>0</v>
      </c>
      <c r="K311" s="651">
        <f t="shared" ref="K311:M312" si="100">K315</f>
        <v>703000</v>
      </c>
      <c r="L311" s="651">
        <f t="shared" si="100"/>
        <v>703000</v>
      </c>
      <c r="M311" s="651">
        <f t="shared" si="100"/>
        <v>0</v>
      </c>
      <c r="N311" s="651">
        <f>N315</f>
        <v>0</v>
      </c>
      <c r="O311" s="649"/>
      <c r="P311" s="649"/>
      <c r="Q311" s="649"/>
      <c r="R311" s="649"/>
      <c r="S311" s="649"/>
      <c r="T311" s="649"/>
      <c r="U311" s="649"/>
      <c r="V311" s="649"/>
      <c r="W311" s="649"/>
      <c r="X311" s="649"/>
      <c r="Y311" s="649"/>
      <c r="Z311" s="649"/>
      <c r="AA311" s="649"/>
      <c r="AB311" s="649"/>
      <c r="AC311" s="649"/>
      <c r="AD311" s="649"/>
      <c r="AE311" s="649"/>
      <c r="AF311" s="649"/>
      <c r="AG311" s="649"/>
      <c r="AH311" s="649"/>
      <c r="AI311" s="649"/>
      <c r="AJ311" s="649"/>
      <c r="AK311" s="649"/>
      <c r="AL311" s="649"/>
      <c r="AM311" s="649"/>
      <c r="AN311" s="649"/>
      <c r="AO311" s="649"/>
      <c r="AP311" s="649"/>
      <c r="AQ311" s="649"/>
      <c r="AR311" s="649"/>
      <c r="AS311" s="649"/>
      <c r="AT311" s="649"/>
      <c r="AU311" s="649"/>
      <c r="AV311" s="649"/>
      <c r="AW311" s="649"/>
      <c r="AX311" s="649"/>
      <c r="AY311" s="649"/>
      <c r="AZ311" s="649"/>
      <c r="BA311" s="649"/>
      <c r="BB311" s="649"/>
      <c r="BC311" s="649"/>
      <c r="BD311" s="649"/>
      <c r="BE311" s="649"/>
      <c r="BF311" s="649"/>
      <c r="BG311" s="649"/>
      <c r="BH311" s="649"/>
      <c r="BI311" s="649"/>
      <c r="BJ311" s="649"/>
      <c r="BK311" s="649"/>
      <c r="BL311" s="649"/>
      <c r="BM311" s="649"/>
      <c r="BN311" s="649"/>
      <c r="BO311" s="649"/>
      <c r="BP311" s="649"/>
      <c r="BQ311" s="649"/>
      <c r="BR311" s="649"/>
      <c r="BS311" s="649"/>
      <c r="BT311" s="649"/>
      <c r="BU311" s="649"/>
      <c r="BV311" s="649"/>
      <c r="BW311" s="649"/>
      <c r="BX311" s="649"/>
      <c r="BY311" s="649"/>
      <c r="BZ311" s="649"/>
      <c r="CA311" s="649"/>
      <c r="CB311" s="649"/>
      <c r="CC311" s="649"/>
      <c r="CD311" s="649"/>
      <c r="CE311" s="649"/>
      <c r="CF311" s="649"/>
      <c r="CG311" s="649"/>
      <c r="CH311" s="649"/>
      <c r="CI311" s="649"/>
      <c r="CJ311" s="649"/>
      <c r="CK311" s="649"/>
      <c r="CL311" s="649"/>
      <c r="CM311" s="649"/>
      <c r="CN311" s="649"/>
      <c r="CO311" s="649"/>
      <c r="CP311" s="649"/>
      <c r="CQ311" s="649"/>
      <c r="CR311" s="649"/>
      <c r="CS311" s="649"/>
      <c r="CT311" s="649"/>
      <c r="CU311" s="649"/>
      <c r="CV311" s="649"/>
      <c r="CW311" s="649"/>
      <c r="CX311" s="649"/>
      <c r="CY311" s="649"/>
      <c r="CZ311" s="649"/>
      <c r="DA311" s="649"/>
      <c r="DB311" s="649"/>
      <c r="DC311" s="649"/>
      <c r="DD311" s="649"/>
      <c r="DE311" s="649"/>
      <c r="DF311" s="649"/>
      <c r="DG311" s="649"/>
      <c r="DH311" s="649"/>
      <c r="DI311" s="649"/>
      <c r="DJ311" s="649"/>
      <c r="DK311" s="649"/>
      <c r="DL311" s="649"/>
      <c r="DM311" s="649"/>
      <c r="DN311" s="649"/>
      <c r="DO311" s="649"/>
      <c r="DP311" s="649"/>
      <c r="DQ311" s="649"/>
      <c r="DR311" s="649"/>
      <c r="DS311" s="649"/>
      <c r="DT311" s="649"/>
      <c r="DU311" s="649"/>
      <c r="DV311" s="649"/>
      <c r="DW311" s="649"/>
      <c r="DX311" s="649"/>
      <c r="DY311" s="649"/>
      <c r="DZ311" s="649"/>
      <c r="EA311" s="649"/>
      <c r="EB311" s="649"/>
      <c r="EC311" s="649"/>
      <c r="ED311" s="649"/>
      <c r="EE311" s="649"/>
      <c r="EF311" s="649"/>
      <c r="EG311" s="649"/>
      <c r="EH311" s="649"/>
      <c r="EI311" s="649"/>
      <c r="EJ311" s="649"/>
      <c r="EK311" s="649"/>
      <c r="EL311" s="649"/>
      <c r="EM311" s="649"/>
      <c r="EN311" s="649"/>
      <c r="EO311" s="649"/>
      <c r="EP311" s="649"/>
      <c r="EQ311" s="649"/>
      <c r="ER311" s="649"/>
      <c r="ES311" s="649"/>
      <c r="ET311" s="649"/>
      <c r="EU311" s="649"/>
      <c r="EV311" s="649"/>
      <c r="EW311" s="649"/>
      <c r="EX311" s="649"/>
      <c r="EY311" s="649"/>
      <c r="EZ311" s="649"/>
      <c r="FA311" s="649"/>
      <c r="FB311" s="649"/>
      <c r="FC311" s="649"/>
      <c r="FD311" s="649"/>
      <c r="FE311" s="649"/>
      <c r="FF311" s="649"/>
      <c r="FG311" s="649"/>
      <c r="FH311" s="649"/>
      <c r="FI311" s="649"/>
      <c r="FJ311" s="649"/>
      <c r="FK311" s="649"/>
      <c r="FL311" s="649"/>
      <c r="FM311" s="649"/>
      <c r="FN311" s="649"/>
      <c r="FO311" s="649"/>
      <c r="FP311" s="649"/>
      <c r="FQ311" s="649"/>
      <c r="FR311" s="649"/>
      <c r="FS311" s="649"/>
      <c r="FT311" s="649"/>
      <c r="FU311" s="649"/>
      <c r="FV311" s="649"/>
      <c r="FW311" s="649"/>
      <c r="FX311" s="649"/>
      <c r="FY311" s="649"/>
      <c r="FZ311" s="649"/>
      <c r="GA311" s="649"/>
      <c r="GB311" s="649"/>
      <c r="GC311" s="649"/>
      <c r="GD311" s="649"/>
      <c r="GE311" s="649"/>
      <c r="GF311" s="649"/>
      <c r="GG311" s="649"/>
      <c r="GH311" s="649"/>
      <c r="GI311" s="649"/>
      <c r="GJ311" s="649"/>
      <c r="GK311" s="649"/>
      <c r="GL311" s="649"/>
      <c r="GM311" s="649"/>
      <c r="GN311" s="649"/>
      <c r="GO311" s="649"/>
      <c r="GP311" s="649"/>
      <c r="GQ311" s="649"/>
      <c r="GR311" s="649"/>
      <c r="GS311" s="649"/>
      <c r="GT311" s="649"/>
      <c r="GU311" s="649"/>
      <c r="GV311" s="649"/>
      <c r="GW311" s="649"/>
      <c r="GX311" s="649"/>
      <c r="GY311" s="649"/>
      <c r="GZ311" s="649"/>
      <c r="HA311" s="649"/>
      <c r="HB311" s="649"/>
      <c r="HC311" s="649"/>
      <c r="HD311" s="649"/>
      <c r="HE311" s="649"/>
      <c r="HF311" s="649"/>
      <c r="HG311" s="649"/>
      <c r="HH311" s="649"/>
      <c r="HI311" s="649"/>
      <c r="HJ311" s="649"/>
      <c r="HK311" s="649"/>
      <c r="HL311" s="649"/>
      <c r="HM311" s="649"/>
      <c r="HN311" s="649"/>
      <c r="HO311" s="649"/>
      <c r="HP311" s="649"/>
      <c r="HQ311" s="649"/>
      <c r="HR311" s="649"/>
      <c r="HS311" s="649"/>
      <c r="HT311" s="649"/>
      <c r="HU311" s="649"/>
      <c r="HV311" s="649"/>
      <c r="HW311" s="649"/>
      <c r="HX311" s="649"/>
      <c r="HY311" s="649"/>
      <c r="HZ311" s="649"/>
      <c r="IA311" s="649"/>
      <c r="IB311" s="649"/>
      <c r="IC311" s="649"/>
      <c r="ID311" s="649"/>
      <c r="IE311" s="649"/>
      <c r="IF311" s="649"/>
      <c r="IG311" s="649"/>
      <c r="IH311" s="649"/>
      <c r="II311" s="649"/>
      <c r="IJ311" s="649"/>
      <c r="IK311" s="649"/>
      <c r="IL311" s="649"/>
      <c r="IM311" s="649"/>
      <c r="IN311" s="649"/>
      <c r="IO311" s="649"/>
      <c r="IP311" s="649"/>
      <c r="IQ311" s="649"/>
      <c r="IR311" s="649"/>
      <c r="IS311" s="649"/>
      <c r="IT311" s="649"/>
      <c r="IU311" s="649"/>
      <c r="IV311" s="219"/>
    </row>
    <row r="312" spans="1:256" hidden="1">
      <c r="A312" s="1194"/>
      <c r="B312" s="1198"/>
      <c r="C312" s="1199"/>
      <c r="D312" s="668" t="s">
        <v>1</v>
      </c>
      <c r="E312" s="651">
        <f t="shared" si="99"/>
        <v>0</v>
      </c>
      <c r="F312" s="651">
        <f t="shared" si="99"/>
        <v>0</v>
      </c>
      <c r="G312" s="652">
        <f t="shared" si="99"/>
        <v>0</v>
      </c>
      <c r="H312" s="617"/>
      <c r="I312" s="1203"/>
      <c r="J312" s="653" t="s">
        <v>1</v>
      </c>
      <c r="K312" s="651">
        <f t="shared" si="100"/>
        <v>0</v>
      </c>
      <c r="L312" s="651">
        <f t="shared" si="100"/>
        <v>0</v>
      </c>
      <c r="M312" s="651">
        <f t="shared" si="100"/>
        <v>0</v>
      </c>
      <c r="N312" s="651">
        <f>N316</f>
        <v>0</v>
      </c>
      <c r="O312" s="649"/>
      <c r="P312" s="649"/>
      <c r="Q312" s="649"/>
      <c r="R312" s="649"/>
      <c r="S312" s="649"/>
      <c r="T312" s="649"/>
      <c r="U312" s="649"/>
      <c r="V312" s="649"/>
      <c r="W312" s="649"/>
      <c r="X312" s="649"/>
      <c r="Y312" s="649"/>
      <c r="Z312" s="649"/>
      <c r="AA312" s="649"/>
      <c r="AB312" s="649"/>
      <c r="AC312" s="649"/>
      <c r="AD312" s="649"/>
      <c r="AE312" s="649"/>
      <c r="AF312" s="649"/>
      <c r="AG312" s="649"/>
      <c r="AH312" s="649"/>
      <c r="AI312" s="649"/>
      <c r="AJ312" s="649"/>
      <c r="AK312" s="649"/>
      <c r="AL312" s="649"/>
      <c r="AM312" s="649"/>
      <c r="AN312" s="649"/>
      <c r="AO312" s="649"/>
      <c r="AP312" s="649"/>
      <c r="AQ312" s="649"/>
      <c r="AR312" s="649"/>
      <c r="AS312" s="649"/>
      <c r="AT312" s="649"/>
      <c r="AU312" s="649"/>
      <c r="AV312" s="649"/>
      <c r="AW312" s="649"/>
      <c r="AX312" s="649"/>
      <c r="AY312" s="649"/>
      <c r="AZ312" s="649"/>
      <c r="BA312" s="649"/>
      <c r="BB312" s="649"/>
      <c r="BC312" s="649"/>
      <c r="BD312" s="649"/>
      <c r="BE312" s="649"/>
      <c r="BF312" s="649"/>
      <c r="BG312" s="649"/>
      <c r="BH312" s="649"/>
      <c r="BI312" s="649"/>
      <c r="BJ312" s="649"/>
      <c r="BK312" s="649"/>
      <c r="BL312" s="649"/>
      <c r="BM312" s="649"/>
      <c r="BN312" s="649"/>
      <c r="BO312" s="649"/>
      <c r="BP312" s="649"/>
      <c r="BQ312" s="649"/>
      <c r="BR312" s="649"/>
      <c r="BS312" s="649"/>
      <c r="BT312" s="649"/>
      <c r="BU312" s="649"/>
      <c r="BV312" s="649"/>
      <c r="BW312" s="649"/>
      <c r="BX312" s="649"/>
      <c r="BY312" s="649"/>
      <c r="BZ312" s="649"/>
      <c r="CA312" s="649"/>
      <c r="CB312" s="649"/>
      <c r="CC312" s="649"/>
      <c r="CD312" s="649"/>
      <c r="CE312" s="649"/>
      <c r="CF312" s="649"/>
      <c r="CG312" s="649"/>
      <c r="CH312" s="649"/>
      <c r="CI312" s="649"/>
      <c r="CJ312" s="649"/>
      <c r="CK312" s="649"/>
      <c r="CL312" s="649"/>
      <c r="CM312" s="649"/>
      <c r="CN312" s="649"/>
      <c r="CO312" s="649"/>
      <c r="CP312" s="649"/>
      <c r="CQ312" s="649"/>
      <c r="CR312" s="649"/>
      <c r="CS312" s="649"/>
      <c r="CT312" s="649"/>
      <c r="CU312" s="649"/>
      <c r="CV312" s="649"/>
      <c r="CW312" s="649"/>
      <c r="CX312" s="649"/>
      <c r="CY312" s="649"/>
      <c r="CZ312" s="649"/>
      <c r="DA312" s="649"/>
      <c r="DB312" s="649"/>
      <c r="DC312" s="649"/>
      <c r="DD312" s="649"/>
      <c r="DE312" s="649"/>
      <c r="DF312" s="649"/>
      <c r="DG312" s="649"/>
      <c r="DH312" s="649"/>
      <c r="DI312" s="649"/>
      <c r="DJ312" s="649"/>
      <c r="DK312" s="649"/>
      <c r="DL312" s="649"/>
      <c r="DM312" s="649"/>
      <c r="DN312" s="649"/>
      <c r="DO312" s="649"/>
      <c r="DP312" s="649"/>
      <c r="DQ312" s="649"/>
      <c r="DR312" s="649"/>
      <c r="DS312" s="649"/>
      <c r="DT312" s="649"/>
      <c r="DU312" s="649"/>
      <c r="DV312" s="649"/>
      <c r="DW312" s="649"/>
      <c r="DX312" s="649"/>
      <c r="DY312" s="649"/>
      <c r="DZ312" s="649"/>
      <c r="EA312" s="649"/>
      <c r="EB312" s="649"/>
      <c r="EC312" s="649"/>
      <c r="ED312" s="649"/>
      <c r="EE312" s="649"/>
      <c r="EF312" s="649"/>
      <c r="EG312" s="649"/>
      <c r="EH312" s="649"/>
      <c r="EI312" s="649"/>
      <c r="EJ312" s="649"/>
      <c r="EK312" s="649"/>
      <c r="EL312" s="649"/>
      <c r="EM312" s="649"/>
      <c r="EN312" s="649"/>
      <c r="EO312" s="649"/>
      <c r="EP312" s="649"/>
      <c r="EQ312" s="649"/>
      <c r="ER312" s="649"/>
      <c r="ES312" s="649"/>
      <c r="ET312" s="649"/>
      <c r="EU312" s="649"/>
      <c r="EV312" s="649"/>
      <c r="EW312" s="649"/>
      <c r="EX312" s="649"/>
      <c r="EY312" s="649"/>
      <c r="EZ312" s="649"/>
      <c r="FA312" s="649"/>
      <c r="FB312" s="649"/>
      <c r="FC312" s="649"/>
      <c r="FD312" s="649"/>
      <c r="FE312" s="649"/>
      <c r="FF312" s="649"/>
      <c r="FG312" s="649"/>
      <c r="FH312" s="649"/>
      <c r="FI312" s="649"/>
      <c r="FJ312" s="649"/>
      <c r="FK312" s="649"/>
      <c r="FL312" s="649"/>
      <c r="FM312" s="649"/>
      <c r="FN312" s="649"/>
      <c r="FO312" s="649"/>
      <c r="FP312" s="649"/>
      <c r="FQ312" s="649"/>
      <c r="FR312" s="649"/>
      <c r="FS312" s="649"/>
      <c r="FT312" s="649"/>
      <c r="FU312" s="649"/>
      <c r="FV312" s="649"/>
      <c r="FW312" s="649"/>
      <c r="FX312" s="649"/>
      <c r="FY312" s="649"/>
      <c r="FZ312" s="649"/>
      <c r="GA312" s="649"/>
      <c r="GB312" s="649"/>
      <c r="GC312" s="649"/>
      <c r="GD312" s="649"/>
      <c r="GE312" s="649"/>
      <c r="GF312" s="649"/>
      <c r="GG312" s="649"/>
      <c r="GH312" s="649"/>
      <c r="GI312" s="649"/>
      <c r="GJ312" s="649"/>
      <c r="GK312" s="649"/>
      <c r="GL312" s="649"/>
      <c r="GM312" s="649"/>
      <c r="GN312" s="649"/>
      <c r="GO312" s="649"/>
      <c r="GP312" s="649"/>
      <c r="GQ312" s="649"/>
      <c r="GR312" s="649"/>
      <c r="GS312" s="649"/>
      <c r="GT312" s="649"/>
      <c r="GU312" s="649"/>
      <c r="GV312" s="649"/>
      <c r="GW312" s="649"/>
      <c r="GX312" s="649"/>
      <c r="GY312" s="649"/>
      <c r="GZ312" s="649"/>
      <c r="HA312" s="649"/>
      <c r="HB312" s="649"/>
      <c r="HC312" s="649"/>
      <c r="HD312" s="649"/>
      <c r="HE312" s="649"/>
      <c r="HF312" s="649"/>
      <c r="HG312" s="649"/>
      <c r="HH312" s="649"/>
      <c r="HI312" s="649"/>
      <c r="HJ312" s="649"/>
      <c r="HK312" s="649"/>
      <c r="HL312" s="649"/>
      <c r="HM312" s="649"/>
      <c r="HN312" s="649"/>
      <c r="HO312" s="649"/>
      <c r="HP312" s="649"/>
      <c r="HQ312" s="649"/>
      <c r="HR312" s="649"/>
      <c r="HS312" s="649"/>
      <c r="HT312" s="649"/>
      <c r="HU312" s="649"/>
      <c r="HV312" s="649"/>
      <c r="HW312" s="649"/>
      <c r="HX312" s="649"/>
      <c r="HY312" s="649"/>
      <c r="HZ312" s="649"/>
      <c r="IA312" s="649"/>
      <c r="IB312" s="649"/>
      <c r="IC312" s="649"/>
      <c r="ID312" s="649"/>
      <c r="IE312" s="649"/>
      <c r="IF312" s="649"/>
      <c r="IG312" s="649"/>
      <c r="IH312" s="649"/>
      <c r="II312" s="649"/>
      <c r="IJ312" s="649"/>
      <c r="IK312" s="649"/>
      <c r="IL312" s="649"/>
      <c r="IM312" s="649"/>
      <c r="IN312" s="649"/>
      <c r="IO312" s="649"/>
      <c r="IP312" s="649"/>
      <c r="IQ312" s="649"/>
      <c r="IR312" s="649"/>
      <c r="IS312" s="649"/>
      <c r="IT312" s="649"/>
      <c r="IU312" s="649"/>
      <c r="IV312" s="219"/>
    </row>
    <row r="313" spans="1:256" hidden="1">
      <c r="A313" s="1195"/>
      <c r="B313" s="1200"/>
      <c r="C313" s="1201"/>
      <c r="D313" s="668" t="s">
        <v>2</v>
      </c>
      <c r="E313" s="651">
        <f>E311+E312</f>
        <v>703000</v>
      </c>
      <c r="F313" s="651">
        <f>F311+F312</f>
        <v>703000</v>
      </c>
      <c r="G313" s="651">
        <f>G311+G312</f>
        <v>0</v>
      </c>
      <c r="H313" s="617"/>
      <c r="I313" s="1204"/>
      <c r="J313" s="653" t="s">
        <v>2</v>
      </c>
      <c r="K313" s="651">
        <f>K311+K312</f>
        <v>703000</v>
      </c>
      <c r="L313" s="651">
        <f>L311+L312</f>
        <v>703000</v>
      </c>
      <c r="M313" s="651">
        <f>M311+M312</f>
        <v>0</v>
      </c>
      <c r="N313" s="651">
        <f>N311+N312</f>
        <v>0</v>
      </c>
      <c r="O313" s="649"/>
      <c r="P313" s="649"/>
      <c r="Q313" s="649"/>
      <c r="R313" s="649"/>
      <c r="S313" s="649"/>
      <c r="T313" s="649"/>
      <c r="U313" s="649"/>
      <c r="V313" s="649"/>
      <c r="W313" s="649"/>
      <c r="X313" s="649"/>
      <c r="Y313" s="649"/>
      <c r="Z313" s="649"/>
      <c r="AA313" s="649"/>
      <c r="AB313" s="649"/>
      <c r="AC313" s="649"/>
      <c r="AD313" s="649"/>
      <c r="AE313" s="649"/>
      <c r="AF313" s="649"/>
      <c r="AG313" s="649"/>
      <c r="AH313" s="649"/>
      <c r="AI313" s="649"/>
      <c r="AJ313" s="649"/>
      <c r="AK313" s="649"/>
      <c r="AL313" s="649"/>
      <c r="AM313" s="649"/>
      <c r="AN313" s="649"/>
      <c r="AO313" s="649"/>
      <c r="AP313" s="649"/>
      <c r="AQ313" s="649"/>
      <c r="AR313" s="649"/>
      <c r="AS313" s="649"/>
      <c r="AT313" s="649"/>
      <c r="AU313" s="649"/>
      <c r="AV313" s="649"/>
      <c r="AW313" s="649"/>
      <c r="AX313" s="649"/>
      <c r="AY313" s="649"/>
      <c r="AZ313" s="649"/>
      <c r="BA313" s="649"/>
      <c r="BB313" s="649"/>
      <c r="BC313" s="649"/>
      <c r="BD313" s="649"/>
      <c r="BE313" s="649"/>
      <c r="BF313" s="649"/>
      <c r="BG313" s="649"/>
      <c r="BH313" s="649"/>
      <c r="BI313" s="649"/>
      <c r="BJ313" s="649"/>
      <c r="BK313" s="649"/>
      <c r="BL313" s="649"/>
      <c r="BM313" s="649"/>
      <c r="BN313" s="649"/>
      <c r="BO313" s="649"/>
      <c r="BP313" s="649"/>
      <c r="BQ313" s="649"/>
      <c r="BR313" s="649"/>
      <c r="BS313" s="649"/>
      <c r="BT313" s="649"/>
      <c r="BU313" s="649"/>
      <c r="BV313" s="649"/>
      <c r="BW313" s="649"/>
      <c r="BX313" s="649"/>
      <c r="BY313" s="649"/>
      <c r="BZ313" s="649"/>
      <c r="CA313" s="649"/>
      <c r="CB313" s="649"/>
      <c r="CC313" s="649"/>
      <c r="CD313" s="649"/>
      <c r="CE313" s="649"/>
      <c r="CF313" s="649"/>
      <c r="CG313" s="649"/>
      <c r="CH313" s="649"/>
      <c r="CI313" s="649"/>
      <c r="CJ313" s="649"/>
      <c r="CK313" s="649"/>
      <c r="CL313" s="649"/>
      <c r="CM313" s="649"/>
      <c r="CN313" s="649"/>
      <c r="CO313" s="649"/>
      <c r="CP313" s="649"/>
      <c r="CQ313" s="649"/>
      <c r="CR313" s="649"/>
      <c r="CS313" s="649"/>
      <c r="CT313" s="649"/>
      <c r="CU313" s="649"/>
      <c r="CV313" s="649"/>
      <c r="CW313" s="649"/>
      <c r="CX313" s="649"/>
      <c r="CY313" s="649"/>
      <c r="CZ313" s="649"/>
      <c r="DA313" s="649"/>
      <c r="DB313" s="649"/>
      <c r="DC313" s="649"/>
      <c r="DD313" s="649"/>
      <c r="DE313" s="649"/>
      <c r="DF313" s="649"/>
      <c r="DG313" s="649"/>
      <c r="DH313" s="649"/>
      <c r="DI313" s="649"/>
      <c r="DJ313" s="649"/>
      <c r="DK313" s="649"/>
      <c r="DL313" s="649"/>
      <c r="DM313" s="649"/>
      <c r="DN313" s="649"/>
      <c r="DO313" s="649"/>
      <c r="DP313" s="649"/>
      <c r="DQ313" s="649"/>
      <c r="DR313" s="649"/>
      <c r="DS313" s="649"/>
      <c r="DT313" s="649"/>
      <c r="DU313" s="649"/>
      <c r="DV313" s="649"/>
      <c r="DW313" s="649"/>
      <c r="DX313" s="649"/>
      <c r="DY313" s="649"/>
      <c r="DZ313" s="649"/>
      <c r="EA313" s="649"/>
      <c r="EB313" s="649"/>
      <c r="EC313" s="649"/>
      <c r="ED313" s="649"/>
      <c r="EE313" s="649"/>
      <c r="EF313" s="649"/>
      <c r="EG313" s="649"/>
      <c r="EH313" s="649"/>
      <c r="EI313" s="649"/>
      <c r="EJ313" s="649"/>
      <c r="EK313" s="649"/>
      <c r="EL313" s="649"/>
      <c r="EM313" s="649"/>
      <c r="EN313" s="649"/>
      <c r="EO313" s="649"/>
      <c r="EP313" s="649"/>
      <c r="EQ313" s="649"/>
      <c r="ER313" s="649"/>
      <c r="ES313" s="649"/>
      <c r="ET313" s="649"/>
      <c r="EU313" s="649"/>
      <c r="EV313" s="649"/>
      <c r="EW313" s="649"/>
      <c r="EX313" s="649"/>
      <c r="EY313" s="649"/>
      <c r="EZ313" s="649"/>
      <c r="FA313" s="649"/>
      <c r="FB313" s="649"/>
      <c r="FC313" s="649"/>
      <c r="FD313" s="649"/>
      <c r="FE313" s="649"/>
      <c r="FF313" s="649"/>
      <c r="FG313" s="649"/>
      <c r="FH313" s="649"/>
      <c r="FI313" s="649"/>
      <c r="FJ313" s="649"/>
      <c r="FK313" s="649"/>
      <c r="FL313" s="649"/>
      <c r="FM313" s="649"/>
      <c r="FN313" s="649"/>
      <c r="FO313" s="649"/>
      <c r="FP313" s="649"/>
      <c r="FQ313" s="649"/>
      <c r="FR313" s="649"/>
      <c r="FS313" s="649"/>
      <c r="FT313" s="649"/>
      <c r="FU313" s="649"/>
      <c r="FV313" s="649"/>
      <c r="FW313" s="649"/>
      <c r="FX313" s="649"/>
      <c r="FY313" s="649"/>
      <c r="FZ313" s="649"/>
      <c r="GA313" s="649"/>
      <c r="GB313" s="649"/>
      <c r="GC313" s="649"/>
      <c r="GD313" s="649"/>
      <c r="GE313" s="649"/>
      <c r="GF313" s="649"/>
      <c r="GG313" s="649"/>
      <c r="GH313" s="649"/>
      <c r="GI313" s="649"/>
      <c r="GJ313" s="649"/>
      <c r="GK313" s="649"/>
      <c r="GL313" s="649"/>
      <c r="GM313" s="649"/>
      <c r="GN313" s="649"/>
      <c r="GO313" s="649"/>
      <c r="GP313" s="649"/>
      <c r="GQ313" s="649"/>
      <c r="GR313" s="649"/>
      <c r="GS313" s="649"/>
      <c r="GT313" s="649"/>
      <c r="GU313" s="649"/>
      <c r="GV313" s="649"/>
      <c r="GW313" s="649"/>
      <c r="GX313" s="649"/>
      <c r="GY313" s="649"/>
      <c r="GZ313" s="649"/>
      <c r="HA313" s="649"/>
      <c r="HB313" s="649"/>
      <c r="HC313" s="649"/>
      <c r="HD313" s="649"/>
      <c r="HE313" s="649"/>
      <c r="HF313" s="649"/>
      <c r="HG313" s="649"/>
      <c r="HH313" s="649"/>
      <c r="HI313" s="649"/>
      <c r="HJ313" s="649"/>
      <c r="HK313" s="649"/>
      <c r="HL313" s="649"/>
      <c r="HM313" s="649"/>
      <c r="HN313" s="649"/>
      <c r="HO313" s="649"/>
      <c r="HP313" s="649"/>
      <c r="HQ313" s="649"/>
      <c r="HR313" s="649"/>
      <c r="HS313" s="649"/>
      <c r="HT313" s="649"/>
      <c r="HU313" s="649"/>
      <c r="HV313" s="649"/>
      <c r="HW313" s="649"/>
      <c r="HX313" s="649"/>
      <c r="HY313" s="649"/>
      <c r="HZ313" s="649"/>
      <c r="IA313" s="649"/>
      <c r="IB313" s="649"/>
      <c r="IC313" s="649"/>
      <c r="ID313" s="649"/>
      <c r="IE313" s="649"/>
      <c r="IF313" s="649"/>
      <c r="IG313" s="649"/>
      <c r="IH313" s="649"/>
      <c r="II313" s="649"/>
      <c r="IJ313" s="649"/>
      <c r="IK313" s="649"/>
      <c r="IL313" s="649"/>
      <c r="IM313" s="649"/>
      <c r="IN313" s="649"/>
      <c r="IO313" s="649"/>
      <c r="IP313" s="649"/>
      <c r="IQ313" s="649"/>
      <c r="IR313" s="649"/>
      <c r="IS313" s="649"/>
      <c r="IT313" s="649"/>
      <c r="IU313" s="649"/>
      <c r="IV313" s="219"/>
    </row>
    <row r="314" spans="1:256" hidden="1">
      <c r="A314" s="678"/>
      <c r="B314" s="679"/>
      <c r="C314" s="680"/>
      <c r="D314" s="667"/>
      <c r="E314" s="638"/>
      <c r="F314" s="638"/>
      <c r="G314" s="639"/>
      <c r="H314" s="617"/>
      <c r="I314" s="681"/>
      <c r="J314" s="675"/>
      <c r="K314" s="682"/>
      <c r="L314" s="682"/>
      <c r="M314" s="682"/>
      <c r="N314" s="682"/>
      <c r="O314" s="624"/>
      <c r="P314" s="624"/>
      <c r="Q314" s="624"/>
      <c r="R314" s="624"/>
      <c r="S314" s="624"/>
      <c r="T314" s="624"/>
      <c r="U314" s="624"/>
      <c r="V314" s="624"/>
      <c r="W314" s="624"/>
      <c r="X314" s="624"/>
      <c r="Y314" s="624"/>
      <c r="Z314" s="624"/>
      <c r="AA314" s="624"/>
      <c r="AB314" s="624"/>
      <c r="AC314" s="624"/>
      <c r="AD314" s="624"/>
      <c r="AE314" s="624"/>
      <c r="AF314" s="624"/>
      <c r="AG314" s="624"/>
      <c r="AH314" s="624"/>
      <c r="AI314" s="624"/>
      <c r="AJ314" s="624"/>
      <c r="AK314" s="624"/>
      <c r="AL314" s="624"/>
      <c r="AM314" s="624"/>
      <c r="AN314" s="624"/>
      <c r="AO314" s="624"/>
      <c r="AP314" s="624"/>
      <c r="AQ314" s="624"/>
      <c r="AR314" s="624"/>
      <c r="AS314" s="624"/>
      <c r="AT314" s="624"/>
      <c r="AU314" s="624"/>
      <c r="AV314" s="624"/>
      <c r="AW314" s="624"/>
      <c r="AX314" s="624"/>
      <c r="AY314" s="624"/>
      <c r="AZ314" s="624"/>
      <c r="BA314" s="624"/>
      <c r="BB314" s="624"/>
      <c r="BC314" s="624"/>
      <c r="BD314" s="624"/>
      <c r="BE314" s="624"/>
      <c r="BF314" s="624"/>
      <c r="BG314" s="624"/>
      <c r="BH314" s="624"/>
      <c r="BI314" s="624"/>
      <c r="BJ314" s="624"/>
      <c r="BK314" s="624"/>
      <c r="BL314" s="624"/>
      <c r="BM314" s="624"/>
      <c r="BN314" s="624"/>
      <c r="BO314" s="624"/>
      <c r="BP314" s="624"/>
      <c r="BQ314" s="624"/>
      <c r="BR314" s="624"/>
      <c r="BS314" s="624"/>
      <c r="BT314" s="624"/>
      <c r="BU314" s="624"/>
      <c r="BV314" s="624"/>
      <c r="BW314" s="624"/>
      <c r="BX314" s="624"/>
      <c r="BY314" s="624"/>
      <c r="BZ314" s="624"/>
      <c r="CA314" s="624"/>
      <c r="CB314" s="624"/>
      <c r="CC314" s="624"/>
      <c r="CD314" s="624"/>
      <c r="CE314" s="624"/>
      <c r="CF314" s="624"/>
      <c r="CG314" s="624"/>
      <c r="CH314" s="624"/>
      <c r="CI314" s="624"/>
      <c r="CJ314" s="624"/>
      <c r="CK314" s="624"/>
      <c r="CL314" s="624"/>
      <c r="CM314" s="624"/>
      <c r="CN314" s="624"/>
      <c r="CO314" s="624"/>
      <c r="CP314" s="624"/>
      <c r="CQ314" s="624"/>
      <c r="CR314" s="624"/>
      <c r="CS314" s="624"/>
      <c r="CT314" s="624"/>
      <c r="CU314" s="624"/>
      <c r="CV314" s="624"/>
      <c r="CW314" s="624"/>
      <c r="CX314" s="624"/>
      <c r="CY314" s="624"/>
      <c r="CZ314" s="624"/>
      <c r="DA314" s="624"/>
      <c r="DB314" s="624"/>
      <c r="DC314" s="624"/>
      <c r="DD314" s="624"/>
      <c r="DE314" s="624"/>
      <c r="DF314" s="624"/>
      <c r="DG314" s="624"/>
      <c r="DH314" s="624"/>
      <c r="DI314" s="624"/>
      <c r="DJ314" s="624"/>
      <c r="DK314" s="624"/>
      <c r="DL314" s="624"/>
      <c r="DM314" s="624"/>
      <c r="DN314" s="624"/>
      <c r="DO314" s="624"/>
      <c r="DP314" s="624"/>
      <c r="DQ314" s="624"/>
      <c r="DR314" s="624"/>
      <c r="DS314" s="624"/>
      <c r="DT314" s="624"/>
      <c r="DU314" s="624"/>
      <c r="DV314" s="624"/>
      <c r="DW314" s="624"/>
      <c r="DX314" s="624"/>
      <c r="DY314" s="624"/>
      <c r="DZ314" s="624"/>
      <c r="EA314" s="624"/>
      <c r="EB314" s="624"/>
      <c r="EC314" s="624"/>
      <c r="ED314" s="624"/>
      <c r="EE314" s="624"/>
      <c r="EF314" s="624"/>
      <c r="EG314" s="624"/>
      <c r="EH314" s="624"/>
      <c r="EI314" s="624"/>
      <c r="EJ314" s="624"/>
      <c r="EK314" s="624"/>
      <c r="EL314" s="624"/>
      <c r="EM314" s="624"/>
      <c r="EN314" s="624"/>
      <c r="EO314" s="624"/>
      <c r="EP314" s="624"/>
      <c r="EQ314" s="624"/>
      <c r="ER314" s="624"/>
      <c r="ES314" s="624"/>
      <c r="ET314" s="624"/>
      <c r="EU314" s="624"/>
      <c r="EV314" s="624"/>
      <c r="EW314" s="624"/>
      <c r="EX314" s="624"/>
      <c r="EY314" s="624"/>
      <c r="EZ314" s="624"/>
      <c r="FA314" s="624"/>
      <c r="FB314" s="624"/>
      <c r="FC314" s="624"/>
      <c r="FD314" s="624"/>
      <c r="FE314" s="624"/>
      <c r="FF314" s="624"/>
      <c r="FG314" s="624"/>
      <c r="FH314" s="624"/>
      <c r="FI314" s="624"/>
      <c r="FJ314" s="624"/>
      <c r="FK314" s="624"/>
      <c r="FL314" s="624"/>
      <c r="FM314" s="624"/>
      <c r="FN314" s="624"/>
      <c r="FO314" s="624"/>
      <c r="FP314" s="624"/>
      <c r="FQ314" s="624"/>
      <c r="FR314" s="624"/>
      <c r="FS314" s="624"/>
      <c r="FT314" s="624"/>
      <c r="FU314" s="624"/>
      <c r="FV314" s="624"/>
      <c r="FW314" s="624"/>
      <c r="FX314" s="624"/>
      <c r="FY314" s="624"/>
      <c r="FZ314" s="624"/>
      <c r="GA314" s="624"/>
      <c r="GB314" s="624"/>
      <c r="GC314" s="624"/>
      <c r="GD314" s="624"/>
      <c r="GE314" s="624"/>
      <c r="GF314" s="624"/>
      <c r="GG314" s="624"/>
      <c r="GH314" s="624"/>
      <c r="GI314" s="624"/>
      <c r="GJ314" s="624"/>
      <c r="GK314" s="624"/>
      <c r="GL314" s="624"/>
      <c r="GM314" s="624"/>
      <c r="GN314" s="624"/>
      <c r="GO314" s="624"/>
      <c r="GP314" s="624"/>
      <c r="GQ314" s="624"/>
      <c r="GR314" s="624"/>
      <c r="GS314" s="624"/>
      <c r="GT314" s="624"/>
      <c r="GU314" s="624"/>
      <c r="GV314" s="624"/>
      <c r="GW314" s="624"/>
      <c r="GX314" s="624"/>
      <c r="GY314" s="624"/>
      <c r="GZ314" s="624"/>
      <c r="HA314" s="624"/>
      <c r="HB314" s="624"/>
      <c r="HC314" s="624"/>
      <c r="HD314" s="624"/>
      <c r="HE314" s="624"/>
      <c r="HF314" s="624"/>
      <c r="HG314" s="624"/>
      <c r="HH314" s="624"/>
      <c r="HI314" s="624"/>
      <c r="HJ314" s="624"/>
      <c r="HK314" s="624"/>
      <c r="HL314" s="624"/>
      <c r="HM314" s="624"/>
      <c r="HN314" s="624"/>
      <c r="HO314" s="624"/>
      <c r="HP314" s="624"/>
      <c r="HQ314" s="624"/>
      <c r="HR314" s="624"/>
      <c r="HS314" s="624"/>
      <c r="HT314" s="624"/>
      <c r="HU314" s="624"/>
      <c r="HV314" s="624"/>
      <c r="HW314" s="624"/>
      <c r="HX314" s="624"/>
      <c r="HY314" s="624"/>
      <c r="HZ314" s="624"/>
      <c r="IA314" s="624"/>
      <c r="IB314" s="624"/>
      <c r="IC314" s="624"/>
      <c r="ID314" s="624"/>
      <c r="IE314" s="624"/>
      <c r="IF314" s="624"/>
      <c r="IG314" s="624"/>
      <c r="IH314" s="624"/>
      <c r="II314" s="624"/>
      <c r="IJ314" s="624"/>
      <c r="IK314" s="624"/>
      <c r="IL314" s="624"/>
      <c r="IM314" s="624"/>
      <c r="IN314" s="624"/>
      <c r="IO314" s="624"/>
      <c r="IP314" s="624"/>
      <c r="IQ314" s="624"/>
      <c r="IR314" s="624"/>
      <c r="IS314" s="624"/>
      <c r="IT314" s="624"/>
      <c r="IU314" s="624"/>
      <c r="IV314" s="219"/>
    </row>
    <row r="315" spans="1:256" hidden="1">
      <c r="A315" s="1205"/>
      <c r="B315" s="1205"/>
      <c r="C315" s="1208" t="s">
        <v>1386</v>
      </c>
      <c r="D315" s="644" t="s">
        <v>0</v>
      </c>
      <c r="E315" s="645">
        <f>F315+G315</f>
        <v>703000</v>
      </c>
      <c r="F315" s="645">
        <v>703000</v>
      </c>
      <c r="G315" s="646">
        <v>0</v>
      </c>
      <c r="H315" s="617"/>
      <c r="I315" s="1211" t="s">
        <v>514</v>
      </c>
      <c r="J315" s="648" t="s">
        <v>0</v>
      </c>
      <c r="K315" s="645">
        <f>L315+M315+N315</f>
        <v>703000</v>
      </c>
      <c r="L315" s="645">
        <v>703000</v>
      </c>
      <c r="M315" s="645">
        <v>0</v>
      </c>
      <c r="N315" s="645">
        <v>0</v>
      </c>
      <c r="O315" s="219"/>
      <c r="P315" s="219"/>
      <c r="Q315" s="219"/>
      <c r="R315" s="219"/>
      <c r="S315" s="219"/>
      <c r="T315" s="219"/>
      <c r="U315" s="219"/>
      <c r="V315" s="219"/>
      <c r="W315" s="219"/>
      <c r="X315" s="219"/>
      <c r="Y315" s="219"/>
      <c r="Z315" s="219"/>
      <c r="AA315" s="219"/>
      <c r="AB315" s="219"/>
      <c r="AC315" s="219"/>
      <c r="AD315" s="219"/>
      <c r="AE315" s="219"/>
      <c r="AF315" s="219"/>
      <c r="AG315" s="219"/>
      <c r="AH315" s="219"/>
      <c r="AI315" s="219"/>
      <c r="AJ315" s="219"/>
      <c r="AK315" s="219"/>
      <c r="AL315" s="219"/>
      <c r="AM315" s="219"/>
      <c r="AN315" s="219"/>
      <c r="AO315" s="219"/>
      <c r="AP315" s="219"/>
      <c r="AQ315" s="219"/>
      <c r="AR315" s="219"/>
      <c r="AS315" s="219"/>
      <c r="AT315" s="219"/>
      <c r="AU315" s="219"/>
      <c r="AV315" s="219"/>
      <c r="AW315" s="219"/>
      <c r="AX315" s="219"/>
      <c r="AY315" s="219"/>
      <c r="AZ315" s="219"/>
      <c r="BA315" s="219"/>
      <c r="BB315" s="219"/>
      <c r="BC315" s="219"/>
      <c r="BD315" s="219"/>
      <c r="BE315" s="219"/>
      <c r="BF315" s="219"/>
      <c r="BG315" s="219"/>
      <c r="BH315" s="219"/>
      <c r="BI315" s="219"/>
      <c r="BJ315" s="219"/>
      <c r="BK315" s="219"/>
      <c r="BL315" s="219"/>
      <c r="BM315" s="219"/>
      <c r="BN315" s="219"/>
      <c r="BO315" s="219"/>
      <c r="BP315" s="219"/>
      <c r="BQ315" s="219"/>
      <c r="BR315" s="219"/>
      <c r="BS315" s="219"/>
      <c r="BT315" s="219"/>
      <c r="BU315" s="219"/>
      <c r="BV315" s="219"/>
      <c r="BW315" s="219"/>
      <c r="BX315" s="219"/>
      <c r="BY315" s="219"/>
      <c r="BZ315" s="219"/>
      <c r="CA315" s="219"/>
      <c r="CB315" s="219"/>
      <c r="CC315" s="219"/>
      <c r="CD315" s="219"/>
      <c r="CE315" s="219"/>
      <c r="CF315" s="219"/>
      <c r="CG315" s="219"/>
      <c r="CH315" s="219"/>
      <c r="CI315" s="219"/>
      <c r="CJ315" s="219"/>
      <c r="CK315" s="219"/>
      <c r="CL315" s="219"/>
      <c r="CM315" s="219"/>
      <c r="CN315" s="219"/>
      <c r="CO315" s="219"/>
      <c r="CP315" s="219"/>
      <c r="CQ315" s="219"/>
      <c r="CR315" s="219"/>
      <c r="CS315" s="219"/>
      <c r="CT315" s="219"/>
      <c r="CU315" s="219"/>
      <c r="CV315" s="219"/>
      <c r="CW315" s="219"/>
      <c r="CX315" s="219"/>
      <c r="CY315" s="219"/>
      <c r="CZ315" s="219"/>
      <c r="DA315" s="219"/>
      <c r="DB315" s="219"/>
      <c r="DC315" s="219"/>
      <c r="DD315" s="219"/>
      <c r="DE315" s="219"/>
      <c r="DF315" s="219"/>
      <c r="DG315" s="219"/>
      <c r="DH315" s="219"/>
      <c r="DI315" s="219"/>
      <c r="DJ315" s="219"/>
      <c r="DK315" s="219"/>
      <c r="DL315" s="219"/>
      <c r="DM315" s="219"/>
      <c r="DN315" s="219"/>
      <c r="DO315" s="219"/>
      <c r="DP315" s="219"/>
      <c r="DQ315" s="219"/>
      <c r="DR315" s="219"/>
      <c r="DS315" s="219"/>
      <c r="DT315" s="219"/>
      <c r="DU315" s="219"/>
      <c r="DV315" s="219"/>
      <c r="DW315" s="219"/>
      <c r="DX315" s="219"/>
      <c r="DY315" s="219"/>
      <c r="DZ315" s="219"/>
      <c r="EA315" s="219"/>
      <c r="EB315" s="219"/>
      <c r="EC315" s="219"/>
      <c r="ED315" s="219"/>
      <c r="EE315" s="219"/>
      <c r="EF315" s="219"/>
      <c r="EG315" s="219"/>
      <c r="EH315" s="219"/>
      <c r="EI315" s="219"/>
      <c r="EJ315" s="219"/>
      <c r="EK315" s="219"/>
      <c r="EL315" s="219"/>
      <c r="EM315" s="219"/>
      <c r="EN315" s="219"/>
      <c r="EO315" s="219"/>
      <c r="EP315" s="219"/>
      <c r="EQ315" s="219"/>
      <c r="ER315" s="219"/>
      <c r="ES315" s="219"/>
      <c r="ET315" s="219"/>
      <c r="EU315" s="219"/>
      <c r="EV315" s="219"/>
      <c r="EW315" s="219"/>
      <c r="EX315" s="219"/>
      <c r="EY315" s="219"/>
      <c r="EZ315" s="219"/>
      <c r="FA315" s="219"/>
      <c r="FB315" s="219"/>
      <c r="FC315" s="219"/>
      <c r="FD315" s="219"/>
      <c r="FE315" s="219"/>
      <c r="FF315" s="219"/>
      <c r="FG315" s="219"/>
      <c r="FH315" s="219"/>
      <c r="FI315" s="219"/>
      <c r="FJ315" s="219"/>
      <c r="FK315" s="219"/>
      <c r="FL315" s="219"/>
      <c r="FM315" s="219"/>
      <c r="FN315" s="219"/>
      <c r="FO315" s="219"/>
      <c r="FP315" s="219"/>
      <c r="FQ315" s="219"/>
      <c r="FR315" s="219"/>
      <c r="FS315" s="219"/>
      <c r="FT315" s="219"/>
      <c r="FU315" s="219"/>
      <c r="FV315" s="219"/>
      <c r="FW315" s="219"/>
      <c r="FX315" s="219"/>
      <c r="FY315" s="219"/>
      <c r="FZ315" s="219"/>
      <c r="GA315" s="219"/>
      <c r="GB315" s="219"/>
      <c r="GC315" s="219"/>
      <c r="GD315" s="219"/>
      <c r="GE315" s="219"/>
      <c r="GF315" s="219"/>
      <c r="GG315" s="219"/>
      <c r="GH315" s="219"/>
      <c r="GI315" s="219"/>
      <c r="GJ315" s="219"/>
      <c r="GK315" s="219"/>
      <c r="GL315" s="219"/>
      <c r="GM315" s="219"/>
      <c r="GN315" s="219"/>
      <c r="GO315" s="219"/>
      <c r="GP315" s="219"/>
      <c r="GQ315" s="219"/>
      <c r="GR315" s="219"/>
      <c r="GS315" s="219"/>
      <c r="GT315" s="219"/>
      <c r="GU315" s="219"/>
      <c r="GV315" s="219"/>
      <c r="GW315" s="219"/>
      <c r="GX315" s="219"/>
      <c r="GY315" s="219"/>
      <c r="GZ315" s="219"/>
      <c r="HA315" s="219"/>
      <c r="HB315" s="219"/>
      <c r="HC315" s="219"/>
      <c r="HD315" s="219"/>
      <c r="HE315" s="219"/>
      <c r="HF315" s="219"/>
      <c r="HG315" s="219"/>
      <c r="HH315" s="219"/>
      <c r="HI315" s="219"/>
      <c r="HJ315" s="219"/>
      <c r="HK315" s="219"/>
      <c r="HL315" s="219"/>
      <c r="HM315" s="219"/>
      <c r="HN315" s="219"/>
      <c r="HO315" s="219"/>
      <c r="HP315" s="219"/>
      <c r="HQ315" s="219"/>
      <c r="HR315" s="219"/>
      <c r="HS315" s="219"/>
      <c r="HT315" s="219"/>
      <c r="HU315" s="219"/>
      <c r="HV315" s="219"/>
      <c r="HW315" s="219"/>
      <c r="HX315" s="219"/>
      <c r="HY315" s="219"/>
      <c r="HZ315" s="219"/>
      <c r="IA315" s="219"/>
      <c r="IB315" s="219"/>
      <c r="IC315" s="219"/>
      <c r="ID315" s="219"/>
      <c r="IE315" s="219"/>
      <c r="IF315" s="219"/>
      <c r="IG315" s="219"/>
      <c r="IH315" s="219"/>
      <c r="II315" s="219"/>
      <c r="IJ315" s="219"/>
      <c r="IK315" s="219"/>
      <c r="IL315" s="219"/>
      <c r="IM315" s="219"/>
      <c r="IN315" s="219"/>
      <c r="IO315" s="219"/>
      <c r="IP315" s="219"/>
      <c r="IQ315" s="219"/>
      <c r="IR315" s="219"/>
      <c r="IS315" s="219"/>
      <c r="IT315" s="219"/>
      <c r="IU315" s="219"/>
      <c r="IV315" s="219"/>
    </row>
    <row r="316" spans="1:256" hidden="1">
      <c r="A316" s="1206"/>
      <c r="B316" s="1206"/>
      <c r="C316" s="1209"/>
      <c r="D316" s="644" t="s">
        <v>1</v>
      </c>
      <c r="E316" s="645">
        <f>F316+G316</f>
        <v>0</v>
      </c>
      <c r="F316" s="645"/>
      <c r="G316" s="646"/>
      <c r="H316" s="617"/>
      <c r="I316" s="1212"/>
      <c r="J316" s="648" t="s">
        <v>1</v>
      </c>
      <c r="K316" s="645">
        <f>L316+M316+N316</f>
        <v>0</v>
      </c>
      <c r="L316" s="645"/>
      <c r="M316" s="645"/>
      <c r="N316" s="645"/>
      <c r="O316" s="219"/>
      <c r="P316" s="219"/>
      <c r="Q316" s="219"/>
      <c r="R316" s="219"/>
      <c r="S316" s="219"/>
      <c r="T316" s="219"/>
      <c r="U316" s="219"/>
      <c r="V316" s="219"/>
      <c r="W316" s="219"/>
      <c r="X316" s="219"/>
      <c r="Y316" s="219"/>
      <c r="Z316" s="219"/>
      <c r="AA316" s="219"/>
      <c r="AB316" s="219"/>
      <c r="AC316" s="219"/>
      <c r="AD316" s="219"/>
      <c r="AE316" s="219"/>
      <c r="AF316" s="219"/>
      <c r="AG316" s="219"/>
      <c r="AH316" s="219"/>
      <c r="AI316" s="219"/>
      <c r="AJ316" s="219"/>
      <c r="AK316" s="219"/>
      <c r="AL316" s="219"/>
      <c r="AM316" s="219"/>
      <c r="AN316" s="219"/>
      <c r="AO316" s="219"/>
      <c r="AP316" s="219"/>
      <c r="AQ316" s="219"/>
      <c r="AR316" s="219"/>
      <c r="AS316" s="219"/>
      <c r="AT316" s="219"/>
      <c r="AU316" s="219"/>
      <c r="AV316" s="219"/>
      <c r="AW316" s="219"/>
      <c r="AX316" s="219"/>
      <c r="AY316" s="219"/>
      <c r="AZ316" s="219"/>
      <c r="BA316" s="219"/>
      <c r="BB316" s="219"/>
      <c r="BC316" s="219"/>
      <c r="BD316" s="219"/>
      <c r="BE316" s="219"/>
      <c r="BF316" s="219"/>
      <c r="BG316" s="219"/>
      <c r="BH316" s="219"/>
      <c r="BI316" s="219"/>
      <c r="BJ316" s="219"/>
      <c r="BK316" s="219"/>
      <c r="BL316" s="219"/>
      <c r="BM316" s="219"/>
      <c r="BN316" s="219"/>
      <c r="BO316" s="219"/>
      <c r="BP316" s="219"/>
      <c r="BQ316" s="219"/>
      <c r="BR316" s="219"/>
      <c r="BS316" s="219"/>
      <c r="BT316" s="219"/>
      <c r="BU316" s="219"/>
      <c r="BV316" s="219"/>
      <c r="BW316" s="219"/>
      <c r="BX316" s="219"/>
      <c r="BY316" s="219"/>
      <c r="BZ316" s="219"/>
      <c r="CA316" s="219"/>
      <c r="CB316" s="219"/>
      <c r="CC316" s="219"/>
      <c r="CD316" s="219"/>
      <c r="CE316" s="219"/>
      <c r="CF316" s="219"/>
      <c r="CG316" s="219"/>
      <c r="CH316" s="219"/>
      <c r="CI316" s="219"/>
      <c r="CJ316" s="219"/>
      <c r="CK316" s="219"/>
      <c r="CL316" s="219"/>
      <c r="CM316" s="219"/>
      <c r="CN316" s="219"/>
      <c r="CO316" s="219"/>
      <c r="CP316" s="219"/>
      <c r="CQ316" s="219"/>
      <c r="CR316" s="219"/>
      <c r="CS316" s="219"/>
      <c r="CT316" s="219"/>
      <c r="CU316" s="219"/>
      <c r="CV316" s="219"/>
      <c r="CW316" s="219"/>
      <c r="CX316" s="219"/>
      <c r="CY316" s="219"/>
      <c r="CZ316" s="219"/>
      <c r="DA316" s="219"/>
      <c r="DB316" s="219"/>
      <c r="DC316" s="219"/>
      <c r="DD316" s="219"/>
      <c r="DE316" s="219"/>
      <c r="DF316" s="219"/>
      <c r="DG316" s="219"/>
      <c r="DH316" s="219"/>
      <c r="DI316" s="219"/>
      <c r="DJ316" s="219"/>
      <c r="DK316" s="219"/>
      <c r="DL316" s="219"/>
      <c r="DM316" s="219"/>
      <c r="DN316" s="219"/>
      <c r="DO316" s="219"/>
      <c r="DP316" s="219"/>
      <c r="DQ316" s="219"/>
      <c r="DR316" s="219"/>
      <c r="DS316" s="219"/>
      <c r="DT316" s="219"/>
      <c r="DU316" s="219"/>
      <c r="DV316" s="219"/>
      <c r="DW316" s="219"/>
      <c r="DX316" s="219"/>
      <c r="DY316" s="219"/>
      <c r="DZ316" s="219"/>
      <c r="EA316" s="219"/>
      <c r="EB316" s="219"/>
      <c r="EC316" s="219"/>
      <c r="ED316" s="219"/>
      <c r="EE316" s="219"/>
      <c r="EF316" s="219"/>
      <c r="EG316" s="219"/>
      <c r="EH316" s="219"/>
      <c r="EI316" s="219"/>
      <c r="EJ316" s="219"/>
      <c r="EK316" s="219"/>
      <c r="EL316" s="219"/>
      <c r="EM316" s="219"/>
      <c r="EN316" s="219"/>
      <c r="EO316" s="219"/>
      <c r="EP316" s="219"/>
      <c r="EQ316" s="219"/>
      <c r="ER316" s="219"/>
      <c r="ES316" s="219"/>
      <c r="ET316" s="219"/>
      <c r="EU316" s="219"/>
      <c r="EV316" s="219"/>
      <c r="EW316" s="219"/>
      <c r="EX316" s="219"/>
      <c r="EY316" s="219"/>
      <c r="EZ316" s="219"/>
      <c r="FA316" s="219"/>
      <c r="FB316" s="219"/>
      <c r="FC316" s="219"/>
      <c r="FD316" s="219"/>
      <c r="FE316" s="219"/>
      <c r="FF316" s="219"/>
      <c r="FG316" s="219"/>
      <c r="FH316" s="219"/>
      <c r="FI316" s="219"/>
      <c r="FJ316" s="219"/>
      <c r="FK316" s="219"/>
      <c r="FL316" s="219"/>
      <c r="FM316" s="219"/>
      <c r="FN316" s="219"/>
      <c r="FO316" s="219"/>
      <c r="FP316" s="219"/>
      <c r="FQ316" s="219"/>
      <c r="FR316" s="219"/>
      <c r="FS316" s="219"/>
      <c r="FT316" s="219"/>
      <c r="FU316" s="219"/>
      <c r="FV316" s="219"/>
      <c r="FW316" s="219"/>
      <c r="FX316" s="219"/>
      <c r="FY316" s="219"/>
      <c r="FZ316" s="219"/>
      <c r="GA316" s="219"/>
      <c r="GB316" s="219"/>
      <c r="GC316" s="219"/>
      <c r="GD316" s="219"/>
      <c r="GE316" s="219"/>
      <c r="GF316" s="219"/>
      <c r="GG316" s="219"/>
      <c r="GH316" s="219"/>
      <c r="GI316" s="219"/>
      <c r="GJ316" s="219"/>
      <c r="GK316" s="219"/>
      <c r="GL316" s="219"/>
      <c r="GM316" s="219"/>
      <c r="GN316" s="219"/>
      <c r="GO316" s="219"/>
      <c r="GP316" s="219"/>
      <c r="GQ316" s="219"/>
      <c r="GR316" s="219"/>
      <c r="GS316" s="219"/>
      <c r="GT316" s="219"/>
      <c r="GU316" s="219"/>
      <c r="GV316" s="219"/>
      <c r="GW316" s="219"/>
      <c r="GX316" s="219"/>
      <c r="GY316" s="219"/>
      <c r="GZ316" s="219"/>
      <c r="HA316" s="219"/>
      <c r="HB316" s="219"/>
      <c r="HC316" s="219"/>
      <c r="HD316" s="219"/>
      <c r="HE316" s="219"/>
      <c r="HF316" s="219"/>
      <c r="HG316" s="219"/>
      <c r="HH316" s="219"/>
      <c r="HI316" s="219"/>
      <c r="HJ316" s="219"/>
      <c r="HK316" s="219"/>
      <c r="HL316" s="219"/>
      <c r="HM316" s="219"/>
      <c r="HN316" s="219"/>
      <c r="HO316" s="219"/>
      <c r="HP316" s="219"/>
      <c r="HQ316" s="219"/>
      <c r="HR316" s="219"/>
      <c r="HS316" s="219"/>
      <c r="HT316" s="219"/>
      <c r="HU316" s="219"/>
      <c r="HV316" s="219"/>
      <c r="HW316" s="219"/>
      <c r="HX316" s="219"/>
      <c r="HY316" s="219"/>
      <c r="HZ316" s="219"/>
      <c r="IA316" s="219"/>
      <c r="IB316" s="219"/>
      <c r="IC316" s="219"/>
      <c r="ID316" s="219"/>
      <c r="IE316" s="219"/>
      <c r="IF316" s="219"/>
      <c r="IG316" s="219"/>
      <c r="IH316" s="219"/>
      <c r="II316" s="219"/>
      <c r="IJ316" s="219"/>
      <c r="IK316" s="219"/>
      <c r="IL316" s="219"/>
      <c r="IM316" s="219"/>
      <c r="IN316" s="219"/>
      <c r="IO316" s="219"/>
      <c r="IP316" s="219"/>
      <c r="IQ316" s="219"/>
      <c r="IR316" s="219"/>
      <c r="IS316" s="219"/>
      <c r="IT316" s="219"/>
      <c r="IU316" s="219"/>
      <c r="IV316" s="219"/>
    </row>
    <row r="317" spans="1:256" hidden="1">
      <c r="A317" s="1207"/>
      <c r="B317" s="1207"/>
      <c r="C317" s="1210"/>
      <c r="D317" s="644" t="s">
        <v>2</v>
      </c>
      <c r="E317" s="645">
        <f>E315+E316</f>
        <v>703000</v>
      </c>
      <c r="F317" s="645">
        <f>F315+F316</f>
        <v>703000</v>
      </c>
      <c r="G317" s="645">
        <f>G315+G316</f>
        <v>0</v>
      </c>
      <c r="H317" s="617"/>
      <c r="I317" s="1213"/>
      <c r="J317" s="648" t="s">
        <v>2</v>
      </c>
      <c r="K317" s="645">
        <f>K315+K316</f>
        <v>703000</v>
      </c>
      <c r="L317" s="645">
        <f>L315+L316</f>
        <v>703000</v>
      </c>
      <c r="M317" s="645">
        <f>M315+M316</f>
        <v>0</v>
      </c>
      <c r="N317" s="645">
        <f>N315+N316</f>
        <v>0</v>
      </c>
      <c r="O317" s="219"/>
      <c r="P317" s="219"/>
      <c r="Q317" s="219"/>
      <c r="R317" s="219"/>
      <c r="S317" s="219"/>
      <c r="T317" s="219"/>
      <c r="U317" s="219"/>
      <c r="V317" s="219"/>
      <c r="W317" s="219"/>
      <c r="X317" s="219"/>
      <c r="Y317" s="219"/>
      <c r="Z317" s="219"/>
      <c r="AA317" s="219"/>
      <c r="AB317" s="219"/>
      <c r="AC317" s="219"/>
      <c r="AD317" s="219"/>
      <c r="AE317" s="219"/>
      <c r="AF317" s="219"/>
      <c r="AG317" s="219"/>
      <c r="AH317" s="219"/>
      <c r="AI317" s="219"/>
      <c r="AJ317" s="219"/>
      <c r="AK317" s="219"/>
      <c r="AL317" s="219"/>
      <c r="AM317" s="219"/>
      <c r="AN317" s="219"/>
      <c r="AO317" s="219"/>
      <c r="AP317" s="219"/>
      <c r="AQ317" s="219"/>
      <c r="AR317" s="219"/>
      <c r="AS317" s="219"/>
      <c r="AT317" s="219"/>
      <c r="AU317" s="219"/>
      <c r="AV317" s="219"/>
      <c r="AW317" s="219"/>
      <c r="AX317" s="219"/>
      <c r="AY317" s="219"/>
      <c r="AZ317" s="219"/>
      <c r="BA317" s="219"/>
      <c r="BB317" s="219"/>
      <c r="BC317" s="219"/>
      <c r="BD317" s="219"/>
      <c r="BE317" s="219"/>
      <c r="BF317" s="219"/>
      <c r="BG317" s="219"/>
      <c r="BH317" s="219"/>
      <c r="BI317" s="219"/>
      <c r="BJ317" s="219"/>
      <c r="BK317" s="219"/>
      <c r="BL317" s="219"/>
      <c r="BM317" s="219"/>
      <c r="BN317" s="219"/>
      <c r="BO317" s="219"/>
      <c r="BP317" s="219"/>
      <c r="BQ317" s="219"/>
      <c r="BR317" s="219"/>
      <c r="BS317" s="219"/>
      <c r="BT317" s="219"/>
      <c r="BU317" s="219"/>
      <c r="BV317" s="219"/>
      <c r="BW317" s="219"/>
      <c r="BX317" s="219"/>
      <c r="BY317" s="219"/>
      <c r="BZ317" s="219"/>
      <c r="CA317" s="219"/>
      <c r="CB317" s="219"/>
      <c r="CC317" s="219"/>
      <c r="CD317" s="219"/>
      <c r="CE317" s="219"/>
      <c r="CF317" s="219"/>
      <c r="CG317" s="219"/>
      <c r="CH317" s="219"/>
      <c r="CI317" s="219"/>
      <c r="CJ317" s="219"/>
      <c r="CK317" s="219"/>
      <c r="CL317" s="219"/>
      <c r="CM317" s="219"/>
      <c r="CN317" s="219"/>
      <c r="CO317" s="219"/>
      <c r="CP317" s="219"/>
      <c r="CQ317" s="219"/>
      <c r="CR317" s="219"/>
      <c r="CS317" s="219"/>
      <c r="CT317" s="219"/>
      <c r="CU317" s="219"/>
      <c r="CV317" s="219"/>
      <c r="CW317" s="219"/>
      <c r="CX317" s="219"/>
      <c r="CY317" s="219"/>
      <c r="CZ317" s="219"/>
      <c r="DA317" s="219"/>
      <c r="DB317" s="219"/>
      <c r="DC317" s="219"/>
      <c r="DD317" s="219"/>
      <c r="DE317" s="219"/>
      <c r="DF317" s="219"/>
      <c r="DG317" s="219"/>
      <c r="DH317" s="219"/>
      <c r="DI317" s="219"/>
      <c r="DJ317" s="219"/>
      <c r="DK317" s="219"/>
      <c r="DL317" s="219"/>
      <c r="DM317" s="219"/>
      <c r="DN317" s="219"/>
      <c r="DO317" s="219"/>
      <c r="DP317" s="219"/>
      <c r="DQ317" s="219"/>
      <c r="DR317" s="219"/>
      <c r="DS317" s="219"/>
      <c r="DT317" s="219"/>
      <c r="DU317" s="219"/>
      <c r="DV317" s="219"/>
      <c r="DW317" s="219"/>
      <c r="DX317" s="219"/>
      <c r="DY317" s="219"/>
      <c r="DZ317" s="219"/>
      <c r="EA317" s="219"/>
      <c r="EB317" s="219"/>
      <c r="EC317" s="219"/>
      <c r="ED317" s="219"/>
      <c r="EE317" s="219"/>
      <c r="EF317" s="219"/>
      <c r="EG317" s="219"/>
      <c r="EH317" s="219"/>
      <c r="EI317" s="219"/>
      <c r="EJ317" s="219"/>
      <c r="EK317" s="219"/>
      <c r="EL317" s="219"/>
      <c r="EM317" s="219"/>
      <c r="EN317" s="219"/>
      <c r="EO317" s="219"/>
      <c r="EP317" s="219"/>
      <c r="EQ317" s="219"/>
      <c r="ER317" s="219"/>
      <c r="ES317" s="219"/>
      <c r="ET317" s="219"/>
      <c r="EU317" s="219"/>
      <c r="EV317" s="219"/>
      <c r="EW317" s="219"/>
      <c r="EX317" s="219"/>
      <c r="EY317" s="219"/>
      <c r="EZ317" s="219"/>
      <c r="FA317" s="219"/>
      <c r="FB317" s="219"/>
      <c r="FC317" s="219"/>
      <c r="FD317" s="219"/>
      <c r="FE317" s="219"/>
      <c r="FF317" s="219"/>
      <c r="FG317" s="219"/>
      <c r="FH317" s="219"/>
      <c r="FI317" s="219"/>
      <c r="FJ317" s="219"/>
      <c r="FK317" s="219"/>
      <c r="FL317" s="219"/>
      <c r="FM317" s="219"/>
      <c r="FN317" s="219"/>
      <c r="FO317" s="219"/>
      <c r="FP317" s="219"/>
      <c r="FQ317" s="219"/>
      <c r="FR317" s="219"/>
      <c r="FS317" s="219"/>
      <c r="FT317" s="219"/>
      <c r="FU317" s="219"/>
      <c r="FV317" s="219"/>
      <c r="FW317" s="219"/>
      <c r="FX317" s="219"/>
      <c r="FY317" s="219"/>
      <c r="FZ317" s="219"/>
      <c r="GA317" s="219"/>
      <c r="GB317" s="219"/>
      <c r="GC317" s="219"/>
      <c r="GD317" s="219"/>
      <c r="GE317" s="219"/>
      <c r="GF317" s="219"/>
      <c r="GG317" s="219"/>
      <c r="GH317" s="219"/>
      <c r="GI317" s="219"/>
      <c r="GJ317" s="219"/>
      <c r="GK317" s="219"/>
      <c r="GL317" s="219"/>
      <c r="GM317" s="219"/>
      <c r="GN317" s="219"/>
      <c r="GO317" s="219"/>
      <c r="GP317" s="219"/>
      <c r="GQ317" s="219"/>
      <c r="GR317" s="219"/>
      <c r="GS317" s="219"/>
      <c r="GT317" s="219"/>
      <c r="GU317" s="219"/>
      <c r="GV317" s="219"/>
      <c r="GW317" s="219"/>
      <c r="GX317" s="219"/>
      <c r="GY317" s="219"/>
      <c r="GZ317" s="219"/>
      <c r="HA317" s="219"/>
      <c r="HB317" s="219"/>
      <c r="HC317" s="219"/>
      <c r="HD317" s="219"/>
      <c r="HE317" s="219"/>
      <c r="HF317" s="219"/>
      <c r="HG317" s="219"/>
      <c r="HH317" s="219"/>
      <c r="HI317" s="219"/>
      <c r="HJ317" s="219"/>
      <c r="HK317" s="219"/>
      <c r="HL317" s="219"/>
      <c r="HM317" s="219"/>
      <c r="HN317" s="219"/>
      <c r="HO317" s="219"/>
      <c r="HP317" s="219"/>
      <c r="HQ317" s="219"/>
      <c r="HR317" s="219"/>
      <c r="HS317" s="219"/>
      <c r="HT317" s="219"/>
      <c r="HU317" s="219"/>
      <c r="HV317" s="219"/>
      <c r="HW317" s="219"/>
      <c r="HX317" s="219"/>
      <c r="HY317" s="219"/>
      <c r="HZ317" s="219"/>
      <c r="IA317" s="219"/>
      <c r="IB317" s="219"/>
      <c r="IC317" s="219"/>
      <c r="ID317" s="219"/>
      <c r="IE317" s="219"/>
      <c r="IF317" s="219"/>
      <c r="IG317" s="219"/>
      <c r="IH317" s="219"/>
      <c r="II317" s="219"/>
      <c r="IJ317" s="219"/>
      <c r="IK317" s="219"/>
      <c r="IL317" s="219"/>
      <c r="IM317" s="219"/>
      <c r="IN317" s="219"/>
      <c r="IO317" s="219"/>
      <c r="IP317" s="219"/>
      <c r="IQ317" s="219"/>
      <c r="IR317" s="219"/>
      <c r="IS317" s="219"/>
      <c r="IT317" s="219"/>
      <c r="IU317" s="219"/>
      <c r="IV317" s="219"/>
    </row>
    <row r="318" spans="1:256" ht="4.9000000000000004" hidden="1" customHeight="1">
      <c r="A318" s="670"/>
      <c r="B318" s="685"/>
      <c r="C318" s="686"/>
      <c r="D318" s="663"/>
      <c r="E318" s="687"/>
      <c r="F318" s="687"/>
      <c r="G318" s="688"/>
      <c r="H318" s="617"/>
      <c r="I318" s="689"/>
      <c r="J318" s="665"/>
      <c r="K318" s="664"/>
      <c r="L318" s="664"/>
      <c r="M318" s="664"/>
      <c r="N318" s="664"/>
      <c r="O318" s="219"/>
      <c r="P318" s="219"/>
      <c r="Q318" s="219"/>
      <c r="R318" s="219"/>
      <c r="S318" s="219"/>
      <c r="T318" s="219"/>
      <c r="U318" s="219"/>
      <c r="V318" s="219"/>
      <c r="W318" s="219"/>
      <c r="X318" s="219"/>
      <c r="Y318" s="219"/>
      <c r="Z318" s="219"/>
      <c r="AA318" s="219"/>
      <c r="AB318" s="219"/>
      <c r="AC318" s="219"/>
      <c r="AD318" s="219"/>
      <c r="AE318" s="219"/>
      <c r="AF318" s="219"/>
      <c r="AG318" s="219"/>
      <c r="AH318" s="219"/>
      <c r="AI318" s="219"/>
      <c r="AJ318" s="219"/>
      <c r="AK318" s="219"/>
      <c r="AL318" s="219"/>
      <c r="AM318" s="219"/>
      <c r="AN318" s="219"/>
      <c r="AO318" s="219"/>
      <c r="AP318" s="219"/>
      <c r="AQ318" s="219"/>
      <c r="AR318" s="219"/>
      <c r="AS318" s="219"/>
      <c r="AT318" s="219"/>
      <c r="AU318" s="219"/>
      <c r="AV318" s="219"/>
      <c r="AW318" s="219"/>
      <c r="AX318" s="219"/>
      <c r="AY318" s="219"/>
      <c r="AZ318" s="219"/>
      <c r="BA318" s="219"/>
      <c r="BB318" s="219"/>
      <c r="BC318" s="219"/>
      <c r="BD318" s="219"/>
      <c r="BE318" s="219"/>
      <c r="BF318" s="219"/>
      <c r="BG318" s="219"/>
      <c r="BH318" s="219"/>
      <c r="BI318" s="219"/>
      <c r="BJ318" s="219"/>
      <c r="BK318" s="219"/>
      <c r="BL318" s="219"/>
      <c r="BM318" s="219"/>
      <c r="BN318" s="219"/>
      <c r="BO318" s="219"/>
      <c r="BP318" s="219"/>
      <c r="BQ318" s="219"/>
      <c r="BR318" s="219"/>
      <c r="BS318" s="219"/>
      <c r="BT318" s="219"/>
      <c r="BU318" s="219"/>
      <c r="BV318" s="219"/>
      <c r="BW318" s="219"/>
      <c r="BX318" s="219"/>
      <c r="BY318" s="219"/>
      <c r="BZ318" s="219"/>
      <c r="CA318" s="219"/>
      <c r="CB318" s="219"/>
      <c r="CC318" s="219"/>
      <c r="CD318" s="219"/>
      <c r="CE318" s="219"/>
      <c r="CF318" s="219"/>
      <c r="CG318" s="219"/>
      <c r="CH318" s="219"/>
      <c r="CI318" s="219"/>
      <c r="CJ318" s="219"/>
      <c r="CK318" s="219"/>
      <c r="CL318" s="219"/>
      <c r="CM318" s="219"/>
      <c r="CN318" s="219"/>
      <c r="CO318" s="219"/>
      <c r="CP318" s="219"/>
      <c r="CQ318" s="219"/>
      <c r="CR318" s="219"/>
      <c r="CS318" s="219"/>
      <c r="CT318" s="219"/>
      <c r="CU318" s="219"/>
      <c r="CV318" s="219"/>
      <c r="CW318" s="219"/>
      <c r="CX318" s="219"/>
      <c r="CY318" s="219"/>
      <c r="CZ318" s="219"/>
      <c r="DA318" s="219"/>
      <c r="DB318" s="219"/>
      <c r="DC318" s="219"/>
      <c r="DD318" s="219"/>
      <c r="DE318" s="219"/>
      <c r="DF318" s="219"/>
      <c r="DG318" s="219"/>
      <c r="DH318" s="219"/>
      <c r="DI318" s="219"/>
      <c r="DJ318" s="219"/>
      <c r="DK318" s="219"/>
      <c r="DL318" s="219"/>
      <c r="DM318" s="219"/>
      <c r="DN318" s="219"/>
      <c r="DO318" s="219"/>
      <c r="DP318" s="219"/>
      <c r="DQ318" s="219"/>
      <c r="DR318" s="219"/>
      <c r="DS318" s="219"/>
      <c r="DT318" s="219"/>
      <c r="DU318" s="219"/>
      <c r="DV318" s="219"/>
      <c r="DW318" s="219"/>
      <c r="DX318" s="219"/>
      <c r="DY318" s="219"/>
      <c r="DZ318" s="219"/>
      <c r="EA318" s="219"/>
      <c r="EB318" s="219"/>
      <c r="EC318" s="219"/>
      <c r="ED318" s="219"/>
      <c r="EE318" s="219"/>
      <c r="EF318" s="219"/>
      <c r="EG318" s="219"/>
      <c r="EH318" s="219"/>
      <c r="EI318" s="219"/>
      <c r="EJ318" s="219"/>
      <c r="EK318" s="219"/>
      <c r="EL318" s="219"/>
      <c r="EM318" s="219"/>
      <c r="EN318" s="219"/>
      <c r="EO318" s="219"/>
      <c r="EP318" s="219"/>
      <c r="EQ318" s="219"/>
      <c r="ER318" s="219"/>
      <c r="ES318" s="219"/>
      <c r="ET318" s="219"/>
      <c r="EU318" s="219"/>
      <c r="EV318" s="219"/>
      <c r="EW318" s="219"/>
      <c r="EX318" s="219"/>
      <c r="EY318" s="219"/>
      <c r="EZ318" s="219"/>
      <c r="FA318" s="219"/>
      <c r="FB318" s="219"/>
      <c r="FC318" s="219"/>
      <c r="FD318" s="219"/>
      <c r="FE318" s="219"/>
      <c r="FF318" s="219"/>
      <c r="FG318" s="219"/>
      <c r="FH318" s="219"/>
      <c r="FI318" s="219"/>
      <c r="FJ318" s="219"/>
      <c r="FK318" s="219"/>
      <c r="FL318" s="219"/>
      <c r="FM318" s="219"/>
      <c r="FN318" s="219"/>
      <c r="FO318" s="219"/>
      <c r="FP318" s="219"/>
      <c r="FQ318" s="219"/>
      <c r="FR318" s="219"/>
      <c r="FS318" s="219"/>
      <c r="FT318" s="219"/>
      <c r="FU318" s="219"/>
      <c r="FV318" s="219"/>
      <c r="FW318" s="219"/>
      <c r="FX318" s="219"/>
      <c r="FY318" s="219"/>
      <c r="FZ318" s="219"/>
      <c r="GA318" s="219"/>
      <c r="GB318" s="219"/>
      <c r="GC318" s="219"/>
      <c r="GD318" s="219"/>
      <c r="GE318" s="219"/>
      <c r="GF318" s="219"/>
      <c r="GG318" s="219"/>
      <c r="GH318" s="219"/>
      <c r="GI318" s="219"/>
      <c r="GJ318" s="219"/>
      <c r="GK318" s="219"/>
      <c r="GL318" s="219"/>
      <c r="GM318" s="219"/>
      <c r="GN318" s="219"/>
      <c r="GO318" s="219"/>
      <c r="GP318" s="219"/>
      <c r="GQ318" s="219"/>
      <c r="GR318" s="219"/>
      <c r="GS318" s="219"/>
      <c r="GT318" s="219"/>
      <c r="GU318" s="219"/>
      <c r="GV318" s="219"/>
      <c r="GW318" s="219"/>
      <c r="GX318" s="219"/>
      <c r="GY318" s="219"/>
      <c r="GZ318" s="219"/>
      <c r="HA318" s="219"/>
      <c r="HB318" s="219"/>
      <c r="HC318" s="219"/>
      <c r="HD318" s="219"/>
      <c r="HE318" s="219"/>
      <c r="HF318" s="219"/>
      <c r="HG318" s="219"/>
      <c r="HH318" s="219"/>
      <c r="HI318" s="219"/>
      <c r="HJ318" s="219"/>
      <c r="HK318" s="219"/>
      <c r="HL318" s="219"/>
      <c r="HM318" s="219"/>
      <c r="HN318" s="219"/>
      <c r="HO318" s="219"/>
      <c r="HP318" s="219"/>
      <c r="HQ318" s="219"/>
      <c r="HR318" s="219"/>
      <c r="HS318" s="219"/>
      <c r="HT318" s="219"/>
      <c r="HU318" s="219"/>
      <c r="HV318" s="219"/>
      <c r="HW318" s="219"/>
      <c r="HX318" s="219"/>
      <c r="HY318" s="219"/>
      <c r="HZ318" s="219"/>
      <c r="IA318" s="219"/>
      <c r="IB318" s="219"/>
      <c r="IC318" s="219"/>
      <c r="ID318" s="219"/>
      <c r="IE318" s="219"/>
      <c r="IF318" s="219"/>
      <c r="IG318" s="219"/>
      <c r="IH318" s="219"/>
      <c r="II318" s="219"/>
      <c r="IJ318" s="219"/>
      <c r="IK318" s="219"/>
      <c r="IL318" s="219"/>
      <c r="IM318" s="219"/>
      <c r="IN318" s="219"/>
      <c r="IO318" s="219"/>
      <c r="IP318" s="219"/>
      <c r="IQ318" s="219"/>
      <c r="IR318" s="219"/>
      <c r="IS318" s="219"/>
      <c r="IT318" s="219"/>
      <c r="IU318" s="219"/>
      <c r="IV318" s="219"/>
    </row>
    <row r="319" spans="1:256" ht="15.75">
      <c r="A319" s="1235"/>
      <c r="B319" s="1235"/>
      <c r="C319" s="1236" t="s">
        <v>245</v>
      </c>
      <c r="D319" s="613" t="s">
        <v>0</v>
      </c>
      <c r="E319" s="614">
        <f t="shared" ref="E319:G320" si="101">E13</f>
        <v>56589891.019999996</v>
      </c>
      <c r="F319" s="614">
        <f t="shared" si="101"/>
        <v>56495891.019999996</v>
      </c>
      <c r="G319" s="614">
        <f t="shared" si="101"/>
        <v>94000</v>
      </c>
      <c r="H319" s="718"/>
      <c r="I319" s="1237" t="s">
        <v>245</v>
      </c>
      <c r="J319" s="719" t="s">
        <v>0</v>
      </c>
      <c r="K319" s="614">
        <f t="shared" ref="K319:M320" si="102">K323+K327+K331</f>
        <v>56591120.019999996</v>
      </c>
      <c r="L319" s="614">
        <f>L323+L327+L331</f>
        <v>56495891.019999996</v>
      </c>
      <c r="M319" s="614">
        <f t="shared" si="102"/>
        <v>94000</v>
      </c>
      <c r="N319" s="614">
        <f>N323+N327+N331</f>
        <v>1229</v>
      </c>
      <c r="O319" s="235"/>
      <c r="P319" s="235"/>
      <c r="Q319" s="235"/>
      <c r="R319" s="235"/>
      <c r="S319" s="235"/>
      <c r="T319" s="235"/>
      <c r="U319" s="235"/>
      <c r="V319" s="235"/>
      <c r="W319" s="235"/>
      <c r="X319" s="235"/>
      <c r="Y319" s="235"/>
      <c r="Z319" s="235"/>
      <c r="AA319" s="235"/>
      <c r="AB319" s="235"/>
      <c r="AC319" s="235"/>
      <c r="AD319" s="235"/>
      <c r="AE319" s="235"/>
      <c r="AF319" s="235"/>
      <c r="AG319" s="235"/>
      <c r="AH319" s="235"/>
      <c r="AI319" s="235"/>
      <c r="AJ319" s="235"/>
      <c r="AK319" s="235"/>
      <c r="AL319" s="235"/>
      <c r="AM319" s="235"/>
      <c r="AN319" s="235"/>
      <c r="AO319" s="235"/>
      <c r="AP319" s="235"/>
      <c r="AQ319" s="235"/>
      <c r="AR319" s="235"/>
      <c r="AS319" s="235"/>
      <c r="AT319" s="235"/>
      <c r="AU319" s="235"/>
      <c r="AV319" s="235"/>
      <c r="AW319" s="235"/>
      <c r="AX319" s="235"/>
      <c r="AY319" s="235"/>
      <c r="AZ319" s="235"/>
      <c r="BA319" s="235"/>
      <c r="BB319" s="235"/>
      <c r="BC319" s="235"/>
      <c r="BD319" s="235"/>
      <c r="BE319" s="235"/>
      <c r="BF319" s="235"/>
      <c r="BG319" s="235"/>
      <c r="BH319" s="235"/>
      <c r="BI319" s="235"/>
      <c r="BJ319" s="235"/>
      <c r="BK319" s="235"/>
      <c r="BL319" s="235"/>
      <c r="BM319" s="235"/>
      <c r="BN319" s="235"/>
      <c r="BO319" s="235"/>
      <c r="BP319" s="235"/>
      <c r="BQ319" s="235"/>
      <c r="BR319" s="235"/>
      <c r="BS319" s="235"/>
      <c r="BT319" s="235"/>
      <c r="BU319" s="235"/>
      <c r="BV319" s="235"/>
      <c r="BW319" s="235"/>
      <c r="BX319" s="235"/>
      <c r="BY319" s="235"/>
      <c r="BZ319" s="235"/>
      <c r="CA319" s="235"/>
      <c r="CB319" s="235"/>
      <c r="CC319" s="235"/>
      <c r="CD319" s="235"/>
      <c r="CE319" s="235"/>
      <c r="CF319" s="235"/>
      <c r="CG319" s="235"/>
      <c r="CH319" s="235"/>
      <c r="CI319" s="235"/>
      <c r="CJ319" s="235"/>
      <c r="CK319" s="235"/>
      <c r="CL319" s="235"/>
      <c r="CM319" s="235"/>
      <c r="CN319" s="235"/>
      <c r="CO319" s="235"/>
      <c r="CP319" s="235"/>
      <c r="CQ319" s="235"/>
      <c r="CR319" s="235"/>
      <c r="CS319" s="235"/>
      <c r="CT319" s="235"/>
      <c r="CU319" s="235"/>
      <c r="CV319" s="235"/>
      <c r="CW319" s="235"/>
      <c r="CX319" s="235"/>
      <c r="CY319" s="235"/>
      <c r="CZ319" s="235"/>
      <c r="DA319" s="235"/>
      <c r="DB319" s="235"/>
      <c r="DC319" s="235"/>
      <c r="DD319" s="235"/>
      <c r="DE319" s="235"/>
      <c r="DF319" s="235"/>
      <c r="DG319" s="235"/>
      <c r="DH319" s="235"/>
      <c r="DI319" s="235"/>
      <c r="DJ319" s="235"/>
      <c r="DK319" s="235"/>
      <c r="DL319" s="235"/>
      <c r="DM319" s="235"/>
      <c r="DN319" s="235"/>
      <c r="DO319" s="235"/>
      <c r="DP319" s="235"/>
      <c r="DQ319" s="235"/>
      <c r="DR319" s="235"/>
      <c r="DS319" s="235"/>
      <c r="DT319" s="235"/>
      <c r="DU319" s="235"/>
      <c r="DV319" s="235"/>
      <c r="DW319" s="235"/>
      <c r="DX319" s="235"/>
      <c r="DY319" s="235"/>
      <c r="DZ319" s="235"/>
      <c r="EA319" s="235"/>
      <c r="EB319" s="235"/>
      <c r="EC319" s="235"/>
      <c r="ED319" s="235"/>
      <c r="EE319" s="235"/>
      <c r="EF319" s="235"/>
      <c r="EG319" s="235"/>
      <c r="EH319" s="235"/>
      <c r="EI319" s="235"/>
      <c r="EJ319" s="235"/>
      <c r="EK319" s="235"/>
      <c r="EL319" s="235"/>
      <c r="EM319" s="235"/>
      <c r="EN319" s="235"/>
      <c r="EO319" s="235"/>
      <c r="EP319" s="235"/>
      <c r="EQ319" s="235"/>
      <c r="ER319" s="235"/>
      <c r="ES319" s="235"/>
      <c r="ET319" s="235"/>
      <c r="EU319" s="235"/>
      <c r="EV319" s="235"/>
      <c r="EW319" s="235"/>
      <c r="EX319" s="235"/>
      <c r="EY319" s="235"/>
      <c r="EZ319" s="235"/>
      <c r="FA319" s="235"/>
      <c r="FB319" s="235"/>
      <c r="FC319" s="235"/>
      <c r="FD319" s="235"/>
      <c r="FE319" s="235"/>
      <c r="FF319" s="235"/>
      <c r="FG319" s="235"/>
      <c r="FH319" s="235"/>
      <c r="FI319" s="235"/>
      <c r="FJ319" s="235"/>
      <c r="FK319" s="235"/>
      <c r="FL319" s="235"/>
      <c r="FM319" s="235"/>
      <c r="FN319" s="235"/>
      <c r="FO319" s="235"/>
      <c r="FP319" s="235"/>
      <c r="FQ319" s="235"/>
      <c r="FR319" s="235"/>
      <c r="FS319" s="235"/>
      <c r="FT319" s="235"/>
      <c r="FU319" s="235"/>
      <c r="FV319" s="235"/>
      <c r="FW319" s="235"/>
      <c r="FX319" s="235"/>
      <c r="FY319" s="235"/>
      <c r="FZ319" s="235"/>
      <c r="GA319" s="235"/>
      <c r="GB319" s="235"/>
      <c r="GC319" s="235"/>
      <c r="GD319" s="235"/>
      <c r="GE319" s="235"/>
      <c r="GF319" s="235"/>
      <c r="GG319" s="235"/>
      <c r="GH319" s="235"/>
      <c r="GI319" s="235"/>
      <c r="GJ319" s="235"/>
      <c r="GK319" s="235"/>
      <c r="GL319" s="235"/>
      <c r="GM319" s="235"/>
      <c r="GN319" s="235"/>
      <c r="GO319" s="235"/>
      <c r="GP319" s="235"/>
      <c r="GQ319" s="235"/>
      <c r="GR319" s="235"/>
      <c r="GS319" s="235"/>
      <c r="GT319" s="235"/>
      <c r="GU319" s="235"/>
      <c r="GV319" s="235"/>
      <c r="GW319" s="235"/>
      <c r="GX319" s="235"/>
      <c r="GY319" s="235"/>
      <c r="GZ319" s="235"/>
      <c r="HA319" s="235"/>
      <c r="HB319" s="235"/>
      <c r="HC319" s="235"/>
      <c r="HD319" s="235"/>
      <c r="HE319" s="235"/>
      <c r="HF319" s="235"/>
      <c r="HG319" s="235"/>
      <c r="HH319" s="235"/>
      <c r="HI319" s="235"/>
      <c r="HJ319" s="235"/>
      <c r="HK319" s="235"/>
      <c r="HL319" s="235"/>
      <c r="HM319" s="235"/>
      <c r="HN319" s="235"/>
      <c r="HO319" s="235"/>
      <c r="HP319" s="235"/>
      <c r="HQ319" s="235"/>
      <c r="HR319" s="235"/>
      <c r="HS319" s="235"/>
      <c r="HT319" s="235"/>
      <c r="HU319" s="235"/>
      <c r="HV319" s="235"/>
      <c r="HW319" s="235"/>
      <c r="HX319" s="235"/>
      <c r="HY319" s="235"/>
      <c r="HZ319" s="235"/>
      <c r="IA319" s="235"/>
      <c r="IB319" s="235"/>
      <c r="IC319" s="235"/>
      <c r="ID319" s="235"/>
      <c r="IE319" s="235"/>
      <c r="IF319" s="235"/>
      <c r="IG319" s="235"/>
      <c r="IH319" s="235"/>
      <c r="II319" s="235"/>
      <c r="IJ319" s="235"/>
      <c r="IK319" s="235"/>
      <c r="IL319" s="235"/>
      <c r="IM319" s="235"/>
      <c r="IN319" s="235"/>
      <c r="IO319" s="235"/>
      <c r="IP319" s="235"/>
      <c r="IQ319" s="235"/>
      <c r="IR319" s="235"/>
      <c r="IS319" s="235"/>
      <c r="IT319" s="235"/>
      <c r="IU319" s="235"/>
      <c r="IV319" s="219"/>
    </row>
    <row r="320" spans="1:256" ht="15.75">
      <c r="A320" s="1235"/>
      <c r="B320" s="1235"/>
      <c r="C320" s="1236"/>
      <c r="D320" s="613" t="s">
        <v>1</v>
      </c>
      <c r="E320" s="614">
        <f t="shared" si="101"/>
        <v>155000.00000000006</v>
      </c>
      <c r="F320" s="614">
        <f t="shared" si="101"/>
        <v>0</v>
      </c>
      <c r="G320" s="614">
        <f t="shared" si="101"/>
        <v>155000</v>
      </c>
      <c r="H320" s="720"/>
      <c r="I320" s="1237"/>
      <c r="J320" s="719" t="s">
        <v>1</v>
      </c>
      <c r="K320" s="614">
        <f t="shared" si="102"/>
        <v>155000.00000000006</v>
      </c>
      <c r="L320" s="614">
        <f>L324+L328+L332</f>
        <v>0</v>
      </c>
      <c r="M320" s="614">
        <f t="shared" si="102"/>
        <v>155000</v>
      </c>
      <c r="N320" s="614">
        <f>N324+N328+N332</f>
        <v>0</v>
      </c>
      <c r="O320" s="235"/>
      <c r="P320" s="235"/>
      <c r="Q320" s="235"/>
      <c r="R320" s="235"/>
      <c r="S320" s="235"/>
      <c r="T320" s="235"/>
      <c r="U320" s="235"/>
      <c r="V320" s="235"/>
      <c r="W320" s="235"/>
      <c r="X320" s="235"/>
      <c r="Y320" s="235"/>
      <c r="Z320" s="235"/>
      <c r="AA320" s="235"/>
      <c r="AB320" s="235"/>
      <c r="AC320" s="235"/>
      <c r="AD320" s="235"/>
      <c r="AE320" s="235"/>
      <c r="AF320" s="235"/>
      <c r="AG320" s="235"/>
      <c r="AH320" s="235"/>
      <c r="AI320" s="235"/>
      <c r="AJ320" s="235"/>
      <c r="AK320" s="235"/>
      <c r="AL320" s="235"/>
      <c r="AM320" s="235"/>
      <c r="AN320" s="235"/>
      <c r="AO320" s="235"/>
      <c r="AP320" s="235"/>
      <c r="AQ320" s="235"/>
      <c r="AR320" s="235"/>
      <c r="AS320" s="235"/>
      <c r="AT320" s="235"/>
      <c r="AU320" s="235"/>
      <c r="AV320" s="235"/>
      <c r="AW320" s="235"/>
      <c r="AX320" s="235"/>
      <c r="AY320" s="235"/>
      <c r="AZ320" s="235"/>
      <c r="BA320" s="235"/>
      <c r="BB320" s="235"/>
      <c r="BC320" s="235"/>
      <c r="BD320" s="235"/>
      <c r="BE320" s="235"/>
      <c r="BF320" s="235"/>
      <c r="BG320" s="235"/>
      <c r="BH320" s="235"/>
      <c r="BI320" s="235"/>
      <c r="BJ320" s="235"/>
      <c r="BK320" s="235"/>
      <c r="BL320" s="235"/>
      <c r="BM320" s="235"/>
      <c r="BN320" s="235"/>
      <c r="BO320" s="235"/>
      <c r="BP320" s="235"/>
      <c r="BQ320" s="235"/>
      <c r="BR320" s="235"/>
      <c r="BS320" s="235"/>
      <c r="BT320" s="235"/>
      <c r="BU320" s="235"/>
      <c r="BV320" s="235"/>
      <c r="BW320" s="235"/>
      <c r="BX320" s="235"/>
      <c r="BY320" s="235"/>
      <c r="BZ320" s="235"/>
      <c r="CA320" s="235"/>
      <c r="CB320" s="235"/>
      <c r="CC320" s="235"/>
      <c r="CD320" s="235"/>
      <c r="CE320" s="235"/>
      <c r="CF320" s="235"/>
      <c r="CG320" s="235"/>
      <c r="CH320" s="235"/>
      <c r="CI320" s="235"/>
      <c r="CJ320" s="235"/>
      <c r="CK320" s="235"/>
      <c r="CL320" s="235"/>
      <c r="CM320" s="235"/>
      <c r="CN320" s="235"/>
      <c r="CO320" s="235"/>
      <c r="CP320" s="235"/>
      <c r="CQ320" s="235"/>
      <c r="CR320" s="235"/>
      <c r="CS320" s="235"/>
      <c r="CT320" s="235"/>
      <c r="CU320" s="235"/>
      <c r="CV320" s="235"/>
      <c r="CW320" s="235"/>
      <c r="CX320" s="235"/>
      <c r="CY320" s="235"/>
      <c r="CZ320" s="235"/>
      <c r="DA320" s="235"/>
      <c r="DB320" s="235"/>
      <c r="DC320" s="235"/>
      <c r="DD320" s="235"/>
      <c r="DE320" s="235"/>
      <c r="DF320" s="235"/>
      <c r="DG320" s="235"/>
      <c r="DH320" s="235"/>
      <c r="DI320" s="235"/>
      <c r="DJ320" s="235"/>
      <c r="DK320" s="235"/>
      <c r="DL320" s="235"/>
      <c r="DM320" s="235"/>
      <c r="DN320" s="235"/>
      <c r="DO320" s="235"/>
      <c r="DP320" s="235"/>
      <c r="DQ320" s="235"/>
      <c r="DR320" s="235"/>
      <c r="DS320" s="235"/>
      <c r="DT320" s="235"/>
      <c r="DU320" s="235"/>
      <c r="DV320" s="235"/>
      <c r="DW320" s="235"/>
      <c r="DX320" s="235"/>
      <c r="DY320" s="235"/>
      <c r="DZ320" s="235"/>
      <c r="EA320" s="235"/>
      <c r="EB320" s="235"/>
      <c r="EC320" s="235"/>
      <c r="ED320" s="235"/>
      <c r="EE320" s="235"/>
      <c r="EF320" s="235"/>
      <c r="EG320" s="235"/>
      <c r="EH320" s="235"/>
      <c r="EI320" s="235"/>
      <c r="EJ320" s="235"/>
      <c r="EK320" s="235"/>
      <c r="EL320" s="235"/>
      <c r="EM320" s="235"/>
      <c r="EN320" s="235"/>
      <c r="EO320" s="235"/>
      <c r="EP320" s="235"/>
      <c r="EQ320" s="235"/>
      <c r="ER320" s="235"/>
      <c r="ES320" s="235"/>
      <c r="ET320" s="235"/>
      <c r="EU320" s="235"/>
      <c r="EV320" s="235"/>
      <c r="EW320" s="235"/>
      <c r="EX320" s="235"/>
      <c r="EY320" s="235"/>
      <c r="EZ320" s="235"/>
      <c r="FA320" s="235"/>
      <c r="FB320" s="235"/>
      <c r="FC320" s="235"/>
      <c r="FD320" s="235"/>
      <c r="FE320" s="235"/>
      <c r="FF320" s="235"/>
      <c r="FG320" s="235"/>
      <c r="FH320" s="235"/>
      <c r="FI320" s="235"/>
      <c r="FJ320" s="235"/>
      <c r="FK320" s="235"/>
      <c r="FL320" s="235"/>
      <c r="FM320" s="235"/>
      <c r="FN320" s="235"/>
      <c r="FO320" s="235"/>
      <c r="FP320" s="235"/>
      <c r="FQ320" s="235"/>
      <c r="FR320" s="235"/>
      <c r="FS320" s="235"/>
      <c r="FT320" s="235"/>
      <c r="FU320" s="235"/>
      <c r="FV320" s="235"/>
      <c r="FW320" s="235"/>
      <c r="FX320" s="235"/>
      <c r="FY320" s="235"/>
      <c r="FZ320" s="235"/>
      <c r="GA320" s="235"/>
      <c r="GB320" s="235"/>
      <c r="GC320" s="235"/>
      <c r="GD320" s="235"/>
      <c r="GE320" s="235"/>
      <c r="GF320" s="235"/>
      <c r="GG320" s="235"/>
      <c r="GH320" s="235"/>
      <c r="GI320" s="235"/>
      <c r="GJ320" s="235"/>
      <c r="GK320" s="235"/>
      <c r="GL320" s="235"/>
      <c r="GM320" s="235"/>
      <c r="GN320" s="235"/>
      <c r="GO320" s="235"/>
      <c r="GP320" s="235"/>
      <c r="GQ320" s="235"/>
      <c r="GR320" s="235"/>
      <c r="GS320" s="235"/>
      <c r="GT320" s="235"/>
      <c r="GU320" s="235"/>
      <c r="GV320" s="235"/>
      <c r="GW320" s="235"/>
      <c r="GX320" s="235"/>
      <c r="GY320" s="235"/>
      <c r="GZ320" s="235"/>
      <c r="HA320" s="235"/>
      <c r="HB320" s="235"/>
      <c r="HC320" s="235"/>
      <c r="HD320" s="235"/>
      <c r="HE320" s="235"/>
      <c r="HF320" s="235"/>
      <c r="HG320" s="235"/>
      <c r="HH320" s="235"/>
      <c r="HI320" s="235"/>
      <c r="HJ320" s="235"/>
      <c r="HK320" s="235"/>
      <c r="HL320" s="235"/>
      <c r="HM320" s="235"/>
      <c r="HN320" s="235"/>
      <c r="HO320" s="235"/>
      <c r="HP320" s="235"/>
      <c r="HQ320" s="235"/>
      <c r="HR320" s="235"/>
      <c r="HS320" s="235"/>
      <c r="HT320" s="235"/>
      <c r="HU320" s="235"/>
      <c r="HV320" s="235"/>
      <c r="HW320" s="235"/>
      <c r="HX320" s="235"/>
      <c r="HY320" s="235"/>
      <c r="HZ320" s="235"/>
      <c r="IA320" s="235"/>
      <c r="IB320" s="235"/>
      <c r="IC320" s="235"/>
      <c r="ID320" s="235"/>
      <c r="IE320" s="235"/>
      <c r="IF320" s="235"/>
      <c r="IG320" s="235"/>
      <c r="IH320" s="235"/>
      <c r="II320" s="235"/>
      <c r="IJ320" s="235"/>
      <c r="IK320" s="235"/>
      <c r="IL320" s="235"/>
      <c r="IM320" s="235"/>
      <c r="IN320" s="235"/>
      <c r="IO320" s="235"/>
      <c r="IP320" s="235"/>
      <c r="IQ320" s="235"/>
      <c r="IR320" s="235"/>
      <c r="IS320" s="235"/>
      <c r="IT320" s="235"/>
      <c r="IU320" s="235"/>
      <c r="IV320" s="219"/>
    </row>
    <row r="321" spans="1:256" ht="15.75">
      <c r="A321" s="1235"/>
      <c r="B321" s="1235"/>
      <c r="C321" s="1236"/>
      <c r="D321" s="613" t="s">
        <v>2</v>
      </c>
      <c r="E321" s="614">
        <f>E319+E320</f>
        <v>56744891.019999996</v>
      </c>
      <c r="F321" s="614">
        <f>F319+F320</f>
        <v>56495891.019999996</v>
      </c>
      <c r="G321" s="614">
        <f>G319+G320</f>
        <v>249000</v>
      </c>
      <c r="H321" s="721"/>
      <c r="I321" s="1237"/>
      <c r="J321" s="719" t="s">
        <v>2</v>
      </c>
      <c r="K321" s="614">
        <f>K319+K320</f>
        <v>56746120.019999996</v>
      </c>
      <c r="L321" s="614">
        <f>L319+L320</f>
        <v>56495891.019999996</v>
      </c>
      <c r="M321" s="614">
        <f>M319+M320</f>
        <v>249000</v>
      </c>
      <c r="N321" s="614">
        <f>N319+N320</f>
        <v>1229</v>
      </c>
      <c r="O321" s="235"/>
      <c r="P321" s="235"/>
      <c r="Q321" s="235"/>
      <c r="R321" s="235"/>
      <c r="S321" s="235"/>
      <c r="T321" s="235"/>
      <c r="U321" s="235"/>
      <c r="V321" s="235"/>
      <c r="W321" s="235"/>
      <c r="X321" s="235"/>
      <c r="Y321" s="235"/>
      <c r="Z321" s="235"/>
      <c r="AA321" s="235"/>
      <c r="AB321" s="235"/>
      <c r="AC321" s="235"/>
      <c r="AD321" s="235"/>
      <c r="AE321" s="235"/>
      <c r="AF321" s="235"/>
      <c r="AG321" s="235"/>
      <c r="AH321" s="235"/>
      <c r="AI321" s="235"/>
      <c r="AJ321" s="235"/>
      <c r="AK321" s="235"/>
      <c r="AL321" s="235"/>
      <c r="AM321" s="235"/>
      <c r="AN321" s="235"/>
      <c r="AO321" s="235"/>
      <c r="AP321" s="235"/>
      <c r="AQ321" s="235"/>
      <c r="AR321" s="235"/>
      <c r="AS321" s="235"/>
      <c r="AT321" s="235"/>
      <c r="AU321" s="235"/>
      <c r="AV321" s="235"/>
      <c r="AW321" s="235"/>
      <c r="AX321" s="235"/>
      <c r="AY321" s="235"/>
      <c r="AZ321" s="235"/>
      <c r="BA321" s="235"/>
      <c r="BB321" s="235"/>
      <c r="BC321" s="235"/>
      <c r="BD321" s="235"/>
      <c r="BE321" s="235"/>
      <c r="BF321" s="235"/>
      <c r="BG321" s="235"/>
      <c r="BH321" s="235"/>
      <c r="BI321" s="235"/>
      <c r="BJ321" s="235"/>
      <c r="BK321" s="235"/>
      <c r="BL321" s="235"/>
      <c r="BM321" s="235"/>
      <c r="BN321" s="235"/>
      <c r="BO321" s="235"/>
      <c r="BP321" s="235"/>
      <c r="BQ321" s="235"/>
      <c r="BR321" s="235"/>
      <c r="BS321" s="235"/>
      <c r="BT321" s="235"/>
      <c r="BU321" s="235"/>
      <c r="BV321" s="235"/>
      <c r="BW321" s="235"/>
      <c r="BX321" s="235"/>
      <c r="BY321" s="235"/>
      <c r="BZ321" s="235"/>
      <c r="CA321" s="235"/>
      <c r="CB321" s="235"/>
      <c r="CC321" s="235"/>
      <c r="CD321" s="235"/>
      <c r="CE321" s="235"/>
      <c r="CF321" s="235"/>
      <c r="CG321" s="235"/>
      <c r="CH321" s="235"/>
      <c r="CI321" s="235"/>
      <c r="CJ321" s="235"/>
      <c r="CK321" s="235"/>
      <c r="CL321" s="235"/>
      <c r="CM321" s="235"/>
      <c r="CN321" s="235"/>
      <c r="CO321" s="235"/>
      <c r="CP321" s="235"/>
      <c r="CQ321" s="235"/>
      <c r="CR321" s="235"/>
      <c r="CS321" s="235"/>
      <c r="CT321" s="235"/>
      <c r="CU321" s="235"/>
      <c r="CV321" s="235"/>
      <c r="CW321" s="235"/>
      <c r="CX321" s="235"/>
      <c r="CY321" s="235"/>
      <c r="CZ321" s="235"/>
      <c r="DA321" s="235"/>
      <c r="DB321" s="235"/>
      <c r="DC321" s="235"/>
      <c r="DD321" s="235"/>
      <c r="DE321" s="235"/>
      <c r="DF321" s="235"/>
      <c r="DG321" s="235"/>
      <c r="DH321" s="235"/>
      <c r="DI321" s="235"/>
      <c r="DJ321" s="235"/>
      <c r="DK321" s="235"/>
      <c r="DL321" s="235"/>
      <c r="DM321" s="235"/>
      <c r="DN321" s="235"/>
      <c r="DO321" s="235"/>
      <c r="DP321" s="235"/>
      <c r="DQ321" s="235"/>
      <c r="DR321" s="235"/>
      <c r="DS321" s="235"/>
      <c r="DT321" s="235"/>
      <c r="DU321" s="235"/>
      <c r="DV321" s="235"/>
      <c r="DW321" s="235"/>
      <c r="DX321" s="235"/>
      <c r="DY321" s="235"/>
      <c r="DZ321" s="235"/>
      <c r="EA321" s="235"/>
      <c r="EB321" s="235"/>
      <c r="EC321" s="235"/>
      <c r="ED321" s="235"/>
      <c r="EE321" s="235"/>
      <c r="EF321" s="235"/>
      <c r="EG321" s="235"/>
      <c r="EH321" s="235"/>
      <c r="EI321" s="235"/>
      <c r="EJ321" s="235"/>
      <c r="EK321" s="235"/>
      <c r="EL321" s="235"/>
      <c r="EM321" s="235"/>
      <c r="EN321" s="235"/>
      <c r="EO321" s="235"/>
      <c r="EP321" s="235"/>
      <c r="EQ321" s="235"/>
      <c r="ER321" s="235"/>
      <c r="ES321" s="235"/>
      <c r="ET321" s="235"/>
      <c r="EU321" s="235"/>
      <c r="EV321" s="235"/>
      <c r="EW321" s="235"/>
      <c r="EX321" s="235"/>
      <c r="EY321" s="235"/>
      <c r="EZ321" s="235"/>
      <c r="FA321" s="235"/>
      <c r="FB321" s="235"/>
      <c r="FC321" s="235"/>
      <c r="FD321" s="235"/>
      <c r="FE321" s="235"/>
      <c r="FF321" s="235"/>
      <c r="FG321" s="235"/>
      <c r="FH321" s="235"/>
      <c r="FI321" s="235"/>
      <c r="FJ321" s="235"/>
      <c r="FK321" s="235"/>
      <c r="FL321" s="235"/>
      <c r="FM321" s="235"/>
      <c r="FN321" s="235"/>
      <c r="FO321" s="235"/>
      <c r="FP321" s="235"/>
      <c r="FQ321" s="235"/>
      <c r="FR321" s="235"/>
      <c r="FS321" s="235"/>
      <c r="FT321" s="235"/>
      <c r="FU321" s="235"/>
      <c r="FV321" s="235"/>
      <c r="FW321" s="235"/>
      <c r="FX321" s="235"/>
      <c r="FY321" s="235"/>
      <c r="FZ321" s="235"/>
      <c r="GA321" s="235"/>
      <c r="GB321" s="235"/>
      <c r="GC321" s="235"/>
      <c r="GD321" s="235"/>
      <c r="GE321" s="235"/>
      <c r="GF321" s="235"/>
      <c r="GG321" s="235"/>
      <c r="GH321" s="235"/>
      <c r="GI321" s="235"/>
      <c r="GJ321" s="235"/>
      <c r="GK321" s="235"/>
      <c r="GL321" s="235"/>
      <c r="GM321" s="235"/>
      <c r="GN321" s="235"/>
      <c r="GO321" s="235"/>
      <c r="GP321" s="235"/>
      <c r="GQ321" s="235"/>
      <c r="GR321" s="235"/>
      <c r="GS321" s="235"/>
      <c r="GT321" s="235"/>
      <c r="GU321" s="235"/>
      <c r="GV321" s="235"/>
      <c r="GW321" s="235"/>
      <c r="GX321" s="235"/>
      <c r="GY321" s="235"/>
      <c r="GZ321" s="235"/>
      <c r="HA321" s="235"/>
      <c r="HB321" s="235"/>
      <c r="HC321" s="235"/>
      <c r="HD321" s="235"/>
      <c r="HE321" s="235"/>
      <c r="HF321" s="235"/>
      <c r="HG321" s="235"/>
      <c r="HH321" s="235"/>
      <c r="HI321" s="235"/>
      <c r="HJ321" s="235"/>
      <c r="HK321" s="235"/>
      <c r="HL321" s="235"/>
      <c r="HM321" s="235"/>
      <c r="HN321" s="235"/>
      <c r="HO321" s="235"/>
      <c r="HP321" s="235"/>
      <c r="HQ321" s="235"/>
      <c r="HR321" s="235"/>
      <c r="HS321" s="235"/>
      <c r="HT321" s="235"/>
      <c r="HU321" s="235"/>
      <c r="HV321" s="235"/>
      <c r="HW321" s="235"/>
      <c r="HX321" s="235"/>
      <c r="HY321" s="235"/>
      <c r="HZ321" s="235"/>
      <c r="IA321" s="235"/>
      <c r="IB321" s="235"/>
      <c r="IC321" s="235"/>
      <c r="ID321" s="235"/>
      <c r="IE321" s="235"/>
      <c r="IF321" s="235"/>
      <c r="IG321" s="235"/>
      <c r="IH321" s="235"/>
      <c r="II321" s="235"/>
      <c r="IJ321" s="235"/>
      <c r="IK321" s="235"/>
      <c r="IL321" s="235"/>
      <c r="IM321" s="235"/>
      <c r="IN321" s="235"/>
      <c r="IO321" s="235"/>
      <c r="IP321" s="235"/>
      <c r="IQ321" s="235"/>
      <c r="IR321" s="235"/>
      <c r="IS321" s="235"/>
      <c r="IT321" s="235"/>
      <c r="IU321" s="235"/>
      <c r="IV321" s="219"/>
    </row>
    <row r="322" spans="1:256">
      <c r="A322" s="192" t="s">
        <v>93</v>
      </c>
      <c r="B322" s="219"/>
      <c r="C322" s="219"/>
      <c r="D322" s="220"/>
      <c r="E322" s="221"/>
      <c r="F322" s="221"/>
      <c r="G322" s="221"/>
      <c r="H322" s="221"/>
      <c r="I322" s="634" t="s">
        <v>505</v>
      </c>
      <c r="J322" s="673"/>
      <c r="K322" s="634"/>
      <c r="L322" s="634"/>
      <c r="M322" s="634"/>
      <c r="N322" s="634"/>
      <c r="O322" s="219"/>
      <c r="P322" s="219"/>
      <c r="Q322" s="219"/>
      <c r="R322" s="219"/>
      <c r="S322" s="219"/>
      <c r="T322" s="219"/>
      <c r="U322" s="219"/>
      <c r="V322" s="219"/>
      <c r="W322" s="219"/>
      <c r="X322" s="219"/>
      <c r="Y322" s="219"/>
      <c r="Z322" s="219"/>
      <c r="AA322" s="219"/>
      <c r="AB322" s="219"/>
      <c r="AC322" s="219"/>
      <c r="AD322" s="219"/>
      <c r="AE322" s="219"/>
      <c r="AF322" s="219"/>
      <c r="AG322" s="219"/>
      <c r="AH322" s="219"/>
      <c r="AI322" s="219"/>
      <c r="AJ322" s="219"/>
      <c r="AK322" s="219"/>
      <c r="AL322" s="219"/>
      <c r="AM322" s="219"/>
      <c r="AN322" s="219"/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  <c r="BL322" s="219"/>
      <c r="BM322" s="219"/>
      <c r="BN322" s="219"/>
      <c r="BO322" s="219"/>
      <c r="BP322" s="219"/>
      <c r="BQ322" s="219"/>
      <c r="BR322" s="219"/>
      <c r="BS322" s="219"/>
      <c r="BT322" s="219"/>
      <c r="BU322" s="219"/>
      <c r="BV322" s="219"/>
      <c r="BW322" s="219"/>
      <c r="BX322" s="219"/>
      <c r="BY322" s="219"/>
      <c r="BZ322" s="219"/>
      <c r="CA322" s="219"/>
      <c r="CB322" s="219"/>
      <c r="CC322" s="219"/>
      <c r="CD322" s="219"/>
      <c r="CE322" s="219"/>
      <c r="CF322" s="219"/>
      <c r="CG322" s="219"/>
      <c r="CH322" s="219"/>
      <c r="CI322" s="219"/>
      <c r="CJ322" s="219"/>
      <c r="CK322" s="219"/>
      <c r="CL322" s="219"/>
      <c r="CM322" s="219"/>
      <c r="CN322" s="219"/>
      <c r="CO322" s="219"/>
      <c r="CP322" s="219"/>
      <c r="CQ322" s="219"/>
      <c r="CR322" s="219"/>
      <c r="CS322" s="219"/>
      <c r="CT322" s="219"/>
      <c r="CU322" s="219"/>
      <c r="CV322" s="219"/>
      <c r="CW322" s="219"/>
      <c r="CX322" s="219"/>
      <c r="CY322" s="219"/>
      <c r="CZ322" s="219"/>
      <c r="DA322" s="219"/>
      <c r="DB322" s="219"/>
      <c r="DC322" s="219"/>
      <c r="DD322" s="219"/>
      <c r="DE322" s="219"/>
      <c r="DF322" s="219"/>
      <c r="DG322" s="219"/>
      <c r="DH322" s="219"/>
      <c r="DI322" s="219"/>
      <c r="DJ322" s="219"/>
      <c r="DK322" s="219"/>
      <c r="DL322" s="219"/>
      <c r="DM322" s="219"/>
      <c r="DN322" s="219"/>
      <c r="DO322" s="219"/>
      <c r="DP322" s="219"/>
      <c r="DQ322" s="219"/>
      <c r="DR322" s="219"/>
      <c r="DS322" s="219"/>
      <c r="DT322" s="219"/>
      <c r="DU322" s="219"/>
      <c r="DV322" s="219"/>
      <c r="DW322" s="219"/>
      <c r="DX322" s="219"/>
      <c r="DY322" s="219"/>
      <c r="DZ322" s="219"/>
      <c r="EA322" s="219"/>
      <c r="EB322" s="219"/>
      <c r="EC322" s="219"/>
      <c r="ED322" s="219"/>
      <c r="EE322" s="219"/>
      <c r="EF322" s="219"/>
      <c r="EG322" s="219"/>
      <c r="EH322" s="219"/>
      <c r="EI322" s="219"/>
      <c r="EJ322" s="219"/>
      <c r="EK322" s="219"/>
      <c r="EL322" s="219"/>
      <c r="EM322" s="219"/>
      <c r="EN322" s="219"/>
      <c r="EO322" s="219"/>
      <c r="EP322" s="219"/>
      <c r="EQ322" s="219"/>
      <c r="ER322" s="219"/>
      <c r="ES322" s="219"/>
      <c r="ET322" s="219"/>
      <c r="EU322" s="219"/>
      <c r="EV322" s="219"/>
      <c r="EW322" s="219"/>
      <c r="EX322" s="219"/>
      <c r="EY322" s="219"/>
      <c r="EZ322" s="219"/>
      <c r="FA322" s="219"/>
      <c r="FB322" s="219"/>
      <c r="FC322" s="219"/>
      <c r="FD322" s="219"/>
      <c r="FE322" s="219"/>
      <c r="FF322" s="219"/>
      <c r="FG322" s="219"/>
      <c r="FH322" s="219"/>
      <c r="FI322" s="219"/>
      <c r="FJ322" s="219"/>
      <c r="FK322" s="219"/>
      <c r="FL322" s="219"/>
      <c r="FM322" s="219"/>
      <c r="FN322" s="219"/>
      <c r="FO322" s="219"/>
      <c r="FP322" s="219"/>
      <c r="FQ322" s="219"/>
      <c r="FR322" s="219"/>
      <c r="FS322" s="219"/>
      <c r="FT322" s="219"/>
      <c r="FU322" s="219"/>
      <c r="FV322" s="219"/>
      <c r="FW322" s="219"/>
      <c r="FX322" s="219"/>
      <c r="FY322" s="219"/>
      <c r="FZ322" s="219"/>
      <c r="GA322" s="219"/>
      <c r="GB322" s="219"/>
      <c r="GC322" s="219"/>
      <c r="GD322" s="219"/>
      <c r="GE322" s="219"/>
      <c r="GF322" s="219"/>
      <c r="GG322" s="219"/>
      <c r="GH322" s="219"/>
      <c r="GI322" s="219"/>
      <c r="GJ322" s="219"/>
      <c r="GK322" s="219"/>
      <c r="GL322" s="219"/>
      <c r="GM322" s="219"/>
      <c r="GN322" s="219"/>
      <c r="GO322" s="219"/>
      <c r="GP322" s="219"/>
      <c r="GQ322" s="219"/>
      <c r="GR322" s="219"/>
      <c r="GS322" s="219"/>
      <c r="GT322" s="219"/>
      <c r="GU322" s="219"/>
      <c r="GV322" s="219"/>
      <c r="GW322" s="219"/>
      <c r="GX322" s="219"/>
      <c r="GY322" s="219"/>
      <c r="GZ322" s="219"/>
      <c r="HA322" s="219"/>
      <c r="HB322" s="219"/>
      <c r="HC322" s="219"/>
      <c r="HD322" s="219"/>
      <c r="HE322" s="219"/>
      <c r="HF322" s="219"/>
      <c r="HG322" s="219"/>
      <c r="HH322" s="219"/>
      <c r="HI322" s="219"/>
      <c r="HJ322" s="219"/>
      <c r="HK322" s="219"/>
      <c r="HL322" s="219"/>
      <c r="HM322" s="219"/>
      <c r="HN322" s="219"/>
      <c r="HO322" s="219"/>
      <c r="HP322" s="219"/>
      <c r="HQ322" s="219"/>
      <c r="HR322" s="219"/>
      <c r="HS322" s="219"/>
      <c r="HT322" s="219"/>
      <c r="HU322" s="219"/>
      <c r="HV322" s="219"/>
      <c r="HW322" s="219"/>
      <c r="HX322" s="219"/>
      <c r="HY322" s="219"/>
      <c r="HZ322" s="219"/>
      <c r="IA322" s="219"/>
      <c r="IB322" s="219"/>
      <c r="IC322" s="219"/>
      <c r="ID322" s="219"/>
      <c r="IE322" s="219"/>
      <c r="IF322" s="219"/>
      <c r="IG322" s="219"/>
      <c r="IH322" s="219"/>
      <c r="II322" s="219"/>
      <c r="IJ322" s="219"/>
      <c r="IK322" s="219"/>
      <c r="IL322" s="219"/>
      <c r="IM322" s="219"/>
      <c r="IN322" s="219"/>
      <c r="IO322" s="219"/>
      <c r="IP322" s="219"/>
      <c r="IQ322" s="219"/>
      <c r="IR322" s="219"/>
      <c r="IS322" s="219"/>
      <c r="IT322" s="219"/>
      <c r="IU322" s="219"/>
      <c r="IV322" s="219"/>
    </row>
    <row r="323" spans="1:256">
      <c r="A323" s="192" t="s">
        <v>243</v>
      </c>
      <c r="B323" s="219"/>
      <c r="C323" s="134"/>
      <c r="D323" s="722"/>
      <c r="E323" s="270"/>
      <c r="F323" s="270"/>
      <c r="G323" s="270"/>
      <c r="H323" s="270"/>
      <c r="I323" s="1211" t="s">
        <v>1412</v>
      </c>
      <c r="J323" s="693" t="s">
        <v>0</v>
      </c>
      <c r="K323" s="645">
        <f t="shared" ref="K323:N324" si="103">K45+K73+K93+K109+K137+K217+K245+K265+K315+K277</f>
        <v>4243396.29</v>
      </c>
      <c r="L323" s="645">
        <f t="shared" si="103"/>
        <v>4243396.29</v>
      </c>
      <c r="M323" s="645">
        <f t="shared" si="103"/>
        <v>0</v>
      </c>
      <c r="N323" s="645">
        <f t="shared" si="103"/>
        <v>0</v>
      </c>
      <c r="O323" s="219"/>
      <c r="P323" s="219"/>
      <c r="Q323" s="219"/>
      <c r="R323" s="219"/>
      <c r="S323" s="219"/>
      <c r="T323" s="219"/>
      <c r="U323" s="219"/>
      <c r="V323" s="219"/>
      <c r="W323" s="219"/>
      <c r="X323" s="219"/>
      <c r="Y323" s="219"/>
      <c r="Z323" s="219"/>
      <c r="AA323" s="219"/>
      <c r="AB323" s="219"/>
      <c r="AC323" s="219"/>
      <c r="AD323" s="219"/>
      <c r="AE323" s="219"/>
      <c r="AF323" s="219"/>
      <c r="AG323" s="219"/>
      <c r="AH323" s="219"/>
      <c r="AI323" s="219"/>
      <c r="AJ323" s="219"/>
      <c r="AK323" s="219"/>
      <c r="AL323" s="219"/>
      <c r="AM323" s="219"/>
      <c r="AN323" s="219"/>
      <c r="AO323" s="219"/>
      <c r="AP323" s="219"/>
      <c r="AQ323" s="219"/>
      <c r="AR323" s="219"/>
      <c r="AS323" s="219"/>
      <c r="AT323" s="219"/>
      <c r="AU323" s="219"/>
      <c r="AV323" s="219"/>
      <c r="AW323" s="219"/>
      <c r="AX323" s="219"/>
      <c r="AY323" s="219"/>
      <c r="AZ323" s="219"/>
      <c r="BA323" s="219"/>
      <c r="BB323" s="219"/>
      <c r="BC323" s="219"/>
      <c r="BD323" s="219"/>
      <c r="BE323" s="219"/>
      <c r="BF323" s="219"/>
      <c r="BG323" s="219"/>
      <c r="BH323" s="219"/>
      <c r="BI323" s="219"/>
      <c r="BJ323" s="219"/>
      <c r="BK323" s="219"/>
      <c r="BL323" s="219"/>
      <c r="BM323" s="219"/>
      <c r="BN323" s="219"/>
      <c r="BO323" s="219"/>
      <c r="BP323" s="219"/>
      <c r="BQ323" s="219"/>
      <c r="BR323" s="219"/>
      <c r="BS323" s="219"/>
      <c r="BT323" s="219"/>
      <c r="BU323" s="219"/>
      <c r="BV323" s="219"/>
      <c r="BW323" s="219"/>
      <c r="BX323" s="219"/>
      <c r="BY323" s="219"/>
      <c r="BZ323" s="219"/>
      <c r="CA323" s="219"/>
      <c r="CB323" s="219"/>
      <c r="CC323" s="219"/>
      <c r="CD323" s="219"/>
      <c r="CE323" s="219"/>
      <c r="CF323" s="219"/>
      <c r="CG323" s="219"/>
      <c r="CH323" s="219"/>
      <c r="CI323" s="219"/>
      <c r="CJ323" s="219"/>
      <c r="CK323" s="219"/>
      <c r="CL323" s="219"/>
      <c r="CM323" s="219"/>
      <c r="CN323" s="219"/>
      <c r="CO323" s="219"/>
      <c r="CP323" s="219"/>
      <c r="CQ323" s="219"/>
      <c r="CR323" s="219"/>
      <c r="CS323" s="219"/>
      <c r="CT323" s="219"/>
      <c r="CU323" s="219"/>
      <c r="CV323" s="219"/>
      <c r="CW323" s="219"/>
      <c r="CX323" s="219"/>
      <c r="CY323" s="219"/>
      <c r="CZ323" s="219"/>
      <c r="DA323" s="219"/>
      <c r="DB323" s="219"/>
      <c r="DC323" s="219"/>
      <c r="DD323" s="219"/>
      <c r="DE323" s="219"/>
      <c r="DF323" s="219"/>
      <c r="DG323" s="219"/>
      <c r="DH323" s="219"/>
      <c r="DI323" s="219"/>
      <c r="DJ323" s="219"/>
      <c r="DK323" s="219"/>
      <c r="DL323" s="219"/>
      <c r="DM323" s="219"/>
      <c r="DN323" s="219"/>
      <c r="DO323" s="219"/>
      <c r="DP323" s="219"/>
      <c r="DQ323" s="219"/>
      <c r="DR323" s="219"/>
      <c r="DS323" s="219"/>
      <c r="DT323" s="219"/>
      <c r="DU323" s="219"/>
      <c r="DV323" s="219"/>
      <c r="DW323" s="219"/>
      <c r="DX323" s="219"/>
      <c r="DY323" s="219"/>
      <c r="DZ323" s="219"/>
      <c r="EA323" s="219"/>
      <c r="EB323" s="219"/>
      <c r="EC323" s="219"/>
      <c r="ED323" s="219"/>
      <c r="EE323" s="219"/>
      <c r="EF323" s="219"/>
      <c r="EG323" s="219"/>
      <c r="EH323" s="219"/>
      <c r="EI323" s="219"/>
      <c r="EJ323" s="219"/>
      <c r="EK323" s="219"/>
      <c r="EL323" s="219"/>
      <c r="EM323" s="219"/>
      <c r="EN323" s="219"/>
      <c r="EO323" s="219"/>
      <c r="EP323" s="219"/>
      <c r="EQ323" s="219"/>
      <c r="ER323" s="219"/>
      <c r="ES323" s="219"/>
      <c r="ET323" s="219"/>
      <c r="EU323" s="219"/>
      <c r="EV323" s="219"/>
      <c r="EW323" s="219"/>
      <c r="EX323" s="219"/>
      <c r="EY323" s="219"/>
      <c r="EZ323" s="219"/>
      <c r="FA323" s="219"/>
      <c r="FB323" s="219"/>
      <c r="FC323" s="219"/>
      <c r="FD323" s="219"/>
      <c r="FE323" s="219"/>
      <c r="FF323" s="219"/>
      <c r="FG323" s="219"/>
      <c r="FH323" s="219"/>
      <c r="FI323" s="219"/>
      <c r="FJ323" s="219"/>
      <c r="FK323" s="219"/>
      <c r="FL323" s="219"/>
      <c r="FM323" s="219"/>
      <c r="FN323" s="219"/>
      <c r="FO323" s="219"/>
      <c r="FP323" s="219"/>
      <c r="FQ323" s="219"/>
      <c r="FR323" s="219"/>
      <c r="FS323" s="219"/>
      <c r="FT323" s="219"/>
      <c r="FU323" s="219"/>
      <c r="FV323" s="219"/>
      <c r="FW323" s="219"/>
      <c r="FX323" s="219"/>
      <c r="FY323" s="219"/>
      <c r="FZ323" s="219"/>
      <c r="GA323" s="219"/>
      <c r="GB323" s="219"/>
      <c r="GC323" s="219"/>
      <c r="GD323" s="219"/>
      <c r="GE323" s="219"/>
      <c r="GF323" s="219"/>
      <c r="GG323" s="219"/>
      <c r="GH323" s="219"/>
      <c r="GI323" s="219"/>
      <c r="GJ323" s="219"/>
      <c r="GK323" s="219"/>
      <c r="GL323" s="219"/>
      <c r="GM323" s="219"/>
      <c r="GN323" s="219"/>
      <c r="GO323" s="219"/>
      <c r="GP323" s="219"/>
      <c r="GQ323" s="219"/>
      <c r="GR323" s="219"/>
      <c r="GS323" s="219"/>
      <c r="GT323" s="219"/>
      <c r="GU323" s="219"/>
      <c r="GV323" s="219"/>
      <c r="GW323" s="219"/>
      <c r="GX323" s="219"/>
      <c r="GY323" s="219"/>
      <c r="GZ323" s="219"/>
      <c r="HA323" s="219"/>
      <c r="HB323" s="219"/>
      <c r="HC323" s="219"/>
      <c r="HD323" s="219"/>
      <c r="HE323" s="219"/>
      <c r="HF323" s="219"/>
      <c r="HG323" s="219"/>
      <c r="HH323" s="219"/>
      <c r="HI323" s="219"/>
      <c r="HJ323" s="219"/>
      <c r="HK323" s="219"/>
      <c r="HL323" s="219"/>
      <c r="HM323" s="219"/>
      <c r="HN323" s="219"/>
      <c r="HO323" s="219"/>
      <c r="HP323" s="219"/>
      <c r="HQ323" s="219"/>
      <c r="HR323" s="219"/>
      <c r="HS323" s="219"/>
      <c r="HT323" s="219"/>
      <c r="HU323" s="219"/>
      <c r="HV323" s="219"/>
      <c r="HW323" s="219"/>
      <c r="HX323" s="219"/>
      <c r="HY323" s="219"/>
      <c r="HZ323" s="219"/>
      <c r="IA323" s="219"/>
      <c r="IB323" s="219"/>
      <c r="IC323" s="219"/>
      <c r="ID323" s="219"/>
      <c r="IE323" s="219"/>
      <c r="IF323" s="219"/>
      <c r="IG323" s="219"/>
      <c r="IH323" s="219"/>
      <c r="II323" s="219"/>
      <c r="IJ323" s="219"/>
      <c r="IK323" s="219"/>
      <c r="IL323" s="219"/>
      <c r="IM323" s="219"/>
      <c r="IN323" s="219"/>
      <c r="IO323" s="219"/>
      <c r="IP323" s="219"/>
      <c r="IQ323" s="219"/>
      <c r="IR323" s="219"/>
      <c r="IS323" s="219"/>
      <c r="IT323" s="219"/>
      <c r="IU323" s="219"/>
      <c r="IV323" s="219"/>
    </row>
    <row r="324" spans="1:256">
      <c r="A324" s="192" t="s">
        <v>242</v>
      </c>
      <c r="B324" s="219"/>
      <c r="C324" s="134"/>
      <c r="D324" s="722"/>
      <c r="E324" s="270"/>
      <c r="F324" s="270"/>
      <c r="G324" s="270"/>
      <c r="H324" s="270"/>
      <c r="I324" s="1212"/>
      <c r="J324" s="693" t="s">
        <v>1</v>
      </c>
      <c r="K324" s="645">
        <f t="shared" si="103"/>
        <v>0</v>
      </c>
      <c r="L324" s="645">
        <f t="shared" si="103"/>
        <v>0</v>
      </c>
      <c r="M324" s="645">
        <f t="shared" si="103"/>
        <v>0</v>
      </c>
      <c r="N324" s="645">
        <f t="shared" si="103"/>
        <v>0</v>
      </c>
      <c r="O324" s="219"/>
      <c r="P324" s="219"/>
      <c r="Q324" s="219"/>
      <c r="R324" s="219"/>
      <c r="S324" s="219"/>
      <c r="T324" s="219"/>
      <c r="U324" s="219"/>
      <c r="V324" s="219"/>
      <c r="W324" s="219"/>
      <c r="X324" s="219"/>
      <c r="Y324" s="219"/>
      <c r="Z324" s="219"/>
      <c r="AA324" s="219"/>
      <c r="AB324" s="219"/>
      <c r="AC324" s="219"/>
      <c r="AD324" s="219"/>
      <c r="AE324" s="219"/>
      <c r="AF324" s="219"/>
      <c r="AG324" s="219"/>
      <c r="AH324" s="219"/>
      <c r="AI324" s="219"/>
      <c r="AJ324" s="219"/>
      <c r="AK324" s="219"/>
      <c r="AL324" s="219"/>
      <c r="AM324" s="219"/>
      <c r="AN324" s="219"/>
      <c r="AO324" s="219"/>
      <c r="AP324" s="219"/>
      <c r="AQ324" s="219"/>
      <c r="AR324" s="219"/>
      <c r="AS324" s="219"/>
      <c r="AT324" s="219"/>
      <c r="AU324" s="219"/>
      <c r="AV324" s="219"/>
      <c r="AW324" s="219"/>
      <c r="AX324" s="219"/>
      <c r="AY324" s="219"/>
      <c r="AZ324" s="219"/>
      <c r="BA324" s="219"/>
      <c r="BB324" s="219"/>
      <c r="BC324" s="219"/>
      <c r="BD324" s="219"/>
      <c r="BE324" s="219"/>
      <c r="BF324" s="219"/>
      <c r="BG324" s="219"/>
      <c r="BH324" s="219"/>
      <c r="BI324" s="219"/>
      <c r="BJ324" s="219"/>
      <c r="BK324" s="219"/>
      <c r="BL324" s="219"/>
      <c r="BM324" s="219"/>
      <c r="BN324" s="219"/>
      <c r="BO324" s="219"/>
      <c r="BP324" s="219"/>
      <c r="BQ324" s="219"/>
      <c r="BR324" s="219"/>
      <c r="BS324" s="219"/>
      <c r="BT324" s="219"/>
      <c r="BU324" s="219"/>
      <c r="BV324" s="219"/>
      <c r="BW324" s="219"/>
      <c r="BX324" s="219"/>
      <c r="BY324" s="219"/>
      <c r="BZ324" s="219"/>
      <c r="CA324" s="219"/>
      <c r="CB324" s="219"/>
      <c r="CC324" s="219"/>
      <c r="CD324" s="219"/>
      <c r="CE324" s="219"/>
      <c r="CF324" s="219"/>
      <c r="CG324" s="219"/>
      <c r="CH324" s="219"/>
      <c r="CI324" s="219"/>
      <c r="CJ324" s="219"/>
      <c r="CK324" s="219"/>
      <c r="CL324" s="219"/>
      <c r="CM324" s="219"/>
      <c r="CN324" s="219"/>
      <c r="CO324" s="219"/>
      <c r="CP324" s="219"/>
      <c r="CQ324" s="219"/>
      <c r="CR324" s="219"/>
      <c r="CS324" s="219"/>
      <c r="CT324" s="219"/>
      <c r="CU324" s="219"/>
      <c r="CV324" s="219"/>
      <c r="CW324" s="219"/>
      <c r="CX324" s="219"/>
      <c r="CY324" s="219"/>
      <c r="CZ324" s="219"/>
      <c r="DA324" s="219"/>
      <c r="DB324" s="219"/>
      <c r="DC324" s="219"/>
      <c r="DD324" s="219"/>
      <c r="DE324" s="219"/>
      <c r="DF324" s="219"/>
      <c r="DG324" s="219"/>
      <c r="DH324" s="219"/>
      <c r="DI324" s="219"/>
      <c r="DJ324" s="219"/>
      <c r="DK324" s="219"/>
      <c r="DL324" s="219"/>
      <c r="DM324" s="219"/>
      <c r="DN324" s="219"/>
      <c r="DO324" s="219"/>
      <c r="DP324" s="219"/>
      <c r="DQ324" s="219"/>
      <c r="DR324" s="219"/>
      <c r="DS324" s="219"/>
      <c r="DT324" s="219"/>
      <c r="DU324" s="219"/>
      <c r="DV324" s="219"/>
      <c r="DW324" s="219"/>
      <c r="DX324" s="219"/>
      <c r="DY324" s="219"/>
      <c r="DZ324" s="219"/>
      <c r="EA324" s="219"/>
      <c r="EB324" s="219"/>
      <c r="EC324" s="219"/>
      <c r="ED324" s="219"/>
      <c r="EE324" s="219"/>
      <c r="EF324" s="219"/>
      <c r="EG324" s="219"/>
      <c r="EH324" s="219"/>
      <c r="EI324" s="219"/>
      <c r="EJ324" s="219"/>
      <c r="EK324" s="219"/>
      <c r="EL324" s="219"/>
      <c r="EM324" s="219"/>
      <c r="EN324" s="219"/>
      <c r="EO324" s="219"/>
      <c r="EP324" s="219"/>
      <c r="EQ324" s="219"/>
      <c r="ER324" s="219"/>
      <c r="ES324" s="219"/>
      <c r="ET324" s="219"/>
      <c r="EU324" s="219"/>
      <c r="EV324" s="219"/>
      <c r="EW324" s="219"/>
      <c r="EX324" s="219"/>
      <c r="EY324" s="219"/>
      <c r="EZ324" s="219"/>
      <c r="FA324" s="219"/>
      <c r="FB324" s="219"/>
      <c r="FC324" s="219"/>
      <c r="FD324" s="219"/>
      <c r="FE324" s="219"/>
      <c r="FF324" s="219"/>
      <c r="FG324" s="219"/>
      <c r="FH324" s="219"/>
      <c r="FI324" s="219"/>
      <c r="FJ324" s="219"/>
      <c r="FK324" s="219"/>
      <c r="FL324" s="219"/>
      <c r="FM324" s="219"/>
      <c r="FN324" s="219"/>
      <c r="FO324" s="219"/>
      <c r="FP324" s="219"/>
      <c r="FQ324" s="219"/>
      <c r="FR324" s="219"/>
      <c r="FS324" s="219"/>
      <c r="FT324" s="219"/>
      <c r="FU324" s="219"/>
      <c r="FV324" s="219"/>
      <c r="FW324" s="219"/>
      <c r="FX324" s="219"/>
      <c r="FY324" s="219"/>
      <c r="FZ324" s="219"/>
      <c r="GA324" s="219"/>
      <c r="GB324" s="219"/>
      <c r="GC324" s="219"/>
      <c r="GD324" s="219"/>
      <c r="GE324" s="219"/>
      <c r="GF324" s="219"/>
      <c r="GG324" s="219"/>
      <c r="GH324" s="219"/>
      <c r="GI324" s="219"/>
      <c r="GJ324" s="219"/>
      <c r="GK324" s="219"/>
      <c r="GL324" s="219"/>
      <c r="GM324" s="219"/>
      <c r="GN324" s="219"/>
      <c r="GO324" s="219"/>
      <c r="GP324" s="219"/>
      <c r="GQ324" s="219"/>
      <c r="GR324" s="219"/>
      <c r="GS324" s="219"/>
      <c r="GT324" s="219"/>
      <c r="GU324" s="219"/>
      <c r="GV324" s="219"/>
      <c r="GW324" s="219"/>
      <c r="GX324" s="219"/>
      <c r="GY324" s="219"/>
      <c r="GZ324" s="219"/>
      <c r="HA324" s="219"/>
      <c r="HB324" s="219"/>
      <c r="HC324" s="219"/>
      <c r="HD324" s="219"/>
      <c r="HE324" s="219"/>
      <c r="HF324" s="219"/>
      <c r="HG324" s="219"/>
      <c r="HH324" s="219"/>
      <c r="HI324" s="219"/>
      <c r="HJ324" s="219"/>
      <c r="HK324" s="219"/>
      <c r="HL324" s="219"/>
      <c r="HM324" s="219"/>
      <c r="HN324" s="219"/>
      <c r="HO324" s="219"/>
      <c r="HP324" s="219"/>
      <c r="HQ324" s="219"/>
      <c r="HR324" s="219"/>
      <c r="HS324" s="219"/>
      <c r="HT324" s="219"/>
      <c r="HU324" s="219"/>
      <c r="HV324" s="219"/>
      <c r="HW324" s="219"/>
      <c r="HX324" s="219"/>
      <c r="HY324" s="219"/>
      <c r="HZ324" s="219"/>
      <c r="IA324" s="219"/>
      <c r="IB324" s="219"/>
      <c r="IC324" s="219"/>
      <c r="ID324" s="219"/>
      <c r="IE324" s="219"/>
      <c r="IF324" s="219"/>
      <c r="IG324" s="219"/>
      <c r="IH324" s="219"/>
      <c r="II324" s="219"/>
      <c r="IJ324" s="219"/>
      <c r="IK324" s="219"/>
      <c r="IL324" s="219"/>
      <c r="IM324" s="219"/>
      <c r="IN324" s="219"/>
      <c r="IO324" s="219"/>
      <c r="IP324" s="219"/>
      <c r="IQ324" s="219"/>
      <c r="IR324" s="219"/>
      <c r="IS324" s="219"/>
      <c r="IT324" s="219"/>
      <c r="IU324" s="219"/>
      <c r="IV324" s="219"/>
    </row>
    <row r="325" spans="1:256">
      <c r="A325" s="192" t="s">
        <v>241</v>
      </c>
      <c r="B325" s="219"/>
      <c r="C325" s="134"/>
      <c r="D325" s="722"/>
      <c r="E325" s="270"/>
      <c r="F325" s="270"/>
      <c r="G325" s="270"/>
      <c r="H325" s="270"/>
      <c r="I325" s="1213"/>
      <c r="J325" s="693" t="s">
        <v>2</v>
      </c>
      <c r="K325" s="645">
        <f>K323+K324</f>
        <v>4243396.29</v>
      </c>
      <c r="L325" s="645">
        <f>L323+L324</f>
        <v>4243396.29</v>
      </c>
      <c r="M325" s="645">
        <f>M323+M324</f>
        <v>0</v>
      </c>
      <c r="N325" s="645">
        <f>N323+N324</f>
        <v>0</v>
      </c>
      <c r="O325" s="219"/>
      <c r="P325" s="219"/>
      <c r="Q325" s="219"/>
      <c r="R325" s="219"/>
      <c r="S325" s="219"/>
      <c r="T325" s="219"/>
      <c r="U325" s="219"/>
      <c r="V325" s="219"/>
      <c r="W325" s="219"/>
      <c r="X325" s="219"/>
      <c r="Y325" s="219"/>
      <c r="Z325" s="219"/>
      <c r="AA325" s="219"/>
      <c r="AB325" s="219"/>
      <c r="AC325" s="219"/>
      <c r="AD325" s="219"/>
      <c r="AE325" s="219"/>
      <c r="AF325" s="219"/>
      <c r="AG325" s="219"/>
      <c r="AH325" s="219"/>
      <c r="AI325" s="219"/>
      <c r="AJ325" s="219"/>
      <c r="AK325" s="219"/>
      <c r="AL325" s="219"/>
      <c r="AM325" s="219"/>
      <c r="AN325" s="219"/>
      <c r="AO325" s="219"/>
      <c r="AP325" s="219"/>
      <c r="AQ325" s="219"/>
      <c r="AR325" s="219"/>
      <c r="AS325" s="219"/>
      <c r="AT325" s="219"/>
      <c r="AU325" s="219"/>
      <c r="AV325" s="219"/>
      <c r="AW325" s="219"/>
      <c r="AX325" s="219"/>
      <c r="AY325" s="219"/>
      <c r="AZ325" s="219"/>
      <c r="BA325" s="219"/>
      <c r="BB325" s="219"/>
      <c r="BC325" s="219"/>
      <c r="BD325" s="219"/>
      <c r="BE325" s="219"/>
      <c r="BF325" s="219"/>
      <c r="BG325" s="219"/>
      <c r="BH325" s="219"/>
      <c r="BI325" s="219"/>
      <c r="BJ325" s="219"/>
      <c r="BK325" s="219"/>
      <c r="BL325" s="219"/>
      <c r="BM325" s="219"/>
      <c r="BN325" s="219"/>
      <c r="BO325" s="219"/>
      <c r="BP325" s="219"/>
      <c r="BQ325" s="219"/>
      <c r="BR325" s="219"/>
      <c r="BS325" s="219"/>
      <c r="BT325" s="219"/>
      <c r="BU325" s="219"/>
      <c r="BV325" s="219"/>
      <c r="BW325" s="219"/>
      <c r="BX325" s="219"/>
      <c r="BY325" s="219"/>
      <c r="BZ325" s="219"/>
      <c r="CA325" s="219"/>
      <c r="CB325" s="219"/>
      <c r="CC325" s="219"/>
      <c r="CD325" s="219"/>
      <c r="CE325" s="219"/>
      <c r="CF325" s="219"/>
      <c r="CG325" s="219"/>
      <c r="CH325" s="219"/>
      <c r="CI325" s="219"/>
      <c r="CJ325" s="219"/>
      <c r="CK325" s="219"/>
      <c r="CL325" s="219"/>
      <c r="CM325" s="219"/>
      <c r="CN325" s="219"/>
      <c r="CO325" s="219"/>
      <c r="CP325" s="219"/>
      <c r="CQ325" s="219"/>
      <c r="CR325" s="219"/>
      <c r="CS325" s="219"/>
      <c r="CT325" s="219"/>
      <c r="CU325" s="219"/>
      <c r="CV325" s="219"/>
      <c r="CW325" s="219"/>
      <c r="CX325" s="219"/>
      <c r="CY325" s="219"/>
      <c r="CZ325" s="219"/>
      <c r="DA325" s="219"/>
      <c r="DB325" s="219"/>
      <c r="DC325" s="219"/>
      <c r="DD325" s="219"/>
      <c r="DE325" s="219"/>
      <c r="DF325" s="219"/>
      <c r="DG325" s="219"/>
      <c r="DH325" s="219"/>
      <c r="DI325" s="219"/>
      <c r="DJ325" s="219"/>
      <c r="DK325" s="219"/>
      <c r="DL325" s="219"/>
      <c r="DM325" s="219"/>
      <c r="DN325" s="219"/>
      <c r="DO325" s="219"/>
      <c r="DP325" s="219"/>
      <c r="DQ325" s="219"/>
      <c r="DR325" s="219"/>
      <c r="DS325" s="219"/>
      <c r="DT325" s="219"/>
      <c r="DU325" s="219"/>
      <c r="DV325" s="219"/>
      <c r="DW325" s="219"/>
      <c r="DX325" s="219"/>
      <c r="DY325" s="219"/>
      <c r="DZ325" s="219"/>
      <c r="EA325" s="219"/>
      <c r="EB325" s="219"/>
      <c r="EC325" s="219"/>
      <c r="ED325" s="219"/>
      <c r="EE325" s="219"/>
      <c r="EF325" s="219"/>
      <c r="EG325" s="219"/>
      <c r="EH325" s="219"/>
      <c r="EI325" s="219"/>
      <c r="EJ325" s="219"/>
      <c r="EK325" s="219"/>
      <c r="EL325" s="219"/>
      <c r="EM325" s="219"/>
      <c r="EN325" s="219"/>
      <c r="EO325" s="219"/>
      <c r="EP325" s="219"/>
      <c r="EQ325" s="219"/>
      <c r="ER325" s="219"/>
      <c r="ES325" s="219"/>
      <c r="ET325" s="219"/>
      <c r="EU325" s="219"/>
      <c r="EV325" s="219"/>
      <c r="EW325" s="219"/>
      <c r="EX325" s="219"/>
      <c r="EY325" s="219"/>
      <c r="EZ325" s="219"/>
      <c r="FA325" s="219"/>
      <c r="FB325" s="219"/>
      <c r="FC325" s="219"/>
      <c r="FD325" s="219"/>
      <c r="FE325" s="219"/>
      <c r="FF325" s="219"/>
      <c r="FG325" s="219"/>
      <c r="FH325" s="219"/>
      <c r="FI325" s="219"/>
      <c r="FJ325" s="219"/>
      <c r="FK325" s="219"/>
      <c r="FL325" s="219"/>
      <c r="FM325" s="219"/>
      <c r="FN325" s="219"/>
      <c r="FO325" s="219"/>
      <c r="FP325" s="219"/>
      <c r="FQ325" s="219"/>
      <c r="FR325" s="219"/>
      <c r="FS325" s="219"/>
      <c r="FT325" s="219"/>
      <c r="FU325" s="219"/>
      <c r="FV325" s="219"/>
      <c r="FW325" s="219"/>
      <c r="FX325" s="219"/>
      <c r="FY325" s="219"/>
      <c r="FZ325" s="219"/>
      <c r="GA325" s="219"/>
      <c r="GB325" s="219"/>
      <c r="GC325" s="219"/>
      <c r="GD325" s="219"/>
      <c r="GE325" s="219"/>
      <c r="GF325" s="219"/>
      <c r="GG325" s="219"/>
      <c r="GH325" s="219"/>
      <c r="GI325" s="219"/>
      <c r="GJ325" s="219"/>
      <c r="GK325" s="219"/>
      <c r="GL325" s="219"/>
      <c r="GM325" s="219"/>
      <c r="GN325" s="219"/>
      <c r="GO325" s="219"/>
      <c r="GP325" s="219"/>
      <c r="GQ325" s="219"/>
      <c r="GR325" s="219"/>
      <c r="GS325" s="219"/>
      <c r="GT325" s="219"/>
      <c r="GU325" s="219"/>
      <c r="GV325" s="219"/>
      <c r="GW325" s="219"/>
      <c r="GX325" s="219"/>
      <c r="GY325" s="219"/>
      <c r="GZ325" s="219"/>
      <c r="HA325" s="219"/>
      <c r="HB325" s="219"/>
      <c r="HC325" s="219"/>
      <c r="HD325" s="219"/>
      <c r="HE325" s="219"/>
      <c r="HF325" s="219"/>
      <c r="HG325" s="219"/>
      <c r="HH325" s="219"/>
      <c r="HI325" s="219"/>
      <c r="HJ325" s="219"/>
      <c r="HK325" s="219"/>
      <c r="HL325" s="219"/>
      <c r="HM325" s="219"/>
      <c r="HN325" s="219"/>
      <c r="HO325" s="219"/>
      <c r="HP325" s="219"/>
      <c r="HQ325" s="219"/>
      <c r="HR325" s="219"/>
      <c r="HS325" s="219"/>
      <c r="HT325" s="219"/>
      <c r="HU325" s="219"/>
      <c r="HV325" s="219"/>
      <c r="HW325" s="219"/>
      <c r="HX325" s="219"/>
      <c r="HY325" s="219"/>
      <c r="HZ325" s="219"/>
      <c r="IA325" s="219"/>
      <c r="IB325" s="219"/>
      <c r="IC325" s="219"/>
      <c r="ID325" s="219"/>
      <c r="IE325" s="219"/>
      <c r="IF325" s="219"/>
      <c r="IG325" s="219"/>
      <c r="IH325" s="219"/>
      <c r="II325" s="219"/>
      <c r="IJ325" s="219"/>
      <c r="IK325" s="219"/>
      <c r="IL325" s="219"/>
      <c r="IM325" s="219"/>
      <c r="IN325" s="219"/>
      <c r="IO325" s="219"/>
      <c r="IP325" s="219"/>
      <c r="IQ325" s="219"/>
      <c r="IR325" s="219"/>
      <c r="IS325" s="219"/>
      <c r="IT325" s="219"/>
      <c r="IU325" s="219"/>
      <c r="IV325" s="219"/>
    </row>
    <row r="326" spans="1:256" ht="5.0999999999999996" customHeight="1">
      <c r="A326" s="219"/>
      <c r="B326" s="219"/>
      <c r="C326" s="40"/>
      <c r="D326" s="722"/>
      <c r="E326" s="270"/>
      <c r="F326" s="270"/>
      <c r="G326" s="270"/>
      <c r="H326" s="270"/>
      <c r="I326" s="723"/>
      <c r="J326" s="693"/>
      <c r="K326" s="645"/>
      <c r="L326" s="645"/>
      <c r="M326" s="645"/>
      <c r="N326" s="645"/>
      <c r="O326" s="219"/>
      <c r="P326" s="219"/>
      <c r="Q326" s="219"/>
      <c r="R326" s="219"/>
      <c r="S326" s="219"/>
      <c r="T326" s="219"/>
      <c r="U326" s="219"/>
      <c r="V326" s="219"/>
      <c r="W326" s="219"/>
      <c r="X326" s="219"/>
      <c r="Y326" s="219"/>
      <c r="Z326" s="219"/>
      <c r="AA326" s="219"/>
      <c r="AB326" s="219"/>
      <c r="AC326" s="219"/>
      <c r="AD326" s="219"/>
      <c r="AE326" s="219"/>
      <c r="AF326" s="219"/>
      <c r="AG326" s="219"/>
      <c r="AH326" s="219"/>
      <c r="AI326" s="219"/>
      <c r="AJ326" s="219"/>
      <c r="AK326" s="219"/>
      <c r="AL326" s="219"/>
      <c r="AM326" s="219"/>
      <c r="AN326" s="219"/>
      <c r="AO326" s="219"/>
      <c r="AP326" s="219"/>
      <c r="AQ326" s="219"/>
      <c r="AR326" s="219"/>
      <c r="AS326" s="219"/>
      <c r="AT326" s="219"/>
      <c r="AU326" s="219"/>
      <c r="AV326" s="219"/>
      <c r="AW326" s="219"/>
      <c r="AX326" s="219"/>
      <c r="AY326" s="219"/>
      <c r="AZ326" s="219"/>
      <c r="BA326" s="219"/>
      <c r="BB326" s="219"/>
      <c r="BC326" s="219"/>
      <c r="BD326" s="219"/>
      <c r="BE326" s="219"/>
      <c r="BF326" s="219"/>
      <c r="BG326" s="219"/>
      <c r="BH326" s="219"/>
      <c r="BI326" s="219"/>
      <c r="BJ326" s="219"/>
      <c r="BK326" s="219"/>
      <c r="BL326" s="219"/>
      <c r="BM326" s="219"/>
      <c r="BN326" s="219"/>
      <c r="BO326" s="219"/>
      <c r="BP326" s="219"/>
      <c r="BQ326" s="219"/>
      <c r="BR326" s="219"/>
      <c r="BS326" s="219"/>
      <c r="BT326" s="219"/>
      <c r="BU326" s="219"/>
      <c r="BV326" s="219"/>
      <c r="BW326" s="219"/>
      <c r="BX326" s="219"/>
      <c r="BY326" s="219"/>
      <c r="BZ326" s="219"/>
      <c r="CA326" s="219"/>
      <c r="CB326" s="219"/>
      <c r="CC326" s="219"/>
      <c r="CD326" s="219"/>
      <c r="CE326" s="219"/>
      <c r="CF326" s="219"/>
      <c r="CG326" s="219"/>
      <c r="CH326" s="219"/>
      <c r="CI326" s="219"/>
      <c r="CJ326" s="219"/>
      <c r="CK326" s="219"/>
      <c r="CL326" s="219"/>
      <c r="CM326" s="219"/>
      <c r="CN326" s="219"/>
      <c r="CO326" s="219"/>
      <c r="CP326" s="219"/>
      <c r="CQ326" s="219"/>
      <c r="CR326" s="219"/>
      <c r="CS326" s="219"/>
      <c r="CT326" s="219"/>
      <c r="CU326" s="219"/>
      <c r="CV326" s="219"/>
      <c r="CW326" s="219"/>
      <c r="CX326" s="219"/>
      <c r="CY326" s="219"/>
      <c r="CZ326" s="219"/>
      <c r="DA326" s="219"/>
      <c r="DB326" s="219"/>
      <c r="DC326" s="219"/>
      <c r="DD326" s="219"/>
      <c r="DE326" s="219"/>
      <c r="DF326" s="219"/>
      <c r="DG326" s="219"/>
      <c r="DH326" s="219"/>
      <c r="DI326" s="219"/>
      <c r="DJ326" s="219"/>
      <c r="DK326" s="219"/>
      <c r="DL326" s="219"/>
      <c r="DM326" s="219"/>
      <c r="DN326" s="219"/>
      <c r="DO326" s="219"/>
      <c r="DP326" s="219"/>
      <c r="DQ326" s="219"/>
      <c r="DR326" s="219"/>
      <c r="DS326" s="219"/>
      <c r="DT326" s="219"/>
      <c r="DU326" s="219"/>
      <c r="DV326" s="219"/>
      <c r="DW326" s="219"/>
      <c r="DX326" s="219"/>
      <c r="DY326" s="219"/>
      <c r="DZ326" s="219"/>
      <c r="EA326" s="219"/>
      <c r="EB326" s="219"/>
      <c r="EC326" s="219"/>
      <c r="ED326" s="219"/>
      <c r="EE326" s="219"/>
      <c r="EF326" s="219"/>
      <c r="EG326" s="219"/>
      <c r="EH326" s="219"/>
      <c r="EI326" s="219"/>
      <c r="EJ326" s="219"/>
      <c r="EK326" s="219"/>
      <c r="EL326" s="219"/>
      <c r="EM326" s="219"/>
      <c r="EN326" s="219"/>
      <c r="EO326" s="219"/>
      <c r="EP326" s="219"/>
      <c r="EQ326" s="219"/>
      <c r="ER326" s="219"/>
      <c r="ES326" s="219"/>
      <c r="ET326" s="219"/>
      <c r="EU326" s="219"/>
      <c r="EV326" s="219"/>
      <c r="EW326" s="219"/>
      <c r="EX326" s="219"/>
      <c r="EY326" s="219"/>
      <c r="EZ326" s="219"/>
      <c r="FA326" s="219"/>
      <c r="FB326" s="219"/>
      <c r="FC326" s="219"/>
      <c r="FD326" s="219"/>
      <c r="FE326" s="219"/>
      <c r="FF326" s="219"/>
      <c r="FG326" s="219"/>
      <c r="FH326" s="219"/>
      <c r="FI326" s="219"/>
      <c r="FJ326" s="219"/>
      <c r="FK326" s="219"/>
      <c r="FL326" s="219"/>
      <c r="FM326" s="219"/>
      <c r="FN326" s="219"/>
      <c r="FO326" s="219"/>
      <c r="FP326" s="219"/>
      <c r="FQ326" s="219"/>
      <c r="FR326" s="219"/>
      <c r="FS326" s="219"/>
      <c r="FT326" s="219"/>
      <c r="FU326" s="219"/>
      <c r="FV326" s="219"/>
      <c r="FW326" s="219"/>
      <c r="FX326" s="219"/>
      <c r="FY326" s="219"/>
      <c r="FZ326" s="219"/>
      <c r="GA326" s="219"/>
      <c r="GB326" s="219"/>
      <c r="GC326" s="219"/>
      <c r="GD326" s="219"/>
      <c r="GE326" s="219"/>
      <c r="GF326" s="219"/>
      <c r="GG326" s="219"/>
      <c r="GH326" s="219"/>
      <c r="GI326" s="219"/>
      <c r="GJ326" s="219"/>
      <c r="GK326" s="219"/>
      <c r="GL326" s="219"/>
      <c r="GM326" s="219"/>
      <c r="GN326" s="219"/>
      <c r="GO326" s="219"/>
      <c r="GP326" s="219"/>
      <c r="GQ326" s="219"/>
      <c r="GR326" s="219"/>
      <c r="GS326" s="219"/>
      <c r="GT326" s="219"/>
      <c r="GU326" s="219"/>
      <c r="GV326" s="219"/>
      <c r="GW326" s="219"/>
      <c r="GX326" s="219"/>
      <c r="GY326" s="219"/>
      <c r="GZ326" s="219"/>
      <c r="HA326" s="219"/>
      <c r="HB326" s="219"/>
      <c r="HC326" s="219"/>
      <c r="HD326" s="219"/>
      <c r="HE326" s="219"/>
      <c r="HF326" s="219"/>
      <c r="HG326" s="219"/>
      <c r="HH326" s="219"/>
      <c r="HI326" s="219"/>
      <c r="HJ326" s="219"/>
      <c r="HK326" s="219"/>
      <c r="HL326" s="219"/>
      <c r="HM326" s="219"/>
      <c r="HN326" s="219"/>
      <c r="HO326" s="219"/>
      <c r="HP326" s="219"/>
      <c r="HQ326" s="219"/>
      <c r="HR326" s="219"/>
      <c r="HS326" s="219"/>
      <c r="HT326" s="219"/>
      <c r="HU326" s="219"/>
      <c r="HV326" s="219"/>
      <c r="HW326" s="219"/>
      <c r="HX326" s="219"/>
      <c r="HY326" s="219"/>
      <c r="HZ326" s="219"/>
      <c r="IA326" s="219"/>
      <c r="IB326" s="219"/>
      <c r="IC326" s="219"/>
      <c r="ID326" s="219"/>
      <c r="IE326" s="219"/>
      <c r="IF326" s="219"/>
      <c r="IG326" s="219"/>
      <c r="IH326" s="219"/>
      <c r="II326" s="219"/>
      <c r="IJ326" s="219"/>
      <c r="IK326" s="219"/>
      <c r="IL326" s="219"/>
      <c r="IM326" s="219"/>
      <c r="IN326" s="219"/>
      <c r="IO326" s="219"/>
      <c r="IP326" s="219"/>
      <c r="IQ326" s="219"/>
      <c r="IR326" s="219"/>
      <c r="IS326" s="219"/>
      <c r="IT326" s="219"/>
      <c r="IU326" s="219"/>
      <c r="IV326" s="219"/>
    </row>
    <row r="327" spans="1:256">
      <c r="A327" s="219"/>
      <c r="B327" s="219"/>
      <c r="C327" s="134"/>
      <c r="D327" s="722"/>
      <c r="E327" s="270"/>
      <c r="F327" s="270"/>
      <c r="G327" s="270"/>
      <c r="H327" s="270"/>
      <c r="I327" s="1211" t="s">
        <v>1413</v>
      </c>
      <c r="J327" s="693" t="s">
        <v>0</v>
      </c>
      <c r="K327" s="645">
        <f t="shared" ref="K327:N329" si="104">K77+K121+K141+K157+K189+K201+K221+K249+K281+K293+K29+K173+K301</f>
        <v>15474723.73</v>
      </c>
      <c r="L327" s="645">
        <f t="shared" si="104"/>
        <v>15379494.73</v>
      </c>
      <c r="M327" s="645">
        <f t="shared" si="104"/>
        <v>94000</v>
      </c>
      <c r="N327" s="645">
        <f t="shared" si="104"/>
        <v>1229</v>
      </c>
      <c r="O327" s="219"/>
      <c r="P327" s="219"/>
      <c r="Q327" s="219"/>
      <c r="R327" s="219"/>
      <c r="S327" s="219"/>
      <c r="T327" s="219"/>
      <c r="U327" s="219"/>
      <c r="V327" s="219"/>
      <c r="W327" s="219"/>
      <c r="X327" s="219"/>
      <c r="Y327" s="219"/>
      <c r="Z327" s="219"/>
      <c r="AA327" s="219"/>
      <c r="AB327" s="219"/>
      <c r="AC327" s="219"/>
      <c r="AD327" s="219"/>
      <c r="AE327" s="219"/>
      <c r="AF327" s="219"/>
      <c r="AG327" s="219"/>
      <c r="AH327" s="219"/>
      <c r="AI327" s="219"/>
      <c r="AJ327" s="219"/>
      <c r="AK327" s="219"/>
      <c r="AL327" s="219"/>
      <c r="AM327" s="219"/>
      <c r="AN327" s="219"/>
      <c r="AO327" s="219"/>
      <c r="AP327" s="219"/>
      <c r="AQ327" s="219"/>
      <c r="AR327" s="219"/>
      <c r="AS327" s="219"/>
      <c r="AT327" s="219"/>
      <c r="AU327" s="219"/>
      <c r="AV327" s="219"/>
      <c r="AW327" s="219"/>
      <c r="AX327" s="219"/>
      <c r="AY327" s="219"/>
      <c r="AZ327" s="219"/>
      <c r="BA327" s="219"/>
      <c r="BB327" s="219"/>
      <c r="BC327" s="219"/>
      <c r="BD327" s="219"/>
      <c r="BE327" s="219"/>
      <c r="BF327" s="219"/>
      <c r="BG327" s="219"/>
      <c r="BH327" s="219"/>
      <c r="BI327" s="219"/>
      <c r="BJ327" s="219"/>
      <c r="BK327" s="219"/>
      <c r="BL327" s="219"/>
      <c r="BM327" s="219"/>
      <c r="BN327" s="219"/>
      <c r="BO327" s="219"/>
      <c r="BP327" s="219"/>
      <c r="BQ327" s="219"/>
      <c r="BR327" s="219"/>
      <c r="BS327" s="219"/>
      <c r="BT327" s="219"/>
      <c r="BU327" s="219"/>
      <c r="BV327" s="219"/>
      <c r="BW327" s="219"/>
      <c r="BX327" s="219"/>
      <c r="BY327" s="219"/>
      <c r="BZ327" s="219"/>
      <c r="CA327" s="219"/>
      <c r="CB327" s="219"/>
      <c r="CC327" s="219"/>
      <c r="CD327" s="219"/>
      <c r="CE327" s="219"/>
      <c r="CF327" s="219"/>
      <c r="CG327" s="219"/>
      <c r="CH327" s="219"/>
      <c r="CI327" s="219"/>
      <c r="CJ327" s="219"/>
      <c r="CK327" s="219"/>
      <c r="CL327" s="219"/>
      <c r="CM327" s="219"/>
      <c r="CN327" s="219"/>
      <c r="CO327" s="219"/>
      <c r="CP327" s="219"/>
      <c r="CQ327" s="219"/>
      <c r="CR327" s="219"/>
      <c r="CS327" s="219"/>
      <c r="CT327" s="219"/>
      <c r="CU327" s="219"/>
      <c r="CV327" s="219"/>
      <c r="CW327" s="219"/>
      <c r="CX327" s="219"/>
      <c r="CY327" s="219"/>
      <c r="CZ327" s="219"/>
      <c r="DA327" s="219"/>
      <c r="DB327" s="219"/>
      <c r="DC327" s="219"/>
      <c r="DD327" s="219"/>
      <c r="DE327" s="219"/>
      <c r="DF327" s="219"/>
      <c r="DG327" s="219"/>
      <c r="DH327" s="219"/>
      <c r="DI327" s="219"/>
      <c r="DJ327" s="219"/>
      <c r="DK327" s="219"/>
      <c r="DL327" s="219"/>
      <c r="DM327" s="219"/>
      <c r="DN327" s="219"/>
      <c r="DO327" s="219"/>
      <c r="DP327" s="219"/>
      <c r="DQ327" s="219"/>
      <c r="DR327" s="219"/>
      <c r="DS327" s="219"/>
      <c r="DT327" s="219"/>
      <c r="DU327" s="219"/>
      <c r="DV327" s="219"/>
      <c r="DW327" s="219"/>
      <c r="DX327" s="219"/>
      <c r="DY327" s="219"/>
      <c r="DZ327" s="219"/>
      <c r="EA327" s="219"/>
      <c r="EB327" s="219"/>
      <c r="EC327" s="219"/>
      <c r="ED327" s="219"/>
      <c r="EE327" s="219"/>
      <c r="EF327" s="219"/>
      <c r="EG327" s="219"/>
      <c r="EH327" s="219"/>
      <c r="EI327" s="219"/>
      <c r="EJ327" s="219"/>
      <c r="EK327" s="219"/>
      <c r="EL327" s="219"/>
      <c r="EM327" s="219"/>
      <c r="EN327" s="219"/>
      <c r="EO327" s="219"/>
      <c r="EP327" s="219"/>
      <c r="EQ327" s="219"/>
      <c r="ER327" s="219"/>
      <c r="ES327" s="219"/>
      <c r="ET327" s="219"/>
      <c r="EU327" s="219"/>
      <c r="EV327" s="219"/>
      <c r="EW327" s="219"/>
      <c r="EX327" s="219"/>
      <c r="EY327" s="219"/>
      <c r="EZ327" s="219"/>
      <c r="FA327" s="219"/>
      <c r="FB327" s="219"/>
      <c r="FC327" s="219"/>
      <c r="FD327" s="219"/>
      <c r="FE327" s="219"/>
      <c r="FF327" s="219"/>
      <c r="FG327" s="219"/>
      <c r="FH327" s="219"/>
      <c r="FI327" s="219"/>
      <c r="FJ327" s="219"/>
      <c r="FK327" s="219"/>
      <c r="FL327" s="219"/>
      <c r="FM327" s="219"/>
      <c r="FN327" s="219"/>
      <c r="FO327" s="219"/>
      <c r="FP327" s="219"/>
      <c r="FQ327" s="219"/>
      <c r="FR327" s="219"/>
      <c r="FS327" s="219"/>
      <c r="FT327" s="219"/>
      <c r="FU327" s="219"/>
      <c r="FV327" s="219"/>
      <c r="FW327" s="219"/>
      <c r="FX327" s="219"/>
      <c r="FY327" s="219"/>
      <c r="FZ327" s="219"/>
      <c r="GA327" s="219"/>
      <c r="GB327" s="219"/>
      <c r="GC327" s="219"/>
      <c r="GD327" s="219"/>
      <c r="GE327" s="219"/>
      <c r="GF327" s="219"/>
      <c r="GG327" s="219"/>
      <c r="GH327" s="219"/>
      <c r="GI327" s="219"/>
      <c r="GJ327" s="219"/>
      <c r="GK327" s="219"/>
      <c r="GL327" s="219"/>
      <c r="GM327" s="219"/>
      <c r="GN327" s="219"/>
      <c r="GO327" s="219"/>
      <c r="GP327" s="219"/>
      <c r="GQ327" s="219"/>
      <c r="GR327" s="219"/>
      <c r="GS327" s="219"/>
      <c r="GT327" s="219"/>
      <c r="GU327" s="219"/>
      <c r="GV327" s="219"/>
      <c r="GW327" s="219"/>
      <c r="GX327" s="219"/>
      <c r="GY327" s="219"/>
      <c r="GZ327" s="219"/>
      <c r="HA327" s="219"/>
      <c r="HB327" s="219"/>
      <c r="HC327" s="219"/>
      <c r="HD327" s="219"/>
      <c r="HE327" s="219"/>
      <c r="HF327" s="219"/>
      <c r="HG327" s="219"/>
      <c r="HH327" s="219"/>
      <c r="HI327" s="219"/>
      <c r="HJ327" s="219"/>
      <c r="HK327" s="219"/>
      <c r="HL327" s="219"/>
      <c r="HM327" s="219"/>
      <c r="HN327" s="219"/>
      <c r="HO327" s="219"/>
      <c r="HP327" s="219"/>
      <c r="HQ327" s="219"/>
      <c r="HR327" s="219"/>
      <c r="HS327" s="219"/>
      <c r="HT327" s="219"/>
      <c r="HU327" s="219"/>
      <c r="HV327" s="219"/>
      <c r="HW327" s="219"/>
      <c r="HX327" s="219"/>
      <c r="HY327" s="219"/>
      <c r="HZ327" s="219"/>
      <c r="IA327" s="219"/>
      <c r="IB327" s="219"/>
      <c r="IC327" s="219"/>
      <c r="ID327" s="219"/>
      <c r="IE327" s="219"/>
      <c r="IF327" s="219"/>
      <c r="IG327" s="219"/>
      <c r="IH327" s="219"/>
      <c r="II327" s="219"/>
      <c r="IJ327" s="219"/>
      <c r="IK327" s="219"/>
      <c r="IL327" s="219"/>
      <c r="IM327" s="219"/>
      <c r="IN327" s="219"/>
      <c r="IO327" s="219"/>
      <c r="IP327" s="219"/>
      <c r="IQ327" s="219"/>
      <c r="IR327" s="219"/>
      <c r="IS327" s="219"/>
      <c r="IT327" s="219"/>
      <c r="IU327" s="219"/>
      <c r="IV327" s="219"/>
    </row>
    <row r="328" spans="1:256">
      <c r="A328" s="192"/>
      <c r="B328" s="219"/>
      <c r="C328" s="134"/>
      <c r="D328" s="722"/>
      <c r="E328" s="270"/>
      <c r="F328" s="270"/>
      <c r="G328" s="270"/>
      <c r="H328" s="270"/>
      <c r="I328" s="1212"/>
      <c r="J328" s="693" t="s">
        <v>1</v>
      </c>
      <c r="K328" s="645">
        <f t="shared" si="104"/>
        <v>155000.00000000006</v>
      </c>
      <c r="L328" s="645">
        <f t="shared" si="104"/>
        <v>0</v>
      </c>
      <c r="M328" s="645">
        <f t="shared" si="104"/>
        <v>155000</v>
      </c>
      <c r="N328" s="645">
        <f t="shared" si="104"/>
        <v>0</v>
      </c>
      <c r="O328" s="219"/>
      <c r="P328" s="219"/>
      <c r="Q328" s="219"/>
      <c r="R328" s="219"/>
      <c r="S328" s="219"/>
      <c r="T328" s="219"/>
      <c r="U328" s="219"/>
      <c r="V328" s="219"/>
      <c r="W328" s="219"/>
      <c r="X328" s="219"/>
      <c r="Y328" s="219"/>
      <c r="Z328" s="219"/>
      <c r="AA328" s="219"/>
      <c r="AB328" s="219"/>
      <c r="AC328" s="219"/>
      <c r="AD328" s="219"/>
      <c r="AE328" s="219"/>
      <c r="AF328" s="219"/>
      <c r="AG328" s="219"/>
      <c r="AH328" s="219"/>
      <c r="AI328" s="219"/>
      <c r="AJ328" s="219"/>
      <c r="AK328" s="219"/>
      <c r="AL328" s="219"/>
      <c r="AM328" s="219"/>
      <c r="AN328" s="219"/>
      <c r="AO328" s="219"/>
      <c r="AP328" s="219"/>
      <c r="AQ328" s="219"/>
      <c r="AR328" s="219"/>
      <c r="AS328" s="219"/>
      <c r="AT328" s="219"/>
      <c r="AU328" s="219"/>
      <c r="AV328" s="219"/>
      <c r="AW328" s="219"/>
      <c r="AX328" s="219"/>
      <c r="AY328" s="219"/>
      <c r="AZ328" s="219"/>
      <c r="BA328" s="219"/>
      <c r="BB328" s="219"/>
      <c r="BC328" s="219"/>
      <c r="BD328" s="219"/>
      <c r="BE328" s="219"/>
      <c r="BF328" s="219"/>
      <c r="BG328" s="219"/>
      <c r="BH328" s="219"/>
      <c r="BI328" s="219"/>
      <c r="BJ328" s="219"/>
      <c r="BK328" s="219"/>
      <c r="BL328" s="219"/>
      <c r="BM328" s="219"/>
      <c r="BN328" s="219"/>
      <c r="BO328" s="219"/>
      <c r="BP328" s="219"/>
      <c r="BQ328" s="219"/>
      <c r="BR328" s="219"/>
      <c r="BS328" s="219"/>
      <c r="BT328" s="219"/>
      <c r="BU328" s="219"/>
      <c r="BV328" s="219"/>
      <c r="BW328" s="219"/>
      <c r="BX328" s="219"/>
      <c r="BY328" s="219"/>
      <c r="BZ328" s="219"/>
      <c r="CA328" s="219"/>
      <c r="CB328" s="219"/>
      <c r="CC328" s="219"/>
      <c r="CD328" s="219"/>
      <c r="CE328" s="219"/>
      <c r="CF328" s="219"/>
      <c r="CG328" s="219"/>
      <c r="CH328" s="219"/>
      <c r="CI328" s="219"/>
      <c r="CJ328" s="219"/>
      <c r="CK328" s="219"/>
      <c r="CL328" s="219"/>
      <c r="CM328" s="219"/>
      <c r="CN328" s="219"/>
      <c r="CO328" s="219"/>
      <c r="CP328" s="219"/>
      <c r="CQ328" s="219"/>
      <c r="CR328" s="219"/>
      <c r="CS328" s="219"/>
      <c r="CT328" s="219"/>
      <c r="CU328" s="219"/>
      <c r="CV328" s="219"/>
      <c r="CW328" s="219"/>
      <c r="CX328" s="219"/>
      <c r="CY328" s="219"/>
      <c r="CZ328" s="219"/>
      <c r="DA328" s="219"/>
      <c r="DB328" s="219"/>
      <c r="DC328" s="219"/>
      <c r="DD328" s="219"/>
      <c r="DE328" s="219"/>
      <c r="DF328" s="219"/>
      <c r="DG328" s="219"/>
      <c r="DH328" s="219"/>
      <c r="DI328" s="219"/>
      <c r="DJ328" s="219"/>
      <c r="DK328" s="219"/>
      <c r="DL328" s="219"/>
      <c r="DM328" s="219"/>
      <c r="DN328" s="219"/>
      <c r="DO328" s="219"/>
      <c r="DP328" s="219"/>
      <c r="DQ328" s="219"/>
      <c r="DR328" s="219"/>
      <c r="DS328" s="219"/>
      <c r="DT328" s="219"/>
      <c r="DU328" s="219"/>
      <c r="DV328" s="219"/>
      <c r="DW328" s="219"/>
      <c r="DX328" s="219"/>
      <c r="DY328" s="219"/>
      <c r="DZ328" s="219"/>
      <c r="EA328" s="219"/>
      <c r="EB328" s="219"/>
      <c r="EC328" s="219"/>
      <c r="ED328" s="219"/>
      <c r="EE328" s="219"/>
      <c r="EF328" s="219"/>
      <c r="EG328" s="219"/>
      <c r="EH328" s="219"/>
      <c r="EI328" s="219"/>
      <c r="EJ328" s="219"/>
      <c r="EK328" s="219"/>
      <c r="EL328" s="219"/>
      <c r="EM328" s="219"/>
      <c r="EN328" s="219"/>
      <c r="EO328" s="219"/>
      <c r="EP328" s="219"/>
      <c r="EQ328" s="219"/>
      <c r="ER328" s="219"/>
      <c r="ES328" s="219"/>
      <c r="ET328" s="219"/>
      <c r="EU328" s="219"/>
      <c r="EV328" s="219"/>
      <c r="EW328" s="219"/>
      <c r="EX328" s="219"/>
      <c r="EY328" s="219"/>
      <c r="EZ328" s="219"/>
      <c r="FA328" s="219"/>
      <c r="FB328" s="219"/>
      <c r="FC328" s="219"/>
      <c r="FD328" s="219"/>
      <c r="FE328" s="219"/>
      <c r="FF328" s="219"/>
      <c r="FG328" s="219"/>
      <c r="FH328" s="219"/>
      <c r="FI328" s="219"/>
      <c r="FJ328" s="219"/>
      <c r="FK328" s="219"/>
      <c r="FL328" s="219"/>
      <c r="FM328" s="219"/>
      <c r="FN328" s="219"/>
      <c r="FO328" s="219"/>
      <c r="FP328" s="219"/>
      <c r="FQ328" s="219"/>
      <c r="FR328" s="219"/>
      <c r="FS328" s="219"/>
      <c r="FT328" s="219"/>
      <c r="FU328" s="219"/>
      <c r="FV328" s="219"/>
      <c r="FW328" s="219"/>
      <c r="FX328" s="219"/>
      <c r="FY328" s="219"/>
      <c r="FZ328" s="219"/>
      <c r="GA328" s="219"/>
      <c r="GB328" s="219"/>
      <c r="GC328" s="219"/>
      <c r="GD328" s="219"/>
      <c r="GE328" s="219"/>
      <c r="GF328" s="219"/>
      <c r="GG328" s="219"/>
      <c r="GH328" s="219"/>
      <c r="GI328" s="219"/>
      <c r="GJ328" s="219"/>
      <c r="GK328" s="219"/>
      <c r="GL328" s="219"/>
      <c r="GM328" s="219"/>
      <c r="GN328" s="219"/>
      <c r="GO328" s="219"/>
      <c r="GP328" s="219"/>
      <c r="GQ328" s="219"/>
      <c r="GR328" s="219"/>
      <c r="GS328" s="219"/>
      <c r="GT328" s="219"/>
      <c r="GU328" s="219"/>
      <c r="GV328" s="219"/>
      <c r="GW328" s="219"/>
      <c r="GX328" s="219"/>
      <c r="GY328" s="219"/>
      <c r="GZ328" s="219"/>
      <c r="HA328" s="219"/>
      <c r="HB328" s="219"/>
      <c r="HC328" s="219"/>
      <c r="HD328" s="219"/>
      <c r="HE328" s="219"/>
      <c r="HF328" s="219"/>
      <c r="HG328" s="219"/>
      <c r="HH328" s="219"/>
      <c r="HI328" s="219"/>
      <c r="HJ328" s="219"/>
      <c r="HK328" s="219"/>
      <c r="HL328" s="219"/>
      <c r="HM328" s="219"/>
      <c r="HN328" s="219"/>
      <c r="HO328" s="219"/>
      <c r="HP328" s="219"/>
      <c r="HQ328" s="219"/>
      <c r="HR328" s="219"/>
      <c r="HS328" s="219"/>
      <c r="HT328" s="219"/>
      <c r="HU328" s="219"/>
      <c r="HV328" s="219"/>
      <c r="HW328" s="219"/>
      <c r="HX328" s="219"/>
      <c r="HY328" s="219"/>
      <c r="HZ328" s="219"/>
      <c r="IA328" s="219"/>
      <c r="IB328" s="219"/>
      <c r="IC328" s="219"/>
      <c r="ID328" s="219"/>
      <c r="IE328" s="219"/>
      <c r="IF328" s="219"/>
      <c r="IG328" s="219"/>
      <c r="IH328" s="219"/>
      <c r="II328" s="219"/>
      <c r="IJ328" s="219"/>
      <c r="IK328" s="219"/>
      <c r="IL328" s="219"/>
      <c r="IM328" s="219"/>
      <c r="IN328" s="219"/>
      <c r="IO328" s="219"/>
      <c r="IP328" s="219"/>
      <c r="IQ328" s="219"/>
      <c r="IR328" s="219"/>
      <c r="IS328" s="219"/>
      <c r="IT328" s="219"/>
      <c r="IU328" s="219"/>
      <c r="IV328" s="219"/>
    </row>
    <row r="329" spans="1:256">
      <c r="A329" s="192"/>
      <c r="B329" s="219"/>
      <c r="C329" s="134"/>
      <c r="D329" s="722"/>
      <c r="E329" s="270"/>
      <c r="F329" s="270"/>
      <c r="G329" s="270"/>
      <c r="H329" s="270"/>
      <c r="I329" s="1213"/>
      <c r="J329" s="693" t="s">
        <v>2</v>
      </c>
      <c r="K329" s="645">
        <f t="shared" si="104"/>
        <v>15629723.73</v>
      </c>
      <c r="L329" s="645">
        <f t="shared" si="104"/>
        <v>15379494.73</v>
      </c>
      <c r="M329" s="645">
        <f t="shared" si="104"/>
        <v>249000</v>
      </c>
      <c r="N329" s="645">
        <f t="shared" si="104"/>
        <v>1229</v>
      </c>
      <c r="O329" s="219"/>
      <c r="P329" s="219"/>
      <c r="Q329" s="219"/>
      <c r="R329" s="219"/>
      <c r="S329" s="219"/>
      <c r="T329" s="219"/>
      <c r="U329" s="219"/>
      <c r="V329" s="219"/>
      <c r="W329" s="219"/>
      <c r="X329" s="219"/>
      <c r="Y329" s="219"/>
      <c r="Z329" s="219"/>
      <c r="AA329" s="219"/>
      <c r="AB329" s="219"/>
      <c r="AC329" s="219"/>
      <c r="AD329" s="219"/>
      <c r="AE329" s="219"/>
      <c r="AF329" s="219"/>
      <c r="AG329" s="219"/>
      <c r="AH329" s="219"/>
      <c r="AI329" s="219"/>
      <c r="AJ329" s="219"/>
      <c r="AK329" s="219"/>
      <c r="AL329" s="219"/>
      <c r="AM329" s="219"/>
      <c r="AN329" s="219"/>
      <c r="AO329" s="219"/>
      <c r="AP329" s="219"/>
      <c r="AQ329" s="219"/>
      <c r="AR329" s="219"/>
      <c r="AS329" s="219"/>
      <c r="AT329" s="219"/>
      <c r="AU329" s="219"/>
      <c r="AV329" s="219"/>
      <c r="AW329" s="219"/>
      <c r="AX329" s="219"/>
      <c r="AY329" s="219"/>
      <c r="AZ329" s="219"/>
      <c r="BA329" s="219"/>
      <c r="BB329" s="219"/>
      <c r="BC329" s="219"/>
      <c r="BD329" s="219"/>
      <c r="BE329" s="219"/>
      <c r="BF329" s="219"/>
      <c r="BG329" s="219"/>
      <c r="BH329" s="219"/>
      <c r="BI329" s="219"/>
      <c r="BJ329" s="219"/>
      <c r="BK329" s="219"/>
      <c r="BL329" s="219"/>
      <c r="BM329" s="219"/>
      <c r="BN329" s="219"/>
      <c r="BO329" s="219"/>
      <c r="BP329" s="219"/>
      <c r="BQ329" s="219"/>
      <c r="BR329" s="219"/>
      <c r="BS329" s="219"/>
      <c r="BT329" s="219"/>
      <c r="BU329" s="219"/>
      <c r="BV329" s="219"/>
      <c r="BW329" s="219"/>
      <c r="BX329" s="219"/>
      <c r="BY329" s="219"/>
      <c r="BZ329" s="219"/>
      <c r="CA329" s="219"/>
      <c r="CB329" s="219"/>
      <c r="CC329" s="219"/>
      <c r="CD329" s="219"/>
      <c r="CE329" s="219"/>
      <c r="CF329" s="219"/>
      <c r="CG329" s="219"/>
      <c r="CH329" s="219"/>
      <c r="CI329" s="219"/>
      <c r="CJ329" s="219"/>
      <c r="CK329" s="219"/>
      <c r="CL329" s="219"/>
      <c r="CM329" s="219"/>
      <c r="CN329" s="219"/>
      <c r="CO329" s="219"/>
      <c r="CP329" s="219"/>
      <c r="CQ329" s="219"/>
      <c r="CR329" s="219"/>
      <c r="CS329" s="219"/>
      <c r="CT329" s="219"/>
      <c r="CU329" s="219"/>
      <c r="CV329" s="219"/>
      <c r="CW329" s="219"/>
      <c r="CX329" s="219"/>
      <c r="CY329" s="219"/>
      <c r="CZ329" s="219"/>
      <c r="DA329" s="219"/>
      <c r="DB329" s="219"/>
      <c r="DC329" s="219"/>
      <c r="DD329" s="219"/>
      <c r="DE329" s="219"/>
      <c r="DF329" s="219"/>
      <c r="DG329" s="219"/>
      <c r="DH329" s="219"/>
      <c r="DI329" s="219"/>
      <c r="DJ329" s="219"/>
      <c r="DK329" s="219"/>
      <c r="DL329" s="219"/>
      <c r="DM329" s="219"/>
      <c r="DN329" s="219"/>
      <c r="DO329" s="219"/>
      <c r="DP329" s="219"/>
      <c r="DQ329" s="219"/>
      <c r="DR329" s="219"/>
      <c r="DS329" s="219"/>
      <c r="DT329" s="219"/>
      <c r="DU329" s="219"/>
      <c r="DV329" s="219"/>
      <c r="DW329" s="219"/>
      <c r="DX329" s="219"/>
      <c r="DY329" s="219"/>
      <c r="DZ329" s="219"/>
      <c r="EA329" s="219"/>
      <c r="EB329" s="219"/>
      <c r="EC329" s="219"/>
      <c r="ED329" s="219"/>
      <c r="EE329" s="219"/>
      <c r="EF329" s="219"/>
      <c r="EG329" s="219"/>
      <c r="EH329" s="219"/>
      <c r="EI329" s="219"/>
      <c r="EJ329" s="219"/>
      <c r="EK329" s="219"/>
      <c r="EL329" s="219"/>
      <c r="EM329" s="219"/>
      <c r="EN329" s="219"/>
      <c r="EO329" s="219"/>
      <c r="EP329" s="219"/>
      <c r="EQ329" s="219"/>
      <c r="ER329" s="219"/>
      <c r="ES329" s="219"/>
      <c r="ET329" s="219"/>
      <c r="EU329" s="219"/>
      <c r="EV329" s="219"/>
      <c r="EW329" s="219"/>
      <c r="EX329" s="219"/>
      <c r="EY329" s="219"/>
      <c r="EZ329" s="219"/>
      <c r="FA329" s="219"/>
      <c r="FB329" s="219"/>
      <c r="FC329" s="219"/>
      <c r="FD329" s="219"/>
      <c r="FE329" s="219"/>
      <c r="FF329" s="219"/>
      <c r="FG329" s="219"/>
      <c r="FH329" s="219"/>
      <c r="FI329" s="219"/>
      <c r="FJ329" s="219"/>
      <c r="FK329" s="219"/>
      <c r="FL329" s="219"/>
      <c r="FM329" s="219"/>
      <c r="FN329" s="219"/>
      <c r="FO329" s="219"/>
      <c r="FP329" s="219"/>
      <c r="FQ329" s="219"/>
      <c r="FR329" s="219"/>
      <c r="FS329" s="219"/>
      <c r="FT329" s="219"/>
      <c r="FU329" s="219"/>
      <c r="FV329" s="219"/>
      <c r="FW329" s="219"/>
      <c r="FX329" s="219"/>
      <c r="FY329" s="219"/>
      <c r="FZ329" s="219"/>
      <c r="GA329" s="219"/>
      <c r="GB329" s="219"/>
      <c r="GC329" s="219"/>
      <c r="GD329" s="219"/>
      <c r="GE329" s="219"/>
      <c r="GF329" s="219"/>
      <c r="GG329" s="219"/>
      <c r="GH329" s="219"/>
      <c r="GI329" s="219"/>
      <c r="GJ329" s="219"/>
      <c r="GK329" s="219"/>
      <c r="GL329" s="219"/>
      <c r="GM329" s="219"/>
      <c r="GN329" s="219"/>
      <c r="GO329" s="219"/>
      <c r="GP329" s="219"/>
      <c r="GQ329" s="219"/>
      <c r="GR329" s="219"/>
      <c r="GS329" s="219"/>
      <c r="GT329" s="219"/>
      <c r="GU329" s="219"/>
      <c r="GV329" s="219"/>
      <c r="GW329" s="219"/>
      <c r="GX329" s="219"/>
      <c r="GY329" s="219"/>
      <c r="GZ329" s="219"/>
      <c r="HA329" s="219"/>
      <c r="HB329" s="219"/>
      <c r="HC329" s="219"/>
      <c r="HD329" s="219"/>
      <c r="HE329" s="219"/>
      <c r="HF329" s="219"/>
      <c r="HG329" s="219"/>
      <c r="HH329" s="219"/>
      <c r="HI329" s="219"/>
      <c r="HJ329" s="219"/>
      <c r="HK329" s="219"/>
      <c r="HL329" s="219"/>
      <c r="HM329" s="219"/>
      <c r="HN329" s="219"/>
      <c r="HO329" s="219"/>
      <c r="HP329" s="219"/>
      <c r="HQ329" s="219"/>
      <c r="HR329" s="219"/>
      <c r="HS329" s="219"/>
      <c r="HT329" s="219"/>
      <c r="HU329" s="219"/>
      <c r="HV329" s="219"/>
      <c r="HW329" s="219"/>
      <c r="HX329" s="219"/>
      <c r="HY329" s="219"/>
      <c r="HZ329" s="219"/>
      <c r="IA329" s="219"/>
      <c r="IB329" s="219"/>
      <c r="IC329" s="219"/>
      <c r="ID329" s="219"/>
      <c r="IE329" s="219"/>
      <c r="IF329" s="219"/>
      <c r="IG329" s="219"/>
      <c r="IH329" s="219"/>
      <c r="II329" s="219"/>
      <c r="IJ329" s="219"/>
      <c r="IK329" s="219"/>
      <c r="IL329" s="219"/>
      <c r="IM329" s="219"/>
      <c r="IN329" s="219"/>
      <c r="IO329" s="219"/>
      <c r="IP329" s="219"/>
      <c r="IQ329" s="219"/>
      <c r="IR329" s="219"/>
      <c r="IS329" s="219"/>
      <c r="IT329" s="219"/>
      <c r="IU329" s="219"/>
      <c r="IV329" s="219"/>
    </row>
    <row r="330" spans="1:256" ht="5.0999999999999996" customHeight="1">
      <c r="A330" s="219"/>
      <c r="B330" s="219"/>
      <c r="C330" s="40"/>
      <c r="D330" s="722"/>
      <c r="E330" s="270"/>
      <c r="F330" s="270"/>
      <c r="G330" s="270"/>
      <c r="H330" s="270"/>
      <c r="I330" s="723"/>
      <c r="J330" s="693"/>
      <c r="K330" s="645"/>
      <c r="L330" s="645"/>
      <c r="M330" s="645"/>
      <c r="N330" s="645"/>
      <c r="O330" s="219"/>
      <c r="P330" s="219"/>
      <c r="Q330" s="219"/>
      <c r="R330" s="219"/>
      <c r="S330" s="219"/>
      <c r="T330" s="219"/>
      <c r="U330" s="219"/>
      <c r="V330" s="219"/>
      <c r="W330" s="219"/>
      <c r="X330" s="219"/>
      <c r="Y330" s="219"/>
      <c r="Z330" s="219"/>
      <c r="AA330" s="219"/>
      <c r="AB330" s="219"/>
      <c r="AC330" s="219"/>
      <c r="AD330" s="219"/>
      <c r="AE330" s="219"/>
      <c r="AF330" s="219"/>
      <c r="AG330" s="219"/>
      <c r="AH330" s="219"/>
      <c r="AI330" s="219"/>
      <c r="AJ330" s="219"/>
      <c r="AK330" s="219"/>
      <c r="AL330" s="219"/>
      <c r="AM330" s="219"/>
      <c r="AN330" s="219"/>
      <c r="AO330" s="219"/>
      <c r="AP330" s="219"/>
      <c r="AQ330" s="219"/>
      <c r="AR330" s="219"/>
      <c r="AS330" s="219"/>
      <c r="AT330" s="219"/>
      <c r="AU330" s="219"/>
      <c r="AV330" s="219"/>
      <c r="AW330" s="219"/>
      <c r="AX330" s="219"/>
      <c r="AY330" s="219"/>
      <c r="AZ330" s="219"/>
      <c r="BA330" s="219"/>
      <c r="BB330" s="219"/>
      <c r="BC330" s="219"/>
      <c r="BD330" s="219"/>
      <c r="BE330" s="219"/>
      <c r="BF330" s="219"/>
      <c r="BG330" s="219"/>
      <c r="BH330" s="219"/>
      <c r="BI330" s="219"/>
      <c r="BJ330" s="219"/>
      <c r="BK330" s="219"/>
      <c r="BL330" s="219"/>
      <c r="BM330" s="219"/>
      <c r="BN330" s="219"/>
      <c r="BO330" s="219"/>
      <c r="BP330" s="219"/>
      <c r="BQ330" s="219"/>
      <c r="BR330" s="219"/>
      <c r="BS330" s="219"/>
      <c r="BT330" s="219"/>
      <c r="BU330" s="219"/>
      <c r="BV330" s="219"/>
      <c r="BW330" s="219"/>
      <c r="BX330" s="219"/>
      <c r="BY330" s="219"/>
      <c r="BZ330" s="219"/>
      <c r="CA330" s="219"/>
      <c r="CB330" s="219"/>
      <c r="CC330" s="219"/>
      <c r="CD330" s="219"/>
      <c r="CE330" s="219"/>
      <c r="CF330" s="219"/>
      <c r="CG330" s="219"/>
      <c r="CH330" s="219"/>
      <c r="CI330" s="219"/>
      <c r="CJ330" s="219"/>
      <c r="CK330" s="219"/>
      <c r="CL330" s="219"/>
      <c r="CM330" s="219"/>
      <c r="CN330" s="219"/>
      <c r="CO330" s="219"/>
      <c r="CP330" s="219"/>
      <c r="CQ330" s="219"/>
      <c r="CR330" s="219"/>
      <c r="CS330" s="219"/>
      <c r="CT330" s="219"/>
      <c r="CU330" s="219"/>
      <c r="CV330" s="219"/>
      <c r="CW330" s="219"/>
      <c r="CX330" s="219"/>
      <c r="CY330" s="219"/>
      <c r="CZ330" s="219"/>
      <c r="DA330" s="219"/>
      <c r="DB330" s="219"/>
      <c r="DC330" s="219"/>
      <c r="DD330" s="219"/>
      <c r="DE330" s="219"/>
      <c r="DF330" s="219"/>
      <c r="DG330" s="219"/>
      <c r="DH330" s="219"/>
      <c r="DI330" s="219"/>
      <c r="DJ330" s="219"/>
      <c r="DK330" s="219"/>
      <c r="DL330" s="219"/>
      <c r="DM330" s="219"/>
      <c r="DN330" s="219"/>
      <c r="DO330" s="219"/>
      <c r="DP330" s="219"/>
      <c r="DQ330" s="219"/>
      <c r="DR330" s="219"/>
      <c r="DS330" s="219"/>
      <c r="DT330" s="219"/>
      <c r="DU330" s="219"/>
      <c r="DV330" s="219"/>
      <c r="DW330" s="219"/>
      <c r="DX330" s="219"/>
      <c r="DY330" s="219"/>
      <c r="DZ330" s="219"/>
      <c r="EA330" s="219"/>
      <c r="EB330" s="219"/>
      <c r="EC330" s="219"/>
      <c r="ED330" s="219"/>
      <c r="EE330" s="219"/>
      <c r="EF330" s="219"/>
      <c r="EG330" s="219"/>
      <c r="EH330" s="219"/>
      <c r="EI330" s="219"/>
      <c r="EJ330" s="219"/>
      <c r="EK330" s="219"/>
      <c r="EL330" s="219"/>
      <c r="EM330" s="219"/>
      <c r="EN330" s="219"/>
      <c r="EO330" s="219"/>
      <c r="EP330" s="219"/>
      <c r="EQ330" s="219"/>
      <c r="ER330" s="219"/>
      <c r="ES330" s="219"/>
      <c r="ET330" s="219"/>
      <c r="EU330" s="219"/>
      <c r="EV330" s="219"/>
      <c r="EW330" s="219"/>
      <c r="EX330" s="219"/>
      <c r="EY330" s="219"/>
      <c r="EZ330" s="219"/>
      <c r="FA330" s="219"/>
      <c r="FB330" s="219"/>
      <c r="FC330" s="219"/>
      <c r="FD330" s="219"/>
      <c r="FE330" s="219"/>
      <c r="FF330" s="219"/>
      <c r="FG330" s="219"/>
      <c r="FH330" s="219"/>
      <c r="FI330" s="219"/>
      <c r="FJ330" s="219"/>
      <c r="FK330" s="219"/>
      <c r="FL330" s="219"/>
      <c r="FM330" s="219"/>
      <c r="FN330" s="219"/>
      <c r="FO330" s="219"/>
      <c r="FP330" s="219"/>
      <c r="FQ330" s="219"/>
      <c r="FR330" s="219"/>
      <c r="FS330" s="219"/>
      <c r="FT330" s="219"/>
      <c r="FU330" s="219"/>
      <c r="FV330" s="219"/>
      <c r="FW330" s="219"/>
      <c r="FX330" s="219"/>
      <c r="FY330" s="219"/>
      <c r="FZ330" s="219"/>
      <c r="GA330" s="219"/>
      <c r="GB330" s="219"/>
      <c r="GC330" s="219"/>
      <c r="GD330" s="219"/>
      <c r="GE330" s="219"/>
      <c r="GF330" s="219"/>
      <c r="GG330" s="219"/>
      <c r="GH330" s="219"/>
      <c r="GI330" s="219"/>
      <c r="GJ330" s="219"/>
      <c r="GK330" s="219"/>
      <c r="GL330" s="219"/>
      <c r="GM330" s="219"/>
      <c r="GN330" s="219"/>
      <c r="GO330" s="219"/>
      <c r="GP330" s="219"/>
      <c r="GQ330" s="219"/>
      <c r="GR330" s="219"/>
      <c r="GS330" s="219"/>
      <c r="GT330" s="219"/>
      <c r="GU330" s="219"/>
      <c r="GV330" s="219"/>
      <c r="GW330" s="219"/>
      <c r="GX330" s="219"/>
      <c r="GY330" s="219"/>
      <c r="GZ330" s="219"/>
      <c r="HA330" s="219"/>
      <c r="HB330" s="219"/>
      <c r="HC330" s="219"/>
      <c r="HD330" s="219"/>
      <c r="HE330" s="219"/>
      <c r="HF330" s="219"/>
      <c r="HG330" s="219"/>
      <c r="HH330" s="219"/>
      <c r="HI330" s="219"/>
      <c r="HJ330" s="219"/>
      <c r="HK330" s="219"/>
      <c r="HL330" s="219"/>
      <c r="HM330" s="219"/>
      <c r="HN330" s="219"/>
      <c r="HO330" s="219"/>
      <c r="HP330" s="219"/>
      <c r="HQ330" s="219"/>
      <c r="HR330" s="219"/>
      <c r="HS330" s="219"/>
      <c r="HT330" s="219"/>
      <c r="HU330" s="219"/>
      <c r="HV330" s="219"/>
      <c r="HW330" s="219"/>
      <c r="HX330" s="219"/>
      <c r="HY330" s="219"/>
      <c r="HZ330" s="219"/>
      <c r="IA330" s="219"/>
      <c r="IB330" s="219"/>
      <c r="IC330" s="219"/>
      <c r="ID330" s="219"/>
      <c r="IE330" s="219"/>
      <c r="IF330" s="219"/>
      <c r="IG330" s="219"/>
      <c r="IH330" s="219"/>
      <c r="II330" s="219"/>
      <c r="IJ330" s="219"/>
      <c r="IK330" s="219"/>
      <c r="IL330" s="219"/>
      <c r="IM330" s="219"/>
      <c r="IN330" s="219"/>
      <c r="IO330" s="219"/>
      <c r="IP330" s="219"/>
      <c r="IQ330" s="219"/>
      <c r="IR330" s="219"/>
      <c r="IS330" s="219"/>
      <c r="IT330" s="219"/>
      <c r="IU330" s="219"/>
      <c r="IV330" s="219"/>
    </row>
    <row r="331" spans="1:256">
      <c r="A331" s="220"/>
      <c r="B331" s="219"/>
      <c r="C331" s="134"/>
      <c r="D331" s="722"/>
      <c r="E331" s="270"/>
      <c r="F331" s="270"/>
      <c r="G331" s="270"/>
      <c r="H331" s="270"/>
      <c r="I331" s="1234" t="s">
        <v>1414</v>
      </c>
      <c r="J331" s="693" t="s">
        <v>0</v>
      </c>
      <c r="K331" s="645">
        <f t="shared" ref="K331:N332" si="105">K61+K237</f>
        <v>36873000</v>
      </c>
      <c r="L331" s="645">
        <f t="shared" si="105"/>
        <v>36873000</v>
      </c>
      <c r="M331" s="645">
        <f t="shared" si="105"/>
        <v>0</v>
      </c>
      <c r="N331" s="645">
        <f t="shared" si="105"/>
        <v>0</v>
      </c>
      <c r="O331" s="219"/>
      <c r="P331" s="219"/>
      <c r="Q331" s="219"/>
      <c r="R331" s="219"/>
      <c r="S331" s="219"/>
      <c r="T331" s="219"/>
      <c r="U331" s="219"/>
      <c r="V331" s="219"/>
      <c r="W331" s="219"/>
      <c r="X331" s="219"/>
      <c r="Y331" s="219"/>
      <c r="Z331" s="219"/>
      <c r="AA331" s="219"/>
      <c r="AB331" s="219"/>
      <c r="AC331" s="219"/>
      <c r="AD331" s="219"/>
      <c r="AE331" s="219"/>
      <c r="AF331" s="219"/>
      <c r="AG331" s="219"/>
      <c r="AH331" s="219"/>
      <c r="AI331" s="219"/>
      <c r="AJ331" s="219"/>
      <c r="AK331" s="219"/>
      <c r="AL331" s="219"/>
      <c r="AM331" s="219"/>
      <c r="AN331" s="219"/>
      <c r="AO331" s="219"/>
      <c r="AP331" s="219"/>
      <c r="AQ331" s="219"/>
      <c r="AR331" s="219"/>
      <c r="AS331" s="219"/>
      <c r="AT331" s="219"/>
      <c r="AU331" s="219"/>
      <c r="AV331" s="219"/>
      <c r="AW331" s="219"/>
      <c r="AX331" s="219"/>
      <c r="AY331" s="219"/>
      <c r="AZ331" s="219"/>
      <c r="BA331" s="219"/>
      <c r="BB331" s="219"/>
      <c r="BC331" s="219"/>
      <c r="BD331" s="219"/>
      <c r="BE331" s="219"/>
      <c r="BF331" s="219"/>
      <c r="BG331" s="219"/>
      <c r="BH331" s="219"/>
      <c r="BI331" s="219"/>
      <c r="BJ331" s="219"/>
      <c r="BK331" s="219"/>
      <c r="BL331" s="219"/>
      <c r="BM331" s="219"/>
      <c r="BN331" s="219"/>
      <c r="BO331" s="219"/>
      <c r="BP331" s="219"/>
      <c r="BQ331" s="219"/>
      <c r="BR331" s="219"/>
      <c r="BS331" s="219"/>
      <c r="BT331" s="219"/>
      <c r="BU331" s="219"/>
      <c r="BV331" s="219"/>
      <c r="BW331" s="219"/>
      <c r="BX331" s="219"/>
      <c r="BY331" s="219"/>
      <c r="BZ331" s="219"/>
      <c r="CA331" s="219"/>
      <c r="CB331" s="219"/>
      <c r="CC331" s="219"/>
      <c r="CD331" s="219"/>
      <c r="CE331" s="219"/>
      <c r="CF331" s="219"/>
      <c r="CG331" s="219"/>
      <c r="CH331" s="219"/>
      <c r="CI331" s="219"/>
      <c r="CJ331" s="219"/>
      <c r="CK331" s="219"/>
      <c r="CL331" s="219"/>
      <c r="CM331" s="219"/>
      <c r="CN331" s="219"/>
      <c r="CO331" s="219"/>
      <c r="CP331" s="219"/>
      <c r="CQ331" s="219"/>
      <c r="CR331" s="219"/>
      <c r="CS331" s="219"/>
      <c r="CT331" s="219"/>
      <c r="CU331" s="219"/>
      <c r="CV331" s="219"/>
      <c r="CW331" s="219"/>
      <c r="CX331" s="219"/>
      <c r="CY331" s="219"/>
      <c r="CZ331" s="219"/>
      <c r="DA331" s="219"/>
      <c r="DB331" s="219"/>
      <c r="DC331" s="219"/>
      <c r="DD331" s="219"/>
      <c r="DE331" s="219"/>
      <c r="DF331" s="219"/>
      <c r="DG331" s="219"/>
      <c r="DH331" s="219"/>
      <c r="DI331" s="219"/>
      <c r="DJ331" s="219"/>
      <c r="DK331" s="219"/>
      <c r="DL331" s="219"/>
      <c r="DM331" s="219"/>
      <c r="DN331" s="219"/>
      <c r="DO331" s="219"/>
      <c r="DP331" s="219"/>
      <c r="DQ331" s="219"/>
      <c r="DR331" s="219"/>
      <c r="DS331" s="219"/>
      <c r="DT331" s="219"/>
      <c r="DU331" s="219"/>
      <c r="DV331" s="219"/>
      <c r="DW331" s="219"/>
      <c r="DX331" s="219"/>
      <c r="DY331" s="219"/>
      <c r="DZ331" s="219"/>
      <c r="EA331" s="219"/>
      <c r="EB331" s="219"/>
      <c r="EC331" s="219"/>
      <c r="ED331" s="219"/>
      <c r="EE331" s="219"/>
      <c r="EF331" s="219"/>
      <c r="EG331" s="219"/>
      <c r="EH331" s="219"/>
      <c r="EI331" s="219"/>
      <c r="EJ331" s="219"/>
      <c r="EK331" s="219"/>
      <c r="EL331" s="219"/>
      <c r="EM331" s="219"/>
      <c r="EN331" s="219"/>
      <c r="EO331" s="219"/>
      <c r="EP331" s="219"/>
      <c r="EQ331" s="219"/>
      <c r="ER331" s="219"/>
      <c r="ES331" s="219"/>
      <c r="ET331" s="219"/>
      <c r="EU331" s="219"/>
      <c r="EV331" s="219"/>
      <c r="EW331" s="219"/>
      <c r="EX331" s="219"/>
      <c r="EY331" s="219"/>
      <c r="EZ331" s="219"/>
      <c r="FA331" s="219"/>
      <c r="FB331" s="219"/>
      <c r="FC331" s="219"/>
      <c r="FD331" s="219"/>
      <c r="FE331" s="219"/>
      <c r="FF331" s="219"/>
      <c r="FG331" s="219"/>
      <c r="FH331" s="219"/>
      <c r="FI331" s="219"/>
      <c r="FJ331" s="219"/>
      <c r="FK331" s="219"/>
      <c r="FL331" s="219"/>
      <c r="FM331" s="219"/>
      <c r="FN331" s="219"/>
      <c r="FO331" s="219"/>
      <c r="FP331" s="219"/>
      <c r="FQ331" s="219"/>
      <c r="FR331" s="219"/>
      <c r="FS331" s="219"/>
      <c r="FT331" s="219"/>
      <c r="FU331" s="219"/>
      <c r="FV331" s="219"/>
      <c r="FW331" s="219"/>
      <c r="FX331" s="219"/>
      <c r="FY331" s="219"/>
      <c r="FZ331" s="219"/>
      <c r="GA331" s="219"/>
      <c r="GB331" s="219"/>
      <c r="GC331" s="219"/>
      <c r="GD331" s="219"/>
      <c r="GE331" s="219"/>
      <c r="GF331" s="219"/>
      <c r="GG331" s="219"/>
      <c r="GH331" s="219"/>
      <c r="GI331" s="219"/>
      <c r="GJ331" s="219"/>
      <c r="GK331" s="219"/>
      <c r="GL331" s="219"/>
      <c r="GM331" s="219"/>
      <c r="GN331" s="219"/>
      <c r="GO331" s="219"/>
      <c r="GP331" s="219"/>
      <c r="GQ331" s="219"/>
      <c r="GR331" s="219"/>
      <c r="GS331" s="219"/>
      <c r="GT331" s="219"/>
      <c r="GU331" s="219"/>
      <c r="GV331" s="219"/>
      <c r="GW331" s="219"/>
      <c r="GX331" s="219"/>
      <c r="GY331" s="219"/>
      <c r="GZ331" s="219"/>
      <c r="HA331" s="219"/>
      <c r="HB331" s="219"/>
      <c r="HC331" s="219"/>
      <c r="HD331" s="219"/>
      <c r="HE331" s="219"/>
      <c r="HF331" s="219"/>
      <c r="HG331" s="219"/>
      <c r="HH331" s="219"/>
      <c r="HI331" s="219"/>
      <c r="HJ331" s="219"/>
      <c r="HK331" s="219"/>
      <c r="HL331" s="219"/>
      <c r="HM331" s="219"/>
      <c r="HN331" s="219"/>
      <c r="HO331" s="219"/>
      <c r="HP331" s="219"/>
      <c r="HQ331" s="219"/>
      <c r="HR331" s="219"/>
      <c r="HS331" s="219"/>
      <c r="HT331" s="219"/>
      <c r="HU331" s="219"/>
      <c r="HV331" s="219"/>
      <c r="HW331" s="219"/>
      <c r="HX331" s="219"/>
      <c r="HY331" s="219"/>
      <c r="HZ331" s="219"/>
      <c r="IA331" s="219"/>
      <c r="IB331" s="219"/>
      <c r="IC331" s="219"/>
      <c r="ID331" s="219"/>
      <c r="IE331" s="219"/>
      <c r="IF331" s="219"/>
      <c r="IG331" s="219"/>
      <c r="IH331" s="219"/>
      <c r="II331" s="219"/>
      <c r="IJ331" s="219"/>
      <c r="IK331" s="219"/>
      <c r="IL331" s="219"/>
      <c r="IM331" s="219"/>
      <c r="IN331" s="219"/>
      <c r="IO331" s="219"/>
      <c r="IP331" s="219"/>
      <c r="IQ331" s="219"/>
      <c r="IR331" s="219"/>
      <c r="IS331" s="219"/>
      <c r="IT331" s="219"/>
      <c r="IU331" s="219"/>
      <c r="IV331" s="219"/>
    </row>
    <row r="332" spans="1:256">
      <c r="A332" s="220"/>
      <c r="B332" s="219"/>
      <c r="C332" s="134"/>
      <c r="D332" s="722"/>
      <c r="E332" s="270"/>
      <c r="F332" s="270"/>
      <c r="G332" s="270"/>
      <c r="H332" s="270"/>
      <c r="I332" s="1234"/>
      <c r="J332" s="693" t="s">
        <v>1</v>
      </c>
      <c r="K332" s="645">
        <f t="shared" si="105"/>
        <v>0</v>
      </c>
      <c r="L332" s="645">
        <f t="shared" si="105"/>
        <v>0</v>
      </c>
      <c r="M332" s="645">
        <f t="shared" si="105"/>
        <v>0</v>
      </c>
      <c r="N332" s="645">
        <f t="shared" si="105"/>
        <v>0</v>
      </c>
      <c r="O332" s="219"/>
      <c r="P332" s="219"/>
      <c r="Q332" s="219"/>
      <c r="R332" s="219"/>
      <c r="S332" s="219"/>
      <c r="T332" s="219"/>
      <c r="U332" s="219"/>
      <c r="V332" s="219"/>
      <c r="W332" s="219"/>
      <c r="X332" s="219"/>
      <c r="Y332" s="219"/>
      <c r="Z332" s="219"/>
      <c r="AA332" s="219"/>
      <c r="AB332" s="219"/>
      <c r="AC332" s="219"/>
      <c r="AD332" s="219"/>
      <c r="AE332" s="219"/>
      <c r="AF332" s="219"/>
      <c r="AG332" s="219"/>
      <c r="AH332" s="219"/>
      <c r="AI332" s="219"/>
      <c r="AJ332" s="219"/>
      <c r="AK332" s="219"/>
      <c r="AL332" s="219"/>
      <c r="AM332" s="219"/>
      <c r="AN332" s="219"/>
      <c r="AO332" s="219"/>
      <c r="AP332" s="219"/>
      <c r="AQ332" s="219"/>
      <c r="AR332" s="219"/>
      <c r="AS332" s="219"/>
      <c r="AT332" s="219"/>
      <c r="AU332" s="219"/>
      <c r="AV332" s="219"/>
      <c r="AW332" s="219"/>
      <c r="AX332" s="219"/>
      <c r="AY332" s="219"/>
      <c r="AZ332" s="219"/>
      <c r="BA332" s="219"/>
      <c r="BB332" s="219"/>
      <c r="BC332" s="219"/>
      <c r="BD332" s="219"/>
      <c r="BE332" s="219"/>
      <c r="BF332" s="219"/>
      <c r="BG332" s="219"/>
      <c r="BH332" s="219"/>
      <c r="BI332" s="219"/>
      <c r="BJ332" s="219"/>
      <c r="BK332" s="219"/>
      <c r="BL332" s="219"/>
      <c r="BM332" s="219"/>
      <c r="BN332" s="219"/>
      <c r="BO332" s="219"/>
      <c r="BP332" s="219"/>
      <c r="BQ332" s="219"/>
      <c r="BR332" s="219"/>
      <c r="BS332" s="219"/>
      <c r="BT332" s="219"/>
      <c r="BU332" s="219"/>
      <c r="BV332" s="219"/>
      <c r="BW332" s="219"/>
      <c r="BX332" s="219"/>
      <c r="BY332" s="219"/>
      <c r="BZ332" s="219"/>
      <c r="CA332" s="219"/>
      <c r="CB332" s="219"/>
      <c r="CC332" s="219"/>
      <c r="CD332" s="219"/>
      <c r="CE332" s="219"/>
      <c r="CF332" s="219"/>
      <c r="CG332" s="219"/>
      <c r="CH332" s="219"/>
      <c r="CI332" s="219"/>
      <c r="CJ332" s="219"/>
      <c r="CK332" s="219"/>
      <c r="CL332" s="219"/>
      <c r="CM332" s="219"/>
      <c r="CN332" s="219"/>
      <c r="CO332" s="219"/>
      <c r="CP332" s="219"/>
      <c r="CQ332" s="219"/>
      <c r="CR332" s="219"/>
      <c r="CS332" s="219"/>
      <c r="CT332" s="219"/>
      <c r="CU332" s="219"/>
      <c r="CV332" s="219"/>
      <c r="CW332" s="219"/>
      <c r="CX332" s="219"/>
      <c r="CY332" s="219"/>
      <c r="CZ332" s="219"/>
      <c r="DA332" s="219"/>
      <c r="DB332" s="219"/>
      <c r="DC332" s="219"/>
      <c r="DD332" s="219"/>
      <c r="DE332" s="219"/>
      <c r="DF332" s="219"/>
      <c r="DG332" s="219"/>
      <c r="DH332" s="219"/>
      <c r="DI332" s="219"/>
      <c r="DJ332" s="219"/>
      <c r="DK332" s="219"/>
      <c r="DL332" s="219"/>
      <c r="DM332" s="219"/>
      <c r="DN332" s="219"/>
      <c r="DO332" s="219"/>
      <c r="DP332" s="219"/>
      <c r="DQ332" s="219"/>
      <c r="DR332" s="219"/>
      <c r="DS332" s="219"/>
      <c r="DT332" s="219"/>
      <c r="DU332" s="219"/>
      <c r="DV332" s="219"/>
      <c r="DW332" s="219"/>
      <c r="DX332" s="219"/>
      <c r="DY332" s="219"/>
      <c r="DZ332" s="219"/>
      <c r="EA332" s="219"/>
      <c r="EB332" s="219"/>
      <c r="EC332" s="219"/>
      <c r="ED332" s="219"/>
      <c r="EE332" s="219"/>
      <c r="EF332" s="219"/>
      <c r="EG332" s="219"/>
      <c r="EH332" s="219"/>
      <c r="EI332" s="219"/>
      <c r="EJ332" s="219"/>
      <c r="EK332" s="219"/>
      <c r="EL332" s="219"/>
      <c r="EM332" s="219"/>
      <c r="EN332" s="219"/>
      <c r="EO332" s="219"/>
      <c r="EP332" s="219"/>
      <c r="EQ332" s="219"/>
      <c r="ER332" s="219"/>
      <c r="ES332" s="219"/>
      <c r="ET332" s="219"/>
      <c r="EU332" s="219"/>
      <c r="EV332" s="219"/>
      <c r="EW332" s="219"/>
      <c r="EX332" s="219"/>
      <c r="EY332" s="219"/>
      <c r="EZ332" s="219"/>
      <c r="FA332" s="219"/>
      <c r="FB332" s="219"/>
      <c r="FC332" s="219"/>
      <c r="FD332" s="219"/>
      <c r="FE332" s="219"/>
      <c r="FF332" s="219"/>
      <c r="FG332" s="219"/>
      <c r="FH332" s="219"/>
      <c r="FI332" s="219"/>
      <c r="FJ332" s="219"/>
      <c r="FK332" s="219"/>
      <c r="FL332" s="219"/>
      <c r="FM332" s="219"/>
      <c r="FN332" s="219"/>
      <c r="FO332" s="219"/>
      <c r="FP332" s="219"/>
      <c r="FQ332" s="219"/>
      <c r="FR332" s="219"/>
      <c r="FS332" s="219"/>
      <c r="FT332" s="219"/>
      <c r="FU332" s="219"/>
      <c r="FV332" s="219"/>
      <c r="FW332" s="219"/>
      <c r="FX332" s="219"/>
      <c r="FY332" s="219"/>
      <c r="FZ332" s="219"/>
      <c r="GA332" s="219"/>
      <c r="GB332" s="219"/>
      <c r="GC332" s="219"/>
      <c r="GD332" s="219"/>
      <c r="GE332" s="219"/>
      <c r="GF332" s="219"/>
      <c r="GG332" s="219"/>
      <c r="GH332" s="219"/>
      <c r="GI332" s="219"/>
      <c r="GJ332" s="219"/>
      <c r="GK332" s="219"/>
      <c r="GL332" s="219"/>
      <c r="GM332" s="219"/>
      <c r="GN332" s="219"/>
      <c r="GO332" s="219"/>
      <c r="GP332" s="219"/>
      <c r="GQ332" s="219"/>
      <c r="GR332" s="219"/>
      <c r="GS332" s="219"/>
      <c r="GT332" s="219"/>
      <c r="GU332" s="219"/>
      <c r="GV332" s="219"/>
      <c r="GW332" s="219"/>
      <c r="GX332" s="219"/>
      <c r="GY332" s="219"/>
      <c r="GZ332" s="219"/>
      <c r="HA332" s="219"/>
      <c r="HB332" s="219"/>
      <c r="HC332" s="219"/>
      <c r="HD332" s="219"/>
      <c r="HE332" s="219"/>
      <c r="HF332" s="219"/>
      <c r="HG332" s="219"/>
      <c r="HH332" s="219"/>
      <c r="HI332" s="219"/>
      <c r="HJ332" s="219"/>
      <c r="HK332" s="219"/>
      <c r="HL332" s="219"/>
      <c r="HM332" s="219"/>
      <c r="HN332" s="219"/>
      <c r="HO332" s="219"/>
      <c r="HP332" s="219"/>
      <c r="HQ332" s="219"/>
      <c r="HR332" s="219"/>
      <c r="HS332" s="219"/>
      <c r="HT332" s="219"/>
      <c r="HU332" s="219"/>
      <c r="HV332" s="219"/>
      <c r="HW332" s="219"/>
      <c r="HX332" s="219"/>
      <c r="HY332" s="219"/>
      <c r="HZ332" s="219"/>
      <c r="IA332" s="219"/>
      <c r="IB332" s="219"/>
      <c r="IC332" s="219"/>
      <c r="ID332" s="219"/>
      <c r="IE332" s="219"/>
      <c r="IF332" s="219"/>
      <c r="IG332" s="219"/>
      <c r="IH332" s="219"/>
      <c r="II332" s="219"/>
      <c r="IJ332" s="219"/>
      <c r="IK332" s="219"/>
      <c r="IL332" s="219"/>
      <c r="IM332" s="219"/>
      <c r="IN332" s="219"/>
      <c r="IO332" s="219"/>
      <c r="IP332" s="219"/>
      <c r="IQ332" s="219"/>
      <c r="IR332" s="219"/>
      <c r="IS332" s="219"/>
      <c r="IT332" s="219"/>
      <c r="IU332" s="219"/>
      <c r="IV332" s="219"/>
    </row>
    <row r="333" spans="1:256">
      <c r="A333" s="220"/>
      <c r="B333" s="219"/>
      <c r="C333" s="134"/>
      <c r="D333" s="722"/>
      <c r="E333" s="724"/>
      <c r="F333" s="724"/>
      <c r="G333" s="724"/>
      <c r="H333" s="270"/>
      <c r="I333" s="1234"/>
      <c r="J333" s="693" t="s">
        <v>2</v>
      </c>
      <c r="K333" s="645">
        <f>K331+K332</f>
        <v>36873000</v>
      </c>
      <c r="L333" s="645">
        <f>L331+L332</f>
        <v>36873000</v>
      </c>
      <c r="M333" s="645">
        <f>M331+M332</f>
        <v>0</v>
      </c>
      <c r="N333" s="645">
        <f>N331+N332</f>
        <v>0</v>
      </c>
      <c r="O333" s="219"/>
      <c r="P333" s="219"/>
      <c r="Q333" s="219"/>
      <c r="R333" s="219"/>
      <c r="S333" s="219"/>
      <c r="T333" s="219"/>
      <c r="U333" s="219"/>
      <c r="V333" s="219"/>
      <c r="W333" s="219"/>
      <c r="X333" s="219"/>
      <c r="Y333" s="219"/>
      <c r="Z333" s="219"/>
      <c r="AA333" s="219"/>
      <c r="AB333" s="219"/>
      <c r="AC333" s="219"/>
      <c r="AD333" s="219"/>
      <c r="AE333" s="219"/>
      <c r="AF333" s="219"/>
      <c r="AG333" s="219"/>
      <c r="AH333" s="219"/>
      <c r="AI333" s="219"/>
      <c r="AJ333" s="219"/>
      <c r="AK333" s="219"/>
      <c r="AL333" s="219"/>
      <c r="AM333" s="219"/>
      <c r="AN333" s="219"/>
      <c r="AO333" s="219"/>
      <c r="AP333" s="219"/>
      <c r="AQ333" s="219"/>
      <c r="AR333" s="219"/>
      <c r="AS333" s="219"/>
      <c r="AT333" s="219"/>
      <c r="AU333" s="219"/>
      <c r="AV333" s="219"/>
      <c r="AW333" s="219"/>
      <c r="AX333" s="219"/>
      <c r="AY333" s="219"/>
      <c r="AZ333" s="219"/>
      <c r="BA333" s="219"/>
      <c r="BB333" s="219"/>
      <c r="BC333" s="219"/>
      <c r="BD333" s="219"/>
      <c r="BE333" s="219"/>
      <c r="BF333" s="219"/>
      <c r="BG333" s="219"/>
      <c r="BH333" s="219"/>
      <c r="BI333" s="219"/>
      <c r="BJ333" s="219"/>
      <c r="BK333" s="219"/>
      <c r="BL333" s="219"/>
      <c r="BM333" s="219"/>
      <c r="BN333" s="219"/>
      <c r="BO333" s="219"/>
      <c r="BP333" s="219"/>
      <c r="BQ333" s="219"/>
      <c r="BR333" s="219"/>
      <c r="BS333" s="219"/>
      <c r="BT333" s="219"/>
      <c r="BU333" s="219"/>
      <c r="BV333" s="219"/>
      <c r="BW333" s="219"/>
      <c r="BX333" s="219"/>
      <c r="BY333" s="219"/>
      <c r="BZ333" s="219"/>
      <c r="CA333" s="219"/>
      <c r="CB333" s="219"/>
      <c r="CC333" s="219"/>
      <c r="CD333" s="219"/>
      <c r="CE333" s="219"/>
      <c r="CF333" s="219"/>
      <c r="CG333" s="219"/>
      <c r="CH333" s="219"/>
      <c r="CI333" s="219"/>
      <c r="CJ333" s="219"/>
      <c r="CK333" s="219"/>
      <c r="CL333" s="219"/>
      <c r="CM333" s="219"/>
      <c r="CN333" s="219"/>
      <c r="CO333" s="219"/>
      <c r="CP333" s="219"/>
      <c r="CQ333" s="219"/>
      <c r="CR333" s="219"/>
      <c r="CS333" s="219"/>
      <c r="CT333" s="219"/>
      <c r="CU333" s="219"/>
      <c r="CV333" s="219"/>
      <c r="CW333" s="219"/>
      <c r="CX333" s="219"/>
      <c r="CY333" s="219"/>
      <c r="CZ333" s="219"/>
      <c r="DA333" s="219"/>
      <c r="DB333" s="219"/>
      <c r="DC333" s="219"/>
      <c r="DD333" s="219"/>
      <c r="DE333" s="219"/>
      <c r="DF333" s="219"/>
      <c r="DG333" s="219"/>
      <c r="DH333" s="219"/>
      <c r="DI333" s="219"/>
      <c r="DJ333" s="219"/>
      <c r="DK333" s="219"/>
      <c r="DL333" s="219"/>
      <c r="DM333" s="219"/>
      <c r="DN333" s="219"/>
      <c r="DO333" s="219"/>
      <c r="DP333" s="219"/>
      <c r="DQ333" s="219"/>
      <c r="DR333" s="219"/>
      <c r="DS333" s="219"/>
      <c r="DT333" s="219"/>
      <c r="DU333" s="219"/>
      <c r="DV333" s="219"/>
      <c r="DW333" s="219"/>
      <c r="DX333" s="219"/>
      <c r="DY333" s="219"/>
      <c r="DZ333" s="219"/>
      <c r="EA333" s="219"/>
      <c r="EB333" s="219"/>
      <c r="EC333" s="219"/>
      <c r="ED333" s="219"/>
      <c r="EE333" s="219"/>
      <c r="EF333" s="219"/>
      <c r="EG333" s="219"/>
      <c r="EH333" s="219"/>
      <c r="EI333" s="219"/>
      <c r="EJ333" s="219"/>
      <c r="EK333" s="219"/>
      <c r="EL333" s="219"/>
      <c r="EM333" s="219"/>
      <c r="EN333" s="219"/>
      <c r="EO333" s="219"/>
      <c r="EP333" s="219"/>
      <c r="EQ333" s="219"/>
      <c r="ER333" s="219"/>
      <c r="ES333" s="219"/>
      <c r="ET333" s="219"/>
      <c r="EU333" s="219"/>
      <c r="EV333" s="219"/>
      <c r="EW333" s="219"/>
      <c r="EX333" s="219"/>
      <c r="EY333" s="219"/>
      <c r="EZ333" s="219"/>
      <c r="FA333" s="219"/>
      <c r="FB333" s="219"/>
      <c r="FC333" s="219"/>
      <c r="FD333" s="219"/>
      <c r="FE333" s="219"/>
      <c r="FF333" s="219"/>
      <c r="FG333" s="219"/>
      <c r="FH333" s="219"/>
      <c r="FI333" s="219"/>
      <c r="FJ333" s="219"/>
      <c r="FK333" s="219"/>
      <c r="FL333" s="219"/>
      <c r="FM333" s="219"/>
      <c r="FN333" s="219"/>
      <c r="FO333" s="219"/>
      <c r="FP333" s="219"/>
      <c r="FQ333" s="219"/>
      <c r="FR333" s="219"/>
      <c r="FS333" s="219"/>
      <c r="FT333" s="219"/>
      <c r="FU333" s="219"/>
      <c r="FV333" s="219"/>
      <c r="FW333" s="219"/>
      <c r="FX333" s="219"/>
      <c r="FY333" s="219"/>
      <c r="FZ333" s="219"/>
      <c r="GA333" s="219"/>
      <c r="GB333" s="219"/>
      <c r="GC333" s="219"/>
      <c r="GD333" s="219"/>
      <c r="GE333" s="219"/>
      <c r="GF333" s="219"/>
      <c r="GG333" s="219"/>
      <c r="GH333" s="219"/>
      <c r="GI333" s="219"/>
      <c r="GJ333" s="219"/>
      <c r="GK333" s="219"/>
      <c r="GL333" s="219"/>
      <c r="GM333" s="219"/>
      <c r="GN333" s="219"/>
      <c r="GO333" s="219"/>
      <c r="GP333" s="219"/>
      <c r="GQ333" s="219"/>
      <c r="GR333" s="219"/>
      <c r="GS333" s="219"/>
      <c r="GT333" s="219"/>
      <c r="GU333" s="219"/>
      <c r="GV333" s="219"/>
      <c r="GW333" s="219"/>
      <c r="GX333" s="219"/>
      <c r="GY333" s="219"/>
      <c r="GZ333" s="219"/>
      <c r="HA333" s="219"/>
      <c r="HB333" s="219"/>
      <c r="HC333" s="219"/>
      <c r="HD333" s="219"/>
      <c r="HE333" s="219"/>
      <c r="HF333" s="219"/>
      <c r="HG333" s="219"/>
      <c r="HH333" s="219"/>
      <c r="HI333" s="219"/>
      <c r="HJ333" s="219"/>
      <c r="HK333" s="219"/>
      <c r="HL333" s="219"/>
      <c r="HM333" s="219"/>
      <c r="HN333" s="219"/>
      <c r="HO333" s="219"/>
      <c r="HP333" s="219"/>
      <c r="HQ333" s="219"/>
      <c r="HR333" s="219"/>
      <c r="HS333" s="219"/>
      <c r="HT333" s="219"/>
      <c r="HU333" s="219"/>
      <c r="HV333" s="219"/>
      <c r="HW333" s="219"/>
      <c r="HX333" s="219"/>
      <c r="HY333" s="219"/>
      <c r="HZ333" s="219"/>
      <c r="IA333" s="219"/>
      <c r="IB333" s="219"/>
      <c r="IC333" s="219"/>
      <c r="ID333" s="219"/>
      <c r="IE333" s="219"/>
      <c r="IF333" s="219"/>
      <c r="IG333" s="219"/>
      <c r="IH333" s="219"/>
      <c r="II333" s="219"/>
      <c r="IJ333" s="219"/>
      <c r="IK333" s="219"/>
      <c r="IL333" s="219"/>
      <c r="IM333" s="219"/>
      <c r="IN333" s="219"/>
      <c r="IO333" s="219"/>
      <c r="IP333" s="219"/>
      <c r="IQ333" s="219"/>
      <c r="IR333" s="219"/>
      <c r="IS333" s="219"/>
      <c r="IT333" s="219"/>
      <c r="IU333" s="219"/>
      <c r="IV333" s="219"/>
    </row>
    <row r="334" spans="1:256">
      <c r="K334" s="727"/>
      <c r="L334" s="727"/>
      <c r="M334" s="727"/>
      <c r="N334" s="727"/>
    </row>
    <row r="335" spans="1:256" s="219" customFormat="1">
      <c r="A335" s="725"/>
      <c r="B335" s="598"/>
      <c r="C335" s="598"/>
      <c r="D335" s="725"/>
      <c r="E335" s="726"/>
      <c r="F335" s="726"/>
      <c r="G335" s="726"/>
      <c r="H335" s="598"/>
      <c r="I335" s="598"/>
      <c r="J335" s="725"/>
      <c r="K335" s="726"/>
      <c r="L335" s="726"/>
      <c r="M335" s="726"/>
      <c r="N335" s="598"/>
      <c r="O335" s="598"/>
      <c r="P335" s="598"/>
      <c r="Q335" s="598"/>
      <c r="R335" s="598"/>
      <c r="S335" s="598"/>
      <c r="T335" s="598"/>
      <c r="U335" s="598"/>
      <c r="V335" s="598"/>
      <c r="W335" s="598"/>
      <c r="X335" s="598"/>
      <c r="Y335" s="598"/>
      <c r="Z335" s="598"/>
      <c r="AA335" s="598"/>
      <c r="AB335" s="598"/>
      <c r="AC335" s="598"/>
      <c r="AD335" s="598"/>
      <c r="AE335" s="598"/>
      <c r="AF335" s="598"/>
      <c r="AG335" s="598"/>
      <c r="AH335" s="598"/>
      <c r="AI335" s="598"/>
      <c r="AJ335" s="598"/>
      <c r="AK335" s="598"/>
      <c r="AL335" s="598"/>
      <c r="AM335" s="598"/>
      <c r="AN335" s="598"/>
      <c r="AO335" s="598"/>
      <c r="AP335" s="598"/>
      <c r="AQ335" s="598"/>
      <c r="AR335" s="598"/>
      <c r="AS335" s="598"/>
      <c r="AT335" s="598"/>
      <c r="AU335" s="598"/>
      <c r="AV335" s="598"/>
      <c r="AW335" s="598"/>
      <c r="AX335" s="598"/>
      <c r="AY335" s="598"/>
      <c r="AZ335" s="598"/>
      <c r="BA335" s="598"/>
      <c r="BB335" s="598"/>
      <c r="BC335" s="598"/>
      <c r="BD335" s="598"/>
      <c r="BE335" s="598"/>
      <c r="BF335" s="598"/>
      <c r="BG335" s="598"/>
      <c r="BH335" s="598"/>
      <c r="BI335" s="598"/>
      <c r="BJ335" s="598"/>
      <c r="BK335" s="598"/>
      <c r="BL335" s="598"/>
      <c r="BM335" s="598"/>
      <c r="BN335" s="598"/>
      <c r="BO335" s="598"/>
      <c r="BP335" s="598"/>
      <c r="BQ335" s="598"/>
      <c r="BR335" s="598"/>
      <c r="BS335" s="598"/>
      <c r="BT335" s="598"/>
      <c r="BU335" s="598"/>
      <c r="BV335" s="598"/>
      <c r="BW335" s="598"/>
      <c r="BX335" s="598"/>
      <c r="BY335" s="598"/>
      <c r="BZ335" s="598"/>
      <c r="CA335" s="598"/>
      <c r="CB335" s="598"/>
      <c r="CC335" s="598"/>
      <c r="CD335" s="598"/>
      <c r="CE335" s="598"/>
      <c r="CF335" s="598"/>
      <c r="CG335" s="598"/>
      <c r="CH335" s="598"/>
      <c r="CI335" s="598"/>
      <c r="CJ335" s="598"/>
      <c r="CK335" s="598"/>
      <c r="CL335" s="598"/>
      <c r="CM335" s="598"/>
      <c r="CN335" s="598"/>
      <c r="CO335" s="598"/>
      <c r="CP335" s="598"/>
      <c r="CQ335" s="598"/>
      <c r="CR335" s="598"/>
      <c r="CS335" s="598"/>
      <c r="CT335" s="598"/>
      <c r="CU335" s="598"/>
      <c r="CV335" s="598"/>
      <c r="CW335" s="598"/>
      <c r="CX335" s="598"/>
      <c r="CY335" s="598"/>
      <c r="CZ335" s="598"/>
      <c r="DA335" s="598"/>
      <c r="DB335" s="598"/>
      <c r="DC335" s="598"/>
      <c r="DD335" s="598"/>
      <c r="DE335" s="598"/>
      <c r="DF335" s="598"/>
      <c r="DG335" s="598"/>
      <c r="DH335" s="598"/>
      <c r="DI335" s="598"/>
      <c r="DJ335" s="598"/>
      <c r="DK335" s="598"/>
      <c r="DL335" s="598"/>
      <c r="DM335" s="598"/>
      <c r="DN335" s="598"/>
      <c r="DO335" s="598"/>
      <c r="DP335" s="598"/>
      <c r="DQ335" s="598"/>
      <c r="DR335" s="598"/>
      <c r="DS335" s="598"/>
      <c r="DT335" s="598"/>
      <c r="DU335" s="598"/>
      <c r="DV335" s="598"/>
      <c r="DW335" s="598"/>
      <c r="DX335" s="598"/>
      <c r="DY335" s="598"/>
      <c r="DZ335" s="598"/>
      <c r="EA335" s="598"/>
      <c r="EB335" s="598"/>
      <c r="EC335" s="598"/>
      <c r="ED335" s="598"/>
      <c r="EE335" s="598"/>
      <c r="EF335" s="598"/>
      <c r="EG335" s="598"/>
      <c r="EH335" s="598"/>
      <c r="EI335" s="598"/>
      <c r="EJ335" s="598"/>
      <c r="EK335" s="598"/>
      <c r="EL335" s="598"/>
      <c r="EM335" s="598"/>
      <c r="EN335" s="598"/>
      <c r="EO335" s="598"/>
      <c r="EP335" s="598"/>
      <c r="EQ335" s="598"/>
      <c r="ER335" s="598"/>
      <c r="ES335" s="598"/>
      <c r="ET335" s="598"/>
      <c r="EU335" s="598"/>
      <c r="EV335" s="598"/>
      <c r="EW335" s="598"/>
      <c r="EX335" s="598"/>
      <c r="EY335" s="598"/>
      <c r="EZ335" s="598"/>
      <c r="FA335" s="598"/>
      <c r="FB335" s="598"/>
      <c r="FC335" s="598"/>
      <c r="FD335" s="598"/>
      <c r="FE335" s="598"/>
      <c r="FF335" s="598"/>
      <c r="FG335" s="598"/>
      <c r="FH335" s="598"/>
      <c r="FI335" s="598"/>
      <c r="FJ335" s="598"/>
      <c r="FK335" s="598"/>
      <c r="FL335" s="598"/>
      <c r="FM335" s="598"/>
      <c r="FN335" s="598"/>
      <c r="FO335" s="598"/>
      <c r="FP335" s="598"/>
      <c r="FQ335" s="598"/>
      <c r="FR335" s="598"/>
      <c r="FS335" s="598"/>
      <c r="FT335" s="598"/>
      <c r="FU335" s="598"/>
      <c r="FV335" s="598"/>
      <c r="FW335" s="598"/>
      <c r="FX335" s="598"/>
      <c r="FY335" s="598"/>
      <c r="FZ335" s="598"/>
      <c r="GA335" s="598"/>
      <c r="GB335" s="598"/>
      <c r="GC335" s="598"/>
      <c r="GD335" s="598"/>
      <c r="GE335" s="598"/>
      <c r="GF335" s="598"/>
      <c r="GG335" s="598"/>
      <c r="GH335" s="598"/>
      <c r="GI335" s="598"/>
      <c r="GJ335" s="598"/>
      <c r="GK335" s="598"/>
      <c r="GL335" s="598"/>
      <c r="GM335" s="598"/>
      <c r="GN335" s="598"/>
      <c r="GO335" s="598"/>
      <c r="GP335" s="598"/>
      <c r="GQ335" s="598"/>
      <c r="GR335" s="598"/>
      <c r="GS335" s="598"/>
      <c r="GT335" s="598"/>
      <c r="GU335" s="598"/>
      <c r="GV335" s="598"/>
      <c r="GW335" s="598"/>
      <c r="GX335" s="598"/>
      <c r="GY335" s="598"/>
      <c r="GZ335" s="598"/>
      <c r="HA335" s="598"/>
      <c r="HB335" s="598"/>
      <c r="HC335" s="598"/>
      <c r="HD335" s="598"/>
      <c r="HE335" s="598"/>
      <c r="HF335" s="598"/>
      <c r="HG335" s="598"/>
      <c r="HH335" s="598"/>
      <c r="HI335" s="598"/>
      <c r="HJ335" s="598"/>
      <c r="HK335" s="598"/>
      <c r="HL335" s="598"/>
      <c r="HM335" s="598"/>
      <c r="HN335" s="598"/>
      <c r="HO335" s="598"/>
      <c r="HP335" s="598"/>
      <c r="HQ335" s="598"/>
      <c r="HR335" s="598"/>
      <c r="HS335" s="598"/>
      <c r="HT335" s="598"/>
      <c r="HU335" s="598"/>
      <c r="HV335" s="598"/>
      <c r="HW335" s="598"/>
      <c r="HX335" s="598"/>
      <c r="HY335" s="598"/>
      <c r="HZ335" s="598"/>
      <c r="IA335" s="598"/>
      <c r="IB335" s="598"/>
      <c r="IC335" s="598"/>
      <c r="ID335" s="598"/>
      <c r="IE335" s="598"/>
      <c r="IF335" s="598"/>
      <c r="IG335" s="598"/>
      <c r="IH335" s="598"/>
      <c r="II335" s="598"/>
      <c r="IJ335" s="598"/>
      <c r="IK335" s="598"/>
      <c r="IL335" s="598"/>
      <c r="IM335" s="598"/>
      <c r="IN335" s="598"/>
      <c r="IO335" s="598"/>
      <c r="IP335" s="598"/>
      <c r="IQ335" s="598"/>
      <c r="IR335" s="598"/>
      <c r="IS335" s="598"/>
      <c r="IT335" s="598"/>
      <c r="IU335" s="598"/>
    </row>
    <row r="338" spans="11:11">
      <c r="K338" s="727"/>
    </row>
    <row r="340" spans="11:11">
      <c r="K340" s="727"/>
    </row>
  </sheetData>
  <sheetProtection password="C25B" sheet="1" objects="1" scenarios="1"/>
  <mergeCells count="330">
    <mergeCell ref="I323:I325"/>
    <mergeCell ref="I327:I329"/>
    <mergeCell ref="I331:I333"/>
    <mergeCell ref="A315:A317"/>
    <mergeCell ref="B315:B317"/>
    <mergeCell ref="C315:C317"/>
    <mergeCell ref="I315:I317"/>
    <mergeCell ref="A319:A321"/>
    <mergeCell ref="B319:B321"/>
    <mergeCell ref="C319:C321"/>
    <mergeCell ref="I319:I321"/>
    <mergeCell ref="A307:A309"/>
    <mergeCell ref="B307:B309"/>
    <mergeCell ref="C307:C309"/>
    <mergeCell ref="I307:I309"/>
    <mergeCell ref="A311:A313"/>
    <mergeCell ref="B311:C313"/>
    <mergeCell ref="I311:I313"/>
    <mergeCell ref="A297:A299"/>
    <mergeCell ref="B297:C299"/>
    <mergeCell ref="I297:I299"/>
    <mergeCell ref="A301:A303"/>
    <mergeCell ref="B301:B303"/>
    <mergeCell ref="C301:C303"/>
    <mergeCell ref="I301:I303"/>
    <mergeCell ref="A289:A291"/>
    <mergeCell ref="B289:C291"/>
    <mergeCell ref="I289:I291"/>
    <mergeCell ref="A293:A295"/>
    <mergeCell ref="B293:B295"/>
    <mergeCell ref="C293:C295"/>
    <mergeCell ref="I293:I295"/>
    <mergeCell ref="G281:G283"/>
    <mergeCell ref="I281:I283"/>
    <mergeCell ref="A285:A287"/>
    <mergeCell ref="B285:B287"/>
    <mergeCell ref="C285:C287"/>
    <mergeCell ref="I285:I287"/>
    <mergeCell ref="A281:A283"/>
    <mergeCell ref="B281:B283"/>
    <mergeCell ref="C281:C283"/>
    <mergeCell ref="D281:D283"/>
    <mergeCell ref="E281:E283"/>
    <mergeCell ref="F281:F283"/>
    <mergeCell ref="A273:A275"/>
    <mergeCell ref="B273:C275"/>
    <mergeCell ref="I273:I275"/>
    <mergeCell ref="A277:A279"/>
    <mergeCell ref="B277:B279"/>
    <mergeCell ref="C277:C279"/>
    <mergeCell ref="I277:I279"/>
    <mergeCell ref="A265:A267"/>
    <mergeCell ref="B265:B267"/>
    <mergeCell ref="C265:C267"/>
    <mergeCell ref="I265:I267"/>
    <mergeCell ref="A269:A271"/>
    <mergeCell ref="B269:B271"/>
    <mergeCell ref="C269:C271"/>
    <mergeCell ref="I269:I271"/>
    <mergeCell ref="A257:A259"/>
    <mergeCell ref="B257:B259"/>
    <mergeCell ref="C257:C259"/>
    <mergeCell ref="I257:I259"/>
    <mergeCell ref="A261:A263"/>
    <mergeCell ref="B261:C263"/>
    <mergeCell ref="I261:I263"/>
    <mergeCell ref="G249:G251"/>
    <mergeCell ref="I249:I251"/>
    <mergeCell ref="A253:A255"/>
    <mergeCell ref="B253:B255"/>
    <mergeCell ref="C253:C255"/>
    <mergeCell ref="I253:I255"/>
    <mergeCell ref="A245:A247"/>
    <mergeCell ref="B245:B247"/>
    <mergeCell ref="C245:C247"/>
    <mergeCell ref="I245:I247"/>
    <mergeCell ref="A249:A251"/>
    <mergeCell ref="B249:B251"/>
    <mergeCell ref="C249:C251"/>
    <mergeCell ref="D249:D251"/>
    <mergeCell ref="E249:E251"/>
    <mergeCell ref="F249:F251"/>
    <mergeCell ref="A237:A239"/>
    <mergeCell ref="B237:B239"/>
    <mergeCell ref="C237:C239"/>
    <mergeCell ref="I237:I239"/>
    <mergeCell ref="A241:A243"/>
    <mergeCell ref="B241:C243"/>
    <mergeCell ref="I241:I243"/>
    <mergeCell ref="A229:A231"/>
    <mergeCell ref="B229:B231"/>
    <mergeCell ref="C229:C231"/>
    <mergeCell ref="I229:I231"/>
    <mergeCell ref="A233:A235"/>
    <mergeCell ref="B233:C235"/>
    <mergeCell ref="I233:I235"/>
    <mergeCell ref="G221:G223"/>
    <mergeCell ref="I221:I223"/>
    <mergeCell ref="A225:A227"/>
    <mergeCell ref="B225:B227"/>
    <mergeCell ref="C225:C227"/>
    <mergeCell ref="I225:I227"/>
    <mergeCell ref="A221:A223"/>
    <mergeCell ref="B221:B223"/>
    <mergeCell ref="C221:C223"/>
    <mergeCell ref="D221:D223"/>
    <mergeCell ref="E221:E223"/>
    <mergeCell ref="F221:F223"/>
    <mergeCell ref="A213:A215"/>
    <mergeCell ref="B213:C215"/>
    <mergeCell ref="I213:I215"/>
    <mergeCell ref="A217:A219"/>
    <mergeCell ref="B217:B219"/>
    <mergeCell ref="C217:C219"/>
    <mergeCell ref="I217:I219"/>
    <mergeCell ref="A205:A207"/>
    <mergeCell ref="B205:B207"/>
    <mergeCell ref="C205:C207"/>
    <mergeCell ref="I205:I207"/>
    <mergeCell ref="A209:A211"/>
    <mergeCell ref="B209:B211"/>
    <mergeCell ref="C209:C211"/>
    <mergeCell ref="I209:I211"/>
    <mergeCell ref="A197:A199"/>
    <mergeCell ref="B197:C199"/>
    <mergeCell ref="I197:I199"/>
    <mergeCell ref="A201:A203"/>
    <mergeCell ref="B201:B203"/>
    <mergeCell ref="C201:C203"/>
    <mergeCell ref="I201:I203"/>
    <mergeCell ref="A189:A191"/>
    <mergeCell ref="B189:B191"/>
    <mergeCell ref="C189:C191"/>
    <mergeCell ref="I189:I191"/>
    <mergeCell ref="A193:A195"/>
    <mergeCell ref="B193:B195"/>
    <mergeCell ref="C193:C195"/>
    <mergeCell ref="I193:I195"/>
    <mergeCell ref="A181:A183"/>
    <mergeCell ref="B181:B183"/>
    <mergeCell ref="C181:C183"/>
    <mergeCell ref="I181:I183"/>
    <mergeCell ref="A185:A187"/>
    <mergeCell ref="B185:C187"/>
    <mergeCell ref="I185:I187"/>
    <mergeCell ref="G173:G175"/>
    <mergeCell ref="I173:I175"/>
    <mergeCell ref="A177:A179"/>
    <mergeCell ref="B177:B179"/>
    <mergeCell ref="C177:C179"/>
    <mergeCell ref="I177:I179"/>
    <mergeCell ref="A173:A175"/>
    <mergeCell ref="B173:B175"/>
    <mergeCell ref="C173:C175"/>
    <mergeCell ref="D173:D175"/>
    <mergeCell ref="E173:E175"/>
    <mergeCell ref="F173:F175"/>
    <mergeCell ref="A165:A167"/>
    <mergeCell ref="B165:B167"/>
    <mergeCell ref="C165:C167"/>
    <mergeCell ref="I165:I167"/>
    <mergeCell ref="A169:A171"/>
    <mergeCell ref="B169:C171"/>
    <mergeCell ref="I169:I171"/>
    <mergeCell ref="A157:A159"/>
    <mergeCell ref="B157:B159"/>
    <mergeCell ref="C157:C159"/>
    <mergeCell ref="I157:I159"/>
    <mergeCell ref="A161:A163"/>
    <mergeCell ref="B161:B163"/>
    <mergeCell ref="C161:C163"/>
    <mergeCell ref="I161:I163"/>
    <mergeCell ref="A149:A151"/>
    <mergeCell ref="B149:B151"/>
    <mergeCell ref="C149:C151"/>
    <mergeCell ref="I149:I151"/>
    <mergeCell ref="A153:A155"/>
    <mergeCell ref="B153:C155"/>
    <mergeCell ref="I153:I155"/>
    <mergeCell ref="G141:G143"/>
    <mergeCell ref="I141:I143"/>
    <mergeCell ref="A145:A147"/>
    <mergeCell ref="B145:B147"/>
    <mergeCell ref="C145:C147"/>
    <mergeCell ref="I145:I147"/>
    <mergeCell ref="A141:A143"/>
    <mergeCell ref="B141:B143"/>
    <mergeCell ref="C141:C143"/>
    <mergeCell ref="D141:D143"/>
    <mergeCell ref="E141:E143"/>
    <mergeCell ref="F141:F143"/>
    <mergeCell ref="A133:A135"/>
    <mergeCell ref="B133:C135"/>
    <mergeCell ref="I133:I135"/>
    <mergeCell ref="A137:A139"/>
    <mergeCell ref="B137:B139"/>
    <mergeCell ref="C137:C139"/>
    <mergeCell ref="I137:I139"/>
    <mergeCell ref="A125:A127"/>
    <mergeCell ref="B125:B127"/>
    <mergeCell ref="C125:C127"/>
    <mergeCell ref="I125:I127"/>
    <mergeCell ref="A129:A131"/>
    <mergeCell ref="B129:B131"/>
    <mergeCell ref="C129:C131"/>
    <mergeCell ref="I129:I131"/>
    <mergeCell ref="A117:A119"/>
    <mergeCell ref="B117:C119"/>
    <mergeCell ref="I117:I119"/>
    <mergeCell ref="A121:A123"/>
    <mergeCell ref="B121:B123"/>
    <mergeCell ref="C121:C123"/>
    <mergeCell ref="I121:I123"/>
    <mergeCell ref="A109:A111"/>
    <mergeCell ref="B109:B111"/>
    <mergeCell ref="C109:C111"/>
    <mergeCell ref="I109:I111"/>
    <mergeCell ref="A113:A115"/>
    <mergeCell ref="B113:B115"/>
    <mergeCell ref="C113:C115"/>
    <mergeCell ref="I113:I115"/>
    <mergeCell ref="A101:A103"/>
    <mergeCell ref="B101:B103"/>
    <mergeCell ref="C101:C103"/>
    <mergeCell ref="I101:I103"/>
    <mergeCell ref="A105:A107"/>
    <mergeCell ref="B105:C107"/>
    <mergeCell ref="I105:I107"/>
    <mergeCell ref="A93:A95"/>
    <mergeCell ref="B93:B95"/>
    <mergeCell ref="C93:C95"/>
    <mergeCell ref="I93:I95"/>
    <mergeCell ref="A97:A99"/>
    <mergeCell ref="B97:B99"/>
    <mergeCell ref="C97:C99"/>
    <mergeCell ref="I97:I99"/>
    <mergeCell ref="A85:A87"/>
    <mergeCell ref="B85:B87"/>
    <mergeCell ref="C85:C87"/>
    <mergeCell ref="I85:I87"/>
    <mergeCell ref="A89:A91"/>
    <mergeCell ref="B89:C91"/>
    <mergeCell ref="I89:I91"/>
    <mergeCell ref="G77:G79"/>
    <mergeCell ref="I77:I79"/>
    <mergeCell ref="A81:A83"/>
    <mergeCell ref="B81:B83"/>
    <mergeCell ref="C81:C83"/>
    <mergeCell ref="I81:I83"/>
    <mergeCell ref="A73:A75"/>
    <mergeCell ref="B73:B75"/>
    <mergeCell ref="C73:C75"/>
    <mergeCell ref="I73:I75"/>
    <mergeCell ref="A77:A79"/>
    <mergeCell ref="B77:B79"/>
    <mergeCell ref="C77:C79"/>
    <mergeCell ref="D77:D79"/>
    <mergeCell ref="E77:E79"/>
    <mergeCell ref="F77:F79"/>
    <mergeCell ref="A65:A67"/>
    <mergeCell ref="B65:B67"/>
    <mergeCell ref="C65:C67"/>
    <mergeCell ref="I65:I67"/>
    <mergeCell ref="A69:A71"/>
    <mergeCell ref="B69:C71"/>
    <mergeCell ref="I69:I71"/>
    <mergeCell ref="A57:A59"/>
    <mergeCell ref="B57:C59"/>
    <mergeCell ref="I57:I59"/>
    <mergeCell ref="A61:A63"/>
    <mergeCell ref="B61:B63"/>
    <mergeCell ref="C61:C63"/>
    <mergeCell ref="I61:I63"/>
    <mergeCell ref="A49:A51"/>
    <mergeCell ref="B49:B51"/>
    <mergeCell ref="C49:C51"/>
    <mergeCell ref="I49:I51"/>
    <mergeCell ref="A53:A55"/>
    <mergeCell ref="B53:B55"/>
    <mergeCell ref="C53:C55"/>
    <mergeCell ref="I53:I55"/>
    <mergeCell ref="A41:A43"/>
    <mergeCell ref="B41:C43"/>
    <mergeCell ref="I41:I43"/>
    <mergeCell ref="A45:A47"/>
    <mergeCell ref="B45:B47"/>
    <mergeCell ref="C45:C47"/>
    <mergeCell ref="I45:I47"/>
    <mergeCell ref="A33:A35"/>
    <mergeCell ref="B33:B35"/>
    <mergeCell ref="C33:C35"/>
    <mergeCell ref="I33:I35"/>
    <mergeCell ref="A37:A39"/>
    <mergeCell ref="B37:B39"/>
    <mergeCell ref="C37:C39"/>
    <mergeCell ref="I37:I39"/>
    <mergeCell ref="A25:A27"/>
    <mergeCell ref="B25:C27"/>
    <mergeCell ref="I25:I27"/>
    <mergeCell ref="A29:A31"/>
    <mergeCell ref="B29:B31"/>
    <mergeCell ref="C29:C31"/>
    <mergeCell ref="I29:I31"/>
    <mergeCell ref="A17:A19"/>
    <mergeCell ref="B17:B19"/>
    <mergeCell ref="C17:C19"/>
    <mergeCell ref="I17:I19"/>
    <mergeCell ref="A21:A23"/>
    <mergeCell ref="B21:B23"/>
    <mergeCell ref="C21:C23"/>
    <mergeCell ref="I21:I23"/>
    <mergeCell ref="F9:G9"/>
    <mergeCell ref="I9:I10"/>
    <mergeCell ref="J9:J10"/>
    <mergeCell ref="K9:K10"/>
    <mergeCell ref="L9:N9"/>
    <mergeCell ref="A13:A15"/>
    <mergeCell ref="B13:B15"/>
    <mergeCell ref="C13:C15"/>
    <mergeCell ref="I13:I15"/>
    <mergeCell ref="A5:N5"/>
    <mergeCell ref="A7:C7"/>
    <mergeCell ref="A8:A10"/>
    <mergeCell ref="B8:B10"/>
    <mergeCell ref="C8:G8"/>
    <mergeCell ref="H8:H10"/>
    <mergeCell ref="I8:N8"/>
    <mergeCell ref="C9:C10"/>
    <mergeCell ref="D9:D10"/>
    <mergeCell ref="E9:E10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6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68"/>
  <sheetViews>
    <sheetView view="pageBreakPreview" zoomScaleNormal="100" workbookViewId="0">
      <selection activeCell="F28" sqref="F28"/>
    </sheetView>
  </sheetViews>
  <sheetFormatPr defaultColWidth="8" defaultRowHeight="12.75"/>
  <cols>
    <col min="1" max="1" width="5.375" style="534" customWidth="1"/>
    <col min="2" max="2" width="7.625" style="534" customWidth="1"/>
    <col min="3" max="3" width="16" style="528" customWidth="1"/>
    <col min="4" max="4" width="34.625" style="528" customWidth="1"/>
    <col min="5" max="5" width="2.625" style="529" customWidth="1"/>
    <col min="6" max="6" width="12.875" style="530" customWidth="1"/>
    <col min="7" max="7" width="14.375" style="528" customWidth="1"/>
    <col min="8" max="8" width="8.25" style="528" bestFit="1" customWidth="1"/>
    <col min="9" max="16384" width="8" style="531"/>
  </cols>
  <sheetData>
    <row r="1" spans="1:8" ht="15" customHeight="1">
      <c r="C1" s="536"/>
      <c r="D1" s="1253" t="s">
        <v>1417</v>
      </c>
      <c r="E1" s="1253"/>
      <c r="F1" s="1253"/>
      <c r="G1" s="1253"/>
      <c r="H1" s="531"/>
    </row>
    <row r="2" spans="1:8" ht="15" customHeight="1">
      <c r="C2" s="536"/>
      <c r="D2" s="1254" t="s">
        <v>1215</v>
      </c>
      <c r="E2" s="1254"/>
      <c r="F2" s="1254"/>
      <c r="G2" s="1254"/>
      <c r="H2" s="531"/>
    </row>
    <row r="3" spans="1:8" ht="9.75" customHeight="1">
      <c r="D3" s="1254" t="s">
        <v>1216</v>
      </c>
      <c r="E3" s="1254"/>
      <c r="F3" s="1254"/>
      <c r="G3" s="1254"/>
      <c r="H3" s="531"/>
    </row>
    <row r="4" spans="1:8" ht="42" customHeight="1">
      <c r="A4" s="1255" t="s">
        <v>1217</v>
      </c>
      <c r="B4" s="1255"/>
      <c r="C4" s="1255"/>
      <c r="D4" s="1255"/>
      <c r="E4" s="1255"/>
      <c r="F4" s="1255"/>
      <c r="G4" s="1255"/>
      <c r="H4" s="531"/>
    </row>
    <row r="5" spans="1:8" s="407" customFormat="1" ht="15" customHeight="1">
      <c r="A5" s="414"/>
      <c r="B5" s="414"/>
      <c r="C5" s="413"/>
      <c r="D5" s="413"/>
      <c r="E5" s="415"/>
      <c r="F5" s="412"/>
      <c r="G5" s="408" t="s">
        <v>35</v>
      </c>
      <c r="H5" s="413"/>
    </row>
    <row r="6" spans="1:8" s="417" customFormat="1" ht="25.5" customHeight="1">
      <c r="A6" s="1256" t="s">
        <v>36</v>
      </c>
      <c r="B6" s="1256" t="s">
        <v>235</v>
      </c>
      <c r="C6" s="1258" t="s">
        <v>615</v>
      </c>
      <c r="D6" s="1259"/>
      <c r="E6" s="1260" t="s">
        <v>93</v>
      </c>
      <c r="F6" s="1262" t="s">
        <v>1218</v>
      </c>
      <c r="G6" s="1260" t="s">
        <v>1219</v>
      </c>
      <c r="H6" s="537"/>
    </row>
    <row r="7" spans="1:8" s="417" customFormat="1" ht="29.25" customHeight="1">
      <c r="A7" s="1257"/>
      <c r="B7" s="1257"/>
      <c r="C7" s="538" t="s">
        <v>1220</v>
      </c>
      <c r="D7" s="538" t="s">
        <v>1221</v>
      </c>
      <c r="E7" s="1261"/>
      <c r="F7" s="1263"/>
      <c r="G7" s="1264"/>
      <c r="H7" s="537"/>
    </row>
    <row r="8" spans="1:8" s="438" customFormat="1" ht="11.25">
      <c r="A8" s="539">
        <v>1</v>
      </c>
      <c r="B8" s="539">
        <v>2</v>
      </c>
      <c r="C8" s="540">
        <v>3</v>
      </c>
      <c r="D8" s="540">
        <v>4</v>
      </c>
      <c r="E8" s="540"/>
      <c r="F8" s="541">
        <v>5</v>
      </c>
      <c r="G8" s="540">
        <v>6</v>
      </c>
      <c r="H8" s="439"/>
    </row>
    <row r="9" spans="1:8" s="544" customFormat="1" ht="18" customHeight="1">
      <c r="A9" s="1238" t="s">
        <v>245</v>
      </c>
      <c r="B9" s="1239"/>
      <c r="C9" s="1239"/>
      <c r="D9" s="1240"/>
      <c r="E9" s="542" t="s">
        <v>0</v>
      </c>
      <c r="F9" s="543">
        <f>F12+F15+F18+F21+F24+F27+F30</f>
        <v>9091028</v>
      </c>
      <c r="G9" s="543">
        <f>G12+G15+G18+G21+G24+G27+G30</f>
        <v>9091028</v>
      </c>
    </row>
    <row r="10" spans="1:8" s="544" customFormat="1" ht="18" customHeight="1">
      <c r="A10" s="1241"/>
      <c r="B10" s="1242"/>
      <c r="C10" s="1242"/>
      <c r="D10" s="1243"/>
      <c r="E10" s="545" t="s">
        <v>1</v>
      </c>
      <c r="F10" s="543">
        <f t="shared" ref="F10:G11" si="0">F13+F16+F19+F22+F25+F28+F31</f>
        <v>880000</v>
      </c>
      <c r="G10" s="543">
        <f t="shared" si="0"/>
        <v>880000</v>
      </c>
    </row>
    <row r="11" spans="1:8" s="544" customFormat="1" ht="18" customHeight="1">
      <c r="A11" s="1244"/>
      <c r="B11" s="1245"/>
      <c r="C11" s="1245"/>
      <c r="D11" s="1246"/>
      <c r="E11" s="545" t="s">
        <v>2</v>
      </c>
      <c r="F11" s="543">
        <f t="shared" si="0"/>
        <v>9971028</v>
      </c>
      <c r="G11" s="543">
        <f t="shared" si="0"/>
        <v>9971028</v>
      </c>
    </row>
    <row r="12" spans="1:8" s="506" customFormat="1" ht="18" hidden="1" customHeight="1">
      <c r="A12" s="546" t="s">
        <v>42</v>
      </c>
      <c r="B12" s="546" t="s">
        <v>518</v>
      </c>
      <c r="C12" s="1247" t="s">
        <v>1222</v>
      </c>
      <c r="D12" s="1250" t="s">
        <v>1223</v>
      </c>
      <c r="E12" s="547" t="s">
        <v>0</v>
      </c>
      <c r="F12" s="548">
        <v>6000000</v>
      </c>
      <c r="G12" s="549">
        <v>6000000</v>
      </c>
      <c r="H12" s="550"/>
    </row>
    <row r="13" spans="1:8" s="506" customFormat="1" ht="18" hidden="1" customHeight="1">
      <c r="A13" s="551"/>
      <c r="B13" s="551"/>
      <c r="C13" s="1248"/>
      <c r="D13" s="1251"/>
      <c r="E13" s="552" t="s">
        <v>1</v>
      </c>
      <c r="F13" s="548">
        <v>0</v>
      </c>
      <c r="G13" s="549">
        <v>0</v>
      </c>
      <c r="H13" s="550"/>
    </row>
    <row r="14" spans="1:8" s="506" customFormat="1" ht="18" hidden="1" customHeight="1">
      <c r="A14" s="551"/>
      <c r="B14" s="551"/>
      <c r="C14" s="1249"/>
      <c r="D14" s="1252"/>
      <c r="E14" s="552" t="s">
        <v>2</v>
      </c>
      <c r="F14" s="548">
        <f>F12+F13</f>
        <v>6000000</v>
      </c>
      <c r="G14" s="548">
        <f>G12+G13</f>
        <v>6000000</v>
      </c>
      <c r="H14" s="550"/>
    </row>
    <row r="15" spans="1:8" s="506" customFormat="1" ht="24.95" hidden="1" customHeight="1">
      <c r="A15" s="551"/>
      <c r="B15" s="551"/>
      <c r="C15" s="1247" t="s">
        <v>1222</v>
      </c>
      <c r="D15" s="1250" t="s">
        <v>1224</v>
      </c>
      <c r="E15" s="547" t="s">
        <v>0</v>
      </c>
      <c r="F15" s="548">
        <v>100000</v>
      </c>
      <c r="G15" s="549">
        <v>100000</v>
      </c>
      <c r="H15" s="550"/>
    </row>
    <row r="16" spans="1:8" s="506" customFormat="1" ht="24.95" hidden="1" customHeight="1">
      <c r="A16" s="551"/>
      <c r="B16" s="551"/>
      <c r="C16" s="1248"/>
      <c r="D16" s="1251"/>
      <c r="E16" s="552" t="s">
        <v>1</v>
      </c>
      <c r="F16" s="548">
        <v>0</v>
      </c>
      <c r="G16" s="549">
        <v>0</v>
      </c>
      <c r="H16" s="550"/>
    </row>
    <row r="17" spans="1:8" s="506" customFormat="1" ht="24.95" hidden="1" customHeight="1">
      <c r="A17" s="551"/>
      <c r="B17" s="551"/>
      <c r="C17" s="1249"/>
      <c r="D17" s="1252"/>
      <c r="E17" s="552" t="s">
        <v>2</v>
      </c>
      <c r="F17" s="548">
        <f>F15+F16</f>
        <v>100000</v>
      </c>
      <c r="G17" s="548">
        <f>G15+G16</f>
        <v>100000</v>
      </c>
      <c r="H17" s="550"/>
    </row>
    <row r="18" spans="1:8" s="506" customFormat="1" ht="24.95" hidden="1" customHeight="1">
      <c r="A18" s="551"/>
      <c r="B18" s="551"/>
      <c r="C18" s="1247" t="s">
        <v>1222</v>
      </c>
      <c r="D18" s="1250" t="s">
        <v>1225</v>
      </c>
      <c r="E18" s="547" t="s">
        <v>0</v>
      </c>
      <c r="F18" s="548">
        <v>1760000</v>
      </c>
      <c r="G18" s="549">
        <v>1760000</v>
      </c>
      <c r="H18" s="550"/>
    </row>
    <row r="19" spans="1:8" s="506" customFormat="1" ht="24.95" hidden="1" customHeight="1">
      <c r="A19" s="551"/>
      <c r="B19" s="551"/>
      <c r="C19" s="1248"/>
      <c r="D19" s="1251"/>
      <c r="E19" s="552" t="s">
        <v>1</v>
      </c>
      <c r="F19" s="548">
        <v>0</v>
      </c>
      <c r="G19" s="549">
        <v>0</v>
      </c>
      <c r="H19" s="550"/>
    </row>
    <row r="20" spans="1:8" s="506" customFormat="1" ht="24.95" hidden="1" customHeight="1">
      <c r="A20" s="553"/>
      <c r="B20" s="553"/>
      <c r="C20" s="1249"/>
      <c r="D20" s="1252"/>
      <c r="E20" s="552" t="s">
        <v>2</v>
      </c>
      <c r="F20" s="548">
        <f>F18+F19</f>
        <v>1760000</v>
      </c>
      <c r="G20" s="548">
        <f>G18+G19</f>
        <v>1760000</v>
      </c>
      <c r="H20" s="550"/>
    </row>
    <row r="21" spans="1:8" s="506" customFormat="1" ht="18" hidden="1" customHeight="1">
      <c r="A21" s="546" t="s">
        <v>43</v>
      </c>
      <c r="B21" s="546" t="s">
        <v>521</v>
      </c>
      <c r="C21" s="1247" t="s">
        <v>1222</v>
      </c>
      <c r="D21" s="1250" t="s">
        <v>1226</v>
      </c>
      <c r="E21" s="547" t="s">
        <v>0</v>
      </c>
      <c r="F21" s="548">
        <v>0</v>
      </c>
      <c r="G21" s="549">
        <v>0</v>
      </c>
      <c r="H21" s="550"/>
    </row>
    <row r="22" spans="1:8" s="506" customFormat="1" ht="18" hidden="1" customHeight="1">
      <c r="A22" s="551"/>
      <c r="B22" s="551"/>
      <c r="C22" s="1248"/>
      <c r="D22" s="1251"/>
      <c r="E22" s="552" t="s">
        <v>1</v>
      </c>
      <c r="F22" s="548">
        <v>0</v>
      </c>
      <c r="G22" s="549">
        <v>0</v>
      </c>
      <c r="H22" s="550"/>
    </row>
    <row r="23" spans="1:8" s="506" customFormat="1" ht="18" hidden="1" customHeight="1">
      <c r="A23" s="553"/>
      <c r="B23" s="553"/>
      <c r="C23" s="1249"/>
      <c r="D23" s="1252"/>
      <c r="E23" s="552" t="s">
        <v>2</v>
      </c>
      <c r="F23" s="548">
        <f>F21+F22</f>
        <v>0</v>
      </c>
      <c r="G23" s="548">
        <f>G21+G22</f>
        <v>0</v>
      </c>
      <c r="H23" s="550"/>
    </row>
    <row r="24" spans="1:8" s="506" customFormat="1" ht="18" hidden="1" customHeight="1">
      <c r="A24" s="546" t="s">
        <v>53</v>
      </c>
      <c r="B24" s="546" t="s">
        <v>555</v>
      </c>
      <c r="C24" s="1247" t="s">
        <v>1227</v>
      </c>
      <c r="D24" s="1250" t="s">
        <v>1228</v>
      </c>
      <c r="E24" s="547" t="s">
        <v>0</v>
      </c>
      <c r="F24" s="548">
        <v>650000</v>
      </c>
      <c r="G24" s="549">
        <v>650000</v>
      </c>
      <c r="H24" s="550"/>
    </row>
    <row r="25" spans="1:8" s="506" customFormat="1" ht="18" hidden="1" customHeight="1">
      <c r="A25" s="551"/>
      <c r="B25" s="551"/>
      <c r="C25" s="1248"/>
      <c r="D25" s="1251"/>
      <c r="E25" s="552" t="s">
        <v>1</v>
      </c>
      <c r="F25" s="548">
        <v>0</v>
      </c>
      <c r="G25" s="549">
        <v>0</v>
      </c>
      <c r="H25" s="550"/>
    </row>
    <row r="26" spans="1:8" s="506" customFormat="1" ht="18" hidden="1" customHeight="1">
      <c r="A26" s="551"/>
      <c r="B26" s="551"/>
      <c r="C26" s="1249"/>
      <c r="D26" s="1252"/>
      <c r="E26" s="552" t="s">
        <v>2</v>
      </c>
      <c r="F26" s="548">
        <f>F24+F25</f>
        <v>650000</v>
      </c>
      <c r="G26" s="548">
        <f>G24+G25</f>
        <v>650000</v>
      </c>
      <c r="H26" s="550"/>
    </row>
    <row r="27" spans="1:8" s="506" customFormat="1" ht="18" customHeight="1">
      <c r="A27" s="546" t="s">
        <v>53</v>
      </c>
      <c r="B27" s="546" t="s">
        <v>555</v>
      </c>
      <c r="C27" s="1268" t="s">
        <v>1227</v>
      </c>
      <c r="D27" s="1268" t="s">
        <v>1229</v>
      </c>
      <c r="E27" s="554" t="s">
        <v>0</v>
      </c>
      <c r="F27" s="548">
        <v>0</v>
      </c>
      <c r="G27" s="549">
        <v>0</v>
      </c>
    </row>
    <row r="28" spans="1:8" s="506" customFormat="1" ht="18" customHeight="1">
      <c r="A28" s="551"/>
      <c r="B28" s="551"/>
      <c r="C28" s="1269"/>
      <c r="D28" s="1269"/>
      <c r="E28" s="547" t="s">
        <v>1</v>
      </c>
      <c r="F28" s="548">
        <v>880000</v>
      </c>
      <c r="G28" s="549">
        <v>880000</v>
      </c>
    </row>
    <row r="29" spans="1:8" s="506" customFormat="1" ht="18" customHeight="1">
      <c r="A29" s="553"/>
      <c r="B29" s="553"/>
      <c r="C29" s="1270"/>
      <c r="D29" s="1270"/>
      <c r="E29" s="555" t="s">
        <v>2</v>
      </c>
      <c r="F29" s="548">
        <f>F27+F28</f>
        <v>880000</v>
      </c>
      <c r="G29" s="548">
        <f>G27+G28</f>
        <v>880000</v>
      </c>
    </row>
    <row r="30" spans="1:8" s="506" customFormat="1" ht="18" hidden="1" customHeight="1">
      <c r="A30" s="556" t="s">
        <v>59</v>
      </c>
      <c r="B30" s="546" t="s">
        <v>303</v>
      </c>
      <c r="C30" s="1265" t="s">
        <v>1222</v>
      </c>
      <c r="D30" s="1250" t="s">
        <v>1230</v>
      </c>
      <c r="E30" s="547" t="s">
        <v>0</v>
      </c>
      <c r="F30" s="548">
        <v>581028</v>
      </c>
      <c r="G30" s="549">
        <v>581028</v>
      </c>
      <c r="H30" s="550"/>
    </row>
    <row r="31" spans="1:8" s="506" customFormat="1" ht="18" hidden="1" customHeight="1">
      <c r="A31" s="557"/>
      <c r="B31" s="551"/>
      <c r="C31" s="1266"/>
      <c r="D31" s="1251"/>
      <c r="E31" s="552" t="s">
        <v>1</v>
      </c>
      <c r="F31" s="548">
        <v>0</v>
      </c>
      <c r="G31" s="549">
        <v>0</v>
      </c>
      <c r="H31" s="550"/>
    </row>
    <row r="32" spans="1:8" s="506" customFormat="1" ht="18" hidden="1" customHeight="1">
      <c r="A32" s="558"/>
      <c r="B32" s="553"/>
      <c r="C32" s="1267"/>
      <c r="D32" s="1252"/>
      <c r="E32" s="552" t="s">
        <v>2</v>
      </c>
      <c r="F32" s="548">
        <f>F30+F31</f>
        <v>581028</v>
      </c>
      <c r="G32" s="548">
        <f>G30+G31</f>
        <v>581028</v>
      </c>
      <c r="H32" s="550"/>
    </row>
    <row r="33" spans="1:8" s="559" customFormat="1" ht="14.25" customHeight="1">
      <c r="A33" s="535" t="s">
        <v>1208</v>
      </c>
      <c r="B33" s="534"/>
      <c r="C33" s="528"/>
      <c r="D33" s="528"/>
      <c r="E33" s="415"/>
      <c r="F33" s="530"/>
      <c r="G33" s="416"/>
    </row>
    <row r="34" spans="1:8" s="535" customFormat="1" ht="14.25" customHeight="1">
      <c r="A34" s="535" t="s">
        <v>1231</v>
      </c>
      <c r="C34" s="560"/>
      <c r="D34" s="560"/>
      <c r="E34" s="561"/>
      <c r="F34" s="536"/>
      <c r="G34" s="560"/>
    </row>
    <row r="35" spans="1:8" s="563" customFormat="1" ht="14.25" customHeight="1">
      <c r="A35" s="535" t="s">
        <v>1232</v>
      </c>
      <c r="B35" s="535"/>
      <c r="C35" s="560"/>
      <c r="D35" s="560"/>
      <c r="E35" s="561"/>
      <c r="F35" s="536"/>
      <c r="G35" s="562"/>
    </row>
    <row r="36" spans="1:8" s="535" customFormat="1" ht="14.25" customHeight="1">
      <c r="A36" s="535" t="s">
        <v>1233</v>
      </c>
      <c r="C36" s="560"/>
      <c r="D36" s="560"/>
      <c r="E36" s="561"/>
      <c r="F36" s="536"/>
      <c r="G36" s="560"/>
    </row>
    <row r="37" spans="1:8" s="559" customFormat="1" ht="27" customHeight="1">
      <c r="A37" s="534"/>
      <c r="B37" s="534"/>
      <c r="C37" s="528"/>
      <c r="D37" s="528"/>
      <c r="E37" s="529"/>
      <c r="F37" s="530"/>
      <c r="G37" s="416"/>
      <c r="H37" s="416"/>
    </row>
    <row r="38" spans="1:8" ht="27" customHeight="1"/>
    <row r="39" spans="1:8" s="564" customFormat="1" ht="24.75" customHeight="1">
      <c r="A39" s="534"/>
      <c r="B39" s="534"/>
      <c r="C39" s="528"/>
      <c r="D39" s="528"/>
      <c r="E39" s="529"/>
      <c r="F39" s="530"/>
      <c r="G39" s="527"/>
      <c r="H39" s="527"/>
    </row>
    <row r="40" spans="1:8" ht="30" customHeight="1"/>
    <row r="41" spans="1:8" ht="30" customHeight="1"/>
    <row r="42" spans="1:8" s="533" customFormat="1" ht="22.5" customHeight="1">
      <c r="A42" s="534"/>
      <c r="B42" s="534"/>
      <c r="C42" s="528"/>
      <c r="D42" s="528"/>
      <c r="E42" s="529"/>
      <c r="F42" s="530"/>
      <c r="G42" s="565"/>
      <c r="H42" s="565"/>
    </row>
    <row r="43" spans="1:8" ht="30" customHeight="1"/>
    <row r="44" spans="1:8" ht="28.5" customHeight="1"/>
    <row r="45" spans="1:8" s="559" customFormat="1" ht="24.75" customHeight="1">
      <c r="A45" s="534"/>
      <c r="B45" s="534"/>
      <c r="C45" s="528"/>
      <c r="D45" s="528"/>
      <c r="E45" s="529"/>
      <c r="F45" s="530"/>
      <c r="G45" s="416"/>
      <c r="H45" s="416"/>
    </row>
    <row r="46" spans="1:8" ht="24.75" customHeight="1"/>
    <row r="47" spans="1:8" s="564" customFormat="1" ht="21" customHeight="1">
      <c r="A47" s="534"/>
      <c r="B47" s="534"/>
      <c r="C47" s="528"/>
      <c r="D47" s="528"/>
      <c r="E47" s="529"/>
      <c r="F47" s="530"/>
      <c r="G47" s="527"/>
      <c r="H47" s="527"/>
    </row>
    <row r="49" spans="1:8" ht="9" customHeight="1"/>
    <row r="50" spans="1:8" s="478" customFormat="1" ht="35.25" customHeight="1">
      <c r="A50" s="534"/>
      <c r="B50" s="534"/>
      <c r="C50" s="528"/>
      <c r="D50" s="528"/>
      <c r="E50" s="529"/>
      <c r="F50" s="530"/>
    </row>
    <row r="51" spans="1:8" s="559" customFormat="1" ht="22.5" customHeight="1">
      <c r="A51" s="534"/>
      <c r="B51" s="534"/>
      <c r="C51" s="528"/>
      <c r="D51" s="528"/>
      <c r="E51" s="529"/>
      <c r="F51" s="530"/>
      <c r="G51" s="416"/>
      <c r="H51" s="416"/>
    </row>
    <row r="52" spans="1:8" ht="41.25" customHeight="1"/>
    <row r="53" spans="1:8" s="478" customFormat="1" ht="21.75" customHeight="1">
      <c r="A53" s="534"/>
      <c r="B53" s="534"/>
      <c r="C53" s="528"/>
      <c r="D53" s="528"/>
      <c r="E53" s="529"/>
      <c r="F53" s="530"/>
    </row>
    <row r="54" spans="1:8" ht="21.75" customHeight="1">
      <c r="G54" s="531"/>
      <c r="H54" s="531"/>
    </row>
    <row r="55" spans="1:8" ht="24.75" customHeight="1">
      <c r="G55" s="531"/>
      <c r="H55" s="531"/>
    </row>
    <row r="56" spans="1:8" ht="12" customHeight="1">
      <c r="G56" s="531"/>
      <c r="H56" s="531"/>
    </row>
    <row r="57" spans="1:8" s="566" customFormat="1" ht="30.75" customHeight="1">
      <c r="A57" s="534"/>
      <c r="B57" s="534"/>
      <c r="C57" s="528"/>
      <c r="D57" s="528"/>
      <c r="E57" s="529"/>
      <c r="F57" s="530"/>
    </row>
    <row r="58" spans="1:8" s="478" customFormat="1" ht="21.75" customHeight="1">
      <c r="A58" s="534"/>
      <c r="B58" s="534"/>
      <c r="C58" s="528"/>
      <c r="D58" s="528"/>
      <c r="E58" s="529"/>
      <c r="F58" s="530"/>
    </row>
    <row r="59" spans="1:8" s="567" customFormat="1" ht="21.75" customHeight="1">
      <c r="A59" s="534"/>
      <c r="B59" s="534"/>
      <c r="C59" s="528"/>
      <c r="D59" s="528"/>
      <c r="E59" s="529"/>
      <c r="F59" s="530"/>
    </row>
    <row r="60" spans="1:8" s="567" customFormat="1" ht="21.75" customHeight="1">
      <c r="A60" s="534"/>
      <c r="B60" s="534"/>
      <c r="C60" s="528"/>
      <c r="D60" s="528"/>
      <c r="E60" s="529"/>
      <c r="F60" s="530"/>
    </row>
    <row r="62" spans="1:8" s="417" customFormat="1" ht="24" customHeight="1">
      <c r="A62" s="534"/>
      <c r="B62" s="534"/>
      <c r="C62" s="528"/>
      <c r="D62" s="528"/>
      <c r="E62" s="529"/>
      <c r="F62" s="530"/>
      <c r="G62" s="537"/>
      <c r="H62" s="537"/>
    </row>
    <row r="63" spans="1:8" s="417" customFormat="1" ht="24" customHeight="1">
      <c r="A63" s="534"/>
      <c r="B63" s="534"/>
      <c r="C63" s="528"/>
      <c r="D63" s="528"/>
      <c r="E63" s="529"/>
      <c r="F63" s="530"/>
      <c r="G63" s="537"/>
      <c r="H63" s="537"/>
    </row>
    <row r="64" spans="1:8" s="407" customFormat="1" ht="24" customHeight="1">
      <c r="A64" s="534"/>
      <c r="B64" s="534"/>
      <c r="C64" s="528"/>
      <c r="D64" s="528"/>
      <c r="E64" s="529"/>
      <c r="F64" s="530"/>
      <c r="G64" s="413"/>
      <c r="H64" s="413"/>
    </row>
    <row r="65" spans="1:8" s="407" customFormat="1" ht="24" customHeight="1">
      <c r="A65" s="534"/>
      <c r="B65" s="534"/>
      <c r="C65" s="528"/>
      <c r="D65" s="528"/>
      <c r="E65" s="529"/>
      <c r="F65" s="530"/>
      <c r="G65" s="413"/>
      <c r="H65" s="413"/>
    </row>
    <row r="66" spans="1:8" s="417" customFormat="1" ht="21" customHeight="1">
      <c r="A66" s="534"/>
      <c r="B66" s="534"/>
      <c r="C66" s="528"/>
      <c r="D66" s="528"/>
      <c r="E66" s="529"/>
      <c r="F66" s="530"/>
      <c r="G66" s="537"/>
      <c r="H66" s="537"/>
    </row>
    <row r="67" spans="1:8" ht="19.5" customHeight="1"/>
    <row r="68" spans="1:8" s="534" customFormat="1" ht="21.75" customHeight="1">
      <c r="C68" s="528"/>
      <c r="D68" s="528"/>
      <c r="E68" s="529"/>
      <c r="F68" s="530"/>
      <c r="G68" s="528"/>
      <c r="H68" s="528"/>
    </row>
  </sheetData>
  <sheetProtection password="C25B" sheet="1" objects="1" scenarios="1"/>
  <mergeCells count="25">
    <mergeCell ref="C18:C20"/>
    <mergeCell ref="D18:D20"/>
    <mergeCell ref="C30:C32"/>
    <mergeCell ref="D30:D32"/>
    <mergeCell ref="C21:C23"/>
    <mergeCell ref="D21:D23"/>
    <mergeCell ref="C24:C26"/>
    <mergeCell ref="D24:D26"/>
    <mergeCell ref="C27:C29"/>
    <mergeCell ref="D27:D29"/>
    <mergeCell ref="A9:D11"/>
    <mergeCell ref="C12:C14"/>
    <mergeCell ref="D12:D14"/>
    <mergeCell ref="C15:C17"/>
    <mergeCell ref="D1:G1"/>
    <mergeCell ref="D2:G2"/>
    <mergeCell ref="D3:G3"/>
    <mergeCell ref="A4:G4"/>
    <mergeCell ref="A6:A7"/>
    <mergeCell ref="B6:B7"/>
    <mergeCell ref="C6:D6"/>
    <mergeCell ref="E6:E7"/>
    <mergeCell ref="F6:F7"/>
    <mergeCell ref="G6:G7"/>
    <mergeCell ref="D15:D17"/>
  </mergeCells>
  <printOptions horizontalCentered="1"/>
  <pageMargins left="0.70866141732283472" right="0.70866141732283472" top="0.98425196850393704" bottom="0.74803149606299213" header="0" footer="0.19685039370078741"/>
  <pageSetup paperSize="9" scale="8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152"/>
  <sheetViews>
    <sheetView view="pageBreakPreview" topLeftCell="A125" zoomScaleNormal="100" zoomScaleSheetLayoutView="100" workbookViewId="0">
      <selection activeCell="D126" sqref="D126"/>
    </sheetView>
  </sheetViews>
  <sheetFormatPr defaultColWidth="8" defaultRowHeight="12.75"/>
  <cols>
    <col min="1" max="1" width="4.625" style="534" customWidth="1"/>
    <col min="2" max="2" width="6.625" style="534" customWidth="1"/>
    <col min="3" max="3" width="21.625" style="528" customWidth="1"/>
    <col min="4" max="4" width="42" style="528" customWidth="1"/>
    <col min="5" max="5" width="2.125" style="415" customWidth="1"/>
    <col min="6" max="6" width="13.75" style="530" customWidth="1"/>
    <col min="7" max="7" width="16.125" style="528" customWidth="1"/>
    <col min="8" max="8" width="2.875" style="528" customWidth="1"/>
    <col min="9" max="16384" width="8" style="531"/>
  </cols>
  <sheetData>
    <row r="1" spans="1:8" ht="15" customHeight="1">
      <c r="C1" s="536"/>
      <c r="D1" s="568" t="s">
        <v>1234</v>
      </c>
      <c r="E1" s="1253" t="s">
        <v>1235</v>
      </c>
      <c r="F1" s="1253"/>
      <c r="G1" s="1253"/>
    </row>
    <row r="2" spans="1:8" ht="15" customHeight="1">
      <c r="C2" s="536"/>
      <c r="D2" s="536" t="s">
        <v>1236</v>
      </c>
      <c r="E2" s="1254" t="s">
        <v>1237</v>
      </c>
      <c r="F2" s="1254"/>
      <c r="G2" s="1254"/>
    </row>
    <row r="3" spans="1:8" ht="9.75" customHeight="1">
      <c r="D3" s="1254" t="s">
        <v>1216</v>
      </c>
      <c r="E3" s="1254"/>
      <c r="F3" s="1254"/>
      <c r="G3" s="1254"/>
    </row>
    <row r="4" spans="1:8" ht="51" customHeight="1">
      <c r="A4" s="1255" t="s">
        <v>1238</v>
      </c>
      <c r="B4" s="1255"/>
      <c r="C4" s="1255"/>
      <c r="D4" s="1255"/>
      <c r="E4" s="1255"/>
      <c r="F4" s="1255"/>
      <c r="G4" s="1255"/>
    </row>
    <row r="5" spans="1:8" s="407" customFormat="1" ht="11.25" customHeight="1">
      <c r="A5" s="414"/>
      <c r="B5" s="414"/>
      <c r="C5" s="413"/>
      <c r="D5" s="413"/>
      <c r="E5" s="415"/>
      <c r="F5" s="412"/>
      <c r="G5" s="412"/>
      <c r="H5" s="413"/>
    </row>
    <row r="6" spans="1:8" s="407" customFormat="1" ht="11.25" customHeight="1">
      <c r="A6" s="414"/>
      <c r="B6" s="414"/>
      <c r="C6" s="413"/>
      <c r="D6" s="413"/>
      <c r="E6" s="415"/>
      <c r="F6" s="412"/>
      <c r="G6" s="408" t="s">
        <v>35</v>
      </c>
      <c r="H6" s="413"/>
    </row>
    <row r="7" spans="1:8" s="417" customFormat="1" ht="15.75" customHeight="1">
      <c r="A7" s="1256" t="s">
        <v>36</v>
      </c>
      <c r="B7" s="1256" t="s">
        <v>235</v>
      </c>
      <c r="C7" s="1258" t="s">
        <v>615</v>
      </c>
      <c r="D7" s="1259"/>
      <c r="E7" s="1271" t="s">
        <v>93</v>
      </c>
      <c r="F7" s="1262" t="s">
        <v>1239</v>
      </c>
      <c r="G7" s="1260" t="s">
        <v>1219</v>
      </c>
      <c r="H7" s="537"/>
    </row>
    <row r="8" spans="1:8" s="417" customFormat="1" ht="38.25" customHeight="1">
      <c r="A8" s="1257"/>
      <c r="B8" s="1257"/>
      <c r="C8" s="538" t="s">
        <v>1240</v>
      </c>
      <c r="D8" s="538" t="s">
        <v>1221</v>
      </c>
      <c r="E8" s="1272"/>
      <c r="F8" s="1263"/>
      <c r="G8" s="1264"/>
      <c r="H8" s="537"/>
    </row>
    <row r="9" spans="1:8" s="438" customFormat="1" ht="11.25">
      <c r="A9" s="539">
        <v>1</v>
      </c>
      <c r="B9" s="539">
        <v>2</v>
      </c>
      <c r="C9" s="540">
        <v>3</v>
      </c>
      <c r="D9" s="540">
        <v>4</v>
      </c>
      <c r="E9" s="569"/>
      <c r="F9" s="541">
        <v>5</v>
      </c>
      <c r="G9" s="540">
        <v>6</v>
      </c>
      <c r="H9" s="439"/>
    </row>
    <row r="10" spans="1:8" s="544" customFormat="1" ht="18" customHeight="1">
      <c r="A10" s="1238" t="s">
        <v>245</v>
      </c>
      <c r="B10" s="1239"/>
      <c r="C10" s="1239"/>
      <c r="D10" s="1240"/>
      <c r="E10" s="570" t="s">
        <v>0</v>
      </c>
      <c r="F10" s="543">
        <f>F23+F14+F17+F20+F26+F29+F32+F35+F38+F41+F44+F47+F50+F53+F56+F59+F62+F65+F68+F71+F74+F77+F80+F83+F86+F89+F92+F95+F98+F101+F104+F107+F110+F113+F116+F119+F122</f>
        <v>41854714</v>
      </c>
      <c r="G10" s="543">
        <f>G23+G14+G17+G20+G26+G29+G32+G35+G38+G41+G44+G47+G50+G53+G56+G59+G62+G65+G68+G71+G74+G77+G80+G83+G86+G89+G92+G95+G98+G101+G104+G107+G110+G113+G116+G119+G122</f>
        <v>345165346</v>
      </c>
    </row>
    <row r="11" spans="1:8" s="544" customFormat="1" ht="18" customHeight="1">
      <c r="A11" s="1115"/>
      <c r="B11" s="1116"/>
      <c r="C11" s="1116"/>
      <c r="D11" s="1117"/>
      <c r="E11" s="571" t="s">
        <v>1</v>
      </c>
      <c r="F11" s="543">
        <f t="shared" ref="F11:G12" si="0">F24+F15+F18+F21+F27+F30+F33+F36+F39+F42+F45+F48+F51+F54+F57+F60+F63+F66+F69+F72+F75+F78+F81+F84+F87+F90+F93+F96+F99+F102+F105+F108+F111+F114+F117+F120+F123</f>
        <v>-554234</v>
      </c>
      <c r="G11" s="543">
        <f t="shared" si="0"/>
        <v>14589753</v>
      </c>
    </row>
    <row r="12" spans="1:8" s="544" customFormat="1" ht="18" customHeight="1">
      <c r="A12" s="1118"/>
      <c r="B12" s="1119"/>
      <c r="C12" s="1119"/>
      <c r="D12" s="1120"/>
      <c r="E12" s="572" t="s">
        <v>2</v>
      </c>
      <c r="F12" s="543">
        <f t="shared" si="0"/>
        <v>41300480</v>
      </c>
      <c r="G12" s="543">
        <f t="shared" si="0"/>
        <v>359755099</v>
      </c>
    </row>
    <row r="13" spans="1:8" s="544" customFormat="1" ht="9" customHeight="1">
      <c r="A13" s="1273"/>
      <c r="B13" s="1274"/>
      <c r="C13" s="1274"/>
      <c r="D13" s="1274"/>
      <c r="E13" s="1274"/>
      <c r="F13" s="1274"/>
      <c r="G13" s="1275"/>
    </row>
    <row r="14" spans="1:8" s="579" customFormat="1" ht="18.95" hidden="1" customHeight="1">
      <c r="A14" s="573">
        <v>600</v>
      </c>
      <c r="B14" s="574">
        <v>60013</v>
      </c>
      <c r="C14" s="1276" t="s">
        <v>1241</v>
      </c>
      <c r="D14" s="1277" t="s">
        <v>1242</v>
      </c>
      <c r="E14" s="575" t="s">
        <v>0</v>
      </c>
      <c r="F14" s="576">
        <v>981550</v>
      </c>
      <c r="G14" s="577">
        <v>981550</v>
      </c>
      <c r="H14" s="578"/>
    </row>
    <row r="15" spans="1:8" s="579" customFormat="1" ht="18.95" hidden="1" customHeight="1">
      <c r="A15" s="573"/>
      <c r="B15" s="574"/>
      <c r="C15" s="1124"/>
      <c r="D15" s="1278"/>
      <c r="E15" s="458" t="s">
        <v>1</v>
      </c>
      <c r="F15" s="576">
        <v>0</v>
      </c>
      <c r="G15" s="577">
        <v>0</v>
      </c>
      <c r="H15" s="578"/>
    </row>
    <row r="16" spans="1:8" s="579" customFormat="1" ht="18.95" hidden="1" customHeight="1">
      <c r="A16" s="573"/>
      <c r="B16" s="574"/>
      <c r="C16" s="1125"/>
      <c r="D16" s="1279"/>
      <c r="E16" s="458" t="s">
        <v>2</v>
      </c>
      <c r="F16" s="576">
        <f>F14+F15</f>
        <v>981550</v>
      </c>
      <c r="G16" s="576">
        <f>G14+G15</f>
        <v>981550</v>
      </c>
      <c r="H16" s="578"/>
    </row>
    <row r="17" spans="1:8" s="579" customFormat="1" ht="18.95" hidden="1" customHeight="1">
      <c r="A17" s="580"/>
      <c r="B17" s="574"/>
      <c r="C17" s="1276" t="s">
        <v>1243</v>
      </c>
      <c r="D17" s="1277" t="s">
        <v>327</v>
      </c>
      <c r="E17" s="581" t="s">
        <v>0</v>
      </c>
      <c r="F17" s="576">
        <v>201215</v>
      </c>
      <c r="G17" s="577">
        <v>201215</v>
      </c>
      <c r="H17" s="578"/>
    </row>
    <row r="18" spans="1:8" s="579" customFormat="1" ht="18.95" hidden="1" customHeight="1">
      <c r="A18" s="580"/>
      <c r="B18" s="574"/>
      <c r="C18" s="1280"/>
      <c r="D18" s="1282"/>
      <c r="E18" s="581" t="s">
        <v>1</v>
      </c>
      <c r="F18" s="576">
        <v>0</v>
      </c>
      <c r="G18" s="577">
        <v>0</v>
      </c>
      <c r="H18" s="578"/>
    </row>
    <row r="19" spans="1:8" s="579" customFormat="1" ht="18.95" hidden="1" customHeight="1">
      <c r="A19" s="580"/>
      <c r="B19" s="574"/>
      <c r="C19" s="1281"/>
      <c r="D19" s="1283"/>
      <c r="E19" s="581" t="s">
        <v>2</v>
      </c>
      <c r="F19" s="576">
        <f>F17+F18</f>
        <v>201215</v>
      </c>
      <c r="G19" s="576">
        <f>G17+G18</f>
        <v>201215</v>
      </c>
      <c r="H19" s="578"/>
    </row>
    <row r="20" spans="1:8" s="579" customFormat="1" ht="18.95" hidden="1" customHeight="1">
      <c r="A20" s="580"/>
      <c r="B20" s="574"/>
      <c r="C20" s="1276" t="s">
        <v>1243</v>
      </c>
      <c r="D20" s="1277" t="s">
        <v>1244</v>
      </c>
      <c r="E20" s="581" t="s">
        <v>0</v>
      </c>
      <c r="F20" s="576">
        <v>0</v>
      </c>
      <c r="G20" s="577">
        <v>0</v>
      </c>
      <c r="H20" s="578"/>
    </row>
    <row r="21" spans="1:8" s="579" customFormat="1" ht="18.95" hidden="1" customHeight="1">
      <c r="A21" s="580"/>
      <c r="B21" s="574"/>
      <c r="C21" s="1124"/>
      <c r="D21" s="1278"/>
      <c r="E21" s="458" t="s">
        <v>1</v>
      </c>
      <c r="F21" s="576">
        <v>0</v>
      </c>
      <c r="G21" s="577">
        <v>0</v>
      </c>
      <c r="H21" s="578"/>
    </row>
    <row r="22" spans="1:8" s="579" customFormat="1" ht="18.95" hidden="1" customHeight="1">
      <c r="A22" s="580"/>
      <c r="B22" s="574"/>
      <c r="C22" s="1125"/>
      <c r="D22" s="1279"/>
      <c r="E22" s="458" t="s">
        <v>2</v>
      </c>
      <c r="F22" s="576">
        <f>F20+F21</f>
        <v>0</v>
      </c>
      <c r="G22" s="576">
        <f>G20+G21</f>
        <v>0</v>
      </c>
      <c r="H22" s="578"/>
    </row>
    <row r="23" spans="1:8" s="579" customFormat="1" ht="18" hidden="1" customHeight="1">
      <c r="A23" s="573"/>
      <c r="B23" s="574"/>
      <c r="C23" s="1276" t="s">
        <v>1245</v>
      </c>
      <c r="D23" s="1277" t="s">
        <v>338</v>
      </c>
      <c r="E23" s="581" t="s">
        <v>0</v>
      </c>
      <c r="F23" s="576">
        <v>213282</v>
      </c>
      <c r="G23" s="577">
        <v>284376</v>
      </c>
      <c r="H23" s="578"/>
    </row>
    <row r="24" spans="1:8" s="579" customFormat="1" ht="18" hidden="1" customHeight="1">
      <c r="A24" s="573"/>
      <c r="B24" s="574"/>
      <c r="C24" s="1124"/>
      <c r="D24" s="1278"/>
      <c r="E24" s="458" t="s">
        <v>1</v>
      </c>
      <c r="F24" s="576">
        <v>0</v>
      </c>
      <c r="G24" s="577">
        <v>0</v>
      </c>
      <c r="H24" s="578"/>
    </row>
    <row r="25" spans="1:8" s="579" customFormat="1" ht="18" hidden="1" customHeight="1">
      <c r="A25" s="573"/>
      <c r="B25" s="574"/>
      <c r="C25" s="1125"/>
      <c r="D25" s="1279"/>
      <c r="E25" s="458" t="s">
        <v>2</v>
      </c>
      <c r="F25" s="576">
        <f>F23+F24</f>
        <v>213282</v>
      </c>
      <c r="G25" s="576">
        <f>G23+G24</f>
        <v>284376</v>
      </c>
      <c r="H25" s="578"/>
    </row>
    <row r="26" spans="1:8" s="579" customFormat="1" ht="18" hidden="1" customHeight="1">
      <c r="A26" s="580"/>
      <c r="B26" s="574"/>
      <c r="C26" s="1276" t="s">
        <v>1246</v>
      </c>
      <c r="D26" s="1277" t="s">
        <v>1247</v>
      </c>
      <c r="E26" s="581" t="s">
        <v>0</v>
      </c>
      <c r="F26" s="576">
        <v>462173</v>
      </c>
      <c r="G26" s="577">
        <v>616231</v>
      </c>
      <c r="H26" s="578"/>
    </row>
    <row r="27" spans="1:8" s="579" customFormat="1" ht="18" hidden="1" customHeight="1">
      <c r="A27" s="580"/>
      <c r="B27" s="574"/>
      <c r="C27" s="1124"/>
      <c r="D27" s="1278"/>
      <c r="E27" s="458" t="s">
        <v>1</v>
      </c>
      <c r="F27" s="576">
        <v>0</v>
      </c>
      <c r="G27" s="577">
        <v>0</v>
      </c>
      <c r="H27" s="578"/>
    </row>
    <row r="28" spans="1:8" s="579" customFormat="1" ht="18" hidden="1" customHeight="1">
      <c r="A28" s="580"/>
      <c r="B28" s="574"/>
      <c r="C28" s="1125"/>
      <c r="D28" s="1279"/>
      <c r="E28" s="458" t="s">
        <v>2</v>
      </c>
      <c r="F28" s="576">
        <f>F26+F27</f>
        <v>462173</v>
      </c>
      <c r="G28" s="576">
        <f>G26+G27</f>
        <v>616231</v>
      </c>
      <c r="H28" s="578"/>
    </row>
    <row r="29" spans="1:8" s="579" customFormat="1" ht="18" customHeight="1">
      <c r="A29" s="573">
        <v>600</v>
      </c>
      <c r="B29" s="574">
        <v>60013</v>
      </c>
      <c r="C29" s="1276" t="s">
        <v>1248</v>
      </c>
      <c r="D29" s="1277" t="s">
        <v>340</v>
      </c>
      <c r="E29" s="581" t="s">
        <v>0</v>
      </c>
      <c r="F29" s="576">
        <v>555714</v>
      </c>
      <c r="G29" s="577">
        <v>740952</v>
      </c>
      <c r="H29" s="578"/>
    </row>
    <row r="30" spans="1:8" s="579" customFormat="1" ht="18" customHeight="1">
      <c r="A30" s="580"/>
      <c r="B30" s="574"/>
      <c r="C30" s="1124"/>
      <c r="D30" s="1278"/>
      <c r="E30" s="458" t="s">
        <v>1</v>
      </c>
      <c r="F30" s="576">
        <v>150000</v>
      </c>
      <c r="G30" s="577">
        <v>200000</v>
      </c>
      <c r="H30" s="578"/>
    </row>
    <row r="31" spans="1:8" s="579" customFormat="1" ht="18" customHeight="1">
      <c r="A31" s="580"/>
      <c r="B31" s="574"/>
      <c r="C31" s="1125"/>
      <c r="D31" s="1279"/>
      <c r="E31" s="458" t="s">
        <v>2</v>
      </c>
      <c r="F31" s="576">
        <f>F29+F30</f>
        <v>705714</v>
      </c>
      <c r="G31" s="576">
        <f>G29+G30</f>
        <v>940952</v>
      </c>
      <c r="H31" s="578"/>
    </row>
    <row r="32" spans="1:8" s="579" customFormat="1" ht="18.95" customHeight="1">
      <c r="A32" s="580"/>
      <c r="B32" s="574"/>
      <c r="C32" s="1276" t="s">
        <v>1249</v>
      </c>
      <c r="D32" s="1277" t="s">
        <v>1250</v>
      </c>
      <c r="E32" s="581" t="s">
        <v>0</v>
      </c>
      <c r="F32" s="576">
        <v>2516952</v>
      </c>
      <c r="G32" s="577">
        <v>12889328</v>
      </c>
      <c r="H32" s="578"/>
    </row>
    <row r="33" spans="1:8" s="579" customFormat="1" ht="18.95" customHeight="1">
      <c r="A33" s="580"/>
      <c r="B33" s="574"/>
      <c r="C33" s="1124"/>
      <c r="D33" s="1278"/>
      <c r="E33" s="458" t="s">
        <v>1</v>
      </c>
      <c r="F33" s="576">
        <v>0</v>
      </c>
      <c r="G33" s="577">
        <v>655352</v>
      </c>
      <c r="H33" s="578"/>
    </row>
    <row r="34" spans="1:8" s="579" customFormat="1" ht="18.95" customHeight="1">
      <c r="A34" s="580"/>
      <c r="B34" s="574"/>
      <c r="C34" s="1125"/>
      <c r="D34" s="1279"/>
      <c r="E34" s="458" t="s">
        <v>2</v>
      </c>
      <c r="F34" s="576">
        <f>F32+F33</f>
        <v>2516952</v>
      </c>
      <c r="G34" s="576">
        <f>G32+G33</f>
        <v>13544680</v>
      </c>
      <c r="H34" s="578"/>
    </row>
    <row r="35" spans="1:8" s="579" customFormat="1" ht="18.95" hidden="1" customHeight="1">
      <c r="A35" s="580"/>
      <c r="B35" s="574"/>
      <c r="C35" s="1276" t="s">
        <v>1251</v>
      </c>
      <c r="D35" s="1277" t="s">
        <v>328</v>
      </c>
      <c r="E35" s="581" t="s">
        <v>0</v>
      </c>
      <c r="F35" s="576">
        <v>61493</v>
      </c>
      <c r="G35" s="577">
        <v>92251</v>
      </c>
      <c r="H35" s="578"/>
    </row>
    <row r="36" spans="1:8" s="579" customFormat="1" ht="18.95" hidden="1" customHeight="1">
      <c r="A36" s="580"/>
      <c r="B36" s="574"/>
      <c r="C36" s="1124"/>
      <c r="D36" s="1278"/>
      <c r="E36" s="458" t="s">
        <v>1</v>
      </c>
      <c r="F36" s="576">
        <v>0</v>
      </c>
      <c r="G36" s="577">
        <v>0</v>
      </c>
      <c r="H36" s="578"/>
    </row>
    <row r="37" spans="1:8" s="579" customFormat="1" ht="18.95" hidden="1" customHeight="1">
      <c r="A37" s="580"/>
      <c r="B37" s="574"/>
      <c r="C37" s="1125"/>
      <c r="D37" s="1279"/>
      <c r="E37" s="458" t="s">
        <v>2</v>
      </c>
      <c r="F37" s="576">
        <f>F35+F36</f>
        <v>61493</v>
      </c>
      <c r="G37" s="576">
        <f>G35+G36</f>
        <v>92251</v>
      </c>
      <c r="H37" s="578"/>
    </row>
    <row r="38" spans="1:8" s="579" customFormat="1" ht="24.95" customHeight="1">
      <c r="A38" s="580"/>
      <c r="B38" s="580"/>
      <c r="C38" s="1276" t="s">
        <v>1252</v>
      </c>
      <c r="D38" s="1277" t="s">
        <v>1253</v>
      </c>
      <c r="E38" s="581" t="s">
        <v>0</v>
      </c>
      <c r="F38" s="576">
        <v>972578</v>
      </c>
      <c r="G38" s="577">
        <v>9895961</v>
      </c>
      <c r="H38" s="578"/>
    </row>
    <row r="39" spans="1:8" s="579" customFormat="1" ht="24.95" customHeight="1">
      <c r="A39" s="580"/>
      <c r="B39" s="580"/>
      <c r="C39" s="1124"/>
      <c r="D39" s="1278"/>
      <c r="E39" s="458" t="s">
        <v>1</v>
      </c>
      <c r="F39" s="576">
        <v>283791</v>
      </c>
      <c r="G39" s="577">
        <v>426621</v>
      </c>
      <c r="H39" s="578"/>
    </row>
    <row r="40" spans="1:8" s="579" customFormat="1" ht="24.95" customHeight="1">
      <c r="A40" s="580"/>
      <c r="B40" s="580"/>
      <c r="C40" s="1125"/>
      <c r="D40" s="1279"/>
      <c r="E40" s="458" t="s">
        <v>2</v>
      </c>
      <c r="F40" s="576">
        <f>F38+F39</f>
        <v>1256369</v>
      </c>
      <c r="G40" s="576">
        <f>G38+G39</f>
        <v>10322582</v>
      </c>
      <c r="H40" s="578"/>
    </row>
    <row r="41" spans="1:8" s="579" customFormat="1" ht="24.95" customHeight="1">
      <c r="A41" s="580"/>
      <c r="B41" s="580"/>
      <c r="C41" s="1276" t="s">
        <v>1254</v>
      </c>
      <c r="D41" s="1277" t="s">
        <v>1255</v>
      </c>
      <c r="E41" s="581" t="s">
        <v>0</v>
      </c>
      <c r="F41" s="576">
        <v>1139487</v>
      </c>
      <c r="G41" s="577">
        <v>3421387</v>
      </c>
      <c r="H41" s="578"/>
    </row>
    <row r="42" spans="1:8" s="579" customFormat="1" ht="24.95" customHeight="1">
      <c r="A42" s="580"/>
      <c r="B42" s="580"/>
      <c r="C42" s="1124"/>
      <c r="D42" s="1278"/>
      <c r="E42" s="458" t="s">
        <v>1</v>
      </c>
      <c r="F42" s="576">
        <v>0</v>
      </c>
      <c r="G42" s="577">
        <v>165965</v>
      </c>
      <c r="H42" s="578"/>
    </row>
    <row r="43" spans="1:8" s="579" customFormat="1" ht="24.95" customHeight="1">
      <c r="A43" s="580"/>
      <c r="B43" s="580"/>
      <c r="C43" s="1125"/>
      <c r="D43" s="1279"/>
      <c r="E43" s="458" t="s">
        <v>2</v>
      </c>
      <c r="F43" s="576">
        <f>F41+F42</f>
        <v>1139487</v>
      </c>
      <c r="G43" s="576">
        <f>G41+G42</f>
        <v>3587352</v>
      </c>
      <c r="H43" s="578"/>
    </row>
    <row r="44" spans="1:8" s="579" customFormat="1" ht="27.95" customHeight="1">
      <c r="A44" s="580"/>
      <c r="B44" s="580"/>
      <c r="C44" s="1276" t="s">
        <v>1256</v>
      </c>
      <c r="D44" s="1277" t="s">
        <v>1257</v>
      </c>
      <c r="E44" s="581" t="s">
        <v>0</v>
      </c>
      <c r="F44" s="576">
        <v>2767959</v>
      </c>
      <c r="G44" s="577">
        <v>5141338</v>
      </c>
      <c r="H44" s="578"/>
    </row>
    <row r="45" spans="1:8" s="579" customFormat="1" ht="27.95" customHeight="1">
      <c r="A45" s="580"/>
      <c r="B45" s="580"/>
      <c r="C45" s="1124"/>
      <c r="D45" s="1278"/>
      <c r="E45" s="458" t="s">
        <v>1</v>
      </c>
      <c r="F45" s="576">
        <v>0</v>
      </c>
      <c r="G45" s="577">
        <v>539797</v>
      </c>
      <c r="H45" s="578"/>
    </row>
    <row r="46" spans="1:8" s="579" customFormat="1" ht="27.95" customHeight="1">
      <c r="A46" s="580"/>
      <c r="B46" s="580"/>
      <c r="C46" s="1125"/>
      <c r="D46" s="1279"/>
      <c r="E46" s="458" t="s">
        <v>2</v>
      </c>
      <c r="F46" s="576">
        <f>F44+F45</f>
        <v>2767959</v>
      </c>
      <c r="G46" s="576">
        <f>G44+G45</f>
        <v>5681135</v>
      </c>
      <c r="H46" s="578"/>
    </row>
    <row r="47" spans="1:8" s="579" customFormat="1" ht="18.95" customHeight="1">
      <c r="A47" s="580"/>
      <c r="B47" s="580"/>
      <c r="C47" s="1276" t="s">
        <v>1258</v>
      </c>
      <c r="D47" s="1277" t="s">
        <v>1259</v>
      </c>
      <c r="E47" s="581" t="s">
        <v>0</v>
      </c>
      <c r="F47" s="576">
        <v>149263</v>
      </c>
      <c r="G47" s="577">
        <v>1557763</v>
      </c>
      <c r="H47" s="578"/>
    </row>
    <row r="48" spans="1:8" s="579" customFormat="1" ht="18.95" customHeight="1">
      <c r="A48" s="580"/>
      <c r="B48" s="580"/>
      <c r="C48" s="1124"/>
      <c r="D48" s="1278"/>
      <c r="E48" s="458" t="s">
        <v>1</v>
      </c>
      <c r="F48" s="576">
        <v>0</v>
      </c>
      <c r="G48" s="577">
        <v>313990</v>
      </c>
      <c r="H48" s="578"/>
    </row>
    <row r="49" spans="1:8" s="579" customFormat="1" ht="18.95" customHeight="1">
      <c r="A49" s="580"/>
      <c r="B49" s="580"/>
      <c r="C49" s="1125"/>
      <c r="D49" s="1279"/>
      <c r="E49" s="458" t="s">
        <v>2</v>
      </c>
      <c r="F49" s="576">
        <f>F47+F48</f>
        <v>149263</v>
      </c>
      <c r="G49" s="576">
        <f>G47+G48</f>
        <v>1871753</v>
      </c>
      <c r="H49" s="578"/>
    </row>
    <row r="50" spans="1:8" s="579" customFormat="1" ht="18.95" hidden="1" customHeight="1">
      <c r="A50" s="580"/>
      <c r="B50" s="580"/>
      <c r="C50" s="1276" t="s">
        <v>1260</v>
      </c>
      <c r="D50" s="1277" t="s">
        <v>1261</v>
      </c>
      <c r="E50" s="581" t="s">
        <v>0</v>
      </c>
      <c r="F50" s="576">
        <v>2446663</v>
      </c>
      <c r="G50" s="577">
        <v>53745110</v>
      </c>
      <c r="H50" s="578"/>
    </row>
    <row r="51" spans="1:8" s="579" customFormat="1" ht="18.95" hidden="1" customHeight="1">
      <c r="A51" s="580"/>
      <c r="B51" s="580"/>
      <c r="C51" s="1124"/>
      <c r="D51" s="1278"/>
      <c r="E51" s="458" t="s">
        <v>1</v>
      </c>
      <c r="F51" s="576">
        <v>0</v>
      </c>
      <c r="G51" s="577">
        <v>0</v>
      </c>
      <c r="H51" s="578"/>
    </row>
    <row r="52" spans="1:8" s="579" customFormat="1" ht="18.95" hidden="1" customHeight="1">
      <c r="A52" s="580"/>
      <c r="B52" s="580"/>
      <c r="C52" s="1125"/>
      <c r="D52" s="1279"/>
      <c r="E52" s="458" t="s">
        <v>2</v>
      </c>
      <c r="F52" s="576">
        <f>F50+F51</f>
        <v>2446663</v>
      </c>
      <c r="G52" s="576">
        <f>G50+G51</f>
        <v>53745110</v>
      </c>
      <c r="H52" s="578"/>
    </row>
    <row r="53" spans="1:8" s="579" customFormat="1" ht="18" customHeight="1">
      <c r="A53" s="580"/>
      <c r="B53" s="580"/>
      <c r="C53" s="1276" t="s">
        <v>1262</v>
      </c>
      <c r="D53" s="1277" t="s">
        <v>1263</v>
      </c>
      <c r="E53" s="581" t="s">
        <v>0</v>
      </c>
      <c r="F53" s="576">
        <v>1482700</v>
      </c>
      <c r="G53" s="577">
        <v>36270063</v>
      </c>
      <c r="H53" s="578"/>
    </row>
    <row r="54" spans="1:8" s="579" customFormat="1" ht="18" customHeight="1">
      <c r="A54" s="580"/>
      <c r="B54" s="580"/>
      <c r="C54" s="1124"/>
      <c r="D54" s="1278"/>
      <c r="E54" s="458" t="s">
        <v>1</v>
      </c>
      <c r="F54" s="576">
        <v>-1112025</v>
      </c>
      <c r="G54" s="577">
        <v>-26298631</v>
      </c>
      <c r="H54" s="578"/>
    </row>
    <row r="55" spans="1:8" s="579" customFormat="1" ht="18" customHeight="1">
      <c r="A55" s="580"/>
      <c r="B55" s="580"/>
      <c r="C55" s="1125"/>
      <c r="D55" s="1279"/>
      <c r="E55" s="458" t="s">
        <v>2</v>
      </c>
      <c r="F55" s="576">
        <f>F53+F54</f>
        <v>370675</v>
      </c>
      <c r="G55" s="576">
        <f>G53+G54</f>
        <v>9971432</v>
      </c>
      <c r="H55" s="578"/>
    </row>
    <row r="56" spans="1:8" s="579" customFormat="1" ht="18.95" hidden="1" customHeight="1">
      <c r="A56" s="573"/>
      <c r="B56" s="573"/>
      <c r="C56" s="1276" t="s">
        <v>1264</v>
      </c>
      <c r="D56" s="1277" t="s">
        <v>1265</v>
      </c>
      <c r="E56" s="581" t="s">
        <v>0</v>
      </c>
      <c r="F56" s="576">
        <v>1707370</v>
      </c>
      <c r="G56" s="577">
        <v>61388141</v>
      </c>
      <c r="H56" s="578"/>
    </row>
    <row r="57" spans="1:8" s="579" customFormat="1" ht="18.95" hidden="1" customHeight="1">
      <c r="A57" s="580"/>
      <c r="B57" s="580"/>
      <c r="C57" s="1280"/>
      <c r="D57" s="1282"/>
      <c r="E57" s="581" t="s">
        <v>1</v>
      </c>
      <c r="F57" s="576">
        <v>0</v>
      </c>
      <c r="G57" s="577">
        <v>0</v>
      </c>
      <c r="H57" s="578"/>
    </row>
    <row r="58" spans="1:8" s="579" customFormat="1" ht="18.95" hidden="1" customHeight="1">
      <c r="A58" s="580"/>
      <c r="B58" s="580"/>
      <c r="C58" s="1281"/>
      <c r="D58" s="1283"/>
      <c r="E58" s="581" t="s">
        <v>2</v>
      </c>
      <c r="F58" s="576">
        <f>F56+F57</f>
        <v>1707370</v>
      </c>
      <c r="G58" s="576">
        <f>G56+G57</f>
        <v>61388141</v>
      </c>
      <c r="H58" s="578"/>
    </row>
    <row r="59" spans="1:8" s="579" customFormat="1" ht="24.95" hidden="1" customHeight="1">
      <c r="A59" s="580"/>
      <c r="B59" s="580"/>
      <c r="C59" s="1276" t="s">
        <v>1266</v>
      </c>
      <c r="D59" s="1277" t="s">
        <v>1267</v>
      </c>
      <c r="E59" s="581" t="s">
        <v>0</v>
      </c>
      <c r="F59" s="576">
        <v>1683456</v>
      </c>
      <c r="G59" s="577">
        <v>59051705</v>
      </c>
      <c r="H59" s="578"/>
    </row>
    <row r="60" spans="1:8" s="579" customFormat="1" ht="24.95" hidden="1" customHeight="1">
      <c r="A60" s="580"/>
      <c r="B60" s="580"/>
      <c r="C60" s="1124"/>
      <c r="D60" s="1278"/>
      <c r="E60" s="458" t="s">
        <v>1</v>
      </c>
      <c r="F60" s="576">
        <v>0</v>
      </c>
      <c r="G60" s="577">
        <v>0</v>
      </c>
      <c r="H60" s="578"/>
    </row>
    <row r="61" spans="1:8" s="579" customFormat="1" ht="24.95" hidden="1" customHeight="1">
      <c r="A61" s="582"/>
      <c r="B61" s="582"/>
      <c r="C61" s="1125"/>
      <c r="D61" s="1279"/>
      <c r="E61" s="458" t="s">
        <v>2</v>
      </c>
      <c r="F61" s="576">
        <f>F59+F60</f>
        <v>1683456</v>
      </c>
      <c r="G61" s="576">
        <f>G59+G60</f>
        <v>59051705</v>
      </c>
      <c r="H61" s="578"/>
    </row>
    <row r="62" spans="1:8" s="579" customFormat="1" ht="24.95" customHeight="1">
      <c r="A62" s="573"/>
      <c r="B62" s="573"/>
      <c r="C62" s="1276" t="s">
        <v>1268</v>
      </c>
      <c r="D62" s="1277" t="s">
        <v>1269</v>
      </c>
      <c r="E62" s="581" t="s">
        <v>0</v>
      </c>
      <c r="F62" s="576">
        <v>0</v>
      </c>
      <c r="G62" s="577">
        <v>0</v>
      </c>
      <c r="H62" s="578"/>
    </row>
    <row r="63" spans="1:8" s="579" customFormat="1" ht="24.95" customHeight="1">
      <c r="A63" s="580"/>
      <c r="B63" s="580"/>
      <c r="C63" s="1280"/>
      <c r="D63" s="1282"/>
      <c r="E63" s="581" t="s">
        <v>1</v>
      </c>
      <c r="F63" s="576">
        <v>114000</v>
      </c>
      <c r="G63" s="577">
        <v>38529837</v>
      </c>
      <c r="H63" s="578"/>
    </row>
    <row r="64" spans="1:8" s="579" customFormat="1" ht="24.95" customHeight="1">
      <c r="A64" s="580"/>
      <c r="B64" s="580"/>
      <c r="C64" s="1281"/>
      <c r="D64" s="1283"/>
      <c r="E64" s="581" t="s">
        <v>2</v>
      </c>
      <c r="F64" s="576">
        <f>F62+F63</f>
        <v>114000</v>
      </c>
      <c r="G64" s="576">
        <f>G62+G63</f>
        <v>38529837</v>
      </c>
      <c r="H64" s="578"/>
    </row>
    <row r="65" spans="1:8" s="506" customFormat="1" ht="18" hidden="1" customHeight="1">
      <c r="A65" s="546" t="s">
        <v>51</v>
      </c>
      <c r="B65" s="546" t="s">
        <v>309</v>
      </c>
      <c r="C65" s="1276" t="s">
        <v>1270</v>
      </c>
      <c r="D65" s="1250" t="s">
        <v>1271</v>
      </c>
      <c r="E65" s="547" t="s">
        <v>0</v>
      </c>
      <c r="F65" s="548">
        <v>133272</v>
      </c>
      <c r="G65" s="549">
        <v>22202441</v>
      </c>
      <c r="H65" s="550"/>
    </row>
    <row r="66" spans="1:8" s="506" customFormat="1" ht="18" hidden="1" customHeight="1">
      <c r="A66" s="551"/>
      <c r="B66" s="551"/>
      <c r="C66" s="1124"/>
      <c r="D66" s="1278"/>
      <c r="E66" s="458" t="s">
        <v>1</v>
      </c>
      <c r="F66" s="548">
        <v>0</v>
      </c>
      <c r="G66" s="549">
        <v>0</v>
      </c>
      <c r="H66" s="550"/>
    </row>
    <row r="67" spans="1:8" s="506" customFormat="1" ht="18" hidden="1" customHeight="1">
      <c r="A67" s="551"/>
      <c r="B67" s="551"/>
      <c r="C67" s="1125"/>
      <c r="D67" s="1279"/>
      <c r="E67" s="458" t="s">
        <v>2</v>
      </c>
      <c r="F67" s="576">
        <f>F65+F66</f>
        <v>133272</v>
      </c>
      <c r="G67" s="576">
        <f>G65+G66</f>
        <v>22202441</v>
      </c>
      <c r="H67" s="550"/>
    </row>
    <row r="68" spans="1:8" s="506" customFormat="1" ht="18.95" hidden="1" customHeight="1">
      <c r="A68" s="546" t="s">
        <v>53</v>
      </c>
      <c r="B68" s="546" t="s">
        <v>452</v>
      </c>
      <c r="C68" s="1247" t="s">
        <v>1272</v>
      </c>
      <c r="D68" s="1250" t="s">
        <v>1273</v>
      </c>
      <c r="E68" s="547" t="s">
        <v>0</v>
      </c>
      <c r="F68" s="548">
        <v>600829</v>
      </c>
      <c r="G68" s="549">
        <v>5760235</v>
      </c>
      <c r="H68" s="550"/>
    </row>
    <row r="69" spans="1:8" s="506" customFormat="1" ht="18.95" hidden="1" customHeight="1">
      <c r="A69" s="551"/>
      <c r="B69" s="551"/>
      <c r="C69" s="1124"/>
      <c r="D69" s="1278"/>
      <c r="E69" s="458" t="s">
        <v>1</v>
      </c>
      <c r="F69" s="548">
        <v>0</v>
      </c>
      <c r="G69" s="549">
        <v>0</v>
      </c>
      <c r="H69" s="550"/>
    </row>
    <row r="70" spans="1:8" s="506" customFormat="1" ht="18.95" hidden="1" customHeight="1">
      <c r="A70" s="551"/>
      <c r="B70" s="551"/>
      <c r="C70" s="1125"/>
      <c r="D70" s="1279"/>
      <c r="E70" s="458" t="s">
        <v>2</v>
      </c>
      <c r="F70" s="576">
        <f>F68+F69</f>
        <v>600829</v>
      </c>
      <c r="G70" s="576">
        <f>G68+G69</f>
        <v>5760235</v>
      </c>
      <c r="H70" s="550"/>
    </row>
    <row r="71" spans="1:8" s="506" customFormat="1" ht="18" hidden="1" customHeight="1">
      <c r="A71" s="551"/>
      <c r="B71" s="551"/>
      <c r="C71" s="1247" t="s">
        <v>1272</v>
      </c>
      <c r="D71" s="1250" t="s">
        <v>1274</v>
      </c>
      <c r="E71" s="547" t="s">
        <v>0</v>
      </c>
      <c r="F71" s="548">
        <v>225207</v>
      </c>
      <c r="G71" s="549">
        <v>2191150</v>
      </c>
      <c r="H71" s="550"/>
    </row>
    <row r="72" spans="1:8" s="506" customFormat="1" ht="18" hidden="1" customHeight="1">
      <c r="A72" s="551"/>
      <c r="B72" s="551"/>
      <c r="C72" s="1124"/>
      <c r="D72" s="1278"/>
      <c r="E72" s="458" t="s">
        <v>1</v>
      </c>
      <c r="F72" s="548">
        <v>0</v>
      </c>
      <c r="G72" s="549">
        <v>0</v>
      </c>
      <c r="H72" s="550"/>
    </row>
    <row r="73" spans="1:8" s="506" customFormat="1" ht="18" hidden="1" customHeight="1">
      <c r="A73" s="553"/>
      <c r="B73" s="553"/>
      <c r="C73" s="1125"/>
      <c r="D73" s="1279"/>
      <c r="E73" s="458" t="s">
        <v>2</v>
      </c>
      <c r="F73" s="576">
        <f>F71+F72</f>
        <v>225207</v>
      </c>
      <c r="G73" s="576">
        <f>G71+G72</f>
        <v>2191150</v>
      </c>
      <c r="H73" s="550"/>
    </row>
    <row r="74" spans="1:8" s="506" customFormat="1" ht="18" hidden="1" customHeight="1">
      <c r="A74" s="546" t="s">
        <v>59</v>
      </c>
      <c r="B74" s="546" t="s">
        <v>446</v>
      </c>
      <c r="C74" s="1247" t="s">
        <v>1270</v>
      </c>
      <c r="D74" s="1250" t="s">
        <v>1275</v>
      </c>
      <c r="E74" s="547" t="s">
        <v>0</v>
      </c>
      <c r="F74" s="548">
        <v>850000</v>
      </c>
      <c r="G74" s="549">
        <v>850000</v>
      </c>
      <c r="H74" s="550"/>
    </row>
    <row r="75" spans="1:8" s="506" customFormat="1" ht="18" hidden="1" customHeight="1">
      <c r="A75" s="551"/>
      <c r="B75" s="551"/>
      <c r="C75" s="1124"/>
      <c r="D75" s="1278"/>
      <c r="E75" s="458" t="s">
        <v>1</v>
      </c>
      <c r="F75" s="548">
        <v>0</v>
      </c>
      <c r="G75" s="549">
        <v>0</v>
      </c>
      <c r="H75" s="550"/>
    </row>
    <row r="76" spans="1:8" s="506" customFormat="1" ht="18" hidden="1" customHeight="1">
      <c r="A76" s="553"/>
      <c r="B76" s="553"/>
      <c r="C76" s="1125"/>
      <c r="D76" s="1279"/>
      <c r="E76" s="458" t="s">
        <v>2</v>
      </c>
      <c r="F76" s="576">
        <f>F74+F75</f>
        <v>850000</v>
      </c>
      <c r="G76" s="576">
        <f>G74+G75</f>
        <v>850000</v>
      </c>
      <c r="H76" s="550"/>
    </row>
    <row r="77" spans="1:8" s="506" customFormat="1" ht="18" hidden="1" customHeight="1">
      <c r="A77" s="551" t="s">
        <v>61</v>
      </c>
      <c r="B77" s="546" t="s">
        <v>428</v>
      </c>
      <c r="C77" s="1268" t="s">
        <v>1276</v>
      </c>
      <c r="D77" s="1250" t="s">
        <v>1277</v>
      </c>
      <c r="E77" s="547" t="s">
        <v>0</v>
      </c>
      <c r="F77" s="548">
        <v>149820</v>
      </c>
      <c r="G77" s="549">
        <v>149820</v>
      </c>
      <c r="H77" s="550"/>
    </row>
    <row r="78" spans="1:8" s="506" customFormat="1" ht="18" hidden="1" customHeight="1">
      <c r="A78" s="551"/>
      <c r="B78" s="551"/>
      <c r="C78" s="1269"/>
      <c r="D78" s="1284"/>
      <c r="E78" s="547" t="s">
        <v>1</v>
      </c>
      <c r="F78" s="548">
        <v>0</v>
      </c>
      <c r="G78" s="549">
        <v>0</v>
      </c>
      <c r="H78" s="550"/>
    </row>
    <row r="79" spans="1:8" s="506" customFormat="1" ht="18" hidden="1" customHeight="1">
      <c r="A79" s="553"/>
      <c r="B79" s="553"/>
      <c r="C79" s="1270"/>
      <c r="D79" s="1285"/>
      <c r="E79" s="547" t="s">
        <v>2</v>
      </c>
      <c r="F79" s="548">
        <f>F77+F78</f>
        <v>149820</v>
      </c>
      <c r="G79" s="548">
        <f>G77+G78</f>
        <v>149820</v>
      </c>
      <c r="H79" s="550"/>
    </row>
    <row r="80" spans="1:8" s="506" customFormat="1" ht="18" hidden="1" customHeight="1">
      <c r="A80" s="546" t="s">
        <v>25</v>
      </c>
      <c r="B80" s="546" t="s">
        <v>1118</v>
      </c>
      <c r="C80" s="1247" t="s">
        <v>1270</v>
      </c>
      <c r="D80" s="1250" t="s">
        <v>1278</v>
      </c>
      <c r="E80" s="547" t="s">
        <v>0</v>
      </c>
      <c r="F80" s="548">
        <v>78000</v>
      </c>
      <c r="G80" s="549">
        <v>450000</v>
      </c>
      <c r="H80" s="550"/>
    </row>
    <row r="81" spans="1:8" s="506" customFormat="1" ht="18" hidden="1" customHeight="1">
      <c r="A81" s="551"/>
      <c r="B81" s="551"/>
      <c r="C81" s="1124"/>
      <c r="D81" s="1278"/>
      <c r="E81" s="458" t="s">
        <v>1</v>
      </c>
      <c r="F81" s="548">
        <v>0</v>
      </c>
      <c r="G81" s="549">
        <v>0</v>
      </c>
      <c r="H81" s="550"/>
    </row>
    <row r="82" spans="1:8" s="506" customFormat="1" ht="18" hidden="1" customHeight="1">
      <c r="A82" s="551"/>
      <c r="B82" s="553"/>
      <c r="C82" s="1125"/>
      <c r="D82" s="1279"/>
      <c r="E82" s="458" t="s">
        <v>2</v>
      </c>
      <c r="F82" s="576">
        <f>F80+F81</f>
        <v>78000</v>
      </c>
      <c r="G82" s="576">
        <f>G80+G81</f>
        <v>450000</v>
      </c>
      <c r="H82" s="550"/>
    </row>
    <row r="83" spans="1:8" s="506" customFormat="1" ht="18" hidden="1" customHeight="1">
      <c r="A83" s="546" t="s">
        <v>67</v>
      </c>
      <c r="B83" s="1286" t="s">
        <v>1279</v>
      </c>
      <c r="C83" s="1247" t="s">
        <v>1280</v>
      </c>
      <c r="D83" s="1250" t="s">
        <v>1281</v>
      </c>
      <c r="E83" s="547" t="s">
        <v>0</v>
      </c>
      <c r="F83" s="548">
        <v>270000</v>
      </c>
      <c r="G83" s="549">
        <v>970000</v>
      </c>
      <c r="H83" s="550"/>
    </row>
    <row r="84" spans="1:8" s="506" customFormat="1" ht="18" hidden="1" customHeight="1">
      <c r="A84" s="551"/>
      <c r="B84" s="1287"/>
      <c r="C84" s="1124"/>
      <c r="D84" s="1278"/>
      <c r="E84" s="458" t="s">
        <v>1</v>
      </c>
      <c r="F84" s="548">
        <v>0</v>
      </c>
      <c r="G84" s="549">
        <v>0</v>
      </c>
      <c r="H84" s="550"/>
    </row>
    <row r="85" spans="1:8" s="506" customFormat="1" ht="18" hidden="1" customHeight="1">
      <c r="A85" s="551"/>
      <c r="B85" s="1288"/>
      <c r="C85" s="1125"/>
      <c r="D85" s="1279"/>
      <c r="E85" s="458" t="s">
        <v>2</v>
      </c>
      <c r="F85" s="576">
        <f>F83+F84</f>
        <v>270000</v>
      </c>
      <c r="G85" s="576">
        <f>G83+G84</f>
        <v>970000</v>
      </c>
      <c r="H85" s="550"/>
    </row>
    <row r="86" spans="1:8" s="506" customFormat="1" ht="18" hidden="1" customHeight="1">
      <c r="A86" s="551"/>
      <c r="B86" s="1286" t="s">
        <v>1279</v>
      </c>
      <c r="C86" s="1247" t="s">
        <v>1280</v>
      </c>
      <c r="D86" s="1250" t="s">
        <v>1282</v>
      </c>
      <c r="E86" s="547" t="s">
        <v>0</v>
      </c>
      <c r="F86" s="548">
        <v>200000</v>
      </c>
      <c r="G86" s="549">
        <v>800000</v>
      </c>
      <c r="H86" s="550"/>
    </row>
    <row r="87" spans="1:8" s="506" customFormat="1" ht="18" hidden="1" customHeight="1">
      <c r="A87" s="551"/>
      <c r="B87" s="1287"/>
      <c r="C87" s="1124"/>
      <c r="D87" s="1278"/>
      <c r="E87" s="458" t="s">
        <v>1</v>
      </c>
      <c r="F87" s="548">
        <v>0</v>
      </c>
      <c r="G87" s="549">
        <v>0</v>
      </c>
      <c r="H87" s="550"/>
    </row>
    <row r="88" spans="1:8" s="506" customFormat="1" ht="18" hidden="1" customHeight="1">
      <c r="A88" s="551"/>
      <c r="B88" s="1288"/>
      <c r="C88" s="1125"/>
      <c r="D88" s="1279"/>
      <c r="E88" s="458" t="s">
        <v>2</v>
      </c>
      <c r="F88" s="576">
        <f>F86+F87</f>
        <v>200000</v>
      </c>
      <c r="G88" s="576">
        <f>G86+G87</f>
        <v>800000</v>
      </c>
      <c r="H88" s="550"/>
    </row>
    <row r="89" spans="1:8" s="506" customFormat="1" ht="18" hidden="1" customHeight="1">
      <c r="A89" s="551"/>
      <c r="B89" s="1286" t="s">
        <v>1283</v>
      </c>
      <c r="C89" s="1247" t="s">
        <v>1280</v>
      </c>
      <c r="D89" s="1250" t="s">
        <v>1284</v>
      </c>
      <c r="E89" s="547" t="s">
        <v>0</v>
      </c>
      <c r="F89" s="548">
        <v>30000</v>
      </c>
      <c r="G89" s="549">
        <v>60000</v>
      </c>
      <c r="H89" s="550"/>
    </row>
    <row r="90" spans="1:8" s="506" customFormat="1" ht="18" hidden="1" customHeight="1">
      <c r="A90" s="551"/>
      <c r="B90" s="1287"/>
      <c r="C90" s="1124"/>
      <c r="D90" s="1278"/>
      <c r="E90" s="458" t="s">
        <v>1</v>
      </c>
      <c r="F90" s="548">
        <v>0</v>
      </c>
      <c r="G90" s="549">
        <v>0</v>
      </c>
      <c r="H90" s="550"/>
    </row>
    <row r="91" spans="1:8" s="506" customFormat="1" ht="18" hidden="1" customHeight="1">
      <c r="A91" s="551"/>
      <c r="B91" s="1287"/>
      <c r="C91" s="1125"/>
      <c r="D91" s="1279"/>
      <c r="E91" s="458" t="s">
        <v>2</v>
      </c>
      <c r="F91" s="576">
        <f>F89+F90</f>
        <v>30000</v>
      </c>
      <c r="G91" s="576">
        <f>G89+G90</f>
        <v>60000</v>
      </c>
      <c r="H91" s="550"/>
    </row>
    <row r="92" spans="1:8" s="506" customFormat="1" ht="18" customHeight="1">
      <c r="A92" s="546" t="s">
        <v>67</v>
      </c>
      <c r="B92" s="546" t="s">
        <v>286</v>
      </c>
      <c r="C92" s="1247" t="s">
        <v>1280</v>
      </c>
      <c r="D92" s="1250" t="s">
        <v>292</v>
      </c>
      <c r="E92" s="547" t="s">
        <v>0</v>
      </c>
      <c r="F92" s="548">
        <v>17565401</v>
      </c>
      <c r="G92" s="549">
        <v>34723472</v>
      </c>
      <c r="H92" s="550"/>
    </row>
    <row r="93" spans="1:8" s="506" customFormat="1" ht="18" customHeight="1">
      <c r="A93" s="551"/>
      <c r="B93" s="551"/>
      <c r="C93" s="1124"/>
      <c r="D93" s="1278"/>
      <c r="E93" s="458" t="s">
        <v>1</v>
      </c>
      <c r="F93" s="548">
        <v>0</v>
      </c>
      <c r="G93" s="549">
        <v>46822</v>
      </c>
      <c r="H93" s="550"/>
    </row>
    <row r="94" spans="1:8" s="506" customFormat="1" ht="18" customHeight="1">
      <c r="A94" s="551"/>
      <c r="B94" s="553"/>
      <c r="C94" s="1125"/>
      <c r="D94" s="1279"/>
      <c r="E94" s="458" t="s">
        <v>2</v>
      </c>
      <c r="F94" s="576">
        <f>F92+F93</f>
        <v>17565401</v>
      </c>
      <c r="G94" s="576">
        <f>G92+G93</f>
        <v>34770294</v>
      </c>
      <c r="H94" s="550"/>
    </row>
    <row r="95" spans="1:8" s="506" customFormat="1" ht="18" hidden="1" customHeight="1">
      <c r="A95" s="551"/>
      <c r="B95" s="546" t="s">
        <v>273</v>
      </c>
      <c r="C95" s="1247" t="s">
        <v>1285</v>
      </c>
      <c r="D95" s="1250" t="s">
        <v>1286</v>
      </c>
      <c r="E95" s="547" t="s">
        <v>0</v>
      </c>
      <c r="F95" s="548">
        <v>80669</v>
      </c>
      <c r="G95" s="549">
        <v>1173556</v>
      </c>
      <c r="H95" s="550"/>
    </row>
    <row r="96" spans="1:8" s="506" customFormat="1" ht="18" hidden="1" customHeight="1">
      <c r="A96" s="551"/>
      <c r="B96" s="551"/>
      <c r="C96" s="1124"/>
      <c r="D96" s="1278"/>
      <c r="E96" s="458" t="s">
        <v>1</v>
      </c>
      <c r="F96" s="548">
        <v>0</v>
      </c>
      <c r="G96" s="549">
        <v>0</v>
      </c>
      <c r="H96" s="550"/>
    </row>
    <row r="97" spans="1:8" s="506" customFormat="1" ht="18" hidden="1" customHeight="1">
      <c r="A97" s="551"/>
      <c r="B97" s="551"/>
      <c r="C97" s="1125"/>
      <c r="D97" s="1279"/>
      <c r="E97" s="458" t="s">
        <v>2</v>
      </c>
      <c r="F97" s="576">
        <f>F95+F96</f>
        <v>80669</v>
      </c>
      <c r="G97" s="576">
        <f>G95+G96</f>
        <v>1173556</v>
      </c>
      <c r="H97" s="550"/>
    </row>
    <row r="98" spans="1:8" s="506" customFormat="1" ht="18" customHeight="1">
      <c r="A98" s="551"/>
      <c r="B98" s="546" t="s">
        <v>269</v>
      </c>
      <c r="C98" s="1247" t="s">
        <v>1280</v>
      </c>
      <c r="D98" s="1250" t="s">
        <v>1287</v>
      </c>
      <c r="E98" s="547" t="s">
        <v>0</v>
      </c>
      <c r="F98" s="548">
        <v>2441150</v>
      </c>
      <c r="G98" s="549">
        <v>14466790</v>
      </c>
      <c r="H98" s="550"/>
    </row>
    <row r="99" spans="1:8" s="506" customFormat="1" ht="18" customHeight="1">
      <c r="A99" s="551"/>
      <c r="B99" s="551"/>
      <c r="C99" s="1124"/>
      <c r="D99" s="1278"/>
      <c r="E99" s="458" t="s">
        <v>1</v>
      </c>
      <c r="F99" s="548">
        <v>10000</v>
      </c>
      <c r="G99" s="549">
        <v>10000</v>
      </c>
      <c r="H99" s="550"/>
    </row>
    <row r="100" spans="1:8" s="506" customFormat="1" ht="18" customHeight="1">
      <c r="A100" s="553"/>
      <c r="B100" s="553"/>
      <c r="C100" s="1125"/>
      <c r="D100" s="1279"/>
      <c r="E100" s="458" t="s">
        <v>2</v>
      </c>
      <c r="F100" s="576">
        <f>F98+F99</f>
        <v>2451150</v>
      </c>
      <c r="G100" s="576">
        <f>G98+G99</f>
        <v>14476790</v>
      </c>
      <c r="H100" s="550"/>
    </row>
    <row r="101" spans="1:8" s="506" customFormat="1" ht="18" hidden="1" customHeight="1">
      <c r="A101" s="551"/>
      <c r="B101" s="551"/>
      <c r="C101" s="1289" t="s">
        <v>1280</v>
      </c>
      <c r="D101" s="1284" t="s">
        <v>384</v>
      </c>
      <c r="E101" s="547" t="s">
        <v>0</v>
      </c>
      <c r="F101" s="548">
        <v>14111</v>
      </c>
      <c r="G101" s="549">
        <v>14111</v>
      </c>
      <c r="H101" s="550"/>
    </row>
    <row r="102" spans="1:8" s="506" customFormat="1" ht="18" hidden="1" customHeight="1">
      <c r="A102" s="551"/>
      <c r="B102" s="551"/>
      <c r="C102" s="1124"/>
      <c r="D102" s="1278"/>
      <c r="E102" s="458" t="s">
        <v>1</v>
      </c>
      <c r="F102" s="548">
        <v>0</v>
      </c>
      <c r="G102" s="549">
        <v>0</v>
      </c>
      <c r="H102" s="550"/>
    </row>
    <row r="103" spans="1:8" s="506" customFormat="1" ht="18" hidden="1" customHeight="1">
      <c r="A103" s="551"/>
      <c r="B103" s="551"/>
      <c r="C103" s="1125"/>
      <c r="D103" s="1279"/>
      <c r="E103" s="458" t="s">
        <v>2</v>
      </c>
      <c r="F103" s="576">
        <f>F101+F102</f>
        <v>14111</v>
      </c>
      <c r="G103" s="576">
        <f>G101+G102</f>
        <v>14111</v>
      </c>
      <c r="H103" s="550"/>
    </row>
    <row r="104" spans="1:8" s="506" customFormat="1" ht="18" hidden="1" customHeight="1">
      <c r="A104" s="551"/>
      <c r="B104" s="551"/>
      <c r="C104" s="1247" t="s">
        <v>1280</v>
      </c>
      <c r="D104" s="1250" t="s">
        <v>1288</v>
      </c>
      <c r="E104" s="547" t="s">
        <v>0</v>
      </c>
      <c r="F104" s="548">
        <v>38600</v>
      </c>
      <c r="G104" s="549">
        <v>38600</v>
      </c>
      <c r="H104" s="550"/>
    </row>
    <row r="105" spans="1:8" s="506" customFormat="1" ht="18" hidden="1" customHeight="1">
      <c r="A105" s="551"/>
      <c r="B105" s="551"/>
      <c r="C105" s="1124"/>
      <c r="D105" s="1278"/>
      <c r="E105" s="458" t="s">
        <v>1</v>
      </c>
      <c r="F105" s="548">
        <v>0</v>
      </c>
      <c r="G105" s="549">
        <v>0</v>
      </c>
      <c r="H105" s="550"/>
    </row>
    <row r="106" spans="1:8" s="506" customFormat="1" ht="18" hidden="1" customHeight="1">
      <c r="A106" s="551"/>
      <c r="B106" s="551"/>
      <c r="C106" s="1125"/>
      <c r="D106" s="1279"/>
      <c r="E106" s="458" t="s">
        <v>2</v>
      </c>
      <c r="F106" s="576">
        <f>F104+F105</f>
        <v>38600</v>
      </c>
      <c r="G106" s="576">
        <f>G104+G105</f>
        <v>38600</v>
      </c>
      <c r="H106" s="550"/>
    </row>
    <row r="107" spans="1:8" s="506" customFormat="1" ht="18" hidden="1" customHeight="1">
      <c r="A107" s="551"/>
      <c r="B107" s="551"/>
      <c r="C107" s="1247" t="s">
        <v>1280</v>
      </c>
      <c r="D107" s="1250" t="s">
        <v>1289</v>
      </c>
      <c r="E107" s="547" t="s">
        <v>0</v>
      </c>
      <c r="F107" s="548">
        <v>19300</v>
      </c>
      <c r="G107" s="549">
        <v>19300</v>
      </c>
      <c r="H107" s="550"/>
    </row>
    <row r="108" spans="1:8" s="506" customFormat="1" ht="18" hidden="1" customHeight="1">
      <c r="A108" s="551"/>
      <c r="B108" s="551"/>
      <c r="C108" s="1124"/>
      <c r="D108" s="1278"/>
      <c r="E108" s="458" t="s">
        <v>1</v>
      </c>
      <c r="F108" s="548">
        <v>0</v>
      </c>
      <c r="G108" s="549">
        <v>0</v>
      </c>
      <c r="H108" s="550"/>
    </row>
    <row r="109" spans="1:8" s="506" customFormat="1" ht="18" hidden="1" customHeight="1">
      <c r="A109" s="551"/>
      <c r="B109" s="551"/>
      <c r="C109" s="1125"/>
      <c r="D109" s="1279"/>
      <c r="E109" s="458" t="s">
        <v>2</v>
      </c>
      <c r="F109" s="576">
        <f>F107+F108</f>
        <v>19300</v>
      </c>
      <c r="G109" s="576">
        <f>G107+G108</f>
        <v>19300</v>
      </c>
      <c r="H109" s="550"/>
    </row>
    <row r="110" spans="1:8" s="506" customFormat="1" ht="18" hidden="1" customHeight="1">
      <c r="A110" s="551"/>
      <c r="B110" s="551"/>
      <c r="C110" s="1247" t="s">
        <v>1280</v>
      </c>
      <c r="D110" s="1250" t="s">
        <v>1290</v>
      </c>
      <c r="E110" s="547" t="s">
        <v>0</v>
      </c>
      <c r="F110" s="548">
        <v>16500</v>
      </c>
      <c r="G110" s="549">
        <v>16500</v>
      </c>
      <c r="H110" s="550"/>
    </row>
    <row r="111" spans="1:8" s="506" customFormat="1" ht="18" hidden="1" customHeight="1">
      <c r="A111" s="551"/>
      <c r="B111" s="551"/>
      <c r="C111" s="1124"/>
      <c r="D111" s="1278"/>
      <c r="E111" s="458" t="s">
        <v>1</v>
      </c>
      <c r="F111" s="548">
        <v>0</v>
      </c>
      <c r="G111" s="549">
        <v>0</v>
      </c>
      <c r="H111" s="550"/>
    </row>
    <row r="112" spans="1:8" s="506" customFormat="1" ht="18" hidden="1" customHeight="1">
      <c r="A112" s="551"/>
      <c r="B112" s="551"/>
      <c r="C112" s="1125"/>
      <c r="D112" s="1279"/>
      <c r="E112" s="458" t="s">
        <v>2</v>
      </c>
      <c r="F112" s="576">
        <f>F110+F111</f>
        <v>16500</v>
      </c>
      <c r="G112" s="576">
        <f>G110+G111</f>
        <v>16500</v>
      </c>
      <c r="H112" s="550"/>
    </row>
    <row r="113" spans="1:14" s="506" customFormat="1" ht="18" hidden="1" customHeight="1">
      <c r="A113" s="551"/>
      <c r="B113" s="551"/>
      <c r="C113" s="1247" t="s">
        <v>1280</v>
      </c>
      <c r="D113" s="1250" t="s">
        <v>1291</v>
      </c>
      <c r="E113" s="547" t="s">
        <v>0</v>
      </c>
      <c r="F113" s="548">
        <v>10000</v>
      </c>
      <c r="G113" s="549">
        <v>10000</v>
      </c>
      <c r="H113" s="550"/>
    </row>
    <row r="114" spans="1:14" s="506" customFormat="1" ht="18" hidden="1" customHeight="1">
      <c r="A114" s="551"/>
      <c r="B114" s="551"/>
      <c r="C114" s="1124"/>
      <c r="D114" s="1278"/>
      <c r="E114" s="458" t="s">
        <v>1</v>
      </c>
      <c r="F114" s="548">
        <v>0</v>
      </c>
      <c r="G114" s="549">
        <v>0</v>
      </c>
      <c r="H114" s="550"/>
    </row>
    <row r="115" spans="1:14" s="506" customFormat="1" ht="18" hidden="1" customHeight="1">
      <c r="A115" s="551"/>
      <c r="B115" s="551"/>
      <c r="C115" s="1125"/>
      <c r="D115" s="1279"/>
      <c r="E115" s="458" t="s">
        <v>2</v>
      </c>
      <c r="F115" s="576">
        <f>F113+F114</f>
        <v>10000</v>
      </c>
      <c r="G115" s="576">
        <f>G113+G114</f>
        <v>10000</v>
      </c>
      <c r="H115" s="550"/>
    </row>
    <row r="116" spans="1:14" s="506" customFormat="1" ht="18" hidden="1" customHeight="1">
      <c r="A116" s="551"/>
      <c r="B116" s="551"/>
      <c r="C116" s="1289" t="s">
        <v>1280</v>
      </c>
      <c r="D116" s="1250" t="s">
        <v>1292</v>
      </c>
      <c r="E116" s="547" t="s">
        <v>0</v>
      </c>
      <c r="F116" s="548">
        <v>15000</v>
      </c>
      <c r="G116" s="549">
        <v>15000</v>
      </c>
      <c r="H116" s="550"/>
    </row>
    <row r="117" spans="1:14" s="506" customFormat="1" ht="18" hidden="1" customHeight="1">
      <c r="A117" s="551"/>
      <c r="B117" s="551"/>
      <c r="C117" s="1124"/>
      <c r="D117" s="1278"/>
      <c r="E117" s="458" t="s">
        <v>1</v>
      </c>
      <c r="F117" s="548">
        <v>0</v>
      </c>
      <c r="G117" s="549">
        <v>0</v>
      </c>
      <c r="H117" s="550"/>
    </row>
    <row r="118" spans="1:14" s="506" customFormat="1" ht="18" hidden="1" customHeight="1">
      <c r="A118" s="551"/>
      <c r="B118" s="551"/>
      <c r="C118" s="1125"/>
      <c r="D118" s="1279"/>
      <c r="E118" s="458" t="s">
        <v>2</v>
      </c>
      <c r="F118" s="576">
        <f>F116+F117</f>
        <v>15000</v>
      </c>
      <c r="G118" s="576">
        <f>G116+G117</f>
        <v>15000</v>
      </c>
      <c r="H118" s="550"/>
    </row>
    <row r="119" spans="1:14" s="506" customFormat="1" ht="18" hidden="1" customHeight="1">
      <c r="A119" s="551"/>
      <c r="B119" s="551"/>
      <c r="C119" s="1247" t="s">
        <v>1276</v>
      </c>
      <c r="D119" s="1250" t="s">
        <v>1293</v>
      </c>
      <c r="E119" s="547" t="s">
        <v>0</v>
      </c>
      <c r="F119" s="548">
        <v>1400000</v>
      </c>
      <c r="G119" s="549">
        <v>13302000</v>
      </c>
      <c r="H119" s="550"/>
    </row>
    <row r="120" spans="1:14" s="506" customFormat="1" ht="18" hidden="1" customHeight="1">
      <c r="A120" s="551"/>
      <c r="B120" s="551"/>
      <c r="C120" s="1124"/>
      <c r="D120" s="1278"/>
      <c r="E120" s="458" t="s">
        <v>1</v>
      </c>
      <c r="F120" s="548">
        <v>0</v>
      </c>
      <c r="G120" s="549">
        <v>0</v>
      </c>
      <c r="H120" s="550"/>
    </row>
    <row r="121" spans="1:14" s="506" customFormat="1" ht="18" hidden="1" customHeight="1">
      <c r="A121" s="551"/>
      <c r="B121" s="553"/>
      <c r="C121" s="1125"/>
      <c r="D121" s="1279"/>
      <c r="E121" s="458" t="s">
        <v>2</v>
      </c>
      <c r="F121" s="576">
        <f>F119+F120</f>
        <v>1400000</v>
      </c>
      <c r="G121" s="576">
        <f>G119+G120</f>
        <v>13302000</v>
      </c>
      <c r="H121" s="550"/>
    </row>
    <row r="122" spans="1:14" s="506" customFormat="1" ht="18" hidden="1" customHeight="1">
      <c r="A122" s="551"/>
      <c r="B122" s="546" t="s">
        <v>374</v>
      </c>
      <c r="C122" s="1247" t="s">
        <v>1276</v>
      </c>
      <c r="D122" s="1250" t="s">
        <v>1294</v>
      </c>
      <c r="E122" s="547" t="s">
        <v>0</v>
      </c>
      <c r="F122" s="548">
        <v>375000</v>
      </c>
      <c r="G122" s="549">
        <v>1675000</v>
      </c>
      <c r="H122" s="550"/>
    </row>
    <row r="123" spans="1:14" s="506" customFormat="1" ht="18" hidden="1" customHeight="1">
      <c r="A123" s="583"/>
      <c r="B123" s="583"/>
      <c r="C123" s="1280"/>
      <c r="D123" s="1282"/>
      <c r="E123" s="458" t="s">
        <v>1</v>
      </c>
      <c r="F123" s="548">
        <v>0</v>
      </c>
      <c r="G123" s="549">
        <v>0</v>
      </c>
      <c r="H123" s="550"/>
    </row>
    <row r="124" spans="1:14" s="506" customFormat="1" ht="18" hidden="1" customHeight="1">
      <c r="A124" s="584"/>
      <c r="B124" s="584"/>
      <c r="C124" s="1281"/>
      <c r="D124" s="1283"/>
      <c r="E124" s="458" t="s">
        <v>2</v>
      </c>
      <c r="F124" s="549">
        <f>F122+F123</f>
        <v>375000</v>
      </c>
      <c r="G124" s="549">
        <f>G122+G123</f>
        <v>1675000</v>
      </c>
      <c r="H124" s="550"/>
    </row>
    <row r="125" spans="1:14" ht="12" customHeight="1">
      <c r="A125" s="525" t="s">
        <v>1208</v>
      </c>
      <c r="B125" s="526"/>
      <c r="C125" s="527"/>
      <c r="D125" s="526"/>
      <c r="E125" s="585"/>
      <c r="F125" s="527"/>
      <c r="H125" s="527"/>
      <c r="I125" s="530"/>
      <c r="J125" s="530"/>
      <c r="K125" s="530"/>
      <c r="L125" s="530"/>
      <c r="M125" s="530"/>
      <c r="N125" s="530"/>
    </row>
    <row r="126" spans="1:14" s="407" customFormat="1" ht="14.25" customHeight="1">
      <c r="A126" s="532" t="s">
        <v>1295</v>
      </c>
      <c r="B126" s="533"/>
      <c r="C126" s="416"/>
      <c r="D126" s="533"/>
      <c r="E126" s="533"/>
      <c r="F126" s="416"/>
      <c r="G126" s="413"/>
      <c r="H126" s="416"/>
      <c r="I126" s="524"/>
      <c r="J126" s="524"/>
      <c r="K126" s="524"/>
      <c r="L126" s="524"/>
      <c r="M126" s="524"/>
      <c r="N126" s="524"/>
    </row>
    <row r="127" spans="1:14" ht="12" customHeight="1">
      <c r="A127" s="535" t="s">
        <v>1231</v>
      </c>
    </row>
    <row r="128" spans="1:14" s="564" customFormat="1" ht="12" customHeight="1">
      <c r="A128" s="535" t="s">
        <v>1232</v>
      </c>
      <c r="B128" s="534"/>
      <c r="C128" s="528"/>
      <c r="D128" s="528"/>
      <c r="E128" s="415"/>
      <c r="F128" s="530"/>
      <c r="G128" s="527"/>
      <c r="H128" s="527"/>
    </row>
    <row r="129" spans="1:8" ht="12" customHeight="1">
      <c r="A129" s="535" t="s">
        <v>1233</v>
      </c>
    </row>
    <row r="130" spans="1:8" ht="24.75" customHeight="1"/>
    <row r="131" spans="1:8" s="564" customFormat="1" ht="21" customHeight="1">
      <c r="A131" s="534"/>
      <c r="B131" s="534"/>
      <c r="C131" s="528"/>
      <c r="D131" s="528"/>
      <c r="E131" s="415"/>
      <c r="F131" s="530"/>
      <c r="G131" s="527"/>
      <c r="H131" s="527"/>
    </row>
    <row r="133" spans="1:8" ht="9" customHeight="1"/>
    <row r="134" spans="1:8" s="478" customFormat="1" ht="35.25" customHeight="1">
      <c r="A134" s="534"/>
      <c r="B134" s="534"/>
      <c r="C134" s="528"/>
      <c r="D134" s="528"/>
      <c r="E134" s="415"/>
      <c r="F134" s="530"/>
    </row>
    <row r="135" spans="1:8" s="559" customFormat="1" ht="22.5" customHeight="1">
      <c r="A135" s="534"/>
      <c r="B135" s="534"/>
      <c r="C135" s="528"/>
      <c r="D135" s="528"/>
      <c r="E135" s="415"/>
      <c r="F135" s="530"/>
      <c r="G135" s="416"/>
      <c r="H135" s="416"/>
    </row>
    <row r="136" spans="1:8" ht="41.25" customHeight="1"/>
    <row r="137" spans="1:8" s="478" customFormat="1" ht="21.75" customHeight="1">
      <c r="A137" s="534"/>
      <c r="B137" s="534"/>
      <c r="C137" s="528"/>
      <c r="D137" s="528"/>
      <c r="E137" s="415"/>
      <c r="F137" s="530"/>
    </row>
    <row r="138" spans="1:8" ht="21.75" customHeight="1">
      <c r="G138" s="531"/>
      <c r="H138" s="531"/>
    </row>
    <row r="139" spans="1:8" ht="24.75" customHeight="1">
      <c r="G139" s="531"/>
      <c r="H139" s="531"/>
    </row>
    <row r="140" spans="1:8" ht="12" customHeight="1">
      <c r="G140" s="531"/>
      <c r="H140" s="531"/>
    </row>
    <row r="141" spans="1:8" s="566" customFormat="1" ht="30.75" customHeight="1">
      <c r="A141" s="534"/>
      <c r="B141" s="534"/>
      <c r="C141" s="528"/>
      <c r="D141" s="528"/>
      <c r="E141" s="415"/>
      <c r="F141" s="530"/>
    </row>
    <row r="142" spans="1:8" s="478" customFormat="1" ht="21.75" customHeight="1">
      <c r="A142" s="534"/>
      <c r="B142" s="534"/>
      <c r="C142" s="528"/>
      <c r="D142" s="528"/>
      <c r="E142" s="415"/>
      <c r="F142" s="530"/>
    </row>
    <row r="143" spans="1:8" s="567" customFormat="1" ht="21.75" customHeight="1">
      <c r="A143" s="534"/>
      <c r="B143" s="534"/>
      <c r="C143" s="528"/>
      <c r="D143" s="528"/>
      <c r="E143" s="415"/>
      <c r="F143" s="530"/>
    </row>
    <row r="144" spans="1:8" s="567" customFormat="1" ht="21.75" customHeight="1">
      <c r="A144" s="534"/>
      <c r="B144" s="534"/>
      <c r="C144" s="528"/>
      <c r="D144" s="528"/>
      <c r="E144" s="415"/>
      <c r="F144" s="530"/>
    </row>
    <row r="146" spans="1:14" s="417" customFormat="1" ht="24" customHeight="1">
      <c r="A146" s="534"/>
      <c r="B146" s="534"/>
      <c r="C146" s="528"/>
      <c r="D146" s="528"/>
      <c r="E146" s="415"/>
      <c r="F146" s="530"/>
      <c r="G146" s="537"/>
      <c r="H146" s="537"/>
    </row>
    <row r="147" spans="1:14" s="417" customFormat="1" ht="24" customHeight="1">
      <c r="A147" s="534"/>
      <c r="B147" s="534"/>
      <c r="C147" s="528"/>
      <c r="D147" s="528"/>
      <c r="E147" s="415"/>
      <c r="F147" s="530"/>
      <c r="G147" s="537"/>
      <c r="H147" s="537"/>
    </row>
    <row r="148" spans="1:14" s="407" customFormat="1" ht="24" customHeight="1">
      <c r="A148" s="534"/>
      <c r="B148" s="534"/>
      <c r="C148" s="528"/>
      <c r="D148" s="528"/>
      <c r="E148" s="415"/>
      <c r="F148" s="530"/>
      <c r="G148" s="413"/>
      <c r="H148" s="413"/>
    </row>
    <row r="149" spans="1:14" s="407" customFormat="1" ht="24" customHeight="1">
      <c r="A149" s="534"/>
      <c r="B149" s="534"/>
      <c r="C149" s="528"/>
      <c r="D149" s="528"/>
      <c r="E149" s="415"/>
      <c r="F149" s="530"/>
      <c r="G149" s="413"/>
      <c r="H149" s="413"/>
    </row>
    <row r="150" spans="1:14" s="417" customFormat="1" ht="21" customHeight="1">
      <c r="A150" s="534"/>
      <c r="B150" s="534"/>
      <c r="C150" s="528"/>
      <c r="D150" s="528"/>
      <c r="E150" s="415"/>
      <c r="F150" s="530"/>
      <c r="G150" s="537"/>
      <c r="H150" s="537"/>
    </row>
    <row r="151" spans="1:14" s="534" customFormat="1" ht="19.5" customHeight="1">
      <c r="C151" s="528"/>
      <c r="D151" s="528"/>
      <c r="E151" s="415"/>
      <c r="F151" s="530"/>
      <c r="G151" s="528"/>
      <c r="H151" s="528"/>
      <c r="I151" s="531"/>
      <c r="J151" s="531"/>
      <c r="K151" s="531"/>
      <c r="L151" s="531"/>
      <c r="M151" s="531"/>
      <c r="N151" s="531"/>
    </row>
    <row r="152" spans="1:14" s="534" customFormat="1" ht="21.75" customHeight="1">
      <c r="C152" s="528"/>
      <c r="D152" s="528"/>
      <c r="E152" s="415"/>
      <c r="F152" s="530"/>
      <c r="G152" s="528"/>
      <c r="H152" s="528"/>
      <c r="I152" s="531"/>
      <c r="J152" s="531"/>
      <c r="K152" s="531"/>
      <c r="L152" s="531"/>
      <c r="M152" s="531"/>
      <c r="N152" s="531"/>
    </row>
  </sheetData>
  <sheetProtection password="C25B" sheet="1" objects="1" scenarios="1"/>
  <mergeCells count="89">
    <mergeCell ref="C116:C118"/>
    <mergeCell ref="D116:D118"/>
    <mergeCell ref="C119:C121"/>
    <mergeCell ref="D119:D121"/>
    <mergeCell ref="C122:C124"/>
    <mergeCell ref="D122:D124"/>
    <mergeCell ref="C107:C109"/>
    <mergeCell ref="D107:D109"/>
    <mergeCell ref="C110:C112"/>
    <mergeCell ref="D110:D112"/>
    <mergeCell ref="C113:C115"/>
    <mergeCell ref="D113:D115"/>
    <mergeCell ref="C98:C100"/>
    <mergeCell ref="D98:D100"/>
    <mergeCell ref="C101:C103"/>
    <mergeCell ref="D101:D103"/>
    <mergeCell ref="C104:C106"/>
    <mergeCell ref="D104:D106"/>
    <mergeCell ref="C95:C97"/>
    <mergeCell ref="D95:D97"/>
    <mergeCell ref="B83:B85"/>
    <mergeCell ref="C83:C85"/>
    <mergeCell ref="D83:D85"/>
    <mergeCell ref="B86:B88"/>
    <mergeCell ref="C86:C88"/>
    <mergeCell ref="D86:D88"/>
    <mergeCell ref="B89:B91"/>
    <mergeCell ref="C89:C91"/>
    <mergeCell ref="D89:D91"/>
    <mergeCell ref="C92:C94"/>
    <mergeCell ref="D92:D94"/>
    <mergeCell ref="C74:C76"/>
    <mergeCell ref="D74:D76"/>
    <mergeCell ref="C77:C79"/>
    <mergeCell ref="D77:D79"/>
    <mergeCell ref="C80:C82"/>
    <mergeCell ref="D80:D82"/>
    <mergeCell ref="C65:C67"/>
    <mergeCell ref="D65:D67"/>
    <mergeCell ref="C68:C70"/>
    <mergeCell ref="D68:D70"/>
    <mergeCell ref="C71:C73"/>
    <mergeCell ref="D71:D73"/>
    <mergeCell ref="C56:C58"/>
    <mergeCell ref="D56:D58"/>
    <mergeCell ref="C59:C61"/>
    <mergeCell ref="D59:D61"/>
    <mergeCell ref="C62:C64"/>
    <mergeCell ref="D62:D64"/>
    <mergeCell ref="C47:C49"/>
    <mergeCell ref="D47:D49"/>
    <mergeCell ref="C50:C52"/>
    <mergeCell ref="D50:D52"/>
    <mergeCell ref="C53:C55"/>
    <mergeCell ref="D53:D55"/>
    <mergeCell ref="C38:C40"/>
    <mergeCell ref="D38:D40"/>
    <mergeCell ref="C41:C43"/>
    <mergeCell ref="D41:D43"/>
    <mergeCell ref="C44:C46"/>
    <mergeCell ref="D44:D46"/>
    <mergeCell ref="C29:C31"/>
    <mergeCell ref="D29:D31"/>
    <mergeCell ref="C32:C34"/>
    <mergeCell ref="D32:D34"/>
    <mergeCell ref="C35:C37"/>
    <mergeCell ref="D35:D37"/>
    <mergeCell ref="C20:C22"/>
    <mergeCell ref="D20:D22"/>
    <mergeCell ref="C23:C25"/>
    <mergeCell ref="D23:D25"/>
    <mergeCell ref="C26:C28"/>
    <mergeCell ref="D26:D28"/>
    <mergeCell ref="A10:D12"/>
    <mergeCell ref="A13:G13"/>
    <mergeCell ref="C14:C16"/>
    <mergeCell ref="D14:D16"/>
    <mergeCell ref="C17:C19"/>
    <mergeCell ref="D17:D19"/>
    <mergeCell ref="E1:G1"/>
    <mergeCell ref="E2:G2"/>
    <mergeCell ref="D3:G3"/>
    <mergeCell ref="A4:G4"/>
    <mergeCell ref="A7:A8"/>
    <mergeCell ref="B7:B8"/>
    <mergeCell ref="C7:D7"/>
    <mergeCell ref="E7:E8"/>
    <mergeCell ref="F7:F8"/>
    <mergeCell ref="G7:G8"/>
  </mergeCells>
  <printOptions horizontalCentered="1"/>
  <pageMargins left="0.70866141732283472" right="0.70866141732283472" top="0.98425196850393704" bottom="0.74803149606299213" header="0" footer="0.19685039370078741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82"/>
  <sheetViews>
    <sheetView view="pageBreakPreview" topLeftCell="A61" zoomScaleNormal="100" zoomScaleSheetLayoutView="100" workbookViewId="0">
      <selection activeCell="J65" sqref="J65"/>
    </sheetView>
  </sheetViews>
  <sheetFormatPr defaultRowHeight="12.75"/>
  <cols>
    <col min="1" max="1" width="7.625" style="52" customWidth="1"/>
    <col min="2" max="2" width="7.125" style="39" customWidth="1"/>
    <col min="3" max="3" width="37.375" style="40" customWidth="1"/>
    <col min="4" max="4" width="12.625" style="40" customWidth="1"/>
    <col min="5" max="6" width="11.25" style="40" customWidth="1"/>
    <col min="7" max="7" width="13.25" style="40" customWidth="1"/>
    <col min="8" max="8" width="13.5" style="63" bestFit="1" customWidth="1"/>
    <col min="9" max="10" width="11.25" style="63" bestFit="1" customWidth="1"/>
    <col min="11" max="11" width="13.5" style="63" bestFit="1" customWidth="1"/>
    <col min="12" max="12" width="9" style="63"/>
    <col min="13" max="16384" width="9" style="40"/>
  </cols>
  <sheetData>
    <row r="1" spans="1:12">
      <c r="A1" s="38"/>
      <c r="D1" s="41"/>
      <c r="E1" s="42" t="s">
        <v>144</v>
      </c>
      <c r="F1" s="41"/>
      <c r="G1" s="41"/>
    </row>
    <row r="2" spans="1:12">
      <c r="A2" s="38"/>
      <c r="D2" s="41"/>
      <c r="E2" s="42" t="s">
        <v>141</v>
      </c>
      <c r="F2" s="41"/>
      <c r="G2" s="41"/>
    </row>
    <row r="3" spans="1:12">
      <c r="A3" s="38"/>
      <c r="D3" s="41"/>
      <c r="E3" s="42" t="s">
        <v>145</v>
      </c>
      <c r="F3" s="41"/>
      <c r="G3" s="41"/>
    </row>
    <row r="4" spans="1:12" ht="5.25" customHeight="1">
      <c r="A4" s="38"/>
      <c r="D4" s="41"/>
      <c r="E4" s="41"/>
      <c r="F4" s="41"/>
      <c r="G4" s="41"/>
    </row>
    <row r="5" spans="1:12" ht="48.75" customHeight="1">
      <c r="A5" s="783" t="s">
        <v>98</v>
      </c>
      <c r="B5" s="783"/>
      <c r="C5" s="783"/>
      <c r="D5" s="783"/>
      <c r="E5" s="783"/>
      <c r="F5" s="783"/>
      <c r="G5" s="783"/>
    </row>
    <row r="6" spans="1:12" ht="12" customHeight="1">
      <c r="A6" s="38"/>
      <c r="D6" s="41"/>
      <c r="E6" s="41"/>
      <c r="F6" s="41"/>
      <c r="G6" s="135" t="s">
        <v>35</v>
      </c>
    </row>
    <row r="7" spans="1:12" ht="34.5" customHeight="1">
      <c r="A7" s="43" t="s">
        <v>72</v>
      </c>
      <c r="B7" s="43" t="s">
        <v>73</v>
      </c>
      <c r="C7" s="44" t="s">
        <v>37</v>
      </c>
      <c r="D7" s="45" t="s">
        <v>94</v>
      </c>
      <c r="E7" s="45" t="s">
        <v>74</v>
      </c>
      <c r="F7" s="45" t="s">
        <v>75</v>
      </c>
      <c r="G7" s="45" t="s">
        <v>76</v>
      </c>
      <c r="H7" s="67"/>
      <c r="I7" s="67"/>
      <c r="J7" s="67"/>
      <c r="K7" s="67"/>
    </row>
    <row r="8" spans="1:12">
      <c r="A8" s="46" t="s">
        <v>39</v>
      </c>
      <c r="B8" s="47" t="s">
        <v>40</v>
      </c>
      <c r="C8" s="48">
        <v>3</v>
      </c>
      <c r="D8" s="46" t="s">
        <v>24</v>
      </c>
      <c r="E8" s="47" t="s">
        <v>29</v>
      </c>
      <c r="F8" s="48">
        <v>6</v>
      </c>
      <c r="G8" s="46" t="s">
        <v>31</v>
      </c>
      <c r="H8" s="68"/>
      <c r="I8" s="68"/>
      <c r="J8" s="68"/>
      <c r="K8" s="68"/>
    </row>
    <row r="9" spans="1:12" s="51" customFormat="1" ht="18.75" customHeight="1">
      <c r="A9" s="49"/>
      <c r="B9" s="49"/>
      <c r="C9" s="50" t="s">
        <v>77</v>
      </c>
      <c r="D9" s="65">
        <v>1908663747.3800001</v>
      </c>
      <c r="E9" s="66">
        <f>E10+E25+E28+E34+E62+E66+E69+E72+E75</f>
        <v>50383725.530000001</v>
      </c>
      <c r="F9" s="66">
        <f>F10+F25+F28+F34+F62+F66+F69+F72+F75</f>
        <v>18352382</v>
      </c>
      <c r="G9" s="66">
        <f>D9+E9-F9</f>
        <v>1940695090.9100001</v>
      </c>
      <c r="H9" s="69"/>
      <c r="I9" s="69"/>
      <c r="J9" s="69"/>
      <c r="K9" s="69"/>
      <c r="L9" s="70"/>
    </row>
    <row r="10" spans="1:12" s="53" customFormat="1" ht="18.75" customHeight="1">
      <c r="A10" s="116">
        <v>600</v>
      </c>
      <c r="B10" s="116" t="s">
        <v>91</v>
      </c>
      <c r="C10" s="117" t="s">
        <v>46</v>
      </c>
      <c r="D10" s="118">
        <v>88825528.359999999</v>
      </c>
      <c r="E10" s="118">
        <f>E11</f>
        <v>819386</v>
      </c>
      <c r="F10" s="118">
        <f>F11</f>
        <v>1327900</v>
      </c>
      <c r="G10" s="118">
        <f>D10+E10-F10</f>
        <v>88317014.359999999</v>
      </c>
      <c r="H10" s="61"/>
      <c r="I10" s="61"/>
      <c r="J10" s="61"/>
      <c r="K10" s="61"/>
      <c r="L10" s="61"/>
    </row>
    <row r="11" spans="1:12" s="53" customFormat="1" ht="18.75" customHeight="1">
      <c r="A11" s="119">
        <v>60013</v>
      </c>
      <c r="B11" s="119" t="s">
        <v>91</v>
      </c>
      <c r="C11" s="120" t="s">
        <v>104</v>
      </c>
      <c r="D11" s="121">
        <v>26008222</v>
      </c>
      <c r="E11" s="121">
        <f>SUM(E12:E24)</f>
        <v>819386</v>
      </c>
      <c r="F11" s="121">
        <f>SUM(F12:F24)</f>
        <v>1327900</v>
      </c>
      <c r="G11" s="121">
        <f t="shared" ref="G11:G67" si="0">D11+E11-F11</f>
        <v>25499708</v>
      </c>
      <c r="H11" s="61"/>
      <c r="I11" s="61"/>
      <c r="J11" s="61"/>
      <c r="K11" s="61"/>
      <c r="L11" s="61"/>
    </row>
    <row r="12" spans="1:12" s="54" customFormat="1" ht="28.5" customHeight="1">
      <c r="A12" s="122" t="s">
        <v>91</v>
      </c>
      <c r="B12" s="122" t="s">
        <v>133</v>
      </c>
      <c r="C12" s="123" t="s">
        <v>105</v>
      </c>
      <c r="D12" s="124">
        <v>900</v>
      </c>
      <c r="E12" s="124">
        <v>290</v>
      </c>
      <c r="F12" s="124">
        <v>0</v>
      </c>
      <c r="G12" s="124">
        <f t="shared" si="0"/>
        <v>1190</v>
      </c>
      <c r="H12" s="64"/>
      <c r="I12" s="64"/>
      <c r="J12" s="64"/>
      <c r="K12" s="64"/>
      <c r="L12" s="64"/>
    </row>
    <row r="13" spans="1:12" s="54" customFormat="1" ht="15.75" customHeight="1">
      <c r="A13" s="122" t="s">
        <v>91</v>
      </c>
      <c r="B13" s="122" t="s">
        <v>134</v>
      </c>
      <c r="C13" s="123" t="s">
        <v>106</v>
      </c>
      <c r="D13" s="124">
        <v>35000</v>
      </c>
      <c r="E13" s="124">
        <v>136180</v>
      </c>
      <c r="F13" s="124">
        <v>0</v>
      </c>
      <c r="G13" s="124">
        <f t="shared" si="0"/>
        <v>171180</v>
      </c>
      <c r="H13" s="64"/>
      <c r="I13" s="64"/>
      <c r="J13" s="64"/>
      <c r="K13" s="64"/>
      <c r="L13" s="64"/>
    </row>
    <row r="14" spans="1:12" s="54" customFormat="1" ht="30" customHeight="1">
      <c r="A14" s="122" t="s">
        <v>91</v>
      </c>
      <c r="B14" s="122" t="s">
        <v>135</v>
      </c>
      <c r="C14" s="123" t="s">
        <v>107</v>
      </c>
      <c r="D14" s="124">
        <v>500</v>
      </c>
      <c r="E14" s="124">
        <v>5000</v>
      </c>
      <c r="F14" s="124">
        <v>0</v>
      </c>
      <c r="G14" s="124">
        <f t="shared" si="0"/>
        <v>5500</v>
      </c>
      <c r="H14" s="64"/>
      <c r="I14" s="64"/>
      <c r="J14" s="64"/>
      <c r="K14" s="64"/>
      <c r="L14" s="64"/>
    </row>
    <row r="15" spans="1:12" s="54" customFormat="1" ht="15.75" customHeight="1">
      <c r="A15" s="122" t="s">
        <v>91</v>
      </c>
      <c r="B15" s="122" t="s">
        <v>136</v>
      </c>
      <c r="C15" s="123" t="s">
        <v>108</v>
      </c>
      <c r="D15" s="124">
        <v>50000</v>
      </c>
      <c r="E15" s="124">
        <v>0</v>
      </c>
      <c r="F15" s="124">
        <v>33000</v>
      </c>
      <c r="G15" s="124">
        <f t="shared" si="0"/>
        <v>17000</v>
      </c>
      <c r="H15" s="64"/>
      <c r="I15" s="64"/>
      <c r="J15" s="64"/>
      <c r="K15" s="64"/>
      <c r="L15" s="64"/>
    </row>
    <row r="16" spans="1:12" s="54" customFormat="1" ht="15.75" customHeight="1">
      <c r="A16" s="122" t="s">
        <v>91</v>
      </c>
      <c r="B16" s="122" t="s">
        <v>137</v>
      </c>
      <c r="C16" s="123" t="s">
        <v>109</v>
      </c>
      <c r="D16" s="124">
        <v>100900</v>
      </c>
      <c r="E16" s="124">
        <v>33100</v>
      </c>
      <c r="F16" s="124">
        <v>0</v>
      </c>
      <c r="G16" s="124">
        <f t="shared" si="0"/>
        <v>134000</v>
      </c>
      <c r="H16" s="64"/>
      <c r="I16" s="64"/>
      <c r="J16" s="64"/>
      <c r="K16" s="64"/>
      <c r="L16" s="64"/>
    </row>
    <row r="17" spans="1:12" s="54" customFormat="1" ht="25.5">
      <c r="A17" s="122" t="s">
        <v>91</v>
      </c>
      <c r="B17" s="122" t="s">
        <v>138</v>
      </c>
      <c r="C17" s="123" t="s">
        <v>110</v>
      </c>
      <c r="D17" s="124">
        <v>50000</v>
      </c>
      <c r="E17" s="124">
        <v>0</v>
      </c>
      <c r="F17" s="124">
        <v>50000</v>
      </c>
      <c r="G17" s="124">
        <f t="shared" si="0"/>
        <v>0</v>
      </c>
      <c r="H17" s="64"/>
      <c r="I17" s="64"/>
      <c r="J17" s="64"/>
      <c r="K17" s="64"/>
      <c r="L17" s="64"/>
    </row>
    <row r="18" spans="1:12" s="54" customFormat="1" ht="16.5" customHeight="1">
      <c r="A18" s="122" t="s">
        <v>91</v>
      </c>
      <c r="B18" s="122" t="s">
        <v>139</v>
      </c>
      <c r="C18" s="123" t="s">
        <v>111</v>
      </c>
      <c r="D18" s="124">
        <v>58880</v>
      </c>
      <c r="E18" s="124">
        <v>0</v>
      </c>
      <c r="F18" s="124">
        <v>35850</v>
      </c>
      <c r="G18" s="124">
        <f t="shared" si="0"/>
        <v>23030</v>
      </c>
      <c r="H18" s="64"/>
      <c r="I18" s="64"/>
      <c r="J18" s="64"/>
      <c r="K18" s="64"/>
      <c r="L18" s="64"/>
    </row>
    <row r="19" spans="1:12" s="54" customFormat="1" ht="54.95" customHeight="1">
      <c r="A19" s="122" t="s">
        <v>91</v>
      </c>
      <c r="B19" s="122">
        <v>6300</v>
      </c>
      <c r="C19" s="123" t="s">
        <v>112</v>
      </c>
      <c r="D19" s="124">
        <v>6699749</v>
      </c>
      <c r="E19" s="124">
        <v>264000</v>
      </c>
      <c r="F19" s="124">
        <v>0</v>
      </c>
      <c r="G19" s="124">
        <f t="shared" si="0"/>
        <v>6963749</v>
      </c>
      <c r="H19" s="64"/>
      <c r="I19" s="64"/>
      <c r="J19" s="64"/>
      <c r="K19" s="64"/>
      <c r="L19" s="64"/>
    </row>
    <row r="20" spans="1:12" s="54" customFormat="1" ht="54.95" customHeight="1">
      <c r="A20" s="122" t="s">
        <v>91</v>
      </c>
      <c r="B20" s="122">
        <v>6309</v>
      </c>
      <c r="C20" s="123" t="s">
        <v>112</v>
      </c>
      <c r="D20" s="124">
        <v>5762082</v>
      </c>
      <c r="E20" s="124">
        <v>0</v>
      </c>
      <c r="F20" s="124">
        <v>1112025</v>
      </c>
      <c r="G20" s="124">
        <f t="shared" si="0"/>
        <v>4650057</v>
      </c>
      <c r="H20" s="64"/>
      <c r="I20" s="64"/>
      <c r="J20" s="64"/>
      <c r="K20" s="64"/>
      <c r="L20" s="64"/>
    </row>
    <row r="21" spans="1:12" s="54" customFormat="1" ht="54.75" customHeight="1">
      <c r="A21" s="122" t="s">
        <v>91</v>
      </c>
      <c r="B21" s="122">
        <v>6610</v>
      </c>
      <c r="C21" s="123" t="s">
        <v>113</v>
      </c>
      <c r="D21" s="124">
        <v>2004514</v>
      </c>
      <c r="E21" s="124">
        <v>190408</v>
      </c>
      <c r="F21" s="124">
        <v>0</v>
      </c>
      <c r="G21" s="124">
        <f t="shared" si="0"/>
        <v>2194922</v>
      </c>
      <c r="H21" s="64"/>
      <c r="I21" s="64"/>
      <c r="J21" s="64"/>
      <c r="K21" s="64"/>
      <c r="L21" s="64"/>
    </row>
    <row r="22" spans="1:12" s="54" customFormat="1" ht="54.75" customHeight="1">
      <c r="A22" s="122" t="s">
        <v>91</v>
      </c>
      <c r="B22" s="122">
        <v>6619</v>
      </c>
      <c r="C22" s="123" t="s">
        <v>113</v>
      </c>
      <c r="D22" s="124">
        <v>1293657</v>
      </c>
      <c r="E22" s="124">
        <v>0</v>
      </c>
      <c r="F22" s="124">
        <v>80854</v>
      </c>
      <c r="G22" s="124">
        <f t="shared" si="0"/>
        <v>1212803</v>
      </c>
      <c r="H22" s="64"/>
      <c r="I22" s="64"/>
      <c r="J22" s="64"/>
      <c r="K22" s="64"/>
      <c r="L22" s="64"/>
    </row>
    <row r="23" spans="1:12" s="54" customFormat="1" ht="54.75" customHeight="1">
      <c r="A23" s="122" t="s">
        <v>91</v>
      </c>
      <c r="B23" s="122">
        <v>6620</v>
      </c>
      <c r="C23" s="123" t="s">
        <v>114</v>
      </c>
      <c r="D23" s="124">
        <v>1302256</v>
      </c>
      <c r="E23" s="124">
        <v>190408</v>
      </c>
      <c r="F23" s="124">
        <v>0</v>
      </c>
      <c r="G23" s="124">
        <f t="shared" si="0"/>
        <v>1492664</v>
      </c>
      <c r="H23" s="64"/>
      <c r="I23" s="64"/>
      <c r="J23" s="64"/>
      <c r="K23" s="64"/>
      <c r="L23" s="64"/>
    </row>
    <row r="24" spans="1:12" s="54" customFormat="1" ht="59.25" customHeight="1">
      <c r="A24" s="122" t="s">
        <v>91</v>
      </c>
      <c r="B24" s="122">
        <v>6629</v>
      </c>
      <c r="C24" s="123" t="s">
        <v>114</v>
      </c>
      <c r="D24" s="124">
        <v>279597</v>
      </c>
      <c r="E24" s="124">
        <v>0</v>
      </c>
      <c r="F24" s="124">
        <v>16171</v>
      </c>
      <c r="G24" s="124">
        <f t="shared" si="0"/>
        <v>263426</v>
      </c>
      <c r="H24" s="64"/>
      <c r="I24" s="64"/>
      <c r="J24" s="64"/>
      <c r="K24" s="64"/>
      <c r="L24" s="64"/>
    </row>
    <row r="25" spans="1:12" s="53" customFormat="1" ht="15.75" customHeight="1">
      <c r="A25" s="116">
        <v>630</v>
      </c>
      <c r="B25" s="116" t="s">
        <v>91</v>
      </c>
      <c r="C25" s="117" t="s">
        <v>85</v>
      </c>
      <c r="D25" s="118">
        <v>463361</v>
      </c>
      <c r="E25" s="118">
        <v>0</v>
      </c>
      <c r="F25" s="118">
        <f>F26</f>
        <v>39597</v>
      </c>
      <c r="G25" s="118">
        <f t="shared" si="0"/>
        <v>423764</v>
      </c>
      <c r="H25" s="61"/>
      <c r="I25" s="61"/>
      <c r="J25" s="61"/>
      <c r="K25" s="61"/>
      <c r="L25" s="61"/>
    </row>
    <row r="26" spans="1:12" s="53" customFormat="1" ht="15.75" customHeight="1">
      <c r="A26" s="119">
        <v>63095</v>
      </c>
      <c r="B26" s="119" t="s">
        <v>91</v>
      </c>
      <c r="C26" s="120" t="s">
        <v>115</v>
      </c>
      <c r="D26" s="121">
        <v>463361</v>
      </c>
      <c r="E26" s="121">
        <v>0</v>
      </c>
      <c r="F26" s="121">
        <f>F27</f>
        <v>39597</v>
      </c>
      <c r="G26" s="121">
        <f t="shared" si="0"/>
        <v>423764</v>
      </c>
      <c r="H26" s="61"/>
      <c r="I26" s="61"/>
      <c r="J26" s="61"/>
      <c r="K26" s="61"/>
      <c r="L26" s="61"/>
    </row>
    <row r="27" spans="1:12" s="54" customFormat="1" ht="84" customHeight="1">
      <c r="A27" s="122" t="s">
        <v>91</v>
      </c>
      <c r="B27" s="122">
        <v>2058</v>
      </c>
      <c r="C27" s="123" t="s">
        <v>116</v>
      </c>
      <c r="D27" s="124">
        <v>273911</v>
      </c>
      <c r="E27" s="124">
        <v>0</v>
      </c>
      <c r="F27" s="124">
        <v>39597</v>
      </c>
      <c r="G27" s="124">
        <f t="shared" si="0"/>
        <v>234314</v>
      </c>
      <c r="H27" s="64"/>
      <c r="I27" s="64"/>
      <c r="J27" s="64"/>
      <c r="K27" s="64"/>
      <c r="L27" s="64"/>
    </row>
    <row r="28" spans="1:12" s="53" customFormat="1" ht="19.5" customHeight="1">
      <c r="A28" s="116">
        <v>750</v>
      </c>
      <c r="B28" s="116" t="s">
        <v>91</v>
      </c>
      <c r="C28" s="117" t="s">
        <v>54</v>
      </c>
      <c r="D28" s="118">
        <v>2072282</v>
      </c>
      <c r="E28" s="118">
        <f>E29+E31</f>
        <v>882378</v>
      </c>
      <c r="F28" s="118">
        <v>0</v>
      </c>
      <c r="G28" s="118">
        <f t="shared" si="0"/>
        <v>2954660</v>
      </c>
      <c r="H28" s="61"/>
      <c r="I28" s="61"/>
      <c r="J28" s="61"/>
      <c r="K28" s="61"/>
      <c r="L28" s="61"/>
    </row>
    <row r="29" spans="1:12" s="53" customFormat="1" ht="19.5" customHeight="1">
      <c r="A29" s="119">
        <v>75018</v>
      </c>
      <c r="B29" s="119" t="s">
        <v>91</v>
      </c>
      <c r="C29" s="120" t="s">
        <v>117</v>
      </c>
      <c r="D29" s="121">
        <v>393796</v>
      </c>
      <c r="E29" s="121">
        <f>E30</f>
        <v>2378</v>
      </c>
      <c r="F29" s="121">
        <v>0</v>
      </c>
      <c r="G29" s="121">
        <f t="shared" si="0"/>
        <v>396174</v>
      </c>
      <c r="H29" s="61"/>
      <c r="I29" s="61"/>
      <c r="J29" s="61"/>
      <c r="K29" s="61"/>
      <c r="L29" s="61"/>
    </row>
    <row r="30" spans="1:12" s="54" customFormat="1" ht="15.75" customHeight="1">
      <c r="A30" s="122" t="s">
        <v>91</v>
      </c>
      <c r="B30" s="122" t="s">
        <v>137</v>
      </c>
      <c r="C30" s="123" t="s">
        <v>109</v>
      </c>
      <c r="D30" s="124">
        <v>1000</v>
      </c>
      <c r="E30" s="124">
        <v>2378</v>
      </c>
      <c r="F30" s="124">
        <v>0</v>
      </c>
      <c r="G30" s="124">
        <f t="shared" si="0"/>
        <v>3378</v>
      </c>
      <c r="H30" s="64"/>
      <c r="I30" s="64"/>
      <c r="J30" s="64"/>
      <c r="K30" s="64"/>
      <c r="L30" s="64"/>
    </row>
    <row r="31" spans="1:12" s="53" customFormat="1" ht="16.5" customHeight="1">
      <c r="A31" s="128">
        <v>75095</v>
      </c>
      <c r="B31" s="128" t="s">
        <v>91</v>
      </c>
      <c r="C31" s="129" t="s">
        <v>115</v>
      </c>
      <c r="D31" s="130">
        <v>650000</v>
      </c>
      <c r="E31" s="130">
        <f>SUM(E32:E33)</f>
        <v>880000</v>
      </c>
      <c r="F31" s="130">
        <v>0</v>
      </c>
      <c r="G31" s="130">
        <f t="shared" si="0"/>
        <v>1530000</v>
      </c>
      <c r="H31" s="61"/>
      <c r="I31" s="61"/>
      <c r="J31" s="61"/>
      <c r="K31" s="61"/>
      <c r="L31" s="61"/>
    </row>
    <row r="32" spans="1:12" s="54" customFormat="1" ht="83.25" customHeight="1">
      <c r="A32" s="131" t="s">
        <v>91</v>
      </c>
      <c r="B32" s="131">
        <v>2008</v>
      </c>
      <c r="C32" s="132" t="s">
        <v>118</v>
      </c>
      <c r="D32" s="133">
        <v>0</v>
      </c>
      <c r="E32" s="133">
        <v>701448</v>
      </c>
      <c r="F32" s="133">
        <v>0</v>
      </c>
      <c r="G32" s="133">
        <f t="shared" si="0"/>
        <v>701448</v>
      </c>
      <c r="H32" s="64"/>
      <c r="I32" s="64"/>
      <c r="J32" s="64"/>
      <c r="K32" s="64"/>
      <c r="L32" s="64"/>
    </row>
    <row r="33" spans="1:12" s="54" customFormat="1" ht="82.5" customHeight="1">
      <c r="A33" s="125" t="s">
        <v>91</v>
      </c>
      <c r="B33" s="125">
        <v>2009</v>
      </c>
      <c r="C33" s="126" t="s">
        <v>118</v>
      </c>
      <c r="D33" s="127">
        <v>0</v>
      </c>
      <c r="E33" s="127">
        <v>178552</v>
      </c>
      <c r="F33" s="127">
        <v>0</v>
      </c>
      <c r="G33" s="127">
        <f t="shared" si="0"/>
        <v>178552</v>
      </c>
      <c r="H33" s="64"/>
      <c r="I33" s="64"/>
      <c r="J33" s="64"/>
      <c r="K33" s="64"/>
      <c r="L33" s="64"/>
    </row>
    <row r="34" spans="1:12" s="53" customFormat="1" ht="15" customHeight="1">
      <c r="A34" s="116">
        <v>758</v>
      </c>
      <c r="B34" s="116" t="s">
        <v>91</v>
      </c>
      <c r="C34" s="117" t="s">
        <v>58</v>
      </c>
      <c r="D34" s="118">
        <v>1089155081</v>
      </c>
      <c r="E34" s="118">
        <f>E35+E37+E40++E47+E54+E58</f>
        <v>47719068</v>
      </c>
      <c r="F34" s="118">
        <f>F35+F37+F40++F47+F54+F58</f>
        <v>16468744</v>
      </c>
      <c r="G34" s="118">
        <f t="shared" si="0"/>
        <v>1120405405</v>
      </c>
      <c r="H34" s="61"/>
      <c r="I34" s="61"/>
      <c r="J34" s="61"/>
      <c r="K34" s="61"/>
      <c r="L34" s="61"/>
    </row>
    <row r="35" spans="1:12" s="53" customFormat="1" ht="30.75" customHeight="1">
      <c r="A35" s="119">
        <v>75802</v>
      </c>
      <c r="B35" s="119" t="s">
        <v>91</v>
      </c>
      <c r="C35" s="120" t="s">
        <v>119</v>
      </c>
      <c r="D35" s="121">
        <v>0</v>
      </c>
      <c r="E35" s="121">
        <f>E36</f>
        <v>6177784</v>
      </c>
      <c r="F35" s="121">
        <v>0</v>
      </c>
      <c r="G35" s="121">
        <f t="shared" si="0"/>
        <v>6177784</v>
      </c>
      <c r="H35" s="61"/>
      <c r="I35" s="61"/>
      <c r="J35" s="61"/>
      <c r="K35" s="61"/>
      <c r="L35" s="61"/>
    </row>
    <row r="36" spans="1:12" s="54" customFormat="1" ht="53.25" customHeight="1">
      <c r="A36" s="122" t="s">
        <v>91</v>
      </c>
      <c r="B36" s="122">
        <v>6180</v>
      </c>
      <c r="C36" s="123" t="s">
        <v>120</v>
      </c>
      <c r="D36" s="124">
        <v>0</v>
      </c>
      <c r="E36" s="124">
        <v>6177784</v>
      </c>
      <c r="F36" s="124">
        <v>0</v>
      </c>
      <c r="G36" s="124">
        <f t="shared" si="0"/>
        <v>6177784</v>
      </c>
      <c r="H36" s="64"/>
      <c r="I36" s="64"/>
      <c r="J36" s="64"/>
      <c r="K36" s="64"/>
      <c r="L36" s="64"/>
    </row>
    <row r="37" spans="1:12" s="53" customFormat="1" ht="14.25" customHeight="1">
      <c r="A37" s="119">
        <v>75814</v>
      </c>
      <c r="B37" s="119" t="s">
        <v>91</v>
      </c>
      <c r="C37" s="120" t="s">
        <v>102</v>
      </c>
      <c r="D37" s="121">
        <v>494048</v>
      </c>
      <c r="E37" s="121">
        <f>E38+E39</f>
        <v>6410389</v>
      </c>
      <c r="F37" s="121">
        <v>0</v>
      </c>
      <c r="G37" s="121">
        <f t="shared" si="0"/>
        <v>6904437</v>
      </c>
      <c r="H37" s="61"/>
      <c r="I37" s="61"/>
      <c r="J37" s="61"/>
      <c r="K37" s="61"/>
      <c r="L37" s="61"/>
    </row>
    <row r="38" spans="1:12" s="54" customFormat="1" ht="40.5" customHeight="1">
      <c r="A38" s="122" t="s">
        <v>91</v>
      </c>
      <c r="B38" s="122">
        <v>2990</v>
      </c>
      <c r="C38" s="123" t="s">
        <v>121</v>
      </c>
      <c r="D38" s="124">
        <v>0</v>
      </c>
      <c r="E38" s="124">
        <v>79983</v>
      </c>
      <c r="F38" s="124">
        <v>0</v>
      </c>
      <c r="G38" s="124">
        <f t="shared" si="0"/>
        <v>79983</v>
      </c>
      <c r="H38" s="64"/>
      <c r="I38" s="64"/>
      <c r="J38" s="64"/>
      <c r="K38" s="64"/>
      <c r="L38" s="64"/>
    </row>
    <row r="39" spans="1:12" s="54" customFormat="1" ht="40.5" customHeight="1">
      <c r="A39" s="122" t="s">
        <v>91</v>
      </c>
      <c r="B39" s="122">
        <v>6680</v>
      </c>
      <c r="C39" s="123" t="s">
        <v>121</v>
      </c>
      <c r="D39" s="124">
        <v>0</v>
      </c>
      <c r="E39" s="124">
        <v>6330406</v>
      </c>
      <c r="F39" s="124">
        <v>0</v>
      </c>
      <c r="G39" s="124">
        <f t="shared" si="0"/>
        <v>6330406</v>
      </c>
      <c r="H39" s="64"/>
      <c r="I39" s="64"/>
      <c r="J39" s="64"/>
      <c r="K39" s="64"/>
      <c r="L39" s="64"/>
    </row>
    <row r="40" spans="1:12" s="53" customFormat="1" ht="42" customHeight="1">
      <c r="A40" s="119">
        <v>75863</v>
      </c>
      <c r="B40" s="119" t="s">
        <v>91</v>
      </c>
      <c r="C40" s="120" t="s">
        <v>122</v>
      </c>
      <c r="D40" s="121">
        <v>464477042</v>
      </c>
      <c r="E40" s="121">
        <f>SUM(E41:E46)</f>
        <v>25059733</v>
      </c>
      <c r="F40" s="121">
        <f>SUM(F41:F46)</f>
        <v>7027023</v>
      </c>
      <c r="G40" s="121">
        <f t="shared" si="0"/>
        <v>482509752</v>
      </c>
      <c r="H40" s="61"/>
      <c r="I40" s="61"/>
      <c r="J40" s="61"/>
      <c r="K40" s="61"/>
      <c r="L40" s="61"/>
    </row>
    <row r="41" spans="1:12" s="54" customFormat="1" ht="84.75" customHeight="1">
      <c r="A41" s="122" t="s">
        <v>91</v>
      </c>
      <c r="B41" s="122">
        <v>2009</v>
      </c>
      <c r="C41" s="123" t="s">
        <v>118</v>
      </c>
      <c r="D41" s="124">
        <v>185215</v>
      </c>
      <c r="E41" s="124">
        <v>114785</v>
      </c>
      <c r="F41" s="124">
        <v>0</v>
      </c>
      <c r="G41" s="124">
        <f t="shared" si="0"/>
        <v>300000</v>
      </c>
      <c r="H41" s="64"/>
      <c r="I41" s="64"/>
      <c r="J41" s="64"/>
      <c r="K41" s="64"/>
      <c r="L41" s="64"/>
    </row>
    <row r="42" spans="1:12" s="54" customFormat="1" ht="82.5" customHeight="1">
      <c r="A42" s="122" t="s">
        <v>91</v>
      </c>
      <c r="B42" s="122">
        <v>2057</v>
      </c>
      <c r="C42" s="123" t="s">
        <v>116</v>
      </c>
      <c r="D42" s="124">
        <v>79768188</v>
      </c>
      <c r="E42" s="124">
        <v>12567497</v>
      </c>
      <c r="F42" s="124">
        <v>0</v>
      </c>
      <c r="G42" s="124">
        <f t="shared" si="0"/>
        <v>92335685</v>
      </c>
      <c r="H42" s="64"/>
      <c r="I42" s="64"/>
      <c r="J42" s="64"/>
      <c r="K42" s="64"/>
      <c r="L42" s="64"/>
    </row>
    <row r="43" spans="1:12" s="54" customFormat="1" ht="84.75" customHeight="1">
      <c r="A43" s="122" t="s">
        <v>91</v>
      </c>
      <c r="B43" s="122">
        <v>2059</v>
      </c>
      <c r="C43" s="123" t="s">
        <v>116</v>
      </c>
      <c r="D43" s="124">
        <v>2957239</v>
      </c>
      <c r="E43" s="124">
        <v>0</v>
      </c>
      <c r="F43" s="124">
        <v>57876</v>
      </c>
      <c r="G43" s="124">
        <f t="shared" si="0"/>
        <v>2899363</v>
      </c>
      <c r="H43" s="64"/>
      <c r="I43" s="64"/>
      <c r="J43" s="64"/>
      <c r="K43" s="64"/>
      <c r="L43" s="64"/>
    </row>
    <row r="44" spans="1:12" s="54" customFormat="1" ht="84" customHeight="1">
      <c r="A44" s="122" t="s">
        <v>91</v>
      </c>
      <c r="B44" s="122">
        <v>6209</v>
      </c>
      <c r="C44" s="123" t="s">
        <v>123</v>
      </c>
      <c r="D44" s="124">
        <v>9000669</v>
      </c>
      <c r="E44" s="124">
        <v>6912238</v>
      </c>
      <c r="F44" s="124">
        <v>0</v>
      </c>
      <c r="G44" s="124">
        <f t="shared" si="0"/>
        <v>15912907</v>
      </c>
      <c r="H44" s="64"/>
      <c r="I44" s="64"/>
      <c r="J44" s="64"/>
      <c r="K44" s="64"/>
      <c r="L44" s="64"/>
    </row>
    <row r="45" spans="1:12" s="54" customFormat="1" ht="82.5" customHeight="1">
      <c r="A45" s="125" t="s">
        <v>91</v>
      </c>
      <c r="B45" s="125">
        <v>6257</v>
      </c>
      <c r="C45" s="126" t="s">
        <v>124</v>
      </c>
      <c r="D45" s="127">
        <v>276825659</v>
      </c>
      <c r="E45" s="127">
        <v>5465213</v>
      </c>
      <c r="F45" s="127">
        <v>0</v>
      </c>
      <c r="G45" s="127">
        <f t="shared" si="0"/>
        <v>282290872</v>
      </c>
      <c r="H45" s="64"/>
      <c r="I45" s="64"/>
      <c r="J45" s="64"/>
      <c r="K45" s="64"/>
      <c r="L45" s="64"/>
    </row>
    <row r="46" spans="1:12" s="54" customFormat="1" ht="85.5" customHeight="1">
      <c r="A46" s="131" t="s">
        <v>91</v>
      </c>
      <c r="B46" s="131">
        <v>6259</v>
      </c>
      <c r="C46" s="132" t="s">
        <v>124</v>
      </c>
      <c r="D46" s="133">
        <v>19716258</v>
      </c>
      <c r="E46" s="133">
        <v>0</v>
      </c>
      <c r="F46" s="133">
        <v>6969147</v>
      </c>
      <c r="G46" s="133">
        <f t="shared" si="0"/>
        <v>12747111</v>
      </c>
      <c r="H46" s="64"/>
      <c r="I46" s="64"/>
      <c r="J46" s="64"/>
      <c r="K46" s="64"/>
      <c r="L46" s="64"/>
    </row>
    <row r="47" spans="1:12" s="53" customFormat="1" ht="42.75" customHeight="1">
      <c r="A47" s="119">
        <v>75864</v>
      </c>
      <c r="B47" s="119" t="s">
        <v>91</v>
      </c>
      <c r="C47" s="120" t="s">
        <v>125</v>
      </c>
      <c r="D47" s="121">
        <v>125735703</v>
      </c>
      <c r="E47" s="121">
        <f>SUM(E48:E53)</f>
        <v>9420944</v>
      </c>
      <c r="F47" s="121">
        <f>SUM(F48:F53)</f>
        <v>9380570</v>
      </c>
      <c r="G47" s="121">
        <f t="shared" si="0"/>
        <v>125776077</v>
      </c>
      <c r="H47" s="61"/>
      <c r="I47" s="61"/>
      <c r="J47" s="61"/>
      <c r="K47" s="61"/>
      <c r="L47" s="61"/>
    </row>
    <row r="48" spans="1:12" s="54" customFormat="1" ht="84.75" customHeight="1">
      <c r="A48" s="122" t="s">
        <v>91</v>
      </c>
      <c r="B48" s="122">
        <v>2009</v>
      </c>
      <c r="C48" s="123" t="s">
        <v>118</v>
      </c>
      <c r="D48" s="124">
        <v>8070589</v>
      </c>
      <c r="E48" s="124">
        <v>817875</v>
      </c>
      <c r="F48" s="124">
        <v>0</v>
      </c>
      <c r="G48" s="124">
        <f t="shared" si="0"/>
        <v>8888464</v>
      </c>
      <c r="H48" s="64"/>
      <c r="I48" s="64"/>
      <c r="J48" s="64"/>
      <c r="K48" s="64"/>
      <c r="L48" s="64"/>
    </row>
    <row r="49" spans="1:12" s="54" customFormat="1" ht="81" customHeight="1">
      <c r="A49" s="122" t="s">
        <v>91</v>
      </c>
      <c r="B49" s="122">
        <v>2057</v>
      </c>
      <c r="C49" s="123" t="s">
        <v>116</v>
      </c>
      <c r="D49" s="124">
        <v>34453352</v>
      </c>
      <c r="E49" s="124">
        <v>40374</v>
      </c>
      <c r="F49" s="124">
        <v>0</v>
      </c>
      <c r="G49" s="124">
        <f t="shared" si="0"/>
        <v>34493726</v>
      </c>
      <c r="H49" s="64"/>
      <c r="I49" s="64"/>
      <c r="J49" s="64"/>
      <c r="K49" s="64"/>
      <c r="L49" s="64"/>
    </row>
    <row r="50" spans="1:12" s="54" customFormat="1" ht="81" customHeight="1">
      <c r="A50" s="122" t="s">
        <v>91</v>
      </c>
      <c r="B50" s="122">
        <v>2058</v>
      </c>
      <c r="C50" s="123" t="s">
        <v>116</v>
      </c>
      <c r="D50" s="124">
        <v>51122000</v>
      </c>
      <c r="E50" s="124">
        <v>8487695</v>
      </c>
      <c r="F50" s="124">
        <v>0</v>
      </c>
      <c r="G50" s="124">
        <f t="shared" si="0"/>
        <v>59609695</v>
      </c>
      <c r="H50" s="64"/>
      <c r="I50" s="64"/>
      <c r="J50" s="64"/>
      <c r="K50" s="64"/>
      <c r="L50" s="64"/>
    </row>
    <row r="51" spans="1:12" s="54" customFormat="1" ht="81" customHeight="1">
      <c r="A51" s="122" t="s">
        <v>91</v>
      </c>
      <c r="B51" s="122">
        <v>2059</v>
      </c>
      <c r="C51" s="123" t="s">
        <v>116</v>
      </c>
      <c r="D51" s="124">
        <v>2889030</v>
      </c>
      <c r="E51" s="124">
        <v>0</v>
      </c>
      <c r="F51" s="124">
        <v>892875</v>
      </c>
      <c r="G51" s="124">
        <f t="shared" si="0"/>
        <v>1996155</v>
      </c>
      <c r="H51" s="64"/>
      <c r="I51" s="64"/>
      <c r="J51" s="64"/>
      <c r="K51" s="64"/>
      <c r="L51" s="64"/>
    </row>
    <row r="52" spans="1:12" s="54" customFormat="1" ht="81" customHeight="1">
      <c r="A52" s="122" t="s">
        <v>91</v>
      </c>
      <c r="B52" s="122">
        <v>6209</v>
      </c>
      <c r="C52" s="123" t="s">
        <v>123</v>
      </c>
      <c r="D52" s="124">
        <v>100000</v>
      </c>
      <c r="E52" s="124">
        <v>75000</v>
      </c>
      <c r="F52" s="124">
        <v>0</v>
      </c>
      <c r="G52" s="124">
        <f t="shared" si="0"/>
        <v>175000</v>
      </c>
      <c r="H52" s="64"/>
      <c r="I52" s="64"/>
      <c r="J52" s="64"/>
      <c r="K52" s="64"/>
      <c r="L52" s="64"/>
    </row>
    <row r="53" spans="1:12" s="54" customFormat="1" ht="81" customHeight="1">
      <c r="A53" s="122" t="s">
        <v>91</v>
      </c>
      <c r="B53" s="122">
        <v>6258</v>
      </c>
      <c r="C53" s="123" t="s">
        <v>124</v>
      </c>
      <c r="D53" s="124">
        <v>10200000</v>
      </c>
      <c r="E53" s="124">
        <v>0</v>
      </c>
      <c r="F53" s="124">
        <v>8487695</v>
      </c>
      <c r="G53" s="124">
        <f t="shared" si="0"/>
        <v>1712305</v>
      </c>
      <c r="H53" s="64"/>
      <c r="I53" s="64"/>
      <c r="J53" s="64"/>
      <c r="K53" s="64"/>
      <c r="L53" s="64"/>
    </row>
    <row r="54" spans="1:12" s="53" customFormat="1" ht="44.25" customHeight="1">
      <c r="A54" s="119">
        <v>75865</v>
      </c>
      <c r="B54" s="119" t="s">
        <v>91</v>
      </c>
      <c r="C54" s="120" t="s">
        <v>126</v>
      </c>
      <c r="D54" s="121">
        <v>938000</v>
      </c>
      <c r="E54" s="121">
        <f>SUM(E55:E57)</f>
        <v>503500</v>
      </c>
      <c r="F54" s="121">
        <f>SUM(F55:F57)</f>
        <v>53000</v>
      </c>
      <c r="G54" s="121">
        <f t="shared" si="0"/>
        <v>1388500</v>
      </c>
      <c r="H54" s="61"/>
      <c r="I54" s="61"/>
      <c r="J54" s="61"/>
      <c r="K54" s="61"/>
      <c r="L54" s="61"/>
    </row>
    <row r="55" spans="1:12" s="54" customFormat="1" ht="81" customHeight="1">
      <c r="A55" s="122" t="s">
        <v>91</v>
      </c>
      <c r="B55" s="122">
        <v>6209</v>
      </c>
      <c r="C55" s="123" t="s">
        <v>123</v>
      </c>
      <c r="D55" s="124">
        <v>610000</v>
      </c>
      <c r="E55" s="124">
        <v>0</v>
      </c>
      <c r="F55" s="124">
        <v>53000</v>
      </c>
      <c r="G55" s="124">
        <f t="shared" si="0"/>
        <v>557000</v>
      </c>
      <c r="H55" s="64"/>
      <c r="I55" s="64"/>
      <c r="J55" s="64"/>
      <c r="K55" s="64"/>
      <c r="L55" s="64"/>
    </row>
    <row r="56" spans="1:12" s="54" customFormat="1" ht="81" customHeight="1">
      <c r="A56" s="125" t="s">
        <v>91</v>
      </c>
      <c r="B56" s="125">
        <v>6257</v>
      </c>
      <c r="C56" s="126" t="s">
        <v>124</v>
      </c>
      <c r="D56" s="127">
        <v>0</v>
      </c>
      <c r="E56" s="127">
        <v>450500</v>
      </c>
      <c r="F56" s="127">
        <v>0</v>
      </c>
      <c r="G56" s="127">
        <f t="shared" si="0"/>
        <v>450500</v>
      </c>
      <c r="H56" s="64"/>
      <c r="I56" s="64"/>
      <c r="J56" s="64"/>
      <c r="K56" s="64"/>
      <c r="L56" s="64"/>
    </row>
    <row r="57" spans="1:12" s="54" customFormat="1" ht="85.5" customHeight="1">
      <c r="A57" s="131" t="s">
        <v>91</v>
      </c>
      <c r="B57" s="131">
        <v>6259</v>
      </c>
      <c r="C57" s="132" t="s">
        <v>124</v>
      </c>
      <c r="D57" s="133">
        <v>0</v>
      </c>
      <c r="E57" s="133">
        <v>53000</v>
      </c>
      <c r="F57" s="133">
        <v>0</v>
      </c>
      <c r="G57" s="133">
        <f t="shared" si="0"/>
        <v>53000</v>
      </c>
      <c r="H57" s="64"/>
      <c r="I57" s="64"/>
      <c r="J57" s="64"/>
      <c r="K57" s="64"/>
      <c r="L57" s="64"/>
    </row>
    <row r="58" spans="1:12" s="53" customFormat="1" ht="40.5" customHeight="1">
      <c r="A58" s="119">
        <v>75866</v>
      </c>
      <c r="B58" s="119" t="s">
        <v>91</v>
      </c>
      <c r="C58" s="120" t="s">
        <v>127</v>
      </c>
      <c r="D58" s="121">
        <v>7125000</v>
      </c>
      <c r="E58" s="121">
        <f>SUM(E59:E61)</f>
        <v>146718</v>
      </c>
      <c r="F58" s="121">
        <f>SUM(F59:F61)</f>
        <v>8151</v>
      </c>
      <c r="G58" s="121">
        <f t="shared" si="0"/>
        <v>7263567</v>
      </c>
      <c r="H58" s="61"/>
      <c r="I58" s="61"/>
      <c r="J58" s="61"/>
      <c r="K58" s="61"/>
      <c r="L58" s="61"/>
    </row>
    <row r="59" spans="1:12" s="54" customFormat="1" ht="84.75" customHeight="1">
      <c r="A59" s="122" t="s">
        <v>91</v>
      </c>
      <c r="B59" s="122">
        <v>2009</v>
      </c>
      <c r="C59" s="123" t="s">
        <v>118</v>
      </c>
      <c r="D59" s="124">
        <v>858000</v>
      </c>
      <c r="E59" s="124">
        <v>0</v>
      </c>
      <c r="F59" s="124">
        <v>8151</v>
      </c>
      <c r="G59" s="124">
        <f t="shared" si="0"/>
        <v>849849</v>
      </c>
      <c r="H59" s="64"/>
      <c r="I59" s="64"/>
      <c r="J59" s="64"/>
      <c r="K59" s="64"/>
      <c r="L59" s="64"/>
    </row>
    <row r="60" spans="1:12" s="54" customFormat="1" ht="83.25" customHeight="1">
      <c r="A60" s="122" t="s">
        <v>91</v>
      </c>
      <c r="B60" s="122">
        <v>2057</v>
      </c>
      <c r="C60" s="123" t="s">
        <v>116</v>
      </c>
      <c r="D60" s="124">
        <v>0</v>
      </c>
      <c r="E60" s="124">
        <v>138567</v>
      </c>
      <c r="F60" s="124">
        <v>0</v>
      </c>
      <c r="G60" s="124">
        <f t="shared" si="0"/>
        <v>138567</v>
      </c>
      <c r="H60" s="64"/>
      <c r="I60" s="64"/>
      <c r="J60" s="64"/>
      <c r="K60" s="64"/>
      <c r="L60" s="64"/>
    </row>
    <row r="61" spans="1:12" s="54" customFormat="1" ht="83.25" customHeight="1">
      <c r="A61" s="125" t="s">
        <v>91</v>
      </c>
      <c r="B61" s="125">
        <v>2059</v>
      </c>
      <c r="C61" s="126" t="s">
        <v>116</v>
      </c>
      <c r="D61" s="127">
        <v>0</v>
      </c>
      <c r="E61" s="127">
        <v>8151</v>
      </c>
      <c r="F61" s="127">
        <v>0</v>
      </c>
      <c r="G61" s="127">
        <f t="shared" si="0"/>
        <v>8151</v>
      </c>
      <c r="H61" s="64"/>
      <c r="I61" s="64"/>
      <c r="J61" s="64"/>
      <c r="K61" s="64"/>
      <c r="L61" s="64"/>
    </row>
    <row r="62" spans="1:12" s="53" customFormat="1" ht="15" customHeight="1">
      <c r="A62" s="116">
        <v>801</v>
      </c>
      <c r="B62" s="116" t="s">
        <v>91</v>
      </c>
      <c r="C62" s="117" t="s">
        <v>60</v>
      </c>
      <c r="D62" s="118">
        <v>2299065</v>
      </c>
      <c r="E62" s="118">
        <f>E63</f>
        <v>104705</v>
      </c>
      <c r="F62" s="118">
        <v>0</v>
      </c>
      <c r="G62" s="118">
        <f t="shared" si="0"/>
        <v>2403770</v>
      </c>
      <c r="H62" s="61"/>
      <c r="I62" s="61"/>
      <c r="J62" s="61"/>
      <c r="K62" s="61"/>
      <c r="L62" s="61"/>
    </row>
    <row r="63" spans="1:12" s="53" customFormat="1" ht="15" customHeight="1">
      <c r="A63" s="119">
        <v>80195</v>
      </c>
      <c r="B63" s="119" t="s">
        <v>91</v>
      </c>
      <c r="C63" s="120" t="s">
        <v>115</v>
      </c>
      <c r="D63" s="121">
        <v>3715</v>
      </c>
      <c r="E63" s="121">
        <f>SUM(E64:E65)</f>
        <v>104705</v>
      </c>
      <c r="F63" s="121">
        <v>0</v>
      </c>
      <c r="G63" s="121">
        <f t="shared" si="0"/>
        <v>108420</v>
      </c>
      <c r="H63" s="61"/>
      <c r="I63" s="61"/>
      <c r="J63" s="61"/>
      <c r="K63" s="61"/>
      <c r="L63" s="61"/>
    </row>
    <row r="64" spans="1:12" s="54" customFormat="1" ht="84.75" customHeight="1">
      <c r="A64" s="122" t="s">
        <v>91</v>
      </c>
      <c r="B64" s="122">
        <v>2001</v>
      </c>
      <c r="C64" s="123" t="s">
        <v>128</v>
      </c>
      <c r="D64" s="124">
        <v>0</v>
      </c>
      <c r="E64" s="124">
        <v>62963</v>
      </c>
      <c r="F64" s="124">
        <v>0</v>
      </c>
      <c r="G64" s="124">
        <f t="shared" si="0"/>
        <v>62963</v>
      </c>
      <c r="H64" s="64"/>
      <c r="I64" s="64"/>
      <c r="J64" s="64"/>
      <c r="K64" s="64"/>
      <c r="L64" s="64"/>
    </row>
    <row r="65" spans="1:12" s="54" customFormat="1" ht="87.75" customHeight="1">
      <c r="A65" s="122" t="s">
        <v>91</v>
      </c>
      <c r="B65" s="122">
        <v>2051</v>
      </c>
      <c r="C65" s="123" t="s">
        <v>116</v>
      </c>
      <c r="D65" s="124">
        <v>0</v>
      </c>
      <c r="E65" s="124">
        <v>41742</v>
      </c>
      <c r="F65" s="124">
        <v>0</v>
      </c>
      <c r="G65" s="124">
        <f t="shared" si="0"/>
        <v>41742</v>
      </c>
      <c r="H65" s="64"/>
      <c r="I65" s="64"/>
      <c r="J65" s="64"/>
      <c r="K65" s="64"/>
      <c r="L65" s="64"/>
    </row>
    <row r="66" spans="1:12" s="53" customFormat="1" ht="28.5" customHeight="1">
      <c r="A66" s="116">
        <v>853</v>
      </c>
      <c r="B66" s="116" t="s">
        <v>91</v>
      </c>
      <c r="C66" s="117" t="s">
        <v>140</v>
      </c>
      <c r="D66" s="118">
        <v>8621376</v>
      </c>
      <c r="E66" s="118">
        <f>E67</f>
        <v>693188.53</v>
      </c>
      <c r="F66" s="118">
        <v>0</v>
      </c>
      <c r="G66" s="118">
        <f t="shared" si="0"/>
        <v>9314564.5299999993</v>
      </c>
      <c r="H66" s="61"/>
      <c r="I66" s="61"/>
      <c r="J66" s="61"/>
      <c r="K66" s="61"/>
      <c r="L66" s="61"/>
    </row>
    <row r="67" spans="1:12" s="53" customFormat="1" ht="16.5" customHeight="1">
      <c r="A67" s="119">
        <v>85325</v>
      </c>
      <c r="B67" s="119" t="s">
        <v>91</v>
      </c>
      <c r="C67" s="120" t="s">
        <v>129</v>
      </c>
      <c r="D67" s="121">
        <v>1634200</v>
      </c>
      <c r="E67" s="121">
        <f>E68</f>
        <v>693188.53</v>
      </c>
      <c r="F67" s="121">
        <v>0</v>
      </c>
      <c r="G67" s="121">
        <f t="shared" si="0"/>
        <v>2327388.5300000003</v>
      </c>
      <c r="H67" s="61"/>
      <c r="I67" s="61"/>
      <c r="J67" s="61"/>
      <c r="K67" s="61"/>
      <c r="L67" s="61"/>
    </row>
    <row r="68" spans="1:12" s="54" customFormat="1" ht="16.5" customHeight="1">
      <c r="A68" s="122" t="s">
        <v>91</v>
      </c>
      <c r="B68" s="122" t="s">
        <v>139</v>
      </c>
      <c r="C68" s="123" t="s">
        <v>111</v>
      </c>
      <c r="D68" s="124">
        <v>1634200</v>
      </c>
      <c r="E68" s="124">
        <v>693188.53</v>
      </c>
      <c r="F68" s="124">
        <v>0</v>
      </c>
      <c r="G68" s="124">
        <f t="shared" ref="G68:G80" si="1">D68+E68-F68</f>
        <v>2327388.5300000003</v>
      </c>
      <c r="H68" s="64"/>
      <c r="I68" s="64"/>
      <c r="J68" s="64"/>
      <c r="K68" s="64"/>
      <c r="L68" s="64"/>
    </row>
    <row r="69" spans="1:12" s="53" customFormat="1" ht="29.25" customHeight="1">
      <c r="A69" s="116">
        <v>900</v>
      </c>
      <c r="B69" s="116" t="s">
        <v>91</v>
      </c>
      <c r="C69" s="117" t="s">
        <v>66</v>
      </c>
      <c r="D69" s="118">
        <v>3065743.62</v>
      </c>
      <c r="E69" s="118">
        <f>E70</f>
        <v>155000</v>
      </c>
      <c r="F69" s="118">
        <v>0</v>
      </c>
      <c r="G69" s="118">
        <f t="shared" si="1"/>
        <v>3220743.62</v>
      </c>
      <c r="H69" s="61"/>
      <c r="I69" s="61"/>
      <c r="J69" s="61"/>
      <c r="K69" s="61"/>
      <c r="L69" s="61"/>
    </row>
    <row r="70" spans="1:12" s="53" customFormat="1" ht="15" customHeight="1">
      <c r="A70" s="119">
        <v>90007</v>
      </c>
      <c r="B70" s="119" t="s">
        <v>91</v>
      </c>
      <c r="C70" s="120" t="s">
        <v>130</v>
      </c>
      <c r="D70" s="121">
        <v>427333.33</v>
      </c>
      <c r="E70" s="121">
        <f>E71</f>
        <v>155000</v>
      </c>
      <c r="F70" s="121">
        <v>0</v>
      </c>
      <c r="G70" s="121">
        <f t="shared" si="1"/>
        <v>582333.33000000007</v>
      </c>
      <c r="H70" s="61"/>
      <c r="I70" s="61"/>
      <c r="J70" s="61"/>
      <c r="K70" s="61"/>
      <c r="L70" s="61"/>
    </row>
    <row r="71" spans="1:12" s="54" customFormat="1" ht="55.5" customHeight="1">
      <c r="A71" s="122" t="s">
        <v>91</v>
      </c>
      <c r="B71" s="122">
        <v>2460</v>
      </c>
      <c r="C71" s="123" t="s">
        <v>100</v>
      </c>
      <c r="D71" s="124">
        <v>0</v>
      </c>
      <c r="E71" s="124">
        <v>155000</v>
      </c>
      <c r="F71" s="124">
        <v>0</v>
      </c>
      <c r="G71" s="124">
        <f t="shared" si="1"/>
        <v>155000</v>
      </c>
      <c r="H71" s="64"/>
      <c r="I71" s="64"/>
      <c r="J71" s="64"/>
      <c r="K71" s="64"/>
      <c r="L71" s="64"/>
    </row>
    <row r="72" spans="1:12" s="53" customFormat="1" ht="14.25" customHeight="1">
      <c r="A72" s="116">
        <v>921</v>
      </c>
      <c r="B72" s="116" t="s">
        <v>91</v>
      </c>
      <c r="C72" s="117" t="s">
        <v>68</v>
      </c>
      <c r="D72" s="118">
        <v>22475731</v>
      </c>
      <c r="E72" s="118">
        <f>E73</f>
        <v>10000</v>
      </c>
      <c r="F72" s="118">
        <v>0</v>
      </c>
      <c r="G72" s="118">
        <f t="shared" si="1"/>
        <v>22485731</v>
      </c>
      <c r="H72" s="61"/>
      <c r="I72" s="61"/>
      <c r="J72" s="61"/>
      <c r="K72" s="61"/>
      <c r="L72" s="61"/>
    </row>
    <row r="73" spans="1:12" s="53" customFormat="1" ht="18" customHeight="1">
      <c r="A73" s="119">
        <v>92116</v>
      </c>
      <c r="B73" s="119" t="s">
        <v>91</v>
      </c>
      <c r="C73" s="120" t="s">
        <v>131</v>
      </c>
      <c r="D73" s="121">
        <v>3954661</v>
      </c>
      <c r="E73" s="121">
        <f>E74</f>
        <v>10000</v>
      </c>
      <c r="F73" s="121">
        <v>0</v>
      </c>
      <c r="G73" s="121">
        <f t="shared" si="1"/>
        <v>3964661</v>
      </c>
      <c r="H73" s="61"/>
      <c r="I73" s="61"/>
      <c r="J73" s="61"/>
      <c r="K73" s="61"/>
      <c r="L73" s="61"/>
    </row>
    <row r="74" spans="1:12" s="54" customFormat="1" ht="42" customHeight="1">
      <c r="A74" s="122" t="s">
        <v>91</v>
      </c>
      <c r="B74" s="122">
        <v>2310</v>
      </c>
      <c r="C74" s="123" t="s">
        <v>132</v>
      </c>
      <c r="D74" s="124">
        <v>3841150</v>
      </c>
      <c r="E74" s="124">
        <v>10000</v>
      </c>
      <c r="F74" s="124">
        <v>0</v>
      </c>
      <c r="G74" s="124">
        <f t="shared" si="1"/>
        <v>3851150</v>
      </c>
      <c r="H74" s="64"/>
      <c r="I74" s="64"/>
      <c r="J74" s="64"/>
      <c r="K74" s="64"/>
      <c r="L74" s="64"/>
    </row>
    <row r="75" spans="1:12" s="53" customFormat="1" ht="45" customHeight="1">
      <c r="A75" s="116">
        <v>925</v>
      </c>
      <c r="B75" s="116" t="s">
        <v>91</v>
      </c>
      <c r="C75" s="117" t="s">
        <v>69</v>
      </c>
      <c r="D75" s="118">
        <v>3678971</v>
      </c>
      <c r="E75" s="118">
        <v>0</v>
      </c>
      <c r="F75" s="118">
        <f>F76</f>
        <v>516141</v>
      </c>
      <c r="G75" s="118">
        <f t="shared" si="1"/>
        <v>3162830</v>
      </c>
      <c r="H75" s="61"/>
      <c r="I75" s="61"/>
      <c r="J75" s="61"/>
      <c r="K75" s="61"/>
      <c r="L75" s="61"/>
    </row>
    <row r="76" spans="1:12" s="53" customFormat="1" ht="18" customHeight="1">
      <c r="A76" s="116">
        <v>92502</v>
      </c>
      <c r="B76" s="116" t="s">
        <v>91</v>
      </c>
      <c r="C76" s="117" t="s">
        <v>101</v>
      </c>
      <c r="D76" s="118">
        <v>3678971</v>
      </c>
      <c r="E76" s="118">
        <v>0</v>
      </c>
      <c r="F76" s="118">
        <f>SUM(F77:F80)</f>
        <v>516141</v>
      </c>
      <c r="G76" s="118">
        <f t="shared" si="1"/>
        <v>3162830</v>
      </c>
      <c r="H76" s="61"/>
      <c r="I76" s="61"/>
      <c r="J76" s="61"/>
      <c r="K76" s="61"/>
      <c r="L76" s="61"/>
    </row>
    <row r="77" spans="1:12" s="54" customFormat="1" ht="82.5" customHeight="1">
      <c r="A77" s="131" t="s">
        <v>91</v>
      </c>
      <c r="B77" s="131">
        <v>2057</v>
      </c>
      <c r="C77" s="132" t="s">
        <v>116</v>
      </c>
      <c r="D77" s="133">
        <v>503167</v>
      </c>
      <c r="E77" s="133">
        <v>0</v>
      </c>
      <c r="F77" s="133">
        <v>350488</v>
      </c>
      <c r="G77" s="133">
        <f t="shared" si="1"/>
        <v>152679</v>
      </c>
      <c r="H77" s="64"/>
      <c r="I77" s="64"/>
      <c r="J77" s="64"/>
      <c r="K77" s="64"/>
      <c r="L77" s="64"/>
    </row>
    <row r="78" spans="1:12" s="54" customFormat="1" ht="81.75" customHeight="1">
      <c r="A78" s="122" t="s">
        <v>91</v>
      </c>
      <c r="B78" s="122">
        <v>2059</v>
      </c>
      <c r="C78" s="123" t="s">
        <v>116</v>
      </c>
      <c r="D78" s="124">
        <v>30474</v>
      </c>
      <c r="E78" s="124">
        <v>0</v>
      </c>
      <c r="F78" s="124">
        <v>21226</v>
      </c>
      <c r="G78" s="124">
        <f t="shared" si="1"/>
        <v>9248</v>
      </c>
      <c r="H78" s="64"/>
      <c r="I78" s="64"/>
      <c r="J78" s="64"/>
      <c r="K78" s="64"/>
      <c r="L78" s="64"/>
    </row>
    <row r="79" spans="1:12" s="54" customFormat="1" ht="83.25" customHeight="1">
      <c r="A79" s="122" t="s">
        <v>91</v>
      </c>
      <c r="B79" s="122">
        <v>6257</v>
      </c>
      <c r="C79" s="123" t="s">
        <v>124</v>
      </c>
      <c r="D79" s="124">
        <v>377066</v>
      </c>
      <c r="E79" s="124">
        <v>0</v>
      </c>
      <c r="F79" s="124">
        <v>136180</v>
      </c>
      <c r="G79" s="124">
        <f t="shared" si="1"/>
        <v>240886</v>
      </c>
      <c r="H79" s="64"/>
      <c r="I79" s="64"/>
      <c r="J79" s="64"/>
      <c r="K79" s="64"/>
      <c r="L79" s="64"/>
    </row>
    <row r="80" spans="1:12" s="54" customFormat="1" ht="83.25" customHeight="1">
      <c r="A80" s="125" t="s">
        <v>91</v>
      </c>
      <c r="B80" s="125">
        <v>6259</v>
      </c>
      <c r="C80" s="126" t="s">
        <v>124</v>
      </c>
      <c r="D80" s="127">
        <v>22834</v>
      </c>
      <c r="E80" s="127">
        <v>0</v>
      </c>
      <c r="F80" s="127">
        <v>8247</v>
      </c>
      <c r="G80" s="127">
        <f t="shared" si="1"/>
        <v>14587</v>
      </c>
      <c r="H80" s="64"/>
      <c r="I80" s="64"/>
      <c r="J80" s="64"/>
      <c r="K80" s="64"/>
      <c r="L80" s="64"/>
    </row>
    <row r="81" spans="1:12" s="54" customFormat="1">
      <c r="A81" s="115"/>
      <c r="B81" s="39"/>
      <c r="D81" s="64"/>
      <c r="E81" s="64"/>
      <c r="F81" s="64"/>
      <c r="G81" s="64"/>
      <c r="H81" s="64"/>
      <c r="I81" s="64"/>
      <c r="J81" s="64"/>
      <c r="K81" s="64"/>
      <c r="L81" s="64"/>
    </row>
    <row r="82" spans="1:12" s="54" customFormat="1">
      <c r="A82" s="115"/>
      <c r="B82" s="39"/>
      <c r="D82" s="64"/>
      <c r="E82" s="64"/>
      <c r="F82" s="64"/>
      <c r="G82" s="64"/>
      <c r="H82" s="64"/>
      <c r="I82" s="64"/>
      <c r="J82" s="64"/>
      <c r="K82" s="64"/>
      <c r="L82" s="64"/>
    </row>
  </sheetData>
  <sheetProtection password="C25B" sheet="1" objects="1" scenarios="1"/>
  <mergeCells count="1">
    <mergeCell ref="A5:G5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8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452"/>
  <sheetViews>
    <sheetView view="pageBreakPreview" topLeftCell="A401" zoomScaleNormal="100" zoomScaleSheetLayoutView="100" workbookViewId="0">
      <selection activeCell="C429" sqref="C429"/>
    </sheetView>
  </sheetViews>
  <sheetFormatPr defaultColWidth="8.75" defaultRowHeight="12.75"/>
  <cols>
    <col min="1" max="1" width="7" style="220" customWidth="1"/>
    <col min="2" max="2" width="31.5" style="219" customWidth="1"/>
    <col min="3" max="3" width="3" style="220" customWidth="1"/>
    <col min="4" max="4" width="14.875" style="219" customWidth="1"/>
    <col min="5" max="5" width="15" style="219" customWidth="1"/>
    <col min="6" max="6" width="13.625" style="219" customWidth="1"/>
    <col min="7" max="7" width="13.25" style="219" customWidth="1"/>
    <col min="8" max="8" width="13.375" style="219" customWidth="1"/>
    <col min="9" max="9" width="13.25" style="219" customWidth="1"/>
    <col min="10" max="10" width="11.25" style="219" customWidth="1"/>
    <col min="11" max="11" width="13.375" style="219" customWidth="1"/>
    <col min="12" max="12" width="13.5" style="219" customWidth="1"/>
    <col min="13" max="13" width="13.75" style="219" customWidth="1"/>
    <col min="14" max="14" width="14.25" style="219" customWidth="1"/>
    <col min="15" max="15" width="13.75" style="219" customWidth="1"/>
    <col min="16" max="16" width="12.25" style="219" customWidth="1"/>
    <col min="17" max="256" width="8.75" style="219"/>
    <col min="257" max="257" width="7" style="219" customWidth="1"/>
    <col min="258" max="258" width="31.5" style="219" customWidth="1"/>
    <col min="259" max="259" width="3" style="219" customWidth="1"/>
    <col min="260" max="260" width="14.875" style="219" customWidth="1"/>
    <col min="261" max="261" width="15" style="219" customWidth="1"/>
    <col min="262" max="262" width="13.625" style="219" customWidth="1"/>
    <col min="263" max="263" width="13.25" style="219" customWidth="1"/>
    <col min="264" max="264" width="13.375" style="219" customWidth="1"/>
    <col min="265" max="265" width="13.25" style="219" customWidth="1"/>
    <col min="266" max="266" width="11.25" style="219" customWidth="1"/>
    <col min="267" max="267" width="13.375" style="219" customWidth="1"/>
    <col min="268" max="268" width="13.5" style="219" customWidth="1"/>
    <col min="269" max="269" width="13.75" style="219" customWidth="1"/>
    <col min="270" max="270" width="14.25" style="219" customWidth="1"/>
    <col min="271" max="271" width="13.75" style="219" customWidth="1"/>
    <col min="272" max="272" width="12.25" style="219" customWidth="1"/>
    <col min="273" max="512" width="8.75" style="219"/>
    <col min="513" max="513" width="7" style="219" customWidth="1"/>
    <col min="514" max="514" width="31.5" style="219" customWidth="1"/>
    <col min="515" max="515" width="3" style="219" customWidth="1"/>
    <col min="516" max="516" width="14.875" style="219" customWidth="1"/>
    <col min="517" max="517" width="15" style="219" customWidth="1"/>
    <col min="518" max="518" width="13.625" style="219" customWidth="1"/>
    <col min="519" max="519" width="13.25" style="219" customWidth="1"/>
    <col min="520" max="520" width="13.375" style="219" customWidth="1"/>
    <col min="521" max="521" width="13.25" style="219" customWidth="1"/>
    <col min="522" max="522" width="11.25" style="219" customWidth="1"/>
    <col min="523" max="523" width="13.375" style="219" customWidth="1"/>
    <col min="524" max="524" width="13.5" style="219" customWidth="1"/>
    <col min="525" max="525" width="13.75" style="219" customWidth="1"/>
    <col min="526" max="526" width="14.25" style="219" customWidth="1"/>
    <col min="527" max="527" width="13.75" style="219" customWidth="1"/>
    <col min="528" max="528" width="12.25" style="219" customWidth="1"/>
    <col min="529" max="768" width="8.75" style="219"/>
    <col min="769" max="769" width="7" style="219" customWidth="1"/>
    <col min="770" max="770" width="31.5" style="219" customWidth="1"/>
    <col min="771" max="771" width="3" style="219" customWidth="1"/>
    <col min="772" max="772" width="14.875" style="219" customWidth="1"/>
    <col min="773" max="773" width="15" style="219" customWidth="1"/>
    <col min="774" max="774" width="13.625" style="219" customWidth="1"/>
    <col min="775" max="775" width="13.25" style="219" customWidth="1"/>
    <col min="776" max="776" width="13.375" style="219" customWidth="1"/>
    <col min="777" max="777" width="13.25" style="219" customWidth="1"/>
    <col min="778" max="778" width="11.25" style="219" customWidth="1"/>
    <col min="779" max="779" width="13.375" style="219" customWidth="1"/>
    <col min="780" max="780" width="13.5" style="219" customWidth="1"/>
    <col min="781" max="781" width="13.75" style="219" customWidth="1"/>
    <col min="782" max="782" width="14.25" style="219" customWidth="1"/>
    <col min="783" max="783" width="13.75" style="219" customWidth="1"/>
    <col min="784" max="784" width="12.25" style="219" customWidth="1"/>
    <col min="785" max="1024" width="8.75" style="219"/>
    <col min="1025" max="1025" width="7" style="219" customWidth="1"/>
    <col min="1026" max="1026" width="31.5" style="219" customWidth="1"/>
    <col min="1027" max="1027" width="3" style="219" customWidth="1"/>
    <col min="1028" max="1028" width="14.875" style="219" customWidth="1"/>
    <col min="1029" max="1029" width="15" style="219" customWidth="1"/>
    <col min="1030" max="1030" width="13.625" style="219" customWidth="1"/>
    <col min="1031" max="1031" width="13.25" style="219" customWidth="1"/>
    <col min="1032" max="1032" width="13.375" style="219" customWidth="1"/>
    <col min="1033" max="1033" width="13.25" style="219" customWidth="1"/>
    <col min="1034" max="1034" width="11.25" style="219" customWidth="1"/>
    <col min="1035" max="1035" width="13.375" style="219" customWidth="1"/>
    <col min="1036" max="1036" width="13.5" style="219" customWidth="1"/>
    <col min="1037" max="1037" width="13.75" style="219" customWidth="1"/>
    <col min="1038" max="1038" width="14.25" style="219" customWidth="1"/>
    <col min="1039" max="1039" width="13.75" style="219" customWidth="1"/>
    <col min="1040" max="1040" width="12.25" style="219" customWidth="1"/>
    <col min="1041" max="1280" width="8.75" style="219"/>
    <col min="1281" max="1281" width="7" style="219" customWidth="1"/>
    <col min="1282" max="1282" width="31.5" style="219" customWidth="1"/>
    <col min="1283" max="1283" width="3" style="219" customWidth="1"/>
    <col min="1284" max="1284" width="14.875" style="219" customWidth="1"/>
    <col min="1285" max="1285" width="15" style="219" customWidth="1"/>
    <col min="1286" max="1286" width="13.625" style="219" customWidth="1"/>
    <col min="1287" max="1287" width="13.25" style="219" customWidth="1"/>
    <col min="1288" max="1288" width="13.375" style="219" customWidth="1"/>
    <col min="1289" max="1289" width="13.25" style="219" customWidth="1"/>
    <col min="1290" max="1290" width="11.25" style="219" customWidth="1"/>
    <col min="1291" max="1291" width="13.375" style="219" customWidth="1"/>
    <col min="1292" max="1292" width="13.5" style="219" customWidth="1"/>
    <col min="1293" max="1293" width="13.75" style="219" customWidth="1"/>
    <col min="1294" max="1294" width="14.25" style="219" customWidth="1"/>
    <col min="1295" max="1295" width="13.75" style="219" customWidth="1"/>
    <col min="1296" max="1296" width="12.25" style="219" customWidth="1"/>
    <col min="1297" max="1536" width="8.75" style="219"/>
    <col min="1537" max="1537" width="7" style="219" customWidth="1"/>
    <col min="1538" max="1538" width="31.5" style="219" customWidth="1"/>
    <col min="1539" max="1539" width="3" style="219" customWidth="1"/>
    <col min="1540" max="1540" width="14.875" style="219" customWidth="1"/>
    <col min="1541" max="1541" width="15" style="219" customWidth="1"/>
    <col min="1542" max="1542" width="13.625" style="219" customWidth="1"/>
    <col min="1543" max="1543" width="13.25" style="219" customWidth="1"/>
    <col min="1544" max="1544" width="13.375" style="219" customWidth="1"/>
    <col min="1545" max="1545" width="13.25" style="219" customWidth="1"/>
    <col min="1546" max="1546" width="11.25" style="219" customWidth="1"/>
    <col min="1547" max="1547" width="13.375" style="219" customWidth="1"/>
    <col min="1548" max="1548" width="13.5" style="219" customWidth="1"/>
    <col min="1549" max="1549" width="13.75" style="219" customWidth="1"/>
    <col min="1550" max="1550" width="14.25" style="219" customWidth="1"/>
    <col min="1551" max="1551" width="13.75" style="219" customWidth="1"/>
    <col min="1552" max="1552" width="12.25" style="219" customWidth="1"/>
    <col min="1553" max="1792" width="8.75" style="219"/>
    <col min="1793" max="1793" width="7" style="219" customWidth="1"/>
    <col min="1794" max="1794" width="31.5" style="219" customWidth="1"/>
    <col min="1795" max="1795" width="3" style="219" customWidth="1"/>
    <col min="1796" max="1796" width="14.875" style="219" customWidth="1"/>
    <col min="1797" max="1797" width="15" style="219" customWidth="1"/>
    <col min="1798" max="1798" width="13.625" style="219" customWidth="1"/>
    <col min="1799" max="1799" width="13.25" style="219" customWidth="1"/>
    <col min="1800" max="1800" width="13.375" style="219" customWidth="1"/>
    <col min="1801" max="1801" width="13.25" style="219" customWidth="1"/>
    <col min="1802" max="1802" width="11.25" style="219" customWidth="1"/>
    <col min="1803" max="1803" width="13.375" style="219" customWidth="1"/>
    <col min="1804" max="1804" width="13.5" style="219" customWidth="1"/>
    <col min="1805" max="1805" width="13.75" style="219" customWidth="1"/>
    <col min="1806" max="1806" width="14.25" style="219" customWidth="1"/>
    <col min="1807" max="1807" width="13.75" style="219" customWidth="1"/>
    <col min="1808" max="1808" width="12.25" style="219" customWidth="1"/>
    <col min="1809" max="2048" width="8.75" style="219"/>
    <col min="2049" max="2049" width="7" style="219" customWidth="1"/>
    <col min="2050" max="2050" width="31.5" style="219" customWidth="1"/>
    <col min="2051" max="2051" width="3" style="219" customWidth="1"/>
    <col min="2052" max="2052" width="14.875" style="219" customWidth="1"/>
    <col min="2053" max="2053" width="15" style="219" customWidth="1"/>
    <col min="2054" max="2054" width="13.625" style="219" customWidth="1"/>
    <col min="2055" max="2055" width="13.25" style="219" customWidth="1"/>
    <col min="2056" max="2056" width="13.375" style="219" customWidth="1"/>
    <col min="2057" max="2057" width="13.25" style="219" customWidth="1"/>
    <col min="2058" max="2058" width="11.25" style="219" customWidth="1"/>
    <col min="2059" max="2059" width="13.375" style="219" customWidth="1"/>
    <col min="2060" max="2060" width="13.5" style="219" customWidth="1"/>
    <col min="2061" max="2061" width="13.75" style="219" customWidth="1"/>
    <col min="2062" max="2062" width="14.25" style="219" customWidth="1"/>
    <col min="2063" max="2063" width="13.75" style="219" customWidth="1"/>
    <col min="2064" max="2064" width="12.25" style="219" customWidth="1"/>
    <col min="2065" max="2304" width="8.75" style="219"/>
    <col min="2305" max="2305" width="7" style="219" customWidth="1"/>
    <col min="2306" max="2306" width="31.5" style="219" customWidth="1"/>
    <col min="2307" max="2307" width="3" style="219" customWidth="1"/>
    <col min="2308" max="2308" width="14.875" style="219" customWidth="1"/>
    <col min="2309" max="2309" width="15" style="219" customWidth="1"/>
    <col min="2310" max="2310" width="13.625" style="219" customWidth="1"/>
    <col min="2311" max="2311" width="13.25" style="219" customWidth="1"/>
    <col min="2312" max="2312" width="13.375" style="219" customWidth="1"/>
    <col min="2313" max="2313" width="13.25" style="219" customWidth="1"/>
    <col min="2314" max="2314" width="11.25" style="219" customWidth="1"/>
    <col min="2315" max="2315" width="13.375" style="219" customWidth="1"/>
    <col min="2316" max="2316" width="13.5" style="219" customWidth="1"/>
    <col min="2317" max="2317" width="13.75" style="219" customWidth="1"/>
    <col min="2318" max="2318" width="14.25" style="219" customWidth="1"/>
    <col min="2319" max="2319" width="13.75" style="219" customWidth="1"/>
    <col min="2320" max="2320" width="12.25" style="219" customWidth="1"/>
    <col min="2321" max="2560" width="8.75" style="219"/>
    <col min="2561" max="2561" width="7" style="219" customWidth="1"/>
    <col min="2562" max="2562" width="31.5" style="219" customWidth="1"/>
    <col min="2563" max="2563" width="3" style="219" customWidth="1"/>
    <col min="2564" max="2564" width="14.875" style="219" customWidth="1"/>
    <col min="2565" max="2565" width="15" style="219" customWidth="1"/>
    <col min="2566" max="2566" width="13.625" style="219" customWidth="1"/>
    <col min="2567" max="2567" width="13.25" style="219" customWidth="1"/>
    <col min="2568" max="2568" width="13.375" style="219" customWidth="1"/>
    <col min="2569" max="2569" width="13.25" style="219" customWidth="1"/>
    <col min="2570" max="2570" width="11.25" style="219" customWidth="1"/>
    <col min="2571" max="2571" width="13.375" style="219" customWidth="1"/>
    <col min="2572" max="2572" width="13.5" style="219" customWidth="1"/>
    <col min="2573" max="2573" width="13.75" style="219" customWidth="1"/>
    <col min="2574" max="2574" width="14.25" style="219" customWidth="1"/>
    <col min="2575" max="2575" width="13.75" style="219" customWidth="1"/>
    <col min="2576" max="2576" width="12.25" style="219" customWidth="1"/>
    <col min="2577" max="2816" width="8.75" style="219"/>
    <col min="2817" max="2817" width="7" style="219" customWidth="1"/>
    <col min="2818" max="2818" width="31.5" style="219" customWidth="1"/>
    <col min="2819" max="2819" width="3" style="219" customWidth="1"/>
    <col min="2820" max="2820" width="14.875" style="219" customWidth="1"/>
    <col min="2821" max="2821" width="15" style="219" customWidth="1"/>
    <col min="2822" max="2822" width="13.625" style="219" customWidth="1"/>
    <col min="2823" max="2823" width="13.25" style="219" customWidth="1"/>
    <col min="2824" max="2824" width="13.375" style="219" customWidth="1"/>
    <col min="2825" max="2825" width="13.25" style="219" customWidth="1"/>
    <col min="2826" max="2826" width="11.25" style="219" customWidth="1"/>
    <col min="2827" max="2827" width="13.375" style="219" customWidth="1"/>
    <col min="2828" max="2828" width="13.5" style="219" customWidth="1"/>
    <col min="2829" max="2829" width="13.75" style="219" customWidth="1"/>
    <col min="2830" max="2830" width="14.25" style="219" customWidth="1"/>
    <col min="2831" max="2831" width="13.75" style="219" customWidth="1"/>
    <col min="2832" max="2832" width="12.25" style="219" customWidth="1"/>
    <col min="2833" max="3072" width="8.75" style="219"/>
    <col min="3073" max="3073" width="7" style="219" customWidth="1"/>
    <col min="3074" max="3074" width="31.5" style="219" customWidth="1"/>
    <col min="3075" max="3075" width="3" style="219" customWidth="1"/>
    <col min="3076" max="3076" width="14.875" style="219" customWidth="1"/>
    <col min="3077" max="3077" width="15" style="219" customWidth="1"/>
    <col min="3078" max="3078" width="13.625" style="219" customWidth="1"/>
    <col min="3079" max="3079" width="13.25" style="219" customWidth="1"/>
    <col min="3080" max="3080" width="13.375" style="219" customWidth="1"/>
    <col min="3081" max="3081" width="13.25" style="219" customWidth="1"/>
    <col min="3082" max="3082" width="11.25" style="219" customWidth="1"/>
    <col min="3083" max="3083" width="13.375" style="219" customWidth="1"/>
    <col min="3084" max="3084" width="13.5" style="219" customWidth="1"/>
    <col min="3085" max="3085" width="13.75" style="219" customWidth="1"/>
    <col min="3086" max="3086" width="14.25" style="219" customWidth="1"/>
    <col min="3087" max="3087" width="13.75" style="219" customWidth="1"/>
    <col min="3088" max="3088" width="12.25" style="219" customWidth="1"/>
    <col min="3089" max="3328" width="8.75" style="219"/>
    <col min="3329" max="3329" width="7" style="219" customWidth="1"/>
    <col min="3330" max="3330" width="31.5" style="219" customWidth="1"/>
    <col min="3331" max="3331" width="3" style="219" customWidth="1"/>
    <col min="3332" max="3332" width="14.875" style="219" customWidth="1"/>
    <col min="3333" max="3333" width="15" style="219" customWidth="1"/>
    <col min="3334" max="3334" width="13.625" style="219" customWidth="1"/>
    <col min="3335" max="3335" width="13.25" style="219" customWidth="1"/>
    <col min="3336" max="3336" width="13.375" style="219" customWidth="1"/>
    <col min="3337" max="3337" width="13.25" style="219" customWidth="1"/>
    <col min="3338" max="3338" width="11.25" style="219" customWidth="1"/>
    <col min="3339" max="3339" width="13.375" style="219" customWidth="1"/>
    <col min="3340" max="3340" width="13.5" style="219" customWidth="1"/>
    <col min="3341" max="3341" width="13.75" style="219" customWidth="1"/>
    <col min="3342" max="3342" width="14.25" style="219" customWidth="1"/>
    <col min="3343" max="3343" width="13.75" style="219" customWidth="1"/>
    <col min="3344" max="3344" width="12.25" style="219" customWidth="1"/>
    <col min="3345" max="3584" width="8.75" style="219"/>
    <col min="3585" max="3585" width="7" style="219" customWidth="1"/>
    <col min="3586" max="3586" width="31.5" style="219" customWidth="1"/>
    <col min="3587" max="3587" width="3" style="219" customWidth="1"/>
    <col min="3588" max="3588" width="14.875" style="219" customWidth="1"/>
    <col min="3589" max="3589" width="15" style="219" customWidth="1"/>
    <col min="3590" max="3590" width="13.625" style="219" customWidth="1"/>
    <col min="3591" max="3591" width="13.25" style="219" customWidth="1"/>
    <col min="3592" max="3592" width="13.375" style="219" customWidth="1"/>
    <col min="3593" max="3593" width="13.25" style="219" customWidth="1"/>
    <col min="3594" max="3594" width="11.25" style="219" customWidth="1"/>
    <col min="3595" max="3595" width="13.375" style="219" customWidth="1"/>
    <col min="3596" max="3596" width="13.5" style="219" customWidth="1"/>
    <col min="3597" max="3597" width="13.75" style="219" customWidth="1"/>
    <col min="3598" max="3598" width="14.25" style="219" customWidth="1"/>
    <col min="3599" max="3599" width="13.75" style="219" customWidth="1"/>
    <col min="3600" max="3600" width="12.25" style="219" customWidth="1"/>
    <col min="3601" max="3840" width="8.75" style="219"/>
    <col min="3841" max="3841" width="7" style="219" customWidth="1"/>
    <col min="3842" max="3842" width="31.5" style="219" customWidth="1"/>
    <col min="3843" max="3843" width="3" style="219" customWidth="1"/>
    <col min="3844" max="3844" width="14.875" style="219" customWidth="1"/>
    <col min="3845" max="3845" width="15" style="219" customWidth="1"/>
    <col min="3846" max="3846" width="13.625" style="219" customWidth="1"/>
    <col min="3847" max="3847" width="13.25" style="219" customWidth="1"/>
    <col min="3848" max="3848" width="13.375" style="219" customWidth="1"/>
    <col min="3849" max="3849" width="13.25" style="219" customWidth="1"/>
    <col min="3850" max="3850" width="11.25" style="219" customWidth="1"/>
    <col min="3851" max="3851" width="13.375" style="219" customWidth="1"/>
    <col min="3852" max="3852" width="13.5" style="219" customWidth="1"/>
    <col min="3853" max="3853" width="13.75" style="219" customWidth="1"/>
    <col min="3854" max="3854" width="14.25" style="219" customWidth="1"/>
    <col min="3855" max="3855" width="13.75" style="219" customWidth="1"/>
    <col min="3856" max="3856" width="12.25" style="219" customWidth="1"/>
    <col min="3857" max="4096" width="8.75" style="219"/>
    <col min="4097" max="4097" width="7" style="219" customWidth="1"/>
    <col min="4098" max="4098" width="31.5" style="219" customWidth="1"/>
    <col min="4099" max="4099" width="3" style="219" customWidth="1"/>
    <col min="4100" max="4100" width="14.875" style="219" customWidth="1"/>
    <col min="4101" max="4101" width="15" style="219" customWidth="1"/>
    <col min="4102" max="4102" width="13.625" style="219" customWidth="1"/>
    <col min="4103" max="4103" width="13.25" style="219" customWidth="1"/>
    <col min="4104" max="4104" width="13.375" style="219" customWidth="1"/>
    <col min="4105" max="4105" width="13.25" style="219" customWidth="1"/>
    <col min="4106" max="4106" width="11.25" style="219" customWidth="1"/>
    <col min="4107" max="4107" width="13.375" style="219" customWidth="1"/>
    <col min="4108" max="4108" width="13.5" style="219" customWidth="1"/>
    <col min="4109" max="4109" width="13.75" style="219" customWidth="1"/>
    <col min="4110" max="4110" width="14.25" style="219" customWidth="1"/>
    <col min="4111" max="4111" width="13.75" style="219" customWidth="1"/>
    <col min="4112" max="4112" width="12.25" style="219" customWidth="1"/>
    <col min="4113" max="4352" width="8.75" style="219"/>
    <col min="4353" max="4353" width="7" style="219" customWidth="1"/>
    <col min="4354" max="4354" width="31.5" style="219" customWidth="1"/>
    <col min="4355" max="4355" width="3" style="219" customWidth="1"/>
    <col min="4356" max="4356" width="14.875" style="219" customWidth="1"/>
    <col min="4357" max="4357" width="15" style="219" customWidth="1"/>
    <col min="4358" max="4358" width="13.625" style="219" customWidth="1"/>
    <col min="4359" max="4359" width="13.25" style="219" customWidth="1"/>
    <col min="4360" max="4360" width="13.375" style="219" customWidth="1"/>
    <col min="4361" max="4361" width="13.25" style="219" customWidth="1"/>
    <col min="4362" max="4362" width="11.25" style="219" customWidth="1"/>
    <col min="4363" max="4363" width="13.375" style="219" customWidth="1"/>
    <col min="4364" max="4364" width="13.5" style="219" customWidth="1"/>
    <col min="4365" max="4365" width="13.75" style="219" customWidth="1"/>
    <col min="4366" max="4366" width="14.25" style="219" customWidth="1"/>
    <col min="4367" max="4367" width="13.75" style="219" customWidth="1"/>
    <col min="4368" max="4368" width="12.25" style="219" customWidth="1"/>
    <col min="4369" max="4608" width="8.75" style="219"/>
    <col min="4609" max="4609" width="7" style="219" customWidth="1"/>
    <col min="4610" max="4610" width="31.5" style="219" customWidth="1"/>
    <col min="4611" max="4611" width="3" style="219" customWidth="1"/>
    <col min="4612" max="4612" width="14.875" style="219" customWidth="1"/>
    <col min="4613" max="4613" width="15" style="219" customWidth="1"/>
    <col min="4614" max="4614" width="13.625" style="219" customWidth="1"/>
    <col min="4615" max="4615" width="13.25" style="219" customWidth="1"/>
    <col min="4616" max="4616" width="13.375" style="219" customWidth="1"/>
    <col min="4617" max="4617" width="13.25" style="219" customWidth="1"/>
    <col min="4618" max="4618" width="11.25" style="219" customWidth="1"/>
    <col min="4619" max="4619" width="13.375" style="219" customWidth="1"/>
    <col min="4620" max="4620" width="13.5" style="219" customWidth="1"/>
    <col min="4621" max="4621" width="13.75" style="219" customWidth="1"/>
    <col min="4622" max="4622" width="14.25" style="219" customWidth="1"/>
    <col min="4623" max="4623" width="13.75" style="219" customWidth="1"/>
    <col min="4624" max="4624" width="12.25" style="219" customWidth="1"/>
    <col min="4625" max="4864" width="8.75" style="219"/>
    <col min="4865" max="4865" width="7" style="219" customWidth="1"/>
    <col min="4866" max="4866" width="31.5" style="219" customWidth="1"/>
    <col min="4867" max="4867" width="3" style="219" customWidth="1"/>
    <col min="4868" max="4868" width="14.875" style="219" customWidth="1"/>
    <col min="4869" max="4869" width="15" style="219" customWidth="1"/>
    <col min="4870" max="4870" width="13.625" style="219" customWidth="1"/>
    <col min="4871" max="4871" width="13.25" style="219" customWidth="1"/>
    <col min="4872" max="4872" width="13.375" style="219" customWidth="1"/>
    <col min="4873" max="4873" width="13.25" style="219" customWidth="1"/>
    <col min="4874" max="4874" width="11.25" style="219" customWidth="1"/>
    <col min="4875" max="4875" width="13.375" style="219" customWidth="1"/>
    <col min="4876" max="4876" width="13.5" style="219" customWidth="1"/>
    <col min="4877" max="4877" width="13.75" style="219" customWidth="1"/>
    <col min="4878" max="4878" width="14.25" style="219" customWidth="1"/>
    <col min="4879" max="4879" width="13.75" style="219" customWidth="1"/>
    <col min="4880" max="4880" width="12.25" style="219" customWidth="1"/>
    <col min="4881" max="5120" width="8.75" style="219"/>
    <col min="5121" max="5121" width="7" style="219" customWidth="1"/>
    <col min="5122" max="5122" width="31.5" style="219" customWidth="1"/>
    <col min="5123" max="5123" width="3" style="219" customWidth="1"/>
    <col min="5124" max="5124" width="14.875" style="219" customWidth="1"/>
    <col min="5125" max="5125" width="15" style="219" customWidth="1"/>
    <col min="5126" max="5126" width="13.625" style="219" customWidth="1"/>
    <col min="5127" max="5127" width="13.25" style="219" customWidth="1"/>
    <col min="5128" max="5128" width="13.375" style="219" customWidth="1"/>
    <col min="5129" max="5129" width="13.25" style="219" customWidth="1"/>
    <col min="5130" max="5130" width="11.25" style="219" customWidth="1"/>
    <col min="5131" max="5131" width="13.375" style="219" customWidth="1"/>
    <col min="5132" max="5132" width="13.5" style="219" customWidth="1"/>
    <col min="5133" max="5133" width="13.75" style="219" customWidth="1"/>
    <col min="5134" max="5134" width="14.25" style="219" customWidth="1"/>
    <col min="5135" max="5135" width="13.75" style="219" customWidth="1"/>
    <col min="5136" max="5136" width="12.25" style="219" customWidth="1"/>
    <col min="5137" max="5376" width="8.75" style="219"/>
    <col min="5377" max="5377" width="7" style="219" customWidth="1"/>
    <col min="5378" max="5378" width="31.5" style="219" customWidth="1"/>
    <col min="5379" max="5379" width="3" style="219" customWidth="1"/>
    <col min="5380" max="5380" width="14.875" style="219" customWidth="1"/>
    <col min="5381" max="5381" width="15" style="219" customWidth="1"/>
    <col min="5382" max="5382" width="13.625" style="219" customWidth="1"/>
    <col min="5383" max="5383" width="13.25" style="219" customWidth="1"/>
    <col min="5384" max="5384" width="13.375" style="219" customWidth="1"/>
    <col min="5385" max="5385" width="13.25" style="219" customWidth="1"/>
    <col min="5386" max="5386" width="11.25" style="219" customWidth="1"/>
    <col min="5387" max="5387" width="13.375" style="219" customWidth="1"/>
    <col min="5388" max="5388" width="13.5" style="219" customWidth="1"/>
    <col min="5389" max="5389" width="13.75" style="219" customWidth="1"/>
    <col min="5390" max="5390" width="14.25" style="219" customWidth="1"/>
    <col min="5391" max="5391" width="13.75" style="219" customWidth="1"/>
    <col min="5392" max="5392" width="12.25" style="219" customWidth="1"/>
    <col min="5393" max="5632" width="8.75" style="219"/>
    <col min="5633" max="5633" width="7" style="219" customWidth="1"/>
    <col min="5634" max="5634" width="31.5" style="219" customWidth="1"/>
    <col min="5635" max="5635" width="3" style="219" customWidth="1"/>
    <col min="5636" max="5636" width="14.875" style="219" customWidth="1"/>
    <col min="5637" max="5637" width="15" style="219" customWidth="1"/>
    <col min="5638" max="5638" width="13.625" style="219" customWidth="1"/>
    <col min="5639" max="5639" width="13.25" style="219" customWidth="1"/>
    <col min="5640" max="5640" width="13.375" style="219" customWidth="1"/>
    <col min="5641" max="5641" width="13.25" style="219" customWidth="1"/>
    <col min="5642" max="5642" width="11.25" style="219" customWidth="1"/>
    <col min="5643" max="5643" width="13.375" style="219" customWidth="1"/>
    <col min="5644" max="5644" width="13.5" style="219" customWidth="1"/>
    <col min="5645" max="5645" width="13.75" style="219" customWidth="1"/>
    <col min="5646" max="5646" width="14.25" style="219" customWidth="1"/>
    <col min="5647" max="5647" width="13.75" style="219" customWidth="1"/>
    <col min="5648" max="5648" width="12.25" style="219" customWidth="1"/>
    <col min="5649" max="5888" width="8.75" style="219"/>
    <col min="5889" max="5889" width="7" style="219" customWidth="1"/>
    <col min="5890" max="5890" width="31.5" style="219" customWidth="1"/>
    <col min="5891" max="5891" width="3" style="219" customWidth="1"/>
    <col min="5892" max="5892" width="14.875" style="219" customWidth="1"/>
    <col min="5893" max="5893" width="15" style="219" customWidth="1"/>
    <col min="5894" max="5894" width="13.625" style="219" customWidth="1"/>
    <col min="5895" max="5895" width="13.25" style="219" customWidth="1"/>
    <col min="5896" max="5896" width="13.375" style="219" customWidth="1"/>
    <col min="5897" max="5897" width="13.25" style="219" customWidth="1"/>
    <col min="5898" max="5898" width="11.25" style="219" customWidth="1"/>
    <col min="5899" max="5899" width="13.375" style="219" customWidth="1"/>
    <col min="5900" max="5900" width="13.5" style="219" customWidth="1"/>
    <col min="5901" max="5901" width="13.75" style="219" customWidth="1"/>
    <col min="5902" max="5902" width="14.25" style="219" customWidth="1"/>
    <col min="5903" max="5903" width="13.75" style="219" customWidth="1"/>
    <col min="5904" max="5904" width="12.25" style="219" customWidth="1"/>
    <col min="5905" max="6144" width="8.75" style="219"/>
    <col min="6145" max="6145" width="7" style="219" customWidth="1"/>
    <col min="6146" max="6146" width="31.5" style="219" customWidth="1"/>
    <col min="6147" max="6147" width="3" style="219" customWidth="1"/>
    <col min="6148" max="6148" width="14.875" style="219" customWidth="1"/>
    <col min="6149" max="6149" width="15" style="219" customWidth="1"/>
    <col min="6150" max="6150" width="13.625" style="219" customWidth="1"/>
    <col min="6151" max="6151" width="13.25" style="219" customWidth="1"/>
    <col min="6152" max="6152" width="13.375" style="219" customWidth="1"/>
    <col min="6153" max="6153" width="13.25" style="219" customWidth="1"/>
    <col min="6154" max="6154" width="11.25" style="219" customWidth="1"/>
    <col min="6155" max="6155" width="13.375" style="219" customWidth="1"/>
    <col min="6156" max="6156" width="13.5" style="219" customWidth="1"/>
    <col min="6157" max="6157" width="13.75" style="219" customWidth="1"/>
    <col min="6158" max="6158" width="14.25" style="219" customWidth="1"/>
    <col min="6159" max="6159" width="13.75" style="219" customWidth="1"/>
    <col min="6160" max="6160" width="12.25" style="219" customWidth="1"/>
    <col min="6161" max="6400" width="8.75" style="219"/>
    <col min="6401" max="6401" width="7" style="219" customWidth="1"/>
    <col min="6402" max="6402" width="31.5" style="219" customWidth="1"/>
    <col min="6403" max="6403" width="3" style="219" customWidth="1"/>
    <col min="6404" max="6404" width="14.875" style="219" customWidth="1"/>
    <col min="6405" max="6405" width="15" style="219" customWidth="1"/>
    <col min="6406" max="6406" width="13.625" style="219" customWidth="1"/>
    <col min="6407" max="6407" width="13.25" style="219" customWidth="1"/>
    <col min="6408" max="6408" width="13.375" style="219" customWidth="1"/>
    <col min="6409" max="6409" width="13.25" style="219" customWidth="1"/>
    <col min="6410" max="6410" width="11.25" style="219" customWidth="1"/>
    <col min="6411" max="6411" width="13.375" style="219" customWidth="1"/>
    <col min="6412" max="6412" width="13.5" style="219" customWidth="1"/>
    <col min="6413" max="6413" width="13.75" style="219" customWidth="1"/>
    <col min="6414" max="6414" width="14.25" style="219" customWidth="1"/>
    <col min="6415" max="6415" width="13.75" style="219" customWidth="1"/>
    <col min="6416" max="6416" width="12.25" style="219" customWidth="1"/>
    <col min="6417" max="6656" width="8.75" style="219"/>
    <col min="6657" max="6657" width="7" style="219" customWidth="1"/>
    <col min="6658" max="6658" width="31.5" style="219" customWidth="1"/>
    <col min="6659" max="6659" width="3" style="219" customWidth="1"/>
    <col min="6660" max="6660" width="14.875" style="219" customWidth="1"/>
    <col min="6661" max="6661" width="15" style="219" customWidth="1"/>
    <col min="6662" max="6662" width="13.625" style="219" customWidth="1"/>
    <col min="6663" max="6663" width="13.25" style="219" customWidth="1"/>
    <col min="6664" max="6664" width="13.375" style="219" customWidth="1"/>
    <col min="6665" max="6665" width="13.25" style="219" customWidth="1"/>
    <col min="6666" max="6666" width="11.25" style="219" customWidth="1"/>
    <col min="6667" max="6667" width="13.375" style="219" customWidth="1"/>
    <col min="6668" max="6668" width="13.5" style="219" customWidth="1"/>
    <col min="6669" max="6669" width="13.75" style="219" customWidth="1"/>
    <col min="6670" max="6670" width="14.25" style="219" customWidth="1"/>
    <col min="6671" max="6671" width="13.75" style="219" customWidth="1"/>
    <col min="6672" max="6672" width="12.25" style="219" customWidth="1"/>
    <col min="6673" max="6912" width="8.75" style="219"/>
    <col min="6913" max="6913" width="7" style="219" customWidth="1"/>
    <col min="6914" max="6914" width="31.5" style="219" customWidth="1"/>
    <col min="6915" max="6915" width="3" style="219" customWidth="1"/>
    <col min="6916" max="6916" width="14.875" style="219" customWidth="1"/>
    <col min="6917" max="6917" width="15" style="219" customWidth="1"/>
    <col min="6918" max="6918" width="13.625" style="219" customWidth="1"/>
    <col min="6919" max="6919" width="13.25" style="219" customWidth="1"/>
    <col min="6920" max="6920" width="13.375" style="219" customWidth="1"/>
    <col min="6921" max="6921" width="13.25" style="219" customWidth="1"/>
    <col min="6922" max="6922" width="11.25" style="219" customWidth="1"/>
    <col min="6923" max="6923" width="13.375" style="219" customWidth="1"/>
    <col min="6924" max="6924" width="13.5" style="219" customWidth="1"/>
    <col min="6925" max="6925" width="13.75" style="219" customWidth="1"/>
    <col min="6926" max="6926" width="14.25" style="219" customWidth="1"/>
    <col min="6927" max="6927" width="13.75" style="219" customWidth="1"/>
    <col min="6928" max="6928" width="12.25" style="219" customWidth="1"/>
    <col min="6929" max="7168" width="8.75" style="219"/>
    <col min="7169" max="7169" width="7" style="219" customWidth="1"/>
    <col min="7170" max="7170" width="31.5" style="219" customWidth="1"/>
    <col min="7171" max="7171" width="3" style="219" customWidth="1"/>
    <col min="7172" max="7172" width="14.875" style="219" customWidth="1"/>
    <col min="7173" max="7173" width="15" style="219" customWidth="1"/>
    <col min="7174" max="7174" width="13.625" style="219" customWidth="1"/>
    <col min="7175" max="7175" width="13.25" style="219" customWidth="1"/>
    <col min="7176" max="7176" width="13.375" style="219" customWidth="1"/>
    <col min="7177" max="7177" width="13.25" style="219" customWidth="1"/>
    <col min="7178" max="7178" width="11.25" style="219" customWidth="1"/>
    <col min="7179" max="7179" width="13.375" style="219" customWidth="1"/>
    <col min="7180" max="7180" width="13.5" style="219" customWidth="1"/>
    <col min="7181" max="7181" width="13.75" style="219" customWidth="1"/>
    <col min="7182" max="7182" width="14.25" style="219" customWidth="1"/>
    <col min="7183" max="7183" width="13.75" style="219" customWidth="1"/>
    <col min="7184" max="7184" width="12.25" style="219" customWidth="1"/>
    <col min="7185" max="7424" width="8.75" style="219"/>
    <col min="7425" max="7425" width="7" style="219" customWidth="1"/>
    <col min="7426" max="7426" width="31.5" style="219" customWidth="1"/>
    <col min="7427" max="7427" width="3" style="219" customWidth="1"/>
    <col min="7428" max="7428" width="14.875" style="219" customWidth="1"/>
    <col min="7429" max="7429" width="15" style="219" customWidth="1"/>
    <col min="7430" max="7430" width="13.625" style="219" customWidth="1"/>
    <col min="7431" max="7431" width="13.25" style="219" customWidth="1"/>
    <col min="7432" max="7432" width="13.375" style="219" customWidth="1"/>
    <col min="7433" max="7433" width="13.25" style="219" customWidth="1"/>
    <col min="7434" max="7434" width="11.25" style="219" customWidth="1"/>
    <col min="7435" max="7435" width="13.375" style="219" customWidth="1"/>
    <col min="7436" max="7436" width="13.5" style="219" customWidth="1"/>
    <col min="7437" max="7437" width="13.75" style="219" customWidth="1"/>
    <col min="7438" max="7438" width="14.25" style="219" customWidth="1"/>
    <col min="7439" max="7439" width="13.75" style="219" customWidth="1"/>
    <col min="7440" max="7440" width="12.25" style="219" customWidth="1"/>
    <col min="7441" max="7680" width="8.75" style="219"/>
    <col min="7681" max="7681" width="7" style="219" customWidth="1"/>
    <col min="7682" max="7682" width="31.5" style="219" customWidth="1"/>
    <col min="7683" max="7683" width="3" style="219" customWidth="1"/>
    <col min="7684" max="7684" width="14.875" style="219" customWidth="1"/>
    <col min="7685" max="7685" width="15" style="219" customWidth="1"/>
    <col min="7686" max="7686" width="13.625" style="219" customWidth="1"/>
    <col min="7687" max="7687" width="13.25" style="219" customWidth="1"/>
    <col min="7688" max="7688" width="13.375" style="219" customWidth="1"/>
    <col min="7689" max="7689" width="13.25" style="219" customWidth="1"/>
    <col min="7690" max="7690" width="11.25" style="219" customWidth="1"/>
    <col min="7691" max="7691" width="13.375" style="219" customWidth="1"/>
    <col min="7692" max="7692" width="13.5" style="219" customWidth="1"/>
    <col min="7693" max="7693" width="13.75" style="219" customWidth="1"/>
    <col min="7694" max="7694" width="14.25" style="219" customWidth="1"/>
    <col min="7695" max="7695" width="13.75" style="219" customWidth="1"/>
    <col min="7696" max="7696" width="12.25" style="219" customWidth="1"/>
    <col min="7697" max="7936" width="8.75" style="219"/>
    <col min="7937" max="7937" width="7" style="219" customWidth="1"/>
    <col min="7938" max="7938" width="31.5" style="219" customWidth="1"/>
    <col min="7939" max="7939" width="3" style="219" customWidth="1"/>
    <col min="7940" max="7940" width="14.875" style="219" customWidth="1"/>
    <col min="7941" max="7941" width="15" style="219" customWidth="1"/>
    <col min="7942" max="7942" width="13.625" style="219" customWidth="1"/>
    <col min="7943" max="7943" width="13.25" style="219" customWidth="1"/>
    <col min="7944" max="7944" width="13.375" style="219" customWidth="1"/>
    <col min="7945" max="7945" width="13.25" style="219" customWidth="1"/>
    <col min="7946" max="7946" width="11.25" style="219" customWidth="1"/>
    <col min="7947" max="7947" width="13.375" style="219" customWidth="1"/>
    <col min="7948" max="7948" width="13.5" style="219" customWidth="1"/>
    <col min="7949" max="7949" width="13.75" style="219" customWidth="1"/>
    <col min="7950" max="7950" width="14.25" style="219" customWidth="1"/>
    <col min="7951" max="7951" width="13.75" style="219" customWidth="1"/>
    <col min="7952" max="7952" width="12.25" style="219" customWidth="1"/>
    <col min="7953" max="8192" width="8.75" style="219"/>
    <col min="8193" max="8193" width="7" style="219" customWidth="1"/>
    <col min="8194" max="8194" width="31.5" style="219" customWidth="1"/>
    <col min="8195" max="8195" width="3" style="219" customWidth="1"/>
    <col min="8196" max="8196" width="14.875" style="219" customWidth="1"/>
    <col min="8197" max="8197" width="15" style="219" customWidth="1"/>
    <col min="8198" max="8198" width="13.625" style="219" customWidth="1"/>
    <col min="8199" max="8199" width="13.25" style="219" customWidth="1"/>
    <col min="8200" max="8200" width="13.375" style="219" customWidth="1"/>
    <col min="8201" max="8201" width="13.25" style="219" customWidth="1"/>
    <col min="8202" max="8202" width="11.25" style="219" customWidth="1"/>
    <col min="8203" max="8203" width="13.375" style="219" customWidth="1"/>
    <col min="8204" max="8204" width="13.5" style="219" customWidth="1"/>
    <col min="8205" max="8205" width="13.75" style="219" customWidth="1"/>
    <col min="8206" max="8206" width="14.25" style="219" customWidth="1"/>
    <col min="8207" max="8207" width="13.75" style="219" customWidth="1"/>
    <col min="8208" max="8208" width="12.25" style="219" customWidth="1"/>
    <col min="8209" max="8448" width="8.75" style="219"/>
    <col min="8449" max="8449" width="7" style="219" customWidth="1"/>
    <col min="8450" max="8450" width="31.5" style="219" customWidth="1"/>
    <col min="8451" max="8451" width="3" style="219" customWidth="1"/>
    <col min="8452" max="8452" width="14.875" style="219" customWidth="1"/>
    <col min="8453" max="8453" width="15" style="219" customWidth="1"/>
    <col min="8454" max="8454" width="13.625" style="219" customWidth="1"/>
    <col min="8455" max="8455" width="13.25" style="219" customWidth="1"/>
    <col min="8456" max="8456" width="13.375" style="219" customWidth="1"/>
    <col min="8457" max="8457" width="13.25" style="219" customWidth="1"/>
    <col min="8458" max="8458" width="11.25" style="219" customWidth="1"/>
    <col min="8459" max="8459" width="13.375" style="219" customWidth="1"/>
    <col min="8460" max="8460" width="13.5" style="219" customWidth="1"/>
    <col min="8461" max="8461" width="13.75" style="219" customWidth="1"/>
    <col min="8462" max="8462" width="14.25" style="219" customWidth="1"/>
    <col min="8463" max="8463" width="13.75" style="219" customWidth="1"/>
    <col min="8464" max="8464" width="12.25" style="219" customWidth="1"/>
    <col min="8465" max="8704" width="8.75" style="219"/>
    <col min="8705" max="8705" width="7" style="219" customWidth="1"/>
    <col min="8706" max="8706" width="31.5" style="219" customWidth="1"/>
    <col min="8707" max="8707" width="3" style="219" customWidth="1"/>
    <col min="8708" max="8708" width="14.875" style="219" customWidth="1"/>
    <col min="8709" max="8709" width="15" style="219" customWidth="1"/>
    <col min="8710" max="8710" width="13.625" style="219" customWidth="1"/>
    <col min="8711" max="8711" width="13.25" style="219" customWidth="1"/>
    <col min="8712" max="8712" width="13.375" style="219" customWidth="1"/>
    <col min="8713" max="8713" width="13.25" style="219" customWidth="1"/>
    <col min="8714" max="8714" width="11.25" style="219" customWidth="1"/>
    <col min="8715" max="8715" width="13.375" style="219" customWidth="1"/>
    <col min="8716" max="8716" width="13.5" style="219" customWidth="1"/>
    <col min="8717" max="8717" width="13.75" style="219" customWidth="1"/>
    <col min="8718" max="8718" width="14.25" style="219" customWidth="1"/>
    <col min="8719" max="8719" width="13.75" style="219" customWidth="1"/>
    <col min="8720" max="8720" width="12.25" style="219" customWidth="1"/>
    <col min="8721" max="8960" width="8.75" style="219"/>
    <col min="8961" max="8961" width="7" style="219" customWidth="1"/>
    <col min="8962" max="8962" width="31.5" style="219" customWidth="1"/>
    <col min="8963" max="8963" width="3" style="219" customWidth="1"/>
    <col min="8964" max="8964" width="14.875" style="219" customWidth="1"/>
    <col min="8965" max="8965" width="15" style="219" customWidth="1"/>
    <col min="8966" max="8966" width="13.625" style="219" customWidth="1"/>
    <col min="8967" max="8967" width="13.25" style="219" customWidth="1"/>
    <col min="8968" max="8968" width="13.375" style="219" customWidth="1"/>
    <col min="8969" max="8969" width="13.25" style="219" customWidth="1"/>
    <col min="8970" max="8970" width="11.25" style="219" customWidth="1"/>
    <col min="8971" max="8971" width="13.375" style="219" customWidth="1"/>
    <col min="8972" max="8972" width="13.5" style="219" customWidth="1"/>
    <col min="8973" max="8973" width="13.75" style="219" customWidth="1"/>
    <col min="8974" max="8974" width="14.25" style="219" customWidth="1"/>
    <col min="8975" max="8975" width="13.75" style="219" customWidth="1"/>
    <col min="8976" max="8976" width="12.25" style="219" customWidth="1"/>
    <col min="8977" max="9216" width="8.75" style="219"/>
    <col min="9217" max="9217" width="7" style="219" customWidth="1"/>
    <col min="9218" max="9218" width="31.5" style="219" customWidth="1"/>
    <col min="9219" max="9219" width="3" style="219" customWidth="1"/>
    <col min="9220" max="9220" width="14.875" style="219" customWidth="1"/>
    <col min="9221" max="9221" width="15" style="219" customWidth="1"/>
    <col min="9222" max="9222" width="13.625" style="219" customWidth="1"/>
    <col min="9223" max="9223" width="13.25" style="219" customWidth="1"/>
    <col min="9224" max="9224" width="13.375" style="219" customWidth="1"/>
    <col min="9225" max="9225" width="13.25" style="219" customWidth="1"/>
    <col min="9226" max="9226" width="11.25" style="219" customWidth="1"/>
    <col min="9227" max="9227" width="13.375" style="219" customWidth="1"/>
    <col min="9228" max="9228" width="13.5" style="219" customWidth="1"/>
    <col min="9229" max="9229" width="13.75" style="219" customWidth="1"/>
    <col min="9230" max="9230" width="14.25" style="219" customWidth="1"/>
    <col min="9231" max="9231" width="13.75" style="219" customWidth="1"/>
    <col min="9232" max="9232" width="12.25" style="219" customWidth="1"/>
    <col min="9233" max="9472" width="8.75" style="219"/>
    <col min="9473" max="9473" width="7" style="219" customWidth="1"/>
    <col min="9474" max="9474" width="31.5" style="219" customWidth="1"/>
    <col min="9475" max="9475" width="3" style="219" customWidth="1"/>
    <col min="9476" max="9476" width="14.875" style="219" customWidth="1"/>
    <col min="9477" max="9477" width="15" style="219" customWidth="1"/>
    <col min="9478" max="9478" width="13.625" style="219" customWidth="1"/>
    <col min="9479" max="9479" width="13.25" style="219" customWidth="1"/>
    <col min="9480" max="9480" width="13.375" style="219" customWidth="1"/>
    <col min="9481" max="9481" width="13.25" style="219" customWidth="1"/>
    <col min="9482" max="9482" width="11.25" style="219" customWidth="1"/>
    <col min="9483" max="9483" width="13.375" style="219" customWidth="1"/>
    <col min="9484" max="9484" width="13.5" style="219" customWidth="1"/>
    <col min="9485" max="9485" width="13.75" style="219" customWidth="1"/>
    <col min="9486" max="9486" width="14.25" style="219" customWidth="1"/>
    <col min="9487" max="9487" width="13.75" style="219" customWidth="1"/>
    <col min="9488" max="9488" width="12.25" style="219" customWidth="1"/>
    <col min="9489" max="9728" width="8.75" style="219"/>
    <col min="9729" max="9729" width="7" style="219" customWidth="1"/>
    <col min="9730" max="9730" width="31.5" style="219" customWidth="1"/>
    <col min="9731" max="9731" width="3" style="219" customWidth="1"/>
    <col min="9732" max="9732" width="14.875" style="219" customWidth="1"/>
    <col min="9733" max="9733" width="15" style="219" customWidth="1"/>
    <col min="9734" max="9734" width="13.625" style="219" customWidth="1"/>
    <col min="9735" max="9735" width="13.25" style="219" customWidth="1"/>
    <col min="9736" max="9736" width="13.375" style="219" customWidth="1"/>
    <col min="9737" max="9737" width="13.25" style="219" customWidth="1"/>
    <col min="9738" max="9738" width="11.25" style="219" customWidth="1"/>
    <col min="9739" max="9739" width="13.375" style="219" customWidth="1"/>
    <col min="9740" max="9740" width="13.5" style="219" customWidth="1"/>
    <col min="9741" max="9741" width="13.75" style="219" customWidth="1"/>
    <col min="9742" max="9742" width="14.25" style="219" customWidth="1"/>
    <col min="9743" max="9743" width="13.75" style="219" customWidth="1"/>
    <col min="9744" max="9744" width="12.25" style="219" customWidth="1"/>
    <col min="9745" max="9984" width="8.75" style="219"/>
    <col min="9985" max="9985" width="7" style="219" customWidth="1"/>
    <col min="9986" max="9986" width="31.5" style="219" customWidth="1"/>
    <col min="9987" max="9987" width="3" style="219" customWidth="1"/>
    <col min="9988" max="9988" width="14.875" style="219" customWidth="1"/>
    <col min="9989" max="9989" width="15" style="219" customWidth="1"/>
    <col min="9990" max="9990" width="13.625" style="219" customWidth="1"/>
    <col min="9991" max="9991" width="13.25" style="219" customWidth="1"/>
    <col min="9992" max="9992" width="13.375" style="219" customWidth="1"/>
    <col min="9993" max="9993" width="13.25" style="219" customWidth="1"/>
    <col min="9994" max="9994" width="11.25" style="219" customWidth="1"/>
    <col min="9995" max="9995" width="13.375" style="219" customWidth="1"/>
    <col min="9996" max="9996" width="13.5" style="219" customWidth="1"/>
    <col min="9997" max="9997" width="13.75" style="219" customWidth="1"/>
    <col min="9998" max="9998" width="14.25" style="219" customWidth="1"/>
    <col min="9999" max="9999" width="13.75" style="219" customWidth="1"/>
    <col min="10000" max="10000" width="12.25" style="219" customWidth="1"/>
    <col min="10001" max="10240" width="8.75" style="219"/>
    <col min="10241" max="10241" width="7" style="219" customWidth="1"/>
    <col min="10242" max="10242" width="31.5" style="219" customWidth="1"/>
    <col min="10243" max="10243" width="3" style="219" customWidth="1"/>
    <col min="10244" max="10244" width="14.875" style="219" customWidth="1"/>
    <col min="10245" max="10245" width="15" style="219" customWidth="1"/>
    <col min="10246" max="10246" width="13.625" style="219" customWidth="1"/>
    <col min="10247" max="10247" width="13.25" style="219" customWidth="1"/>
    <col min="10248" max="10248" width="13.375" style="219" customWidth="1"/>
    <col min="10249" max="10249" width="13.25" style="219" customWidth="1"/>
    <col min="10250" max="10250" width="11.25" style="219" customWidth="1"/>
    <col min="10251" max="10251" width="13.375" style="219" customWidth="1"/>
    <col min="10252" max="10252" width="13.5" style="219" customWidth="1"/>
    <col min="10253" max="10253" width="13.75" style="219" customWidth="1"/>
    <col min="10254" max="10254" width="14.25" style="219" customWidth="1"/>
    <col min="10255" max="10255" width="13.75" style="219" customWidth="1"/>
    <col min="10256" max="10256" width="12.25" style="219" customWidth="1"/>
    <col min="10257" max="10496" width="8.75" style="219"/>
    <col min="10497" max="10497" width="7" style="219" customWidth="1"/>
    <col min="10498" max="10498" width="31.5" style="219" customWidth="1"/>
    <col min="10499" max="10499" width="3" style="219" customWidth="1"/>
    <col min="10500" max="10500" width="14.875" style="219" customWidth="1"/>
    <col min="10501" max="10501" width="15" style="219" customWidth="1"/>
    <col min="10502" max="10502" width="13.625" style="219" customWidth="1"/>
    <col min="10503" max="10503" width="13.25" style="219" customWidth="1"/>
    <col min="10504" max="10504" width="13.375" style="219" customWidth="1"/>
    <col min="10505" max="10505" width="13.25" style="219" customWidth="1"/>
    <col min="10506" max="10506" width="11.25" style="219" customWidth="1"/>
    <col min="10507" max="10507" width="13.375" style="219" customWidth="1"/>
    <col min="10508" max="10508" width="13.5" style="219" customWidth="1"/>
    <col min="10509" max="10509" width="13.75" style="219" customWidth="1"/>
    <col min="10510" max="10510" width="14.25" style="219" customWidth="1"/>
    <col min="10511" max="10511" width="13.75" style="219" customWidth="1"/>
    <col min="10512" max="10512" width="12.25" style="219" customWidth="1"/>
    <col min="10513" max="10752" width="8.75" style="219"/>
    <col min="10753" max="10753" width="7" style="219" customWidth="1"/>
    <col min="10754" max="10754" width="31.5" style="219" customWidth="1"/>
    <col min="10755" max="10755" width="3" style="219" customWidth="1"/>
    <col min="10756" max="10756" width="14.875" style="219" customWidth="1"/>
    <col min="10757" max="10757" width="15" style="219" customWidth="1"/>
    <col min="10758" max="10758" width="13.625" style="219" customWidth="1"/>
    <col min="10759" max="10759" width="13.25" style="219" customWidth="1"/>
    <col min="10760" max="10760" width="13.375" style="219" customWidth="1"/>
    <col min="10761" max="10761" width="13.25" style="219" customWidth="1"/>
    <col min="10762" max="10762" width="11.25" style="219" customWidth="1"/>
    <col min="10763" max="10763" width="13.375" style="219" customWidth="1"/>
    <col min="10764" max="10764" width="13.5" style="219" customWidth="1"/>
    <col min="10765" max="10765" width="13.75" style="219" customWidth="1"/>
    <col min="10766" max="10766" width="14.25" style="219" customWidth="1"/>
    <col min="10767" max="10767" width="13.75" style="219" customWidth="1"/>
    <col min="10768" max="10768" width="12.25" style="219" customWidth="1"/>
    <col min="10769" max="11008" width="8.75" style="219"/>
    <col min="11009" max="11009" width="7" style="219" customWidth="1"/>
    <col min="11010" max="11010" width="31.5" style="219" customWidth="1"/>
    <col min="11011" max="11011" width="3" style="219" customWidth="1"/>
    <col min="11012" max="11012" width="14.875" style="219" customWidth="1"/>
    <col min="11013" max="11013" width="15" style="219" customWidth="1"/>
    <col min="11014" max="11014" width="13.625" style="219" customWidth="1"/>
    <col min="11015" max="11015" width="13.25" style="219" customWidth="1"/>
    <col min="11016" max="11016" width="13.375" style="219" customWidth="1"/>
    <col min="11017" max="11017" width="13.25" style="219" customWidth="1"/>
    <col min="11018" max="11018" width="11.25" style="219" customWidth="1"/>
    <col min="11019" max="11019" width="13.375" style="219" customWidth="1"/>
    <col min="11020" max="11020" width="13.5" style="219" customWidth="1"/>
    <col min="11021" max="11021" width="13.75" style="219" customWidth="1"/>
    <col min="11022" max="11022" width="14.25" style="219" customWidth="1"/>
    <col min="11023" max="11023" width="13.75" style="219" customWidth="1"/>
    <col min="11024" max="11024" width="12.25" style="219" customWidth="1"/>
    <col min="11025" max="11264" width="8.75" style="219"/>
    <col min="11265" max="11265" width="7" style="219" customWidth="1"/>
    <col min="11266" max="11266" width="31.5" style="219" customWidth="1"/>
    <col min="11267" max="11267" width="3" style="219" customWidth="1"/>
    <col min="11268" max="11268" width="14.875" style="219" customWidth="1"/>
    <col min="11269" max="11269" width="15" style="219" customWidth="1"/>
    <col min="11270" max="11270" width="13.625" style="219" customWidth="1"/>
    <col min="11271" max="11271" width="13.25" style="219" customWidth="1"/>
    <col min="11272" max="11272" width="13.375" style="219" customWidth="1"/>
    <col min="11273" max="11273" width="13.25" style="219" customWidth="1"/>
    <col min="11274" max="11274" width="11.25" style="219" customWidth="1"/>
    <col min="11275" max="11275" width="13.375" style="219" customWidth="1"/>
    <col min="11276" max="11276" width="13.5" style="219" customWidth="1"/>
    <col min="11277" max="11277" width="13.75" style="219" customWidth="1"/>
    <col min="11278" max="11278" width="14.25" style="219" customWidth="1"/>
    <col min="11279" max="11279" width="13.75" style="219" customWidth="1"/>
    <col min="11280" max="11280" width="12.25" style="219" customWidth="1"/>
    <col min="11281" max="11520" width="8.75" style="219"/>
    <col min="11521" max="11521" width="7" style="219" customWidth="1"/>
    <col min="11522" max="11522" width="31.5" style="219" customWidth="1"/>
    <col min="11523" max="11523" width="3" style="219" customWidth="1"/>
    <col min="11524" max="11524" width="14.875" style="219" customWidth="1"/>
    <col min="11525" max="11525" width="15" style="219" customWidth="1"/>
    <col min="11526" max="11526" width="13.625" style="219" customWidth="1"/>
    <col min="11527" max="11527" width="13.25" style="219" customWidth="1"/>
    <col min="11528" max="11528" width="13.375" style="219" customWidth="1"/>
    <col min="11529" max="11529" width="13.25" style="219" customWidth="1"/>
    <col min="11530" max="11530" width="11.25" style="219" customWidth="1"/>
    <col min="11531" max="11531" width="13.375" style="219" customWidth="1"/>
    <col min="11532" max="11532" width="13.5" style="219" customWidth="1"/>
    <col min="11533" max="11533" width="13.75" style="219" customWidth="1"/>
    <col min="11534" max="11534" width="14.25" style="219" customWidth="1"/>
    <col min="11535" max="11535" width="13.75" style="219" customWidth="1"/>
    <col min="11536" max="11536" width="12.25" style="219" customWidth="1"/>
    <col min="11537" max="11776" width="8.75" style="219"/>
    <col min="11777" max="11777" width="7" style="219" customWidth="1"/>
    <col min="11778" max="11778" width="31.5" style="219" customWidth="1"/>
    <col min="11779" max="11779" width="3" style="219" customWidth="1"/>
    <col min="11780" max="11780" width="14.875" style="219" customWidth="1"/>
    <col min="11781" max="11781" width="15" style="219" customWidth="1"/>
    <col min="11782" max="11782" width="13.625" style="219" customWidth="1"/>
    <col min="11783" max="11783" width="13.25" style="219" customWidth="1"/>
    <col min="11784" max="11784" width="13.375" style="219" customWidth="1"/>
    <col min="11785" max="11785" width="13.25" style="219" customWidth="1"/>
    <col min="11786" max="11786" width="11.25" style="219" customWidth="1"/>
    <col min="11787" max="11787" width="13.375" style="219" customWidth="1"/>
    <col min="11788" max="11788" width="13.5" style="219" customWidth="1"/>
    <col min="11789" max="11789" width="13.75" style="219" customWidth="1"/>
    <col min="11790" max="11790" width="14.25" style="219" customWidth="1"/>
    <col min="11791" max="11791" width="13.75" style="219" customWidth="1"/>
    <col min="11792" max="11792" width="12.25" style="219" customWidth="1"/>
    <col min="11793" max="12032" width="8.75" style="219"/>
    <col min="12033" max="12033" width="7" style="219" customWidth="1"/>
    <col min="12034" max="12034" width="31.5" style="219" customWidth="1"/>
    <col min="12035" max="12035" width="3" style="219" customWidth="1"/>
    <col min="12036" max="12036" width="14.875" style="219" customWidth="1"/>
    <col min="12037" max="12037" width="15" style="219" customWidth="1"/>
    <col min="12038" max="12038" width="13.625" style="219" customWidth="1"/>
    <col min="12039" max="12039" width="13.25" style="219" customWidth="1"/>
    <col min="12040" max="12040" width="13.375" style="219" customWidth="1"/>
    <col min="12041" max="12041" width="13.25" style="219" customWidth="1"/>
    <col min="12042" max="12042" width="11.25" style="219" customWidth="1"/>
    <col min="12043" max="12043" width="13.375" style="219" customWidth="1"/>
    <col min="12044" max="12044" width="13.5" style="219" customWidth="1"/>
    <col min="12045" max="12045" width="13.75" style="219" customWidth="1"/>
    <col min="12046" max="12046" width="14.25" style="219" customWidth="1"/>
    <col min="12047" max="12047" width="13.75" style="219" customWidth="1"/>
    <col min="12048" max="12048" width="12.25" style="219" customWidth="1"/>
    <col min="12049" max="12288" width="8.75" style="219"/>
    <col min="12289" max="12289" width="7" style="219" customWidth="1"/>
    <col min="12290" max="12290" width="31.5" style="219" customWidth="1"/>
    <col min="12291" max="12291" width="3" style="219" customWidth="1"/>
    <col min="12292" max="12292" width="14.875" style="219" customWidth="1"/>
    <col min="12293" max="12293" width="15" style="219" customWidth="1"/>
    <col min="12294" max="12294" width="13.625" style="219" customWidth="1"/>
    <col min="12295" max="12295" width="13.25" style="219" customWidth="1"/>
    <col min="12296" max="12296" width="13.375" style="219" customWidth="1"/>
    <col min="12297" max="12297" width="13.25" style="219" customWidth="1"/>
    <col min="12298" max="12298" width="11.25" style="219" customWidth="1"/>
    <col min="12299" max="12299" width="13.375" style="219" customWidth="1"/>
    <col min="12300" max="12300" width="13.5" style="219" customWidth="1"/>
    <col min="12301" max="12301" width="13.75" style="219" customWidth="1"/>
    <col min="12302" max="12302" width="14.25" style="219" customWidth="1"/>
    <col min="12303" max="12303" width="13.75" style="219" customWidth="1"/>
    <col min="12304" max="12304" width="12.25" style="219" customWidth="1"/>
    <col min="12305" max="12544" width="8.75" style="219"/>
    <col min="12545" max="12545" width="7" style="219" customWidth="1"/>
    <col min="12546" max="12546" width="31.5" style="219" customWidth="1"/>
    <col min="12547" max="12547" width="3" style="219" customWidth="1"/>
    <col min="12548" max="12548" width="14.875" style="219" customWidth="1"/>
    <col min="12549" max="12549" width="15" style="219" customWidth="1"/>
    <col min="12550" max="12550" width="13.625" style="219" customWidth="1"/>
    <col min="12551" max="12551" width="13.25" style="219" customWidth="1"/>
    <col min="12552" max="12552" width="13.375" style="219" customWidth="1"/>
    <col min="12553" max="12553" width="13.25" style="219" customWidth="1"/>
    <col min="12554" max="12554" width="11.25" style="219" customWidth="1"/>
    <col min="12555" max="12555" width="13.375" style="219" customWidth="1"/>
    <col min="12556" max="12556" width="13.5" style="219" customWidth="1"/>
    <col min="12557" max="12557" width="13.75" style="219" customWidth="1"/>
    <col min="12558" max="12558" width="14.25" style="219" customWidth="1"/>
    <col min="12559" max="12559" width="13.75" style="219" customWidth="1"/>
    <col min="12560" max="12560" width="12.25" style="219" customWidth="1"/>
    <col min="12561" max="12800" width="8.75" style="219"/>
    <col min="12801" max="12801" width="7" style="219" customWidth="1"/>
    <col min="12802" max="12802" width="31.5" style="219" customWidth="1"/>
    <col min="12803" max="12803" width="3" style="219" customWidth="1"/>
    <col min="12804" max="12804" width="14.875" style="219" customWidth="1"/>
    <col min="12805" max="12805" width="15" style="219" customWidth="1"/>
    <col min="12806" max="12806" width="13.625" style="219" customWidth="1"/>
    <col min="12807" max="12807" width="13.25" style="219" customWidth="1"/>
    <col min="12808" max="12808" width="13.375" style="219" customWidth="1"/>
    <col min="12809" max="12809" width="13.25" style="219" customWidth="1"/>
    <col min="12810" max="12810" width="11.25" style="219" customWidth="1"/>
    <col min="12811" max="12811" width="13.375" style="219" customWidth="1"/>
    <col min="12812" max="12812" width="13.5" style="219" customWidth="1"/>
    <col min="12813" max="12813" width="13.75" style="219" customWidth="1"/>
    <col min="12814" max="12814" width="14.25" style="219" customWidth="1"/>
    <col min="12815" max="12815" width="13.75" style="219" customWidth="1"/>
    <col min="12816" max="12816" width="12.25" style="219" customWidth="1"/>
    <col min="12817" max="13056" width="8.75" style="219"/>
    <col min="13057" max="13057" width="7" style="219" customWidth="1"/>
    <col min="13058" max="13058" width="31.5" style="219" customWidth="1"/>
    <col min="13059" max="13059" width="3" style="219" customWidth="1"/>
    <col min="13060" max="13060" width="14.875" style="219" customWidth="1"/>
    <col min="13061" max="13061" width="15" style="219" customWidth="1"/>
    <col min="13062" max="13062" width="13.625" style="219" customWidth="1"/>
    <col min="13063" max="13063" width="13.25" style="219" customWidth="1"/>
    <col min="13064" max="13064" width="13.375" style="219" customWidth="1"/>
    <col min="13065" max="13065" width="13.25" style="219" customWidth="1"/>
    <col min="13066" max="13066" width="11.25" style="219" customWidth="1"/>
    <col min="13067" max="13067" width="13.375" style="219" customWidth="1"/>
    <col min="13068" max="13068" width="13.5" style="219" customWidth="1"/>
    <col min="13069" max="13069" width="13.75" style="219" customWidth="1"/>
    <col min="13070" max="13070" width="14.25" style="219" customWidth="1"/>
    <col min="13071" max="13071" width="13.75" style="219" customWidth="1"/>
    <col min="13072" max="13072" width="12.25" style="219" customWidth="1"/>
    <col min="13073" max="13312" width="8.75" style="219"/>
    <col min="13313" max="13313" width="7" style="219" customWidth="1"/>
    <col min="13314" max="13314" width="31.5" style="219" customWidth="1"/>
    <col min="13315" max="13315" width="3" style="219" customWidth="1"/>
    <col min="13316" max="13316" width="14.875" style="219" customWidth="1"/>
    <col min="13317" max="13317" width="15" style="219" customWidth="1"/>
    <col min="13318" max="13318" width="13.625" style="219" customWidth="1"/>
    <col min="13319" max="13319" width="13.25" style="219" customWidth="1"/>
    <col min="13320" max="13320" width="13.375" style="219" customWidth="1"/>
    <col min="13321" max="13321" width="13.25" style="219" customWidth="1"/>
    <col min="13322" max="13322" width="11.25" style="219" customWidth="1"/>
    <col min="13323" max="13323" width="13.375" style="219" customWidth="1"/>
    <col min="13324" max="13324" width="13.5" style="219" customWidth="1"/>
    <col min="13325" max="13325" width="13.75" style="219" customWidth="1"/>
    <col min="13326" max="13326" width="14.25" style="219" customWidth="1"/>
    <col min="13327" max="13327" width="13.75" style="219" customWidth="1"/>
    <col min="13328" max="13328" width="12.25" style="219" customWidth="1"/>
    <col min="13329" max="13568" width="8.75" style="219"/>
    <col min="13569" max="13569" width="7" style="219" customWidth="1"/>
    <col min="13570" max="13570" width="31.5" style="219" customWidth="1"/>
    <col min="13571" max="13571" width="3" style="219" customWidth="1"/>
    <col min="13572" max="13572" width="14.875" style="219" customWidth="1"/>
    <col min="13573" max="13573" width="15" style="219" customWidth="1"/>
    <col min="13574" max="13574" width="13.625" style="219" customWidth="1"/>
    <col min="13575" max="13575" width="13.25" style="219" customWidth="1"/>
    <col min="13576" max="13576" width="13.375" style="219" customWidth="1"/>
    <col min="13577" max="13577" width="13.25" style="219" customWidth="1"/>
    <col min="13578" max="13578" width="11.25" style="219" customWidth="1"/>
    <col min="13579" max="13579" width="13.375" style="219" customWidth="1"/>
    <col min="13580" max="13580" width="13.5" style="219" customWidth="1"/>
    <col min="13581" max="13581" width="13.75" style="219" customWidth="1"/>
    <col min="13582" max="13582" width="14.25" style="219" customWidth="1"/>
    <col min="13583" max="13583" width="13.75" style="219" customWidth="1"/>
    <col min="13584" max="13584" width="12.25" style="219" customWidth="1"/>
    <col min="13585" max="13824" width="8.75" style="219"/>
    <col min="13825" max="13825" width="7" style="219" customWidth="1"/>
    <col min="13826" max="13826" width="31.5" style="219" customWidth="1"/>
    <col min="13827" max="13827" width="3" style="219" customWidth="1"/>
    <col min="13828" max="13828" width="14.875" style="219" customWidth="1"/>
    <col min="13829" max="13829" width="15" style="219" customWidth="1"/>
    <col min="13830" max="13830" width="13.625" style="219" customWidth="1"/>
    <col min="13831" max="13831" width="13.25" style="219" customWidth="1"/>
    <col min="13832" max="13832" width="13.375" style="219" customWidth="1"/>
    <col min="13833" max="13833" width="13.25" style="219" customWidth="1"/>
    <col min="13834" max="13834" width="11.25" style="219" customWidth="1"/>
    <col min="13835" max="13835" width="13.375" style="219" customWidth="1"/>
    <col min="13836" max="13836" width="13.5" style="219" customWidth="1"/>
    <col min="13837" max="13837" width="13.75" style="219" customWidth="1"/>
    <col min="13838" max="13838" width="14.25" style="219" customWidth="1"/>
    <col min="13839" max="13839" width="13.75" style="219" customWidth="1"/>
    <col min="13840" max="13840" width="12.25" style="219" customWidth="1"/>
    <col min="13841" max="14080" width="8.75" style="219"/>
    <col min="14081" max="14081" width="7" style="219" customWidth="1"/>
    <col min="14082" max="14082" width="31.5" style="219" customWidth="1"/>
    <col min="14083" max="14083" width="3" style="219" customWidth="1"/>
    <col min="14084" max="14084" width="14.875" style="219" customWidth="1"/>
    <col min="14085" max="14085" width="15" style="219" customWidth="1"/>
    <col min="14086" max="14086" width="13.625" style="219" customWidth="1"/>
    <col min="14087" max="14087" width="13.25" style="219" customWidth="1"/>
    <col min="14088" max="14088" width="13.375" style="219" customWidth="1"/>
    <col min="14089" max="14089" width="13.25" style="219" customWidth="1"/>
    <col min="14090" max="14090" width="11.25" style="219" customWidth="1"/>
    <col min="14091" max="14091" width="13.375" style="219" customWidth="1"/>
    <col min="14092" max="14092" width="13.5" style="219" customWidth="1"/>
    <col min="14093" max="14093" width="13.75" style="219" customWidth="1"/>
    <col min="14094" max="14094" width="14.25" style="219" customWidth="1"/>
    <col min="14095" max="14095" width="13.75" style="219" customWidth="1"/>
    <col min="14096" max="14096" width="12.25" style="219" customWidth="1"/>
    <col min="14097" max="14336" width="8.75" style="219"/>
    <col min="14337" max="14337" width="7" style="219" customWidth="1"/>
    <col min="14338" max="14338" width="31.5" style="219" customWidth="1"/>
    <col min="14339" max="14339" width="3" style="219" customWidth="1"/>
    <col min="14340" max="14340" width="14.875" style="219" customWidth="1"/>
    <col min="14341" max="14341" width="15" style="219" customWidth="1"/>
    <col min="14342" max="14342" width="13.625" style="219" customWidth="1"/>
    <col min="14343" max="14343" width="13.25" style="219" customWidth="1"/>
    <col min="14344" max="14344" width="13.375" style="219" customWidth="1"/>
    <col min="14345" max="14345" width="13.25" style="219" customWidth="1"/>
    <col min="14346" max="14346" width="11.25" style="219" customWidth="1"/>
    <col min="14347" max="14347" width="13.375" style="219" customWidth="1"/>
    <col min="14348" max="14348" width="13.5" style="219" customWidth="1"/>
    <col min="14349" max="14349" width="13.75" style="219" customWidth="1"/>
    <col min="14350" max="14350" width="14.25" style="219" customWidth="1"/>
    <col min="14351" max="14351" width="13.75" style="219" customWidth="1"/>
    <col min="14352" max="14352" width="12.25" style="219" customWidth="1"/>
    <col min="14353" max="14592" width="8.75" style="219"/>
    <col min="14593" max="14593" width="7" style="219" customWidth="1"/>
    <col min="14594" max="14594" width="31.5" style="219" customWidth="1"/>
    <col min="14595" max="14595" width="3" style="219" customWidth="1"/>
    <col min="14596" max="14596" width="14.875" style="219" customWidth="1"/>
    <col min="14597" max="14597" width="15" style="219" customWidth="1"/>
    <col min="14598" max="14598" width="13.625" style="219" customWidth="1"/>
    <col min="14599" max="14599" width="13.25" style="219" customWidth="1"/>
    <col min="14600" max="14600" width="13.375" style="219" customWidth="1"/>
    <col min="14601" max="14601" width="13.25" style="219" customWidth="1"/>
    <col min="14602" max="14602" width="11.25" style="219" customWidth="1"/>
    <col min="14603" max="14603" width="13.375" style="219" customWidth="1"/>
    <col min="14604" max="14604" width="13.5" style="219" customWidth="1"/>
    <col min="14605" max="14605" width="13.75" style="219" customWidth="1"/>
    <col min="14606" max="14606" width="14.25" style="219" customWidth="1"/>
    <col min="14607" max="14607" width="13.75" style="219" customWidth="1"/>
    <col min="14608" max="14608" width="12.25" style="219" customWidth="1"/>
    <col min="14609" max="14848" width="8.75" style="219"/>
    <col min="14849" max="14849" width="7" style="219" customWidth="1"/>
    <col min="14850" max="14850" width="31.5" style="219" customWidth="1"/>
    <col min="14851" max="14851" width="3" style="219" customWidth="1"/>
    <col min="14852" max="14852" width="14.875" style="219" customWidth="1"/>
    <col min="14853" max="14853" width="15" style="219" customWidth="1"/>
    <col min="14854" max="14854" width="13.625" style="219" customWidth="1"/>
    <col min="14855" max="14855" width="13.25" style="219" customWidth="1"/>
    <col min="14856" max="14856" width="13.375" style="219" customWidth="1"/>
    <col min="14857" max="14857" width="13.25" style="219" customWidth="1"/>
    <col min="14858" max="14858" width="11.25" style="219" customWidth="1"/>
    <col min="14859" max="14859" width="13.375" style="219" customWidth="1"/>
    <col min="14860" max="14860" width="13.5" style="219" customWidth="1"/>
    <col min="14861" max="14861" width="13.75" style="219" customWidth="1"/>
    <col min="14862" max="14862" width="14.25" style="219" customWidth="1"/>
    <col min="14863" max="14863" width="13.75" style="219" customWidth="1"/>
    <col min="14864" max="14864" width="12.25" style="219" customWidth="1"/>
    <col min="14865" max="15104" width="8.75" style="219"/>
    <col min="15105" max="15105" width="7" style="219" customWidth="1"/>
    <col min="15106" max="15106" width="31.5" style="219" customWidth="1"/>
    <col min="15107" max="15107" width="3" style="219" customWidth="1"/>
    <col min="15108" max="15108" width="14.875" style="219" customWidth="1"/>
    <col min="15109" max="15109" width="15" style="219" customWidth="1"/>
    <col min="15110" max="15110" width="13.625" style="219" customWidth="1"/>
    <col min="15111" max="15111" width="13.25" style="219" customWidth="1"/>
    <col min="15112" max="15112" width="13.375" style="219" customWidth="1"/>
    <col min="15113" max="15113" width="13.25" style="219" customWidth="1"/>
    <col min="15114" max="15114" width="11.25" style="219" customWidth="1"/>
    <col min="15115" max="15115" width="13.375" style="219" customWidth="1"/>
    <col min="15116" max="15116" width="13.5" style="219" customWidth="1"/>
    <col min="15117" max="15117" width="13.75" style="219" customWidth="1"/>
    <col min="15118" max="15118" width="14.25" style="219" customWidth="1"/>
    <col min="15119" max="15119" width="13.75" style="219" customWidth="1"/>
    <col min="15120" max="15120" width="12.25" style="219" customWidth="1"/>
    <col min="15121" max="15360" width="8.75" style="219"/>
    <col min="15361" max="15361" width="7" style="219" customWidth="1"/>
    <col min="15362" max="15362" width="31.5" style="219" customWidth="1"/>
    <col min="15363" max="15363" width="3" style="219" customWidth="1"/>
    <col min="15364" max="15364" width="14.875" style="219" customWidth="1"/>
    <col min="15365" max="15365" width="15" style="219" customWidth="1"/>
    <col min="15366" max="15366" width="13.625" style="219" customWidth="1"/>
    <col min="15367" max="15367" width="13.25" style="219" customWidth="1"/>
    <col min="15368" max="15368" width="13.375" style="219" customWidth="1"/>
    <col min="15369" max="15369" width="13.25" style="219" customWidth="1"/>
    <col min="15370" max="15370" width="11.25" style="219" customWidth="1"/>
    <col min="15371" max="15371" width="13.375" style="219" customWidth="1"/>
    <col min="15372" max="15372" width="13.5" style="219" customWidth="1"/>
    <col min="15373" max="15373" width="13.75" style="219" customWidth="1"/>
    <col min="15374" max="15374" width="14.25" style="219" customWidth="1"/>
    <col min="15375" max="15375" width="13.75" style="219" customWidth="1"/>
    <col min="15376" max="15376" width="12.25" style="219" customWidth="1"/>
    <col min="15377" max="15616" width="8.75" style="219"/>
    <col min="15617" max="15617" width="7" style="219" customWidth="1"/>
    <col min="15618" max="15618" width="31.5" style="219" customWidth="1"/>
    <col min="15619" max="15619" width="3" style="219" customWidth="1"/>
    <col min="15620" max="15620" width="14.875" style="219" customWidth="1"/>
    <col min="15621" max="15621" width="15" style="219" customWidth="1"/>
    <col min="15622" max="15622" width="13.625" style="219" customWidth="1"/>
    <col min="15623" max="15623" width="13.25" style="219" customWidth="1"/>
    <col min="15624" max="15624" width="13.375" style="219" customWidth="1"/>
    <col min="15625" max="15625" width="13.25" style="219" customWidth="1"/>
    <col min="15626" max="15626" width="11.25" style="219" customWidth="1"/>
    <col min="15627" max="15627" width="13.375" style="219" customWidth="1"/>
    <col min="15628" max="15628" width="13.5" style="219" customWidth="1"/>
    <col min="15629" max="15629" width="13.75" style="219" customWidth="1"/>
    <col min="15630" max="15630" width="14.25" style="219" customWidth="1"/>
    <col min="15631" max="15631" width="13.75" style="219" customWidth="1"/>
    <col min="15632" max="15632" width="12.25" style="219" customWidth="1"/>
    <col min="15633" max="15872" width="8.75" style="219"/>
    <col min="15873" max="15873" width="7" style="219" customWidth="1"/>
    <col min="15874" max="15874" width="31.5" style="219" customWidth="1"/>
    <col min="15875" max="15875" width="3" style="219" customWidth="1"/>
    <col min="15876" max="15876" width="14.875" style="219" customWidth="1"/>
    <col min="15877" max="15877" width="15" style="219" customWidth="1"/>
    <col min="15878" max="15878" width="13.625" style="219" customWidth="1"/>
    <col min="15879" max="15879" width="13.25" style="219" customWidth="1"/>
    <col min="15880" max="15880" width="13.375" style="219" customWidth="1"/>
    <col min="15881" max="15881" width="13.25" style="219" customWidth="1"/>
    <col min="15882" max="15882" width="11.25" style="219" customWidth="1"/>
    <col min="15883" max="15883" width="13.375" style="219" customWidth="1"/>
    <col min="15884" max="15884" width="13.5" style="219" customWidth="1"/>
    <col min="15885" max="15885" width="13.75" style="219" customWidth="1"/>
    <col min="15886" max="15886" width="14.25" style="219" customWidth="1"/>
    <col min="15887" max="15887" width="13.75" style="219" customWidth="1"/>
    <col min="15888" max="15888" width="12.25" style="219" customWidth="1"/>
    <col min="15889" max="16128" width="8.75" style="219"/>
    <col min="16129" max="16129" width="7" style="219" customWidth="1"/>
    <col min="16130" max="16130" width="31.5" style="219" customWidth="1"/>
    <col min="16131" max="16131" width="3" style="219" customWidth="1"/>
    <col min="16132" max="16132" width="14.875" style="219" customWidth="1"/>
    <col min="16133" max="16133" width="15" style="219" customWidth="1"/>
    <col min="16134" max="16134" width="13.625" style="219" customWidth="1"/>
    <col min="16135" max="16135" width="13.25" style="219" customWidth="1"/>
    <col min="16136" max="16136" width="13.375" style="219" customWidth="1"/>
    <col min="16137" max="16137" width="13.25" style="219" customWidth="1"/>
    <col min="16138" max="16138" width="11.25" style="219" customWidth="1"/>
    <col min="16139" max="16139" width="13.375" style="219" customWidth="1"/>
    <col min="16140" max="16140" width="13.5" style="219" customWidth="1"/>
    <col min="16141" max="16141" width="13.75" style="219" customWidth="1"/>
    <col min="16142" max="16142" width="14.25" style="219" customWidth="1"/>
    <col min="16143" max="16143" width="13.75" style="219" customWidth="1"/>
    <col min="16144" max="16144" width="12.25" style="219" customWidth="1"/>
    <col min="16145" max="16384" width="8.75" style="219"/>
  </cols>
  <sheetData>
    <row r="1" spans="1:256">
      <c r="G1" s="221"/>
      <c r="M1" s="191" t="s">
        <v>500</v>
      </c>
      <c r="N1" s="191"/>
    </row>
    <row r="2" spans="1:256">
      <c r="G2" s="221"/>
      <c r="M2" s="191" t="s">
        <v>607</v>
      </c>
      <c r="N2" s="191"/>
    </row>
    <row r="3" spans="1:256">
      <c r="D3" s="42"/>
      <c r="E3" s="42"/>
      <c r="F3" s="42"/>
      <c r="G3" s="42"/>
      <c r="H3" s="42"/>
      <c r="I3" s="42"/>
      <c r="J3" s="42"/>
      <c r="K3" s="42"/>
      <c r="L3" s="42"/>
      <c r="M3" s="191" t="s">
        <v>608</v>
      </c>
      <c r="N3" s="191"/>
      <c r="O3" s="42"/>
    </row>
    <row r="4" spans="1:256" ht="11.25" customHeight="1">
      <c r="D4" s="42"/>
      <c r="E4" s="42"/>
      <c r="F4" s="42"/>
      <c r="G4" s="221"/>
      <c r="H4" s="42"/>
      <c r="I4" s="42"/>
      <c r="J4" s="42"/>
      <c r="K4" s="42"/>
      <c r="L4" s="42"/>
      <c r="M4" s="42"/>
      <c r="N4" s="42"/>
      <c r="O4" s="42"/>
    </row>
    <row r="5" spans="1:256" s="187" customFormat="1" ht="27.6" customHeight="1">
      <c r="A5" s="784" t="s">
        <v>501</v>
      </c>
      <c r="B5" s="784"/>
      <c r="C5" s="784"/>
      <c r="D5" s="784"/>
      <c r="E5" s="784"/>
      <c r="F5" s="784"/>
      <c r="G5" s="784"/>
      <c r="H5" s="784"/>
      <c r="I5" s="784"/>
      <c r="J5" s="784"/>
      <c r="K5" s="784"/>
      <c r="L5" s="784"/>
      <c r="M5" s="784"/>
      <c r="N5" s="784"/>
      <c r="O5" s="784"/>
      <c r="P5" s="784"/>
    </row>
    <row r="6" spans="1:256">
      <c r="O6" s="220" t="s">
        <v>35</v>
      </c>
    </row>
    <row r="7" spans="1:256">
      <c r="A7" s="785" t="s">
        <v>502</v>
      </c>
      <c r="B7" s="785" t="s">
        <v>37</v>
      </c>
      <c r="C7" s="786" t="s">
        <v>93</v>
      </c>
      <c r="D7" s="789" t="s">
        <v>38</v>
      </c>
      <c r="E7" s="790" t="s">
        <v>503</v>
      </c>
      <c r="F7" s="790"/>
      <c r="G7" s="790"/>
      <c r="H7" s="790"/>
      <c r="I7" s="790"/>
      <c r="J7" s="790"/>
      <c r="K7" s="790"/>
      <c r="L7" s="790"/>
      <c r="M7" s="790"/>
      <c r="N7" s="790"/>
      <c r="O7" s="790"/>
      <c r="P7" s="790"/>
      <c r="Q7" s="222"/>
      <c r="R7" s="222"/>
      <c r="S7" s="222"/>
      <c r="T7" s="222"/>
      <c r="U7" s="222"/>
      <c r="V7" s="222"/>
      <c r="W7" s="222"/>
      <c r="X7" s="222"/>
      <c r="Y7" s="222"/>
      <c r="Z7" s="222"/>
      <c r="AA7" s="222"/>
      <c r="AB7" s="222"/>
      <c r="AC7" s="222"/>
      <c r="AD7" s="222"/>
      <c r="AE7" s="222"/>
      <c r="AF7" s="222"/>
      <c r="AG7" s="222"/>
      <c r="AH7" s="222"/>
      <c r="AI7" s="222"/>
      <c r="AJ7" s="222"/>
      <c r="AK7" s="222"/>
      <c r="AL7" s="222"/>
      <c r="AM7" s="222"/>
      <c r="AN7" s="222"/>
      <c r="AO7" s="222"/>
      <c r="AP7" s="222"/>
      <c r="AQ7" s="222"/>
      <c r="AR7" s="222"/>
      <c r="AS7" s="222"/>
      <c r="AT7" s="222"/>
      <c r="AU7" s="222"/>
      <c r="AV7" s="222"/>
      <c r="AW7" s="222"/>
      <c r="AX7" s="222"/>
      <c r="AY7" s="222"/>
      <c r="AZ7" s="222"/>
      <c r="BA7" s="222"/>
      <c r="BB7" s="222"/>
      <c r="BC7" s="222"/>
      <c r="BD7" s="222"/>
      <c r="BE7" s="222"/>
      <c r="BF7" s="222"/>
      <c r="BG7" s="222"/>
      <c r="BH7" s="222"/>
      <c r="BI7" s="222"/>
      <c r="BJ7" s="222"/>
      <c r="BK7" s="222"/>
      <c r="BL7" s="222"/>
      <c r="BM7" s="222"/>
      <c r="BN7" s="222"/>
      <c r="BO7" s="222"/>
      <c r="BP7" s="222"/>
      <c r="BQ7" s="222"/>
      <c r="BR7" s="222"/>
      <c r="BS7" s="222"/>
      <c r="BT7" s="222"/>
      <c r="BU7" s="222"/>
      <c r="BV7" s="222"/>
      <c r="BW7" s="222"/>
      <c r="BX7" s="222"/>
      <c r="BY7" s="222"/>
      <c r="BZ7" s="222"/>
      <c r="CA7" s="222"/>
      <c r="CB7" s="222"/>
      <c r="CC7" s="222"/>
      <c r="CD7" s="222"/>
      <c r="CE7" s="222"/>
      <c r="CF7" s="222"/>
      <c r="CG7" s="222"/>
      <c r="CH7" s="222"/>
      <c r="CI7" s="222"/>
      <c r="CJ7" s="222"/>
      <c r="CK7" s="222"/>
      <c r="CL7" s="222"/>
      <c r="CM7" s="222"/>
      <c r="CN7" s="222"/>
      <c r="CO7" s="222"/>
      <c r="CP7" s="222"/>
      <c r="CQ7" s="222"/>
      <c r="CR7" s="222"/>
      <c r="CS7" s="222"/>
      <c r="CT7" s="222"/>
      <c r="CU7" s="222"/>
      <c r="CV7" s="222"/>
      <c r="CW7" s="222"/>
      <c r="CX7" s="222"/>
      <c r="CY7" s="222"/>
      <c r="CZ7" s="222"/>
      <c r="DA7" s="222"/>
      <c r="DB7" s="222"/>
      <c r="DC7" s="222"/>
      <c r="DD7" s="222"/>
      <c r="DE7" s="222"/>
      <c r="DF7" s="222"/>
      <c r="DG7" s="222"/>
      <c r="DH7" s="222"/>
      <c r="DI7" s="222"/>
      <c r="DJ7" s="222"/>
      <c r="DK7" s="222"/>
      <c r="DL7" s="222"/>
      <c r="DM7" s="222"/>
      <c r="DN7" s="222"/>
      <c r="DO7" s="222"/>
      <c r="DP7" s="222"/>
      <c r="DQ7" s="222"/>
      <c r="DR7" s="222"/>
      <c r="DS7" s="222"/>
      <c r="DT7" s="222"/>
      <c r="DU7" s="222"/>
      <c r="DV7" s="222"/>
      <c r="DW7" s="222"/>
      <c r="DX7" s="222"/>
      <c r="DY7" s="222"/>
      <c r="DZ7" s="222"/>
      <c r="EA7" s="222"/>
      <c r="EB7" s="222"/>
      <c r="EC7" s="222"/>
      <c r="ED7" s="222"/>
      <c r="EE7" s="222"/>
      <c r="EF7" s="222"/>
      <c r="EG7" s="222"/>
      <c r="EH7" s="222"/>
      <c r="EI7" s="222"/>
      <c r="EJ7" s="222"/>
      <c r="EK7" s="222"/>
      <c r="EL7" s="222"/>
      <c r="EM7" s="222"/>
      <c r="EN7" s="222"/>
      <c r="EO7" s="222"/>
      <c r="EP7" s="222"/>
      <c r="EQ7" s="222"/>
      <c r="ER7" s="222"/>
      <c r="ES7" s="222"/>
      <c r="ET7" s="222"/>
      <c r="EU7" s="222"/>
      <c r="EV7" s="222"/>
      <c r="EW7" s="222"/>
      <c r="EX7" s="222"/>
      <c r="EY7" s="222"/>
      <c r="EZ7" s="222"/>
      <c r="FA7" s="222"/>
      <c r="FB7" s="222"/>
      <c r="FC7" s="222"/>
      <c r="FD7" s="222"/>
      <c r="FE7" s="222"/>
      <c r="FF7" s="222"/>
      <c r="FG7" s="222"/>
      <c r="FH7" s="222"/>
      <c r="FI7" s="222"/>
      <c r="FJ7" s="222"/>
      <c r="FK7" s="222"/>
      <c r="FL7" s="222"/>
      <c r="FM7" s="222"/>
      <c r="FN7" s="222"/>
      <c r="FO7" s="222"/>
      <c r="FP7" s="222"/>
      <c r="FQ7" s="222"/>
      <c r="FR7" s="222"/>
      <c r="FS7" s="222"/>
      <c r="FT7" s="222"/>
      <c r="FU7" s="222"/>
      <c r="FV7" s="222"/>
      <c r="FW7" s="222"/>
      <c r="FX7" s="222"/>
      <c r="FY7" s="222"/>
      <c r="FZ7" s="222"/>
      <c r="GA7" s="222"/>
      <c r="GB7" s="222"/>
      <c r="GC7" s="222"/>
      <c r="GD7" s="222"/>
      <c r="GE7" s="222"/>
      <c r="GF7" s="222"/>
      <c r="GG7" s="222"/>
      <c r="GH7" s="222"/>
      <c r="GI7" s="222"/>
      <c r="GJ7" s="222"/>
      <c r="GK7" s="222"/>
      <c r="GL7" s="222"/>
      <c r="GM7" s="222"/>
      <c r="GN7" s="222"/>
      <c r="GO7" s="222"/>
      <c r="GP7" s="222"/>
      <c r="GQ7" s="222"/>
      <c r="GR7" s="222"/>
      <c r="GS7" s="222"/>
      <c r="GT7" s="222"/>
      <c r="GU7" s="222"/>
      <c r="GV7" s="222"/>
      <c r="GW7" s="222"/>
      <c r="GX7" s="222"/>
      <c r="GY7" s="222"/>
      <c r="GZ7" s="222"/>
      <c r="HA7" s="222"/>
      <c r="HB7" s="222"/>
      <c r="HC7" s="222"/>
      <c r="HD7" s="222"/>
      <c r="HE7" s="222"/>
      <c r="HF7" s="222"/>
      <c r="HG7" s="222"/>
      <c r="HH7" s="222"/>
      <c r="HI7" s="222"/>
      <c r="HJ7" s="222"/>
      <c r="HK7" s="222"/>
      <c r="HL7" s="222"/>
      <c r="HM7" s="222"/>
      <c r="HN7" s="222"/>
      <c r="HO7" s="222"/>
      <c r="HP7" s="222"/>
      <c r="HQ7" s="222"/>
      <c r="HR7" s="222"/>
      <c r="HS7" s="222"/>
      <c r="HT7" s="222"/>
      <c r="HU7" s="222"/>
      <c r="HV7" s="222"/>
      <c r="HW7" s="222"/>
      <c r="HX7" s="222"/>
      <c r="HY7" s="222"/>
      <c r="HZ7" s="222"/>
      <c r="IA7" s="222"/>
      <c r="IB7" s="222"/>
      <c r="IC7" s="222"/>
      <c r="ID7" s="222"/>
      <c r="IE7" s="222"/>
      <c r="IF7" s="222"/>
      <c r="IG7" s="222"/>
      <c r="IH7" s="222"/>
      <c r="II7" s="222"/>
      <c r="IJ7" s="222"/>
      <c r="IK7" s="222"/>
      <c r="IL7" s="222"/>
      <c r="IM7" s="222"/>
      <c r="IN7" s="222"/>
      <c r="IO7" s="222"/>
      <c r="IP7" s="222"/>
      <c r="IQ7" s="222"/>
      <c r="IR7" s="222"/>
      <c r="IS7" s="222"/>
      <c r="IT7" s="222"/>
      <c r="IU7" s="222"/>
      <c r="IV7" s="222"/>
    </row>
    <row r="8" spans="1:256">
      <c r="A8" s="785"/>
      <c r="B8" s="785"/>
      <c r="C8" s="787"/>
      <c r="D8" s="789"/>
      <c r="E8" s="791" t="s">
        <v>504</v>
      </c>
      <c r="F8" s="792" t="s">
        <v>505</v>
      </c>
      <c r="G8" s="792"/>
      <c r="H8" s="792"/>
      <c r="I8" s="792"/>
      <c r="J8" s="792"/>
      <c r="K8" s="792"/>
      <c r="L8" s="792"/>
      <c r="M8" s="791" t="s">
        <v>506</v>
      </c>
      <c r="N8" s="792" t="s">
        <v>505</v>
      </c>
      <c r="O8" s="792"/>
      <c r="P8" s="792"/>
      <c r="Q8" s="222"/>
      <c r="R8" s="222"/>
      <c r="S8" s="222"/>
      <c r="T8" s="222"/>
      <c r="U8" s="222"/>
      <c r="V8" s="222"/>
      <c r="W8" s="222"/>
      <c r="X8" s="222"/>
      <c r="Y8" s="222"/>
      <c r="Z8" s="222"/>
      <c r="AA8" s="222"/>
      <c r="AB8" s="222"/>
      <c r="AC8" s="222"/>
      <c r="AD8" s="222"/>
      <c r="AE8" s="222"/>
      <c r="AF8" s="222"/>
      <c r="AG8" s="222"/>
      <c r="AH8" s="222"/>
      <c r="AI8" s="222"/>
      <c r="AJ8" s="222"/>
      <c r="AK8" s="222"/>
      <c r="AL8" s="222"/>
      <c r="AM8" s="222"/>
      <c r="AN8" s="222"/>
      <c r="AO8" s="222"/>
      <c r="AP8" s="222"/>
      <c r="AQ8" s="222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2"/>
      <c r="BE8" s="222"/>
      <c r="BF8" s="222"/>
      <c r="BG8" s="222"/>
      <c r="BH8" s="222"/>
      <c r="BI8" s="222"/>
      <c r="BJ8" s="222"/>
      <c r="BK8" s="222"/>
      <c r="BL8" s="222"/>
      <c r="BM8" s="222"/>
      <c r="BN8" s="222"/>
      <c r="BO8" s="222"/>
      <c r="BP8" s="222"/>
      <c r="BQ8" s="222"/>
      <c r="BR8" s="222"/>
      <c r="BS8" s="222"/>
      <c r="BT8" s="222"/>
      <c r="BU8" s="222"/>
      <c r="BV8" s="222"/>
      <c r="BW8" s="222"/>
      <c r="BX8" s="222"/>
      <c r="BY8" s="222"/>
      <c r="BZ8" s="222"/>
      <c r="CA8" s="222"/>
      <c r="CB8" s="222"/>
      <c r="CC8" s="222"/>
      <c r="CD8" s="222"/>
      <c r="CE8" s="222"/>
      <c r="CF8" s="222"/>
      <c r="CG8" s="222"/>
      <c r="CH8" s="222"/>
      <c r="CI8" s="222"/>
      <c r="CJ8" s="222"/>
      <c r="CK8" s="222"/>
      <c r="CL8" s="222"/>
      <c r="CM8" s="222"/>
      <c r="CN8" s="222"/>
      <c r="CO8" s="222"/>
      <c r="CP8" s="222"/>
      <c r="CQ8" s="222"/>
      <c r="CR8" s="222"/>
      <c r="CS8" s="222"/>
      <c r="CT8" s="222"/>
      <c r="CU8" s="222"/>
      <c r="CV8" s="222"/>
      <c r="CW8" s="222"/>
      <c r="CX8" s="222"/>
      <c r="CY8" s="222"/>
      <c r="CZ8" s="222"/>
      <c r="DA8" s="222"/>
      <c r="DB8" s="222"/>
      <c r="DC8" s="222"/>
      <c r="DD8" s="222"/>
      <c r="DE8" s="222"/>
      <c r="DF8" s="222"/>
      <c r="DG8" s="222"/>
      <c r="DH8" s="222"/>
      <c r="DI8" s="222"/>
      <c r="DJ8" s="222"/>
      <c r="DK8" s="222"/>
      <c r="DL8" s="222"/>
      <c r="DM8" s="222"/>
      <c r="DN8" s="222"/>
      <c r="DO8" s="222"/>
      <c r="DP8" s="222"/>
      <c r="DQ8" s="222"/>
      <c r="DR8" s="222"/>
      <c r="DS8" s="222"/>
      <c r="DT8" s="222"/>
      <c r="DU8" s="222"/>
      <c r="DV8" s="222"/>
      <c r="DW8" s="222"/>
      <c r="DX8" s="222"/>
      <c r="DY8" s="222"/>
      <c r="DZ8" s="222"/>
      <c r="EA8" s="222"/>
      <c r="EB8" s="222"/>
      <c r="EC8" s="222"/>
      <c r="ED8" s="222"/>
      <c r="EE8" s="222"/>
      <c r="EF8" s="222"/>
      <c r="EG8" s="222"/>
      <c r="EH8" s="222"/>
      <c r="EI8" s="222"/>
      <c r="EJ8" s="222"/>
      <c r="EK8" s="222"/>
      <c r="EL8" s="222"/>
      <c r="EM8" s="222"/>
      <c r="EN8" s="222"/>
      <c r="EO8" s="222"/>
      <c r="EP8" s="222"/>
      <c r="EQ8" s="222"/>
      <c r="ER8" s="222"/>
      <c r="ES8" s="222"/>
      <c r="ET8" s="222"/>
      <c r="EU8" s="222"/>
      <c r="EV8" s="222"/>
      <c r="EW8" s="222"/>
      <c r="EX8" s="222"/>
      <c r="EY8" s="222"/>
      <c r="EZ8" s="222"/>
      <c r="FA8" s="222"/>
      <c r="FB8" s="222"/>
      <c r="FC8" s="222"/>
      <c r="FD8" s="222"/>
      <c r="FE8" s="222"/>
      <c r="FF8" s="222"/>
      <c r="FG8" s="222"/>
      <c r="FH8" s="222"/>
      <c r="FI8" s="222"/>
      <c r="FJ8" s="222"/>
      <c r="FK8" s="222"/>
      <c r="FL8" s="222"/>
      <c r="FM8" s="222"/>
      <c r="FN8" s="222"/>
      <c r="FO8" s="222"/>
      <c r="FP8" s="222"/>
      <c r="FQ8" s="222"/>
      <c r="FR8" s="222"/>
      <c r="FS8" s="222"/>
      <c r="FT8" s="222"/>
      <c r="FU8" s="222"/>
      <c r="FV8" s="222"/>
      <c r="FW8" s="222"/>
      <c r="FX8" s="222"/>
      <c r="FY8" s="222"/>
      <c r="FZ8" s="222"/>
      <c r="GA8" s="222"/>
      <c r="GB8" s="222"/>
      <c r="GC8" s="222"/>
      <c r="GD8" s="222"/>
      <c r="GE8" s="222"/>
      <c r="GF8" s="222"/>
      <c r="GG8" s="222"/>
      <c r="GH8" s="222"/>
      <c r="GI8" s="222"/>
      <c r="GJ8" s="222"/>
      <c r="GK8" s="222"/>
      <c r="GL8" s="222"/>
      <c r="GM8" s="222"/>
      <c r="GN8" s="222"/>
      <c r="GO8" s="222"/>
      <c r="GP8" s="222"/>
      <c r="GQ8" s="222"/>
      <c r="GR8" s="222"/>
      <c r="GS8" s="222"/>
      <c r="GT8" s="222"/>
      <c r="GU8" s="222"/>
      <c r="GV8" s="222"/>
      <c r="GW8" s="222"/>
      <c r="GX8" s="222"/>
      <c r="GY8" s="222"/>
      <c r="GZ8" s="222"/>
      <c r="HA8" s="222"/>
      <c r="HB8" s="222"/>
      <c r="HC8" s="222"/>
      <c r="HD8" s="222"/>
      <c r="HE8" s="222"/>
      <c r="HF8" s="222"/>
      <c r="HG8" s="222"/>
      <c r="HH8" s="222"/>
      <c r="HI8" s="222"/>
      <c r="HJ8" s="222"/>
      <c r="HK8" s="222"/>
      <c r="HL8" s="222"/>
      <c r="HM8" s="222"/>
      <c r="HN8" s="222"/>
      <c r="HO8" s="222"/>
      <c r="HP8" s="222"/>
      <c r="HQ8" s="222"/>
      <c r="HR8" s="222"/>
      <c r="HS8" s="222"/>
      <c r="HT8" s="222"/>
      <c r="HU8" s="222"/>
      <c r="HV8" s="222"/>
      <c r="HW8" s="222"/>
      <c r="HX8" s="222"/>
      <c r="HY8" s="222"/>
      <c r="HZ8" s="222"/>
      <c r="IA8" s="222"/>
      <c r="IB8" s="222"/>
      <c r="IC8" s="222"/>
      <c r="ID8" s="222"/>
      <c r="IE8" s="222"/>
      <c r="IF8" s="222"/>
      <c r="IG8" s="222"/>
      <c r="IH8" s="222"/>
      <c r="II8" s="222"/>
      <c r="IJ8" s="222"/>
      <c r="IK8" s="222"/>
      <c r="IL8" s="222"/>
      <c r="IM8" s="222"/>
      <c r="IN8" s="222"/>
      <c r="IO8" s="222"/>
      <c r="IP8" s="222"/>
      <c r="IQ8" s="222"/>
      <c r="IR8" s="222"/>
      <c r="IS8" s="222"/>
      <c r="IT8" s="222"/>
      <c r="IU8" s="222"/>
      <c r="IV8" s="222"/>
    </row>
    <row r="9" spans="1:256">
      <c r="A9" s="785"/>
      <c r="B9" s="785"/>
      <c r="C9" s="787"/>
      <c r="D9" s="789"/>
      <c r="E9" s="791"/>
      <c r="F9" s="791" t="s">
        <v>507</v>
      </c>
      <c r="G9" s="792" t="s">
        <v>505</v>
      </c>
      <c r="H9" s="792"/>
      <c r="I9" s="791" t="s">
        <v>508</v>
      </c>
      <c r="J9" s="791" t="s">
        <v>509</v>
      </c>
      <c r="K9" s="791" t="s">
        <v>510</v>
      </c>
      <c r="L9" s="791" t="s">
        <v>511</v>
      </c>
      <c r="M9" s="791"/>
      <c r="N9" s="791" t="s">
        <v>512</v>
      </c>
      <c r="O9" s="45" t="s">
        <v>505</v>
      </c>
      <c r="P9" s="791" t="s">
        <v>513</v>
      </c>
      <c r="Q9" s="222"/>
      <c r="R9" s="222"/>
      <c r="S9" s="222"/>
      <c r="T9" s="222"/>
      <c r="U9" s="222"/>
      <c r="V9" s="222"/>
      <c r="W9" s="222"/>
      <c r="X9" s="222"/>
      <c r="Y9" s="222"/>
      <c r="Z9" s="222"/>
      <c r="AA9" s="222"/>
      <c r="AB9" s="222"/>
      <c r="AC9" s="222"/>
      <c r="AD9" s="222"/>
      <c r="AE9" s="222"/>
      <c r="AF9" s="222"/>
      <c r="AG9" s="222"/>
      <c r="AH9" s="222"/>
      <c r="AI9" s="222"/>
      <c r="AJ9" s="222"/>
      <c r="AK9" s="222"/>
      <c r="AL9" s="222"/>
      <c r="AM9" s="222"/>
      <c r="AN9" s="222"/>
      <c r="AO9" s="222"/>
      <c r="AP9" s="222"/>
      <c r="AQ9" s="222"/>
      <c r="AR9" s="222"/>
      <c r="AS9" s="222"/>
      <c r="AT9" s="222"/>
      <c r="AU9" s="222"/>
      <c r="AV9" s="222"/>
      <c r="AW9" s="222"/>
      <c r="AX9" s="222"/>
      <c r="AY9" s="222"/>
      <c r="AZ9" s="222"/>
      <c r="BA9" s="222"/>
      <c r="BB9" s="222"/>
      <c r="BC9" s="222"/>
      <c r="BD9" s="222"/>
      <c r="BE9" s="222"/>
      <c r="BF9" s="222"/>
      <c r="BG9" s="222"/>
      <c r="BH9" s="222"/>
      <c r="BI9" s="222"/>
      <c r="BJ9" s="222"/>
      <c r="BK9" s="222"/>
      <c r="BL9" s="222"/>
      <c r="BM9" s="222"/>
      <c r="BN9" s="222"/>
      <c r="BO9" s="222"/>
      <c r="BP9" s="222"/>
      <c r="BQ9" s="222"/>
      <c r="BR9" s="222"/>
      <c r="BS9" s="222"/>
      <c r="BT9" s="222"/>
      <c r="BU9" s="222"/>
      <c r="BV9" s="222"/>
      <c r="BW9" s="222"/>
      <c r="BX9" s="222"/>
      <c r="BY9" s="222"/>
      <c r="BZ9" s="222"/>
      <c r="CA9" s="222"/>
      <c r="CB9" s="222"/>
      <c r="CC9" s="222"/>
      <c r="CD9" s="222"/>
      <c r="CE9" s="222"/>
      <c r="CF9" s="222"/>
      <c r="CG9" s="222"/>
      <c r="CH9" s="222"/>
      <c r="CI9" s="222"/>
      <c r="CJ9" s="222"/>
      <c r="CK9" s="222"/>
      <c r="CL9" s="222"/>
      <c r="CM9" s="222"/>
      <c r="CN9" s="222"/>
      <c r="CO9" s="222"/>
      <c r="CP9" s="222"/>
      <c r="CQ9" s="222"/>
      <c r="CR9" s="222"/>
      <c r="CS9" s="222"/>
      <c r="CT9" s="222"/>
      <c r="CU9" s="222"/>
      <c r="CV9" s="222"/>
      <c r="CW9" s="222"/>
      <c r="CX9" s="222"/>
      <c r="CY9" s="222"/>
      <c r="CZ9" s="222"/>
      <c r="DA9" s="222"/>
      <c r="DB9" s="222"/>
      <c r="DC9" s="222"/>
      <c r="DD9" s="222"/>
      <c r="DE9" s="222"/>
      <c r="DF9" s="222"/>
      <c r="DG9" s="222"/>
      <c r="DH9" s="222"/>
      <c r="DI9" s="222"/>
      <c r="DJ9" s="222"/>
      <c r="DK9" s="222"/>
      <c r="DL9" s="222"/>
      <c r="DM9" s="222"/>
      <c r="DN9" s="222"/>
      <c r="DO9" s="222"/>
      <c r="DP9" s="222"/>
      <c r="DQ9" s="222"/>
      <c r="DR9" s="222"/>
      <c r="DS9" s="222"/>
      <c r="DT9" s="222"/>
      <c r="DU9" s="222"/>
      <c r="DV9" s="222"/>
      <c r="DW9" s="222"/>
      <c r="DX9" s="222"/>
      <c r="DY9" s="222"/>
      <c r="DZ9" s="222"/>
      <c r="EA9" s="222"/>
      <c r="EB9" s="222"/>
      <c r="EC9" s="222"/>
      <c r="ED9" s="222"/>
      <c r="EE9" s="222"/>
      <c r="EF9" s="222"/>
      <c r="EG9" s="222"/>
      <c r="EH9" s="222"/>
      <c r="EI9" s="222"/>
      <c r="EJ9" s="222"/>
      <c r="EK9" s="222"/>
      <c r="EL9" s="222"/>
      <c r="EM9" s="222"/>
      <c r="EN9" s="222"/>
      <c r="EO9" s="222"/>
      <c r="EP9" s="222"/>
      <c r="EQ9" s="222"/>
      <c r="ER9" s="222"/>
      <c r="ES9" s="222"/>
      <c r="ET9" s="222"/>
      <c r="EU9" s="222"/>
      <c r="EV9" s="222"/>
      <c r="EW9" s="222"/>
      <c r="EX9" s="222"/>
      <c r="EY9" s="222"/>
      <c r="EZ9" s="222"/>
      <c r="FA9" s="222"/>
      <c r="FB9" s="222"/>
      <c r="FC9" s="222"/>
      <c r="FD9" s="222"/>
      <c r="FE9" s="222"/>
      <c r="FF9" s="222"/>
      <c r="FG9" s="222"/>
      <c r="FH9" s="222"/>
      <c r="FI9" s="222"/>
      <c r="FJ9" s="222"/>
      <c r="FK9" s="222"/>
      <c r="FL9" s="222"/>
      <c r="FM9" s="222"/>
      <c r="FN9" s="222"/>
      <c r="FO9" s="222"/>
      <c r="FP9" s="222"/>
      <c r="FQ9" s="222"/>
      <c r="FR9" s="222"/>
      <c r="FS9" s="222"/>
      <c r="FT9" s="222"/>
      <c r="FU9" s="222"/>
      <c r="FV9" s="222"/>
      <c r="FW9" s="222"/>
      <c r="FX9" s="222"/>
      <c r="FY9" s="222"/>
      <c r="FZ9" s="222"/>
      <c r="GA9" s="222"/>
      <c r="GB9" s="222"/>
      <c r="GC9" s="222"/>
      <c r="GD9" s="222"/>
      <c r="GE9" s="222"/>
      <c r="GF9" s="222"/>
      <c r="GG9" s="222"/>
      <c r="GH9" s="222"/>
      <c r="GI9" s="222"/>
      <c r="GJ9" s="222"/>
      <c r="GK9" s="222"/>
      <c r="GL9" s="222"/>
      <c r="GM9" s="222"/>
      <c r="GN9" s="222"/>
      <c r="GO9" s="222"/>
      <c r="GP9" s="222"/>
      <c r="GQ9" s="222"/>
      <c r="GR9" s="222"/>
      <c r="GS9" s="222"/>
      <c r="GT9" s="222"/>
      <c r="GU9" s="222"/>
      <c r="GV9" s="222"/>
      <c r="GW9" s="222"/>
      <c r="GX9" s="222"/>
      <c r="GY9" s="222"/>
      <c r="GZ9" s="222"/>
      <c r="HA9" s="222"/>
      <c r="HB9" s="222"/>
      <c r="HC9" s="222"/>
      <c r="HD9" s="222"/>
      <c r="HE9" s="222"/>
      <c r="HF9" s="222"/>
      <c r="HG9" s="222"/>
      <c r="HH9" s="222"/>
      <c r="HI9" s="222"/>
      <c r="HJ9" s="222"/>
      <c r="HK9" s="222"/>
      <c r="HL9" s="222"/>
      <c r="HM9" s="222"/>
      <c r="HN9" s="222"/>
      <c r="HO9" s="222"/>
      <c r="HP9" s="222"/>
      <c r="HQ9" s="222"/>
      <c r="HR9" s="222"/>
      <c r="HS9" s="222"/>
      <c r="HT9" s="222"/>
      <c r="HU9" s="222"/>
      <c r="HV9" s="222"/>
      <c r="HW9" s="222"/>
      <c r="HX9" s="222"/>
      <c r="HY9" s="222"/>
      <c r="HZ9" s="222"/>
      <c r="IA9" s="222"/>
      <c r="IB9" s="222"/>
      <c r="IC9" s="222"/>
      <c r="ID9" s="222"/>
      <c r="IE9" s="222"/>
      <c r="IF9" s="222"/>
      <c r="IG9" s="222"/>
      <c r="IH9" s="222"/>
      <c r="II9" s="222"/>
      <c r="IJ9" s="222"/>
      <c r="IK9" s="222"/>
      <c r="IL9" s="222"/>
      <c r="IM9" s="222"/>
      <c r="IN9" s="222"/>
      <c r="IO9" s="222"/>
      <c r="IP9" s="222"/>
      <c r="IQ9" s="222"/>
      <c r="IR9" s="222"/>
      <c r="IS9" s="222"/>
      <c r="IT9" s="222"/>
      <c r="IU9" s="222"/>
      <c r="IV9" s="222"/>
    </row>
    <row r="10" spans="1:256" ht="51">
      <c r="A10" s="785"/>
      <c r="B10" s="785"/>
      <c r="C10" s="788"/>
      <c r="D10" s="789"/>
      <c r="E10" s="791"/>
      <c r="F10" s="791"/>
      <c r="G10" s="45" t="s">
        <v>514</v>
      </c>
      <c r="H10" s="45" t="s">
        <v>515</v>
      </c>
      <c r="I10" s="791"/>
      <c r="J10" s="791"/>
      <c r="K10" s="791"/>
      <c r="L10" s="791"/>
      <c r="M10" s="791"/>
      <c r="N10" s="791"/>
      <c r="O10" s="45" t="s">
        <v>510</v>
      </c>
      <c r="P10" s="791"/>
      <c r="Q10" s="222"/>
      <c r="R10" s="222"/>
      <c r="S10" s="222"/>
      <c r="T10" s="222"/>
      <c r="U10" s="222"/>
      <c r="V10" s="222"/>
      <c r="W10" s="222"/>
      <c r="X10" s="222"/>
      <c r="Y10" s="222"/>
      <c r="Z10" s="222"/>
      <c r="AA10" s="222"/>
      <c r="AB10" s="222"/>
      <c r="AC10" s="222"/>
      <c r="AD10" s="222"/>
      <c r="AE10" s="222"/>
      <c r="AF10" s="222"/>
      <c r="AG10" s="222"/>
      <c r="AH10" s="222"/>
      <c r="AI10" s="222"/>
      <c r="AJ10" s="222"/>
      <c r="AK10" s="222"/>
      <c r="AL10" s="222"/>
      <c r="AM10" s="222"/>
      <c r="AN10" s="222"/>
      <c r="AO10" s="222"/>
      <c r="AP10" s="222"/>
      <c r="AQ10" s="222"/>
      <c r="AR10" s="222"/>
      <c r="AS10" s="222"/>
      <c r="AT10" s="222"/>
      <c r="AU10" s="222"/>
      <c r="AV10" s="222"/>
      <c r="AW10" s="222"/>
      <c r="AX10" s="222"/>
      <c r="AY10" s="222"/>
      <c r="AZ10" s="222"/>
      <c r="BA10" s="222"/>
      <c r="BB10" s="222"/>
      <c r="BC10" s="222"/>
      <c r="BD10" s="222"/>
      <c r="BE10" s="222"/>
      <c r="BF10" s="222"/>
      <c r="BG10" s="222"/>
      <c r="BH10" s="222"/>
      <c r="BI10" s="222"/>
      <c r="BJ10" s="222"/>
      <c r="BK10" s="222"/>
      <c r="BL10" s="222"/>
      <c r="BM10" s="222"/>
      <c r="BN10" s="222"/>
      <c r="BO10" s="222"/>
      <c r="BP10" s="222"/>
      <c r="BQ10" s="222"/>
      <c r="BR10" s="222"/>
      <c r="BS10" s="222"/>
      <c r="BT10" s="222"/>
      <c r="BU10" s="222"/>
      <c r="BV10" s="222"/>
      <c r="BW10" s="222"/>
      <c r="BX10" s="222"/>
      <c r="BY10" s="222"/>
      <c r="BZ10" s="222"/>
      <c r="CA10" s="222"/>
      <c r="CB10" s="222"/>
      <c r="CC10" s="222"/>
      <c r="CD10" s="222"/>
      <c r="CE10" s="222"/>
      <c r="CF10" s="222"/>
      <c r="CG10" s="222"/>
      <c r="CH10" s="222"/>
      <c r="CI10" s="222"/>
      <c r="CJ10" s="222"/>
      <c r="CK10" s="222"/>
      <c r="CL10" s="222"/>
      <c r="CM10" s="222"/>
      <c r="CN10" s="222"/>
      <c r="CO10" s="222"/>
      <c r="CP10" s="222"/>
      <c r="CQ10" s="222"/>
      <c r="CR10" s="222"/>
      <c r="CS10" s="222"/>
      <c r="CT10" s="222"/>
      <c r="CU10" s="222"/>
      <c r="CV10" s="222"/>
      <c r="CW10" s="222"/>
      <c r="CX10" s="222"/>
      <c r="CY10" s="222"/>
      <c r="CZ10" s="222"/>
      <c r="DA10" s="222"/>
      <c r="DB10" s="222"/>
      <c r="DC10" s="222"/>
      <c r="DD10" s="222"/>
      <c r="DE10" s="222"/>
      <c r="DF10" s="222"/>
      <c r="DG10" s="222"/>
      <c r="DH10" s="222"/>
      <c r="DI10" s="222"/>
      <c r="DJ10" s="222"/>
      <c r="DK10" s="222"/>
      <c r="DL10" s="222"/>
      <c r="DM10" s="222"/>
      <c r="DN10" s="222"/>
      <c r="DO10" s="222"/>
      <c r="DP10" s="222"/>
      <c r="DQ10" s="222"/>
      <c r="DR10" s="222"/>
      <c r="DS10" s="222"/>
      <c r="DT10" s="222"/>
      <c r="DU10" s="222"/>
      <c r="DV10" s="222"/>
      <c r="DW10" s="222"/>
      <c r="DX10" s="222"/>
      <c r="DY10" s="222"/>
      <c r="DZ10" s="222"/>
      <c r="EA10" s="222"/>
      <c r="EB10" s="222"/>
      <c r="EC10" s="222"/>
      <c r="ED10" s="222"/>
      <c r="EE10" s="222"/>
      <c r="EF10" s="222"/>
      <c r="EG10" s="222"/>
      <c r="EH10" s="222"/>
      <c r="EI10" s="222"/>
      <c r="EJ10" s="222"/>
      <c r="EK10" s="222"/>
      <c r="EL10" s="222"/>
      <c r="EM10" s="222"/>
      <c r="EN10" s="222"/>
      <c r="EO10" s="222"/>
      <c r="EP10" s="222"/>
      <c r="EQ10" s="222"/>
      <c r="ER10" s="222"/>
      <c r="ES10" s="222"/>
      <c r="ET10" s="222"/>
      <c r="EU10" s="222"/>
      <c r="EV10" s="222"/>
      <c r="EW10" s="222"/>
      <c r="EX10" s="222"/>
      <c r="EY10" s="222"/>
      <c r="EZ10" s="222"/>
      <c r="FA10" s="222"/>
      <c r="FB10" s="222"/>
      <c r="FC10" s="222"/>
      <c r="FD10" s="222"/>
      <c r="FE10" s="222"/>
      <c r="FF10" s="222"/>
      <c r="FG10" s="222"/>
      <c r="FH10" s="222"/>
      <c r="FI10" s="222"/>
      <c r="FJ10" s="222"/>
      <c r="FK10" s="222"/>
      <c r="FL10" s="222"/>
      <c r="FM10" s="222"/>
      <c r="FN10" s="222"/>
      <c r="FO10" s="222"/>
      <c r="FP10" s="222"/>
      <c r="FQ10" s="222"/>
      <c r="FR10" s="222"/>
      <c r="FS10" s="222"/>
      <c r="FT10" s="222"/>
      <c r="FU10" s="222"/>
      <c r="FV10" s="222"/>
      <c r="FW10" s="222"/>
      <c r="FX10" s="222"/>
      <c r="FY10" s="222"/>
      <c r="FZ10" s="222"/>
      <c r="GA10" s="222"/>
      <c r="GB10" s="222"/>
      <c r="GC10" s="222"/>
      <c r="GD10" s="222"/>
      <c r="GE10" s="222"/>
      <c r="GF10" s="222"/>
      <c r="GG10" s="222"/>
      <c r="GH10" s="222"/>
      <c r="GI10" s="222"/>
      <c r="GJ10" s="222"/>
      <c r="GK10" s="222"/>
      <c r="GL10" s="222"/>
      <c r="GM10" s="222"/>
      <c r="GN10" s="222"/>
      <c r="GO10" s="222"/>
      <c r="GP10" s="222"/>
      <c r="GQ10" s="222"/>
      <c r="GR10" s="222"/>
      <c r="GS10" s="222"/>
      <c r="GT10" s="222"/>
      <c r="GU10" s="222"/>
      <c r="GV10" s="222"/>
      <c r="GW10" s="222"/>
      <c r="GX10" s="222"/>
      <c r="GY10" s="222"/>
      <c r="GZ10" s="222"/>
      <c r="HA10" s="222"/>
      <c r="HB10" s="222"/>
      <c r="HC10" s="222"/>
      <c r="HD10" s="222"/>
      <c r="HE10" s="222"/>
      <c r="HF10" s="222"/>
      <c r="HG10" s="222"/>
      <c r="HH10" s="222"/>
      <c r="HI10" s="222"/>
      <c r="HJ10" s="222"/>
      <c r="HK10" s="222"/>
      <c r="HL10" s="222"/>
      <c r="HM10" s="222"/>
      <c r="HN10" s="222"/>
      <c r="HO10" s="222"/>
      <c r="HP10" s="222"/>
      <c r="HQ10" s="222"/>
      <c r="HR10" s="222"/>
      <c r="HS10" s="222"/>
      <c r="HT10" s="222"/>
      <c r="HU10" s="222"/>
      <c r="HV10" s="222"/>
      <c r="HW10" s="222"/>
      <c r="HX10" s="222"/>
      <c r="HY10" s="222"/>
      <c r="HZ10" s="222"/>
      <c r="IA10" s="222"/>
      <c r="IB10" s="222"/>
      <c r="IC10" s="222"/>
      <c r="ID10" s="222"/>
      <c r="IE10" s="222"/>
      <c r="IF10" s="222"/>
      <c r="IG10" s="222"/>
      <c r="IH10" s="222"/>
      <c r="II10" s="222"/>
      <c r="IJ10" s="222"/>
      <c r="IK10" s="222"/>
      <c r="IL10" s="222"/>
      <c r="IM10" s="222"/>
      <c r="IN10" s="222"/>
      <c r="IO10" s="222"/>
      <c r="IP10" s="222"/>
      <c r="IQ10" s="222"/>
      <c r="IR10" s="222"/>
      <c r="IS10" s="222"/>
      <c r="IT10" s="222"/>
      <c r="IU10" s="222"/>
      <c r="IV10" s="222"/>
    </row>
    <row r="11" spans="1:256">
      <c r="A11" s="223">
        <v>1</v>
      </c>
      <c r="B11" s="223">
        <v>2</v>
      </c>
      <c r="C11" s="223"/>
      <c r="D11" s="224">
        <v>3</v>
      </c>
      <c r="E11" s="225">
        <v>4</v>
      </c>
      <c r="F11" s="225">
        <v>5</v>
      </c>
      <c r="G11" s="225">
        <v>6</v>
      </c>
      <c r="H11" s="225">
        <v>7</v>
      </c>
      <c r="I11" s="225">
        <v>8</v>
      </c>
      <c r="J11" s="225">
        <v>9</v>
      </c>
      <c r="K11" s="225">
        <v>10</v>
      </c>
      <c r="L11" s="225">
        <v>11</v>
      </c>
      <c r="M11" s="225">
        <v>12</v>
      </c>
      <c r="N11" s="225">
        <v>13</v>
      </c>
      <c r="O11" s="225">
        <v>14</v>
      </c>
      <c r="P11" s="225">
        <v>15</v>
      </c>
      <c r="Q11" s="226"/>
      <c r="R11" s="226"/>
      <c r="S11" s="226"/>
      <c r="T11" s="226"/>
      <c r="U11" s="226"/>
      <c r="V11" s="226"/>
      <c r="W11" s="226"/>
      <c r="X11" s="226"/>
      <c r="Y11" s="226"/>
      <c r="Z11" s="226"/>
      <c r="AA11" s="226"/>
      <c r="AB11" s="226"/>
      <c r="AC11" s="226"/>
      <c r="AD11" s="226"/>
      <c r="AE11" s="226"/>
      <c r="AF11" s="226"/>
      <c r="AG11" s="226"/>
      <c r="AH11" s="226"/>
      <c r="AI11" s="226"/>
      <c r="AJ11" s="226"/>
      <c r="AK11" s="226"/>
      <c r="AL11" s="226"/>
      <c r="AM11" s="226"/>
      <c r="AN11" s="226"/>
      <c r="AO11" s="226"/>
      <c r="AP11" s="226"/>
      <c r="AQ11" s="226"/>
      <c r="AR11" s="226"/>
      <c r="AS11" s="226"/>
      <c r="AT11" s="226"/>
      <c r="AU11" s="226"/>
      <c r="AV11" s="226"/>
      <c r="AW11" s="226"/>
      <c r="AX11" s="226"/>
      <c r="AY11" s="226"/>
      <c r="AZ11" s="226"/>
      <c r="BA11" s="226"/>
      <c r="BB11" s="226"/>
      <c r="BC11" s="226"/>
      <c r="BD11" s="226"/>
      <c r="BE11" s="226"/>
      <c r="BF11" s="226"/>
      <c r="BG11" s="226"/>
      <c r="BH11" s="226"/>
      <c r="BI11" s="226"/>
      <c r="BJ11" s="226"/>
      <c r="BK11" s="226"/>
      <c r="BL11" s="226"/>
      <c r="BM11" s="226"/>
      <c r="BN11" s="226"/>
      <c r="BO11" s="226"/>
      <c r="BP11" s="226"/>
      <c r="BQ11" s="226"/>
      <c r="BR11" s="226"/>
      <c r="BS11" s="226"/>
      <c r="BT11" s="226"/>
      <c r="BU11" s="226"/>
      <c r="BV11" s="226"/>
      <c r="BW11" s="226"/>
      <c r="BX11" s="226"/>
      <c r="BY11" s="226"/>
      <c r="BZ11" s="226"/>
      <c r="CA11" s="226"/>
      <c r="CB11" s="226"/>
      <c r="CC11" s="226"/>
      <c r="CD11" s="226"/>
      <c r="CE11" s="226"/>
      <c r="CF11" s="226"/>
      <c r="CG11" s="226"/>
      <c r="CH11" s="226"/>
      <c r="CI11" s="226"/>
      <c r="CJ11" s="226"/>
      <c r="CK11" s="226"/>
      <c r="CL11" s="226"/>
      <c r="CM11" s="226"/>
      <c r="CN11" s="226"/>
      <c r="CO11" s="226"/>
      <c r="CP11" s="226"/>
      <c r="CQ11" s="226"/>
      <c r="CR11" s="226"/>
      <c r="CS11" s="226"/>
      <c r="CT11" s="226"/>
      <c r="CU11" s="226"/>
      <c r="CV11" s="226"/>
      <c r="CW11" s="226"/>
      <c r="CX11" s="226"/>
      <c r="CY11" s="226"/>
      <c r="CZ11" s="226"/>
      <c r="DA11" s="226"/>
      <c r="DB11" s="226"/>
      <c r="DC11" s="226"/>
      <c r="DD11" s="226"/>
      <c r="DE11" s="226"/>
      <c r="DF11" s="226"/>
      <c r="DG11" s="226"/>
      <c r="DH11" s="226"/>
      <c r="DI11" s="226"/>
      <c r="DJ11" s="226"/>
      <c r="DK11" s="226"/>
      <c r="DL11" s="226"/>
      <c r="DM11" s="226"/>
      <c r="DN11" s="226"/>
      <c r="DO11" s="226"/>
      <c r="DP11" s="226"/>
      <c r="DQ11" s="226"/>
      <c r="DR11" s="226"/>
      <c r="DS11" s="226"/>
      <c r="DT11" s="226"/>
      <c r="DU11" s="226"/>
      <c r="DV11" s="226"/>
      <c r="DW11" s="226"/>
      <c r="DX11" s="226"/>
      <c r="DY11" s="226"/>
      <c r="DZ11" s="226"/>
      <c r="EA11" s="226"/>
      <c r="EB11" s="226"/>
      <c r="EC11" s="226"/>
      <c r="ED11" s="226"/>
      <c r="EE11" s="226"/>
      <c r="EF11" s="226"/>
      <c r="EG11" s="226"/>
      <c r="EH11" s="226"/>
      <c r="EI11" s="226"/>
      <c r="EJ11" s="226"/>
      <c r="EK11" s="226"/>
      <c r="EL11" s="226"/>
      <c r="EM11" s="226"/>
      <c r="EN11" s="226"/>
      <c r="EO11" s="226"/>
      <c r="EP11" s="226"/>
      <c r="EQ11" s="226"/>
      <c r="ER11" s="226"/>
      <c r="ES11" s="226"/>
      <c r="ET11" s="226"/>
      <c r="EU11" s="226"/>
      <c r="EV11" s="226"/>
      <c r="EW11" s="226"/>
      <c r="EX11" s="226"/>
      <c r="EY11" s="226"/>
      <c r="EZ11" s="226"/>
      <c r="FA11" s="226"/>
      <c r="FB11" s="226"/>
      <c r="FC11" s="226"/>
      <c r="FD11" s="226"/>
      <c r="FE11" s="226"/>
      <c r="FF11" s="226"/>
      <c r="FG11" s="226"/>
      <c r="FH11" s="226"/>
      <c r="FI11" s="226"/>
      <c r="FJ11" s="226"/>
      <c r="FK11" s="226"/>
      <c r="FL11" s="226"/>
      <c r="FM11" s="226"/>
      <c r="FN11" s="226"/>
      <c r="FO11" s="226"/>
      <c r="FP11" s="226"/>
      <c r="FQ11" s="226"/>
      <c r="FR11" s="226"/>
      <c r="FS11" s="226"/>
      <c r="FT11" s="226"/>
      <c r="FU11" s="226"/>
      <c r="FV11" s="226"/>
      <c r="FW11" s="226"/>
      <c r="FX11" s="226"/>
      <c r="FY11" s="226"/>
      <c r="FZ11" s="226"/>
      <c r="GA11" s="226"/>
      <c r="GB11" s="226"/>
      <c r="GC11" s="226"/>
      <c r="GD11" s="226"/>
      <c r="GE11" s="226"/>
      <c r="GF11" s="226"/>
      <c r="GG11" s="226"/>
      <c r="GH11" s="226"/>
      <c r="GI11" s="226"/>
      <c r="GJ11" s="226"/>
      <c r="GK11" s="226"/>
      <c r="GL11" s="226"/>
      <c r="GM11" s="226"/>
      <c r="GN11" s="226"/>
      <c r="GO11" s="226"/>
      <c r="GP11" s="226"/>
      <c r="GQ11" s="226"/>
      <c r="GR11" s="226"/>
      <c r="GS11" s="226"/>
      <c r="GT11" s="226"/>
      <c r="GU11" s="226"/>
      <c r="GV11" s="226"/>
      <c r="GW11" s="226"/>
      <c r="GX11" s="226"/>
      <c r="GY11" s="226"/>
      <c r="GZ11" s="226"/>
      <c r="HA11" s="226"/>
      <c r="HB11" s="226"/>
      <c r="HC11" s="226"/>
      <c r="HD11" s="226"/>
      <c r="HE11" s="226"/>
      <c r="HF11" s="226"/>
      <c r="HG11" s="226"/>
      <c r="HH11" s="226"/>
      <c r="HI11" s="226"/>
      <c r="HJ11" s="226"/>
      <c r="HK11" s="226"/>
      <c r="HL11" s="226"/>
      <c r="HM11" s="226"/>
      <c r="HN11" s="226"/>
      <c r="HO11" s="226"/>
      <c r="HP11" s="226"/>
      <c r="HQ11" s="226"/>
      <c r="HR11" s="226"/>
      <c r="HS11" s="226"/>
      <c r="HT11" s="226"/>
      <c r="HU11" s="226"/>
      <c r="HV11" s="226"/>
      <c r="HW11" s="226"/>
      <c r="HX11" s="226"/>
      <c r="HY11" s="226"/>
      <c r="HZ11" s="226"/>
      <c r="IA11" s="226"/>
      <c r="IB11" s="226"/>
      <c r="IC11" s="226"/>
      <c r="ID11" s="226"/>
      <c r="IE11" s="226"/>
      <c r="IF11" s="226"/>
      <c r="IG11" s="226"/>
      <c r="IH11" s="226"/>
      <c r="II11" s="226"/>
      <c r="IJ11" s="226"/>
      <c r="IK11" s="226"/>
      <c r="IL11" s="226"/>
      <c r="IM11" s="226"/>
      <c r="IN11" s="226"/>
      <c r="IO11" s="226"/>
      <c r="IP11" s="226"/>
      <c r="IQ11" s="226"/>
      <c r="IR11" s="226"/>
      <c r="IS11" s="226"/>
      <c r="IT11" s="226"/>
      <c r="IU11" s="226"/>
      <c r="IV11" s="226"/>
    </row>
    <row r="12" spans="1:256" ht="6.95" customHeight="1">
      <c r="A12" s="227"/>
      <c r="B12" s="228"/>
      <c r="C12" s="227"/>
      <c r="D12" s="229"/>
      <c r="E12" s="230"/>
      <c r="F12" s="230"/>
      <c r="G12" s="230"/>
      <c r="H12" s="230"/>
      <c r="I12" s="230"/>
      <c r="J12" s="230"/>
      <c r="K12" s="230"/>
      <c r="L12" s="230"/>
      <c r="M12" s="230"/>
      <c r="N12" s="230"/>
      <c r="O12" s="230"/>
      <c r="P12" s="230"/>
      <c r="Q12" s="231"/>
      <c r="R12" s="231"/>
      <c r="S12" s="231"/>
      <c r="T12" s="231"/>
      <c r="U12" s="231"/>
      <c r="V12" s="231"/>
      <c r="W12" s="231"/>
      <c r="X12" s="231"/>
      <c r="Y12" s="231"/>
      <c r="Z12" s="231"/>
      <c r="AA12" s="231"/>
      <c r="AB12" s="231"/>
      <c r="AC12" s="231"/>
      <c r="AD12" s="231"/>
      <c r="AE12" s="231"/>
      <c r="AF12" s="231"/>
      <c r="AG12" s="231"/>
      <c r="AH12" s="231"/>
      <c r="AI12" s="231"/>
      <c r="AJ12" s="231"/>
      <c r="AK12" s="231"/>
      <c r="AL12" s="231"/>
      <c r="AM12" s="231"/>
      <c r="AN12" s="231"/>
      <c r="AO12" s="231"/>
      <c r="AP12" s="231"/>
      <c r="AQ12" s="231"/>
      <c r="AR12" s="231"/>
      <c r="AS12" s="231"/>
      <c r="AT12" s="231"/>
      <c r="AU12" s="231"/>
      <c r="AV12" s="231"/>
      <c r="AW12" s="231"/>
      <c r="AX12" s="231"/>
      <c r="AY12" s="231"/>
      <c r="AZ12" s="231"/>
      <c r="BA12" s="231"/>
      <c r="BB12" s="231"/>
      <c r="BC12" s="231"/>
      <c r="BD12" s="231"/>
      <c r="BE12" s="231"/>
      <c r="BF12" s="231"/>
      <c r="BG12" s="231"/>
      <c r="BH12" s="231"/>
      <c r="BI12" s="231"/>
      <c r="BJ12" s="231"/>
      <c r="BK12" s="231"/>
      <c r="BL12" s="231"/>
      <c r="BM12" s="231"/>
      <c r="BN12" s="231"/>
      <c r="BO12" s="231"/>
      <c r="BP12" s="231"/>
      <c r="BQ12" s="231"/>
      <c r="BR12" s="231"/>
      <c r="BS12" s="231"/>
      <c r="BT12" s="231"/>
      <c r="BU12" s="231"/>
      <c r="BV12" s="231"/>
      <c r="BW12" s="231"/>
      <c r="BX12" s="231"/>
      <c r="BY12" s="231"/>
      <c r="BZ12" s="231"/>
      <c r="CA12" s="231"/>
      <c r="CB12" s="231"/>
      <c r="CC12" s="231"/>
      <c r="CD12" s="231"/>
      <c r="CE12" s="231"/>
      <c r="CF12" s="231"/>
      <c r="CG12" s="231"/>
      <c r="CH12" s="231"/>
      <c r="CI12" s="231"/>
      <c r="CJ12" s="231"/>
      <c r="CK12" s="231"/>
      <c r="CL12" s="231"/>
      <c r="CM12" s="231"/>
      <c r="CN12" s="231"/>
      <c r="CO12" s="231"/>
      <c r="CP12" s="231"/>
      <c r="CQ12" s="231"/>
      <c r="CR12" s="231"/>
      <c r="CS12" s="231"/>
      <c r="CT12" s="231"/>
      <c r="CU12" s="231"/>
      <c r="CV12" s="231"/>
      <c r="CW12" s="231"/>
      <c r="CX12" s="231"/>
      <c r="CY12" s="231"/>
      <c r="CZ12" s="231"/>
      <c r="DA12" s="231"/>
      <c r="DB12" s="231"/>
      <c r="DC12" s="231"/>
      <c r="DD12" s="231"/>
      <c r="DE12" s="231"/>
      <c r="DF12" s="231"/>
      <c r="DG12" s="231"/>
      <c r="DH12" s="231"/>
      <c r="DI12" s="231"/>
      <c r="DJ12" s="231"/>
      <c r="DK12" s="231"/>
      <c r="DL12" s="231"/>
      <c r="DM12" s="231"/>
      <c r="DN12" s="231"/>
      <c r="DO12" s="231"/>
      <c r="DP12" s="231"/>
      <c r="DQ12" s="231"/>
      <c r="DR12" s="231"/>
      <c r="DS12" s="231"/>
      <c r="DT12" s="231"/>
      <c r="DU12" s="231"/>
      <c r="DV12" s="231"/>
      <c r="DW12" s="231"/>
      <c r="DX12" s="231"/>
      <c r="DY12" s="231"/>
      <c r="DZ12" s="231"/>
      <c r="EA12" s="231"/>
      <c r="EB12" s="231"/>
      <c r="EC12" s="231"/>
      <c r="ED12" s="231"/>
      <c r="EE12" s="231"/>
      <c r="EF12" s="231"/>
      <c r="EG12" s="231"/>
      <c r="EH12" s="231"/>
      <c r="EI12" s="231"/>
      <c r="EJ12" s="231"/>
      <c r="EK12" s="231"/>
      <c r="EL12" s="231"/>
      <c r="EM12" s="231"/>
      <c r="EN12" s="231"/>
      <c r="EO12" s="231"/>
      <c r="EP12" s="231"/>
      <c r="EQ12" s="231"/>
      <c r="ER12" s="231"/>
      <c r="ES12" s="231"/>
      <c r="ET12" s="231"/>
      <c r="EU12" s="231"/>
      <c r="EV12" s="231"/>
      <c r="EW12" s="231"/>
      <c r="EX12" s="231"/>
      <c r="EY12" s="231"/>
      <c r="EZ12" s="231"/>
      <c r="FA12" s="231"/>
      <c r="FB12" s="231"/>
      <c r="FC12" s="231"/>
      <c r="FD12" s="231"/>
      <c r="FE12" s="231"/>
      <c r="FF12" s="231"/>
      <c r="FG12" s="231"/>
      <c r="FH12" s="231"/>
      <c r="FI12" s="231"/>
      <c r="FJ12" s="231"/>
      <c r="FK12" s="231"/>
      <c r="FL12" s="231"/>
      <c r="FM12" s="231"/>
      <c r="FN12" s="231"/>
      <c r="FO12" s="231"/>
      <c r="FP12" s="231"/>
      <c r="FQ12" s="231"/>
      <c r="FR12" s="231"/>
      <c r="FS12" s="231"/>
      <c r="FT12" s="231"/>
      <c r="FU12" s="231"/>
      <c r="FV12" s="231"/>
      <c r="FW12" s="231"/>
      <c r="FX12" s="231"/>
      <c r="FY12" s="231"/>
      <c r="FZ12" s="231"/>
      <c r="GA12" s="231"/>
      <c r="GB12" s="231"/>
      <c r="GC12" s="231"/>
      <c r="GD12" s="231"/>
      <c r="GE12" s="231"/>
      <c r="GF12" s="231"/>
      <c r="GG12" s="231"/>
      <c r="GH12" s="231"/>
      <c r="GI12" s="231"/>
      <c r="GJ12" s="231"/>
      <c r="GK12" s="231"/>
      <c r="GL12" s="231"/>
      <c r="GM12" s="231"/>
      <c r="GN12" s="231"/>
      <c r="GO12" s="231"/>
      <c r="GP12" s="231"/>
      <c r="GQ12" s="231"/>
      <c r="GR12" s="231"/>
      <c r="GS12" s="231"/>
      <c r="GT12" s="231"/>
      <c r="GU12" s="231"/>
      <c r="GV12" s="231"/>
      <c r="GW12" s="231"/>
      <c r="GX12" s="231"/>
      <c r="GY12" s="231"/>
      <c r="GZ12" s="231"/>
      <c r="HA12" s="231"/>
      <c r="HB12" s="231"/>
      <c r="HC12" s="231"/>
      <c r="HD12" s="231"/>
      <c r="HE12" s="231"/>
      <c r="HF12" s="231"/>
      <c r="HG12" s="231"/>
      <c r="HH12" s="231"/>
      <c r="HI12" s="231"/>
      <c r="HJ12" s="231"/>
      <c r="HK12" s="231"/>
      <c r="HL12" s="231"/>
      <c r="HM12" s="231"/>
      <c r="HN12" s="231"/>
      <c r="HO12" s="231"/>
      <c r="HP12" s="231"/>
      <c r="HQ12" s="231"/>
      <c r="HR12" s="231"/>
      <c r="HS12" s="231"/>
      <c r="HT12" s="231"/>
      <c r="HU12" s="231"/>
      <c r="HV12" s="231"/>
      <c r="HW12" s="231"/>
      <c r="HX12" s="231"/>
      <c r="HY12" s="231"/>
      <c r="HZ12" s="231"/>
      <c r="IA12" s="231"/>
      <c r="IB12" s="231"/>
      <c r="IC12" s="231"/>
      <c r="ID12" s="231"/>
      <c r="IE12" s="231"/>
      <c r="IF12" s="231"/>
      <c r="IG12" s="231"/>
      <c r="IH12" s="231"/>
      <c r="II12" s="231"/>
      <c r="IJ12" s="231"/>
      <c r="IK12" s="231"/>
      <c r="IL12" s="231"/>
      <c r="IM12" s="231"/>
      <c r="IN12" s="231"/>
      <c r="IO12" s="231"/>
      <c r="IP12" s="231"/>
      <c r="IQ12" s="231"/>
      <c r="IR12" s="231"/>
      <c r="IS12" s="231"/>
      <c r="IT12" s="231"/>
      <c r="IU12" s="231"/>
      <c r="IV12" s="231"/>
    </row>
    <row r="13" spans="1:256" ht="15.75">
      <c r="A13" s="799"/>
      <c r="B13" s="802" t="s">
        <v>245</v>
      </c>
      <c r="C13" s="232" t="s">
        <v>0</v>
      </c>
      <c r="D13" s="233">
        <f t="shared" ref="D13:P14" si="0">D17+D32+D41+D53+D59+D92+D98+D107+D125+D140+D161+D167+D176+D185+D191+D236+D272+D293+D311+D338+D347+D380+D413+D419+D131</f>
        <v>2081663747.3799999</v>
      </c>
      <c r="E13" s="233">
        <f t="shared" si="0"/>
        <v>1169288187.3800001</v>
      </c>
      <c r="F13" s="233">
        <f t="shared" si="0"/>
        <v>400325798.01999998</v>
      </c>
      <c r="G13" s="233">
        <f t="shared" si="0"/>
        <v>198948177.28999999</v>
      </c>
      <c r="H13" s="233">
        <f t="shared" si="0"/>
        <v>201377620.73000002</v>
      </c>
      <c r="I13" s="233">
        <f t="shared" si="0"/>
        <v>421833256.36000001</v>
      </c>
      <c r="J13" s="233">
        <f t="shared" si="0"/>
        <v>3503769</v>
      </c>
      <c r="K13" s="233">
        <f t="shared" si="0"/>
        <v>255724718</v>
      </c>
      <c r="L13" s="233">
        <f t="shared" si="0"/>
        <v>87900646</v>
      </c>
      <c r="M13" s="233">
        <f t="shared" si="0"/>
        <v>912375560</v>
      </c>
      <c r="N13" s="233">
        <f t="shared" si="0"/>
        <v>851523188</v>
      </c>
      <c r="O13" s="233">
        <f t="shared" si="0"/>
        <v>437554645</v>
      </c>
      <c r="P13" s="233">
        <f t="shared" si="0"/>
        <v>60852372</v>
      </c>
      <c r="Q13" s="234"/>
      <c r="R13" s="234"/>
      <c r="S13" s="234"/>
      <c r="T13" s="234"/>
      <c r="U13" s="234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35"/>
      <c r="DW13" s="235"/>
      <c r="DX13" s="235"/>
      <c r="DY13" s="235"/>
      <c r="DZ13" s="235"/>
      <c r="EA13" s="235"/>
      <c r="EB13" s="235"/>
      <c r="EC13" s="235"/>
      <c r="ED13" s="235"/>
      <c r="EE13" s="235"/>
      <c r="EF13" s="235"/>
      <c r="EG13" s="235"/>
      <c r="EH13" s="235"/>
      <c r="EI13" s="235"/>
      <c r="EJ13" s="235"/>
      <c r="EK13" s="235"/>
      <c r="EL13" s="235"/>
      <c r="EM13" s="235"/>
      <c r="EN13" s="235"/>
      <c r="EO13" s="235"/>
      <c r="EP13" s="235"/>
      <c r="EQ13" s="235"/>
      <c r="ER13" s="235"/>
      <c r="ES13" s="235"/>
      <c r="ET13" s="235"/>
      <c r="EU13" s="235"/>
      <c r="EV13" s="235"/>
      <c r="EW13" s="235"/>
      <c r="EX13" s="235"/>
      <c r="EY13" s="235"/>
      <c r="EZ13" s="235"/>
      <c r="FA13" s="235"/>
      <c r="FB13" s="235"/>
      <c r="FC13" s="235"/>
      <c r="FD13" s="235"/>
      <c r="FE13" s="235"/>
      <c r="FF13" s="235"/>
      <c r="FG13" s="235"/>
      <c r="FH13" s="235"/>
      <c r="FI13" s="235"/>
      <c r="FJ13" s="235"/>
      <c r="FK13" s="235"/>
      <c r="FL13" s="235"/>
      <c r="FM13" s="235"/>
      <c r="FN13" s="235"/>
      <c r="FO13" s="235"/>
      <c r="FP13" s="235"/>
      <c r="FQ13" s="235"/>
      <c r="FR13" s="235"/>
      <c r="FS13" s="235"/>
      <c r="FT13" s="235"/>
      <c r="FU13" s="235"/>
      <c r="FV13" s="235"/>
      <c r="FW13" s="235"/>
      <c r="FX13" s="235"/>
      <c r="FY13" s="235"/>
      <c r="FZ13" s="235"/>
      <c r="GA13" s="235"/>
      <c r="GB13" s="235"/>
      <c r="GC13" s="235"/>
      <c r="GD13" s="235"/>
      <c r="GE13" s="235"/>
      <c r="GF13" s="235"/>
      <c r="GG13" s="235"/>
      <c r="GH13" s="235"/>
      <c r="GI13" s="235"/>
      <c r="GJ13" s="235"/>
      <c r="GK13" s="235"/>
      <c r="GL13" s="235"/>
      <c r="GM13" s="235"/>
      <c r="GN13" s="235"/>
      <c r="GO13" s="235"/>
      <c r="GP13" s="235"/>
      <c r="GQ13" s="235"/>
      <c r="GR13" s="235"/>
      <c r="GS13" s="235"/>
      <c r="GT13" s="235"/>
      <c r="GU13" s="235"/>
      <c r="GV13" s="235"/>
      <c r="GW13" s="235"/>
      <c r="GX13" s="235"/>
      <c r="GY13" s="235"/>
      <c r="GZ13" s="235"/>
      <c r="HA13" s="235"/>
      <c r="HB13" s="235"/>
      <c r="HC13" s="235"/>
      <c r="HD13" s="235"/>
      <c r="HE13" s="235"/>
      <c r="HF13" s="235"/>
      <c r="HG13" s="235"/>
      <c r="HH13" s="235"/>
      <c r="HI13" s="235"/>
      <c r="HJ13" s="235"/>
      <c r="HK13" s="235"/>
      <c r="HL13" s="235"/>
      <c r="HM13" s="235"/>
      <c r="HN13" s="235"/>
      <c r="HO13" s="235"/>
      <c r="HP13" s="235"/>
      <c r="HQ13" s="235"/>
      <c r="HR13" s="235"/>
      <c r="HS13" s="235"/>
      <c r="HT13" s="235"/>
      <c r="HU13" s="235"/>
      <c r="HV13" s="235"/>
      <c r="HW13" s="235"/>
      <c r="HX13" s="235"/>
      <c r="HY13" s="235"/>
      <c r="HZ13" s="235"/>
      <c r="IA13" s="235"/>
      <c r="IB13" s="235"/>
      <c r="IC13" s="235"/>
      <c r="ID13" s="235"/>
      <c r="IE13" s="235"/>
      <c r="IF13" s="235"/>
      <c r="IG13" s="235"/>
      <c r="IH13" s="235"/>
      <c r="II13" s="235"/>
      <c r="IJ13" s="235"/>
      <c r="IK13" s="235"/>
      <c r="IL13" s="235"/>
      <c r="IM13" s="235"/>
      <c r="IN13" s="235"/>
      <c r="IO13" s="235"/>
      <c r="IP13" s="235"/>
      <c r="IQ13" s="235"/>
      <c r="IR13" s="235"/>
      <c r="IS13" s="235"/>
      <c r="IT13" s="235"/>
      <c r="IU13" s="235"/>
      <c r="IV13" s="235"/>
    </row>
    <row r="14" spans="1:256" ht="15.75">
      <c r="A14" s="800"/>
      <c r="B14" s="803"/>
      <c r="C14" s="232" t="s">
        <v>1</v>
      </c>
      <c r="D14" s="233">
        <f t="shared" si="0"/>
        <v>32952794.139999997</v>
      </c>
      <c r="E14" s="233">
        <f t="shared" si="0"/>
        <v>46292938.140000001</v>
      </c>
      <c r="F14" s="233">
        <f t="shared" si="0"/>
        <v>27677694.140000001</v>
      </c>
      <c r="G14" s="233">
        <f t="shared" si="0"/>
        <v>870754.61</v>
      </c>
      <c r="H14" s="233">
        <f t="shared" si="0"/>
        <v>26806939.530000001</v>
      </c>
      <c r="I14" s="233">
        <f t="shared" si="0"/>
        <v>1406543</v>
      </c>
      <c r="J14" s="233">
        <f t="shared" si="0"/>
        <v>39000</v>
      </c>
      <c r="K14" s="233">
        <f t="shared" si="0"/>
        <v>42910702</v>
      </c>
      <c r="L14" s="233">
        <f t="shared" si="0"/>
        <v>-25741001</v>
      </c>
      <c r="M14" s="233">
        <f t="shared" si="0"/>
        <v>-13340144</v>
      </c>
      <c r="N14" s="233">
        <f t="shared" si="0"/>
        <v>-35135707</v>
      </c>
      <c r="O14" s="233">
        <f t="shared" si="0"/>
        <v>-65721905</v>
      </c>
      <c r="P14" s="233">
        <f t="shared" si="0"/>
        <v>21795563</v>
      </c>
      <c r="Q14" s="234"/>
      <c r="R14" s="234"/>
      <c r="S14" s="234"/>
      <c r="T14" s="234"/>
      <c r="U14" s="234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Q14" s="235"/>
      <c r="CR14" s="235"/>
      <c r="CS14" s="235"/>
      <c r="CT14" s="235"/>
      <c r="CU14" s="235"/>
      <c r="CV14" s="235"/>
      <c r="CW14" s="235"/>
      <c r="CX14" s="235"/>
      <c r="CY14" s="235"/>
      <c r="CZ14" s="235"/>
      <c r="DA14" s="235"/>
      <c r="DB14" s="235"/>
      <c r="DC14" s="235"/>
      <c r="DD14" s="235"/>
      <c r="DE14" s="235"/>
      <c r="DF14" s="235"/>
      <c r="DG14" s="235"/>
      <c r="DH14" s="235"/>
      <c r="DI14" s="235"/>
      <c r="DJ14" s="235"/>
      <c r="DK14" s="235"/>
      <c r="DL14" s="235"/>
      <c r="DM14" s="235"/>
      <c r="DN14" s="235"/>
      <c r="DO14" s="235"/>
      <c r="DP14" s="235"/>
      <c r="DQ14" s="235"/>
      <c r="DR14" s="235"/>
      <c r="DS14" s="235"/>
      <c r="DT14" s="235"/>
      <c r="DU14" s="235"/>
      <c r="DV14" s="235"/>
      <c r="DW14" s="235"/>
      <c r="DX14" s="235"/>
      <c r="DY14" s="235"/>
      <c r="DZ14" s="235"/>
      <c r="EA14" s="235"/>
      <c r="EB14" s="235"/>
      <c r="EC14" s="235"/>
      <c r="ED14" s="235"/>
      <c r="EE14" s="235"/>
      <c r="EF14" s="235"/>
      <c r="EG14" s="235"/>
      <c r="EH14" s="235"/>
      <c r="EI14" s="235"/>
      <c r="EJ14" s="235"/>
      <c r="EK14" s="235"/>
      <c r="EL14" s="235"/>
      <c r="EM14" s="235"/>
      <c r="EN14" s="235"/>
      <c r="EO14" s="235"/>
      <c r="EP14" s="235"/>
      <c r="EQ14" s="235"/>
      <c r="ER14" s="235"/>
      <c r="ES14" s="235"/>
      <c r="ET14" s="235"/>
      <c r="EU14" s="235"/>
      <c r="EV14" s="235"/>
      <c r="EW14" s="235"/>
      <c r="EX14" s="235"/>
      <c r="EY14" s="235"/>
      <c r="EZ14" s="235"/>
      <c r="FA14" s="235"/>
      <c r="FB14" s="235"/>
      <c r="FC14" s="235"/>
      <c r="FD14" s="235"/>
      <c r="FE14" s="235"/>
      <c r="FF14" s="235"/>
      <c r="FG14" s="235"/>
      <c r="FH14" s="235"/>
      <c r="FI14" s="235"/>
      <c r="FJ14" s="235"/>
      <c r="FK14" s="235"/>
      <c r="FL14" s="235"/>
      <c r="FM14" s="235"/>
      <c r="FN14" s="235"/>
      <c r="FO14" s="235"/>
      <c r="FP14" s="235"/>
      <c r="FQ14" s="235"/>
      <c r="FR14" s="235"/>
      <c r="FS14" s="235"/>
      <c r="FT14" s="235"/>
      <c r="FU14" s="235"/>
      <c r="FV14" s="235"/>
      <c r="FW14" s="235"/>
      <c r="FX14" s="235"/>
      <c r="FY14" s="235"/>
      <c r="FZ14" s="235"/>
      <c r="GA14" s="235"/>
      <c r="GB14" s="235"/>
      <c r="GC14" s="235"/>
      <c r="GD14" s="235"/>
      <c r="GE14" s="235"/>
      <c r="GF14" s="235"/>
      <c r="GG14" s="235"/>
      <c r="GH14" s="235"/>
      <c r="GI14" s="235"/>
      <c r="GJ14" s="235"/>
      <c r="GK14" s="235"/>
      <c r="GL14" s="235"/>
      <c r="GM14" s="235"/>
      <c r="GN14" s="235"/>
      <c r="GO14" s="235"/>
      <c r="GP14" s="235"/>
      <c r="GQ14" s="235"/>
      <c r="GR14" s="235"/>
      <c r="GS14" s="235"/>
      <c r="GT14" s="235"/>
      <c r="GU14" s="235"/>
      <c r="GV14" s="235"/>
      <c r="GW14" s="235"/>
      <c r="GX14" s="235"/>
      <c r="GY14" s="235"/>
      <c r="GZ14" s="235"/>
      <c r="HA14" s="235"/>
      <c r="HB14" s="235"/>
      <c r="HC14" s="235"/>
      <c r="HD14" s="235"/>
      <c r="HE14" s="235"/>
      <c r="HF14" s="235"/>
      <c r="HG14" s="235"/>
      <c r="HH14" s="235"/>
      <c r="HI14" s="235"/>
      <c r="HJ14" s="235"/>
      <c r="HK14" s="235"/>
      <c r="HL14" s="235"/>
      <c r="HM14" s="235"/>
      <c r="HN14" s="235"/>
      <c r="HO14" s="235"/>
      <c r="HP14" s="235"/>
      <c r="HQ14" s="235"/>
      <c r="HR14" s="235"/>
      <c r="HS14" s="235"/>
      <c r="HT14" s="235"/>
      <c r="HU14" s="235"/>
      <c r="HV14" s="235"/>
      <c r="HW14" s="235"/>
      <c r="HX14" s="235"/>
      <c r="HY14" s="235"/>
      <c r="HZ14" s="235"/>
      <c r="IA14" s="235"/>
      <c r="IB14" s="235"/>
      <c r="IC14" s="235"/>
      <c r="ID14" s="235"/>
      <c r="IE14" s="235"/>
      <c r="IF14" s="235"/>
      <c r="IG14" s="235"/>
      <c r="IH14" s="235"/>
      <c r="II14" s="235"/>
      <c r="IJ14" s="235"/>
      <c r="IK14" s="235"/>
      <c r="IL14" s="235"/>
      <c r="IM14" s="235"/>
      <c r="IN14" s="235"/>
      <c r="IO14" s="235"/>
      <c r="IP14" s="235"/>
      <c r="IQ14" s="235"/>
      <c r="IR14" s="235"/>
      <c r="IS14" s="235"/>
      <c r="IT14" s="235"/>
      <c r="IU14" s="235"/>
      <c r="IV14" s="235"/>
    </row>
    <row r="15" spans="1:256" ht="15.75">
      <c r="A15" s="801"/>
      <c r="B15" s="804"/>
      <c r="C15" s="232" t="s">
        <v>2</v>
      </c>
      <c r="D15" s="233">
        <f t="shared" ref="D15:O15" si="1">D13+D14</f>
        <v>2114616541.52</v>
      </c>
      <c r="E15" s="233">
        <f t="shared" si="1"/>
        <v>1215581125.5200002</v>
      </c>
      <c r="F15" s="233">
        <f t="shared" si="1"/>
        <v>428003492.15999997</v>
      </c>
      <c r="G15" s="233">
        <f t="shared" si="1"/>
        <v>199818931.90000001</v>
      </c>
      <c r="H15" s="233">
        <f t="shared" si="1"/>
        <v>228184560.26000002</v>
      </c>
      <c r="I15" s="233">
        <f t="shared" si="1"/>
        <v>423239799.36000001</v>
      </c>
      <c r="J15" s="233">
        <f t="shared" si="1"/>
        <v>3542769</v>
      </c>
      <c r="K15" s="233">
        <f t="shared" si="1"/>
        <v>298635420</v>
      </c>
      <c r="L15" s="233">
        <f t="shared" si="1"/>
        <v>62159645</v>
      </c>
      <c r="M15" s="233">
        <f t="shared" si="1"/>
        <v>899035416</v>
      </c>
      <c r="N15" s="233">
        <f t="shared" si="1"/>
        <v>816387481</v>
      </c>
      <c r="O15" s="233">
        <f t="shared" si="1"/>
        <v>371832740</v>
      </c>
      <c r="P15" s="233">
        <f>P13+P14</f>
        <v>82647935</v>
      </c>
      <c r="Q15" s="234"/>
      <c r="R15" s="234"/>
      <c r="S15" s="234"/>
      <c r="T15" s="234"/>
      <c r="U15" s="234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D15" s="235"/>
      <c r="DE15" s="235"/>
      <c r="DF15" s="235"/>
      <c r="DG15" s="235"/>
      <c r="DH15" s="235"/>
      <c r="DI15" s="235"/>
      <c r="DJ15" s="235"/>
      <c r="DK15" s="235"/>
      <c r="DL15" s="235"/>
      <c r="DM15" s="235"/>
      <c r="DN15" s="235"/>
      <c r="DO15" s="235"/>
      <c r="DP15" s="235"/>
      <c r="DQ15" s="235"/>
      <c r="DR15" s="235"/>
      <c r="DS15" s="235"/>
      <c r="DT15" s="235"/>
      <c r="DU15" s="235"/>
      <c r="DV15" s="235"/>
      <c r="DW15" s="235"/>
      <c r="DX15" s="235"/>
      <c r="DY15" s="235"/>
      <c r="DZ15" s="235"/>
      <c r="EA15" s="235"/>
      <c r="EB15" s="235"/>
      <c r="EC15" s="235"/>
      <c r="ED15" s="235"/>
      <c r="EE15" s="235"/>
      <c r="EF15" s="235"/>
      <c r="EG15" s="235"/>
      <c r="EH15" s="235"/>
      <c r="EI15" s="235"/>
      <c r="EJ15" s="235"/>
      <c r="EK15" s="235"/>
      <c r="EL15" s="235"/>
      <c r="EM15" s="235"/>
      <c r="EN15" s="235"/>
      <c r="EO15" s="235"/>
      <c r="EP15" s="235"/>
      <c r="EQ15" s="235"/>
      <c r="ER15" s="235"/>
      <c r="ES15" s="235"/>
      <c r="ET15" s="235"/>
      <c r="EU15" s="235"/>
      <c r="EV15" s="235"/>
      <c r="EW15" s="235"/>
      <c r="EX15" s="235"/>
      <c r="EY15" s="235"/>
      <c r="EZ15" s="235"/>
      <c r="FA15" s="235"/>
      <c r="FB15" s="235"/>
      <c r="FC15" s="235"/>
      <c r="FD15" s="235"/>
      <c r="FE15" s="235"/>
      <c r="FF15" s="235"/>
      <c r="FG15" s="235"/>
      <c r="FH15" s="235"/>
      <c r="FI15" s="235"/>
      <c r="FJ15" s="235"/>
      <c r="FK15" s="235"/>
      <c r="FL15" s="235"/>
      <c r="FM15" s="235"/>
      <c r="FN15" s="235"/>
      <c r="FO15" s="235"/>
      <c r="FP15" s="235"/>
      <c r="FQ15" s="235"/>
      <c r="FR15" s="235"/>
      <c r="FS15" s="235"/>
      <c r="FT15" s="235"/>
      <c r="FU15" s="235"/>
      <c r="FV15" s="235"/>
      <c r="FW15" s="235"/>
      <c r="FX15" s="235"/>
      <c r="FY15" s="235"/>
      <c r="FZ15" s="235"/>
      <c r="GA15" s="235"/>
      <c r="GB15" s="235"/>
      <c r="GC15" s="235"/>
      <c r="GD15" s="235"/>
      <c r="GE15" s="235"/>
      <c r="GF15" s="235"/>
      <c r="GG15" s="235"/>
      <c r="GH15" s="235"/>
      <c r="GI15" s="235"/>
      <c r="GJ15" s="235"/>
      <c r="GK15" s="235"/>
      <c r="GL15" s="235"/>
      <c r="GM15" s="235"/>
      <c r="GN15" s="235"/>
      <c r="GO15" s="235"/>
      <c r="GP15" s="235"/>
      <c r="GQ15" s="235"/>
      <c r="GR15" s="235"/>
      <c r="GS15" s="235"/>
      <c r="GT15" s="235"/>
      <c r="GU15" s="235"/>
      <c r="GV15" s="235"/>
      <c r="GW15" s="235"/>
      <c r="GX15" s="235"/>
      <c r="GY15" s="235"/>
      <c r="GZ15" s="235"/>
      <c r="HA15" s="235"/>
      <c r="HB15" s="235"/>
      <c r="HC15" s="235"/>
      <c r="HD15" s="235"/>
      <c r="HE15" s="235"/>
      <c r="HF15" s="235"/>
      <c r="HG15" s="235"/>
      <c r="HH15" s="235"/>
      <c r="HI15" s="235"/>
      <c r="HJ15" s="235"/>
      <c r="HK15" s="235"/>
      <c r="HL15" s="235"/>
      <c r="HM15" s="235"/>
      <c r="HN15" s="235"/>
      <c r="HO15" s="235"/>
      <c r="HP15" s="235"/>
      <c r="HQ15" s="235"/>
      <c r="HR15" s="235"/>
      <c r="HS15" s="235"/>
      <c r="HT15" s="235"/>
      <c r="HU15" s="235"/>
      <c r="HV15" s="235"/>
      <c r="HW15" s="235"/>
      <c r="HX15" s="235"/>
      <c r="HY15" s="235"/>
      <c r="HZ15" s="235"/>
      <c r="IA15" s="235"/>
      <c r="IB15" s="235"/>
      <c r="IC15" s="235"/>
      <c r="ID15" s="235"/>
      <c r="IE15" s="235"/>
      <c r="IF15" s="235"/>
      <c r="IG15" s="235"/>
      <c r="IH15" s="235"/>
      <c r="II15" s="235"/>
      <c r="IJ15" s="235"/>
      <c r="IK15" s="235"/>
      <c r="IL15" s="235"/>
      <c r="IM15" s="235"/>
      <c r="IN15" s="235"/>
      <c r="IO15" s="235"/>
      <c r="IP15" s="235"/>
      <c r="IQ15" s="235"/>
      <c r="IR15" s="235"/>
      <c r="IS15" s="235"/>
      <c r="IT15" s="235"/>
      <c r="IU15" s="235"/>
      <c r="IV15" s="235"/>
    </row>
    <row r="16" spans="1:256" ht="6.95" customHeight="1">
      <c r="A16" s="236"/>
      <c r="B16" s="237"/>
      <c r="C16" s="238"/>
      <c r="D16" s="239"/>
      <c r="E16" s="240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1"/>
      <c r="R16" s="241"/>
      <c r="S16" s="241"/>
      <c r="T16" s="241"/>
      <c r="U16" s="241"/>
      <c r="V16" s="231"/>
      <c r="W16" s="231"/>
      <c r="X16" s="231"/>
      <c r="Y16" s="231"/>
      <c r="Z16" s="231"/>
      <c r="AA16" s="231"/>
      <c r="AB16" s="231"/>
      <c r="AC16" s="231"/>
      <c r="AD16" s="231"/>
      <c r="AE16" s="231"/>
      <c r="AF16" s="231"/>
      <c r="AG16" s="231"/>
      <c r="AH16" s="231"/>
      <c r="AI16" s="231"/>
      <c r="AJ16" s="231"/>
      <c r="AK16" s="231"/>
      <c r="AL16" s="231"/>
      <c r="AM16" s="231"/>
      <c r="AN16" s="231"/>
      <c r="AO16" s="231"/>
      <c r="AP16" s="231"/>
      <c r="AQ16" s="231"/>
      <c r="AR16" s="231"/>
      <c r="AS16" s="231"/>
      <c r="AT16" s="231"/>
      <c r="AU16" s="231"/>
      <c r="AV16" s="231"/>
      <c r="AW16" s="231"/>
      <c r="AX16" s="231"/>
      <c r="AY16" s="231"/>
      <c r="AZ16" s="231"/>
      <c r="BA16" s="231"/>
      <c r="BB16" s="231"/>
      <c r="BC16" s="231"/>
      <c r="BD16" s="231"/>
      <c r="BE16" s="231"/>
      <c r="BF16" s="231"/>
      <c r="BG16" s="231"/>
      <c r="BH16" s="231"/>
      <c r="BI16" s="231"/>
      <c r="BJ16" s="231"/>
      <c r="BK16" s="231"/>
      <c r="BL16" s="231"/>
      <c r="BM16" s="231"/>
      <c r="BN16" s="231"/>
      <c r="BO16" s="231"/>
      <c r="BP16" s="231"/>
      <c r="BQ16" s="231"/>
      <c r="BR16" s="231"/>
      <c r="BS16" s="231"/>
      <c r="BT16" s="231"/>
      <c r="BU16" s="231"/>
      <c r="BV16" s="231"/>
      <c r="BW16" s="231"/>
      <c r="BX16" s="231"/>
      <c r="BY16" s="231"/>
      <c r="BZ16" s="231"/>
      <c r="CA16" s="231"/>
      <c r="CB16" s="231"/>
      <c r="CC16" s="231"/>
      <c r="CD16" s="231"/>
      <c r="CE16" s="231"/>
      <c r="CF16" s="231"/>
      <c r="CG16" s="231"/>
      <c r="CH16" s="231"/>
      <c r="CI16" s="231"/>
      <c r="CJ16" s="231"/>
      <c r="CK16" s="231"/>
      <c r="CL16" s="231"/>
      <c r="CM16" s="231"/>
      <c r="CN16" s="231"/>
      <c r="CO16" s="231"/>
      <c r="CP16" s="231"/>
      <c r="CQ16" s="231"/>
      <c r="CR16" s="231"/>
      <c r="CS16" s="231"/>
      <c r="CT16" s="231"/>
      <c r="CU16" s="231"/>
      <c r="CV16" s="231"/>
      <c r="CW16" s="231"/>
      <c r="CX16" s="231"/>
      <c r="CY16" s="231"/>
      <c r="CZ16" s="231"/>
      <c r="DA16" s="231"/>
      <c r="DB16" s="231"/>
      <c r="DC16" s="231"/>
      <c r="DD16" s="231"/>
      <c r="DE16" s="231"/>
      <c r="DF16" s="231"/>
      <c r="DG16" s="231"/>
      <c r="DH16" s="231"/>
      <c r="DI16" s="231"/>
      <c r="DJ16" s="231"/>
      <c r="DK16" s="231"/>
      <c r="DL16" s="231"/>
      <c r="DM16" s="231"/>
      <c r="DN16" s="231"/>
      <c r="DO16" s="231"/>
      <c r="DP16" s="231"/>
      <c r="DQ16" s="231"/>
      <c r="DR16" s="231"/>
      <c r="DS16" s="231"/>
      <c r="DT16" s="231"/>
      <c r="DU16" s="231"/>
      <c r="DV16" s="231"/>
      <c r="DW16" s="231"/>
      <c r="DX16" s="231"/>
      <c r="DY16" s="231"/>
      <c r="DZ16" s="231"/>
      <c r="EA16" s="231"/>
      <c r="EB16" s="231"/>
      <c r="EC16" s="231"/>
      <c r="ED16" s="231"/>
      <c r="EE16" s="231"/>
      <c r="EF16" s="231"/>
      <c r="EG16" s="231"/>
      <c r="EH16" s="231"/>
      <c r="EI16" s="231"/>
      <c r="EJ16" s="231"/>
      <c r="EK16" s="231"/>
      <c r="EL16" s="231"/>
      <c r="EM16" s="231"/>
      <c r="EN16" s="231"/>
      <c r="EO16" s="231"/>
      <c r="EP16" s="231"/>
      <c r="EQ16" s="231"/>
      <c r="ER16" s="231"/>
      <c r="ES16" s="231"/>
      <c r="ET16" s="231"/>
      <c r="EU16" s="231"/>
      <c r="EV16" s="231"/>
      <c r="EW16" s="231"/>
      <c r="EX16" s="231"/>
      <c r="EY16" s="231"/>
      <c r="EZ16" s="231"/>
      <c r="FA16" s="231"/>
      <c r="FB16" s="231"/>
      <c r="FC16" s="231"/>
      <c r="FD16" s="231"/>
      <c r="FE16" s="231"/>
      <c r="FF16" s="231"/>
      <c r="FG16" s="231"/>
      <c r="FH16" s="231"/>
      <c r="FI16" s="231"/>
      <c r="FJ16" s="231"/>
      <c r="FK16" s="231"/>
      <c r="FL16" s="231"/>
      <c r="FM16" s="231"/>
      <c r="FN16" s="231"/>
      <c r="FO16" s="231"/>
      <c r="FP16" s="231"/>
      <c r="FQ16" s="231"/>
      <c r="FR16" s="231"/>
      <c r="FS16" s="231"/>
      <c r="FT16" s="231"/>
      <c r="FU16" s="231"/>
      <c r="FV16" s="231"/>
      <c r="FW16" s="231"/>
      <c r="FX16" s="231"/>
      <c r="FY16" s="231"/>
      <c r="FZ16" s="231"/>
      <c r="GA16" s="231"/>
      <c r="GB16" s="231"/>
      <c r="GC16" s="231"/>
      <c r="GD16" s="231"/>
      <c r="GE16" s="231"/>
      <c r="GF16" s="231"/>
      <c r="GG16" s="231"/>
      <c r="GH16" s="231"/>
      <c r="GI16" s="231"/>
      <c r="GJ16" s="231"/>
      <c r="GK16" s="231"/>
      <c r="GL16" s="231"/>
      <c r="GM16" s="231"/>
      <c r="GN16" s="231"/>
      <c r="GO16" s="231"/>
      <c r="GP16" s="231"/>
      <c r="GQ16" s="231"/>
      <c r="GR16" s="231"/>
      <c r="GS16" s="231"/>
      <c r="GT16" s="231"/>
      <c r="GU16" s="231"/>
      <c r="GV16" s="231"/>
      <c r="GW16" s="231"/>
      <c r="GX16" s="231"/>
      <c r="GY16" s="231"/>
      <c r="GZ16" s="231"/>
      <c r="HA16" s="231"/>
      <c r="HB16" s="231"/>
      <c r="HC16" s="231"/>
      <c r="HD16" s="231"/>
      <c r="HE16" s="231"/>
      <c r="HF16" s="231"/>
      <c r="HG16" s="231"/>
      <c r="HH16" s="231"/>
      <c r="HI16" s="231"/>
      <c r="HJ16" s="231"/>
      <c r="HK16" s="231"/>
      <c r="HL16" s="231"/>
      <c r="HM16" s="231"/>
      <c r="HN16" s="231"/>
      <c r="HO16" s="231"/>
      <c r="HP16" s="231"/>
      <c r="HQ16" s="231"/>
      <c r="HR16" s="231"/>
      <c r="HS16" s="231"/>
      <c r="HT16" s="231"/>
      <c r="HU16" s="231"/>
      <c r="HV16" s="231"/>
      <c r="HW16" s="231"/>
      <c r="HX16" s="231"/>
      <c r="HY16" s="231"/>
      <c r="HZ16" s="231"/>
      <c r="IA16" s="231"/>
      <c r="IB16" s="231"/>
      <c r="IC16" s="231"/>
      <c r="ID16" s="231"/>
      <c r="IE16" s="231"/>
      <c r="IF16" s="231"/>
      <c r="IG16" s="231"/>
      <c r="IH16" s="231"/>
      <c r="II16" s="231"/>
      <c r="IJ16" s="231"/>
      <c r="IK16" s="231"/>
      <c r="IL16" s="231"/>
      <c r="IM16" s="231"/>
      <c r="IN16" s="231"/>
      <c r="IO16" s="231"/>
      <c r="IP16" s="231"/>
      <c r="IQ16" s="231"/>
      <c r="IR16" s="231"/>
      <c r="IS16" s="231"/>
      <c r="IT16" s="231"/>
      <c r="IU16" s="231"/>
      <c r="IV16" s="231"/>
    </row>
    <row r="17" spans="1:256" ht="15" customHeight="1">
      <c r="A17" s="805" t="s">
        <v>42</v>
      </c>
      <c r="B17" s="808" t="s">
        <v>231</v>
      </c>
      <c r="C17" s="242" t="s">
        <v>0</v>
      </c>
      <c r="D17" s="243">
        <f>D20+D23+D26+D29</f>
        <v>23845802.399999999</v>
      </c>
      <c r="E17" s="244">
        <f>E20+E23+E26+E29</f>
        <v>11701854.4</v>
      </c>
      <c r="F17" s="244">
        <f t="shared" ref="F17:P18" si="2">F20+F23+F26+F29</f>
        <v>1764354.4</v>
      </c>
      <c r="G17" s="244">
        <f t="shared" si="2"/>
        <v>305052</v>
      </c>
      <c r="H17" s="244">
        <f t="shared" si="2"/>
        <v>1459302.3999999999</v>
      </c>
      <c r="I17" s="244">
        <f t="shared" si="2"/>
        <v>2092500</v>
      </c>
      <c r="J17" s="244">
        <f t="shared" si="2"/>
        <v>0</v>
      </c>
      <c r="K17" s="244">
        <f t="shared" si="2"/>
        <v>7845000</v>
      </c>
      <c r="L17" s="244">
        <f t="shared" si="2"/>
        <v>0</v>
      </c>
      <c r="M17" s="244">
        <f t="shared" si="2"/>
        <v>12143948</v>
      </c>
      <c r="N17" s="244">
        <f t="shared" si="2"/>
        <v>12143948</v>
      </c>
      <c r="O17" s="244">
        <f t="shared" si="2"/>
        <v>15000</v>
      </c>
      <c r="P17" s="244">
        <f t="shared" si="2"/>
        <v>0</v>
      </c>
      <c r="Q17" s="245"/>
      <c r="R17" s="245"/>
      <c r="S17" s="245"/>
      <c r="T17" s="245"/>
      <c r="U17" s="245"/>
      <c r="V17" s="246"/>
      <c r="W17" s="246"/>
      <c r="X17" s="246"/>
      <c r="Y17" s="246"/>
      <c r="Z17" s="246"/>
      <c r="AA17" s="246"/>
      <c r="AB17" s="246"/>
      <c r="AC17" s="246"/>
      <c r="AD17" s="246"/>
      <c r="AE17" s="246"/>
      <c r="AF17" s="246"/>
      <c r="AG17" s="246"/>
      <c r="AH17" s="246"/>
      <c r="AI17" s="246"/>
      <c r="AJ17" s="246"/>
      <c r="AK17" s="246"/>
      <c r="AL17" s="246"/>
      <c r="AM17" s="246"/>
      <c r="AN17" s="246"/>
      <c r="AO17" s="246"/>
      <c r="AP17" s="246"/>
      <c r="AQ17" s="246"/>
      <c r="AR17" s="246"/>
      <c r="AS17" s="246"/>
      <c r="AT17" s="246"/>
      <c r="AU17" s="246"/>
      <c r="AV17" s="246"/>
      <c r="AW17" s="246"/>
      <c r="AX17" s="246"/>
      <c r="AY17" s="246"/>
      <c r="AZ17" s="246"/>
      <c r="BA17" s="246"/>
      <c r="BB17" s="246"/>
      <c r="BC17" s="246"/>
      <c r="BD17" s="246"/>
      <c r="BE17" s="246"/>
      <c r="BF17" s="246"/>
      <c r="BG17" s="246"/>
      <c r="BH17" s="246"/>
      <c r="BI17" s="246"/>
      <c r="BJ17" s="246"/>
      <c r="BK17" s="246"/>
      <c r="BL17" s="246"/>
      <c r="BM17" s="246"/>
      <c r="BN17" s="246"/>
      <c r="BO17" s="246"/>
      <c r="BP17" s="246"/>
      <c r="BQ17" s="246"/>
      <c r="BR17" s="246"/>
      <c r="BS17" s="246"/>
      <c r="BT17" s="246"/>
      <c r="BU17" s="246"/>
      <c r="BV17" s="246"/>
      <c r="BW17" s="246"/>
      <c r="BX17" s="246"/>
      <c r="BY17" s="246"/>
      <c r="BZ17" s="246"/>
      <c r="CA17" s="246"/>
      <c r="CB17" s="246"/>
      <c r="CC17" s="246"/>
      <c r="CD17" s="246"/>
      <c r="CE17" s="246"/>
      <c r="CF17" s="246"/>
      <c r="CG17" s="246"/>
      <c r="CH17" s="246"/>
      <c r="CI17" s="246"/>
      <c r="CJ17" s="246"/>
      <c r="CK17" s="246"/>
      <c r="CL17" s="246"/>
      <c r="CM17" s="246"/>
      <c r="CN17" s="246"/>
      <c r="CO17" s="246"/>
      <c r="CP17" s="246"/>
      <c r="CQ17" s="246"/>
      <c r="CR17" s="246"/>
      <c r="CS17" s="246"/>
      <c r="CT17" s="246"/>
      <c r="CU17" s="246"/>
      <c r="CV17" s="246"/>
      <c r="CW17" s="246"/>
      <c r="CX17" s="246"/>
      <c r="CY17" s="246"/>
      <c r="CZ17" s="246"/>
      <c r="DA17" s="246"/>
      <c r="DB17" s="246"/>
      <c r="DC17" s="246"/>
      <c r="DD17" s="246"/>
      <c r="DE17" s="246"/>
      <c r="DF17" s="246"/>
      <c r="DG17" s="246"/>
      <c r="DH17" s="246"/>
      <c r="DI17" s="246"/>
      <c r="DJ17" s="246"/>
      <c r="DK17" s="246"/>
      <c r="DL17" s="246"/>
      <c r="DM17" s="246"/>
      <c r="DN17" s="246"/>
      <c r="DO17" s="246"/>
      <c r="DP17" s="246"/>
      <c r="DQ17" s="246"/>
      <c r="DR17" s="246"/>
      <c r="DS17" s="246"/>
      <c r="DT17" s="246"/>
      <c r="DU17" s="246"/>
      <c r="DV17" s="246"/>
      <c r="DW17" s="246"/>
      <c r="DX17" s="246"/>
      <c r="DY17" s="246"/>
      <c r="DZ17" s="246"/>
      <c r="EA17" s="246"/>
      <c r="EB17" s="246"/>
      <c r="EC17" s="246"/>
      <c r="ED17" s="246"/>
      <c r="EE17" s="246"/>
      <c r="EF17" s="246"/>
      <c r="EG17" s="246"/>
      <c r="EH17" s="246"/>
      <c r="EI17" s="246"/>
      <c r="EJ17" s="246"/>
      <c r="EK17" s="246"/>
      <c r="EL17" s="246"/>
      <c r="EM17" s="246"/>
      <c r="EN17" s="246"/>
      <c r="EO17" s="246"/>
      <c r="EP17" s="246"/>
      <c r="EQ17" s="246"/>
      <c r="ER17" s="246"/>
      <c r="ES17" s="246"/>
      <c r="ET17" s="246"/>
      <c r="EU17" s="246"/>
      <c r="EV17" s="246"/>
      <c r="EW17" s="246"/>
      <c r="EX17" s="246"/>
      <c r="EY17" s="246"/>
      <c r="EZ17" s="246"/>
      <c r="FA17" s="246"/>
      <c r="FB17" s="246"/>
      <c r="FC17" s="246"/>
      <c r="FD17" s="246"/>
      <c r="FE17" s="246"/>
      <c r="FF17" s="246"/>
      <c r="FG17" s="246"/>
      <c r="FH17" s="246"/>
      <c r="FI17" s="246"/>
      <c r="FJ17" s="246"/>
      <c r="FK17" s="246"/>
      <c r="FL17" s="246"/>
      <c r="FM17" s="246"/>
      <c r="FN17" s="246"/>
      <c r="FO17" s="246"/>
      <c r="FP17" s="246"/>
      <c r="FQ17" s="246"/>
      <c r="FR17" s="246"/>
      <c r="FS17" s="246"/>
      <c r="FT17" s="246"/>
      <c r="FU17" s="246"/>
      <c r="FV17" s="246"/>
      <c r="FW17" s="246"/>
      <c r="FX17" s="246"/>
      <c r="FY17" s="246"/>
      <c r="FZ17" s="246"/>
      <c r="GA17" s="246"/>
      <c r="GB17" s="246"/>
      <c r="GC17" s="246"/>
      <c r="GD17" s="246"/>
      <c r="GE17" s="246"/>
      <c r="GF17" s="246"/>
      <c r="GG17" s="246"/>
      <c r="GH17" s="246"/>
      <c r="GI17" s="246"/>
      <c r="GJ17" s="246"/>
      <c r="GK17" s="246"/>
      <c r="GL17" s="246"/>
      <c r="GM17" s="246"/>
      <c r="GN17" s="246"/>
      <c r="GO17" s="246"/>
      <c r="GP17" s="246"/>
      <c r="GQ17" s="246"/>
      <c r="GR17" s="246"/>
      <c r="GS17" s="246"/>
      <c r="GT17" s="246"/>
      <c r="GU17" s="246"/>
      <c r="GV17" s="246"/>
      <c r="GW17" s="246"/>
      <c r="GX17" s="246"/>
      <c r="GY17" s="246"/>
      <c r="GZ17" s="246"/>
      <c r="HA17" s="246"/>
      <c r="HB17" s="246"/>
      <c r="HC17" s="246"/>
      <c r="HD17" s="246"/>
      <c r="HE17" s="246"/>
      <c r="HF17" s="246"/>
      <c r="HG17" s="246"/>
      <c r="HH17" s="246"/>
      <c r="HI17" s="246"/>
      <c r="HJ17" s="246"/>
      <c r="HK17" s="246"/>
      <c r="HL17" s="246"/>
      <c r="HM17" s="246"/>
      <c r="HN17" s="246"/>
      <c r="HO17" s="246"/>
      <c r="HP17" s="246"/>
      <c r="HQ17" s="246"/>
      <c r="HR17" s="246"/>
      <c r="HS17" s="246"/>
      <c r="HT17" s="246"/>
      <c r="HU17" s="246"/>
      <c r="HV17" s="246"/>
      <c r="HW17" s="246"/>
      <c r="HX17" s="246"/>
      <c r="HY17" s="246"/>
      <c r="HZ17" s="246"/>
      <c r="IA17" s="246"/>
      <c r="IB17" s="246"/>
      <c r="IC17" s="246"/>
      <c r="ID17" s="246"/>
      <c r="IE17" s="246"/>
      <c r="IF17" s="246"/>
      <c r="IG17" s="246"/>
      <c r="IH17" s="246"/>
      <c r="II17" s="246"/>
      <c r="IJ17" s="246"/>
      <c r="IK17" s="246"/>
      <c r="IL17" s="246"/>
      <c r="IM17" s="246"/>
      <c r="IN17" s="246"/>
      <c r="IO17" s="246"/>
      <c r="IP17" s="246"/>
      <c r="IQ17" s="246"/>
      <c r="IR17" s="246"/>
      <c r="IS17" s="246"/>
      <c r="IT17" s="246"/>
      <c r="IU17" s="246"/>
      <c r="IV17" s="246"/>
    </row>
    <row r="18" spans="1:256" ht="15" customHeight="1">
      <c r="A18" s="806"/>
      <c r="B18" s="809"/>
      <c r="C18" s="242" t="s">
        <v>1</v>
      </c>
      <c r="D18" s="243">
        <f>D21+D24+D27+D30</f>
        <v>550000</v>
      </c>
      <c r="E18" s="244">
        <f>E21+E24+E27+E30</f>
        <v>550000</v>
      </c>
      <c r="F18" s="244">
        <f t="shared" si="2"/>
        <v>550000</v>
      </c>
      <c r="G18" s="244">
        <f t="shared" si="2"/>
        <v>0</v>
      </c>
      <c r="H18" s="244">
        <f t="shared" si="2"/>
        <v>550000</v>
      </c>
      <c r="I18" s="244">
        <f t="shared" si="2"/>
        <v>0</v>
      </c>
      <c r="J18" s="244">
        <f t="shared" si="2"/>
        <v>0</v>
      </c>
      <c r="K18" s="244">
        <f t="shared" si="2"/>
        <v>0</v>
      </c>
      <c r="L18" s="244">
        <f t="shared" si="2"/>
        <v>0</v>
      </c>
      <c r="M18" s="244">
        <f t="shared" si="2"/>
        <v>0</v>
      </c>
      <c r="N18" s="244">
        <f t="shared" si="2"/>
        <v>0</v>
      </c>
      <c r="O18" s="244">
        <f t="shared" si="2"/>
        <v>0</v>
      </c>
      <c r="P18" s="244">
        <f t="shared" si="2"/>
        <v>0</v>
      </c>
      <c r="Q18" s="245"/>
      <c r="R18" s="245"/>
      <c r="S18" s="245"/>
      <c r="T18" s="245"/>
      <c r="U18" s="245"/>
      <c r="V18" s="246"/>
      <c r="W18" s="246"/>
      <c r="X18" s="246"/>
      <c r="Y18" s="246"/>
      <c r="Z18" s="246"/>
      <c r="AA18" s="246"/>
      <c r="AB18" s="246"/>
      <c r="AC18" s="246"/>
      <c r="AD18" s="246"/>
      <c r="AE18" s="246"/>
      <c r="AF18" s="246"/>
      <c r="AG18" s="246"/>
      <c r="AH18" s="246"/>
      <c r="AI18" s="246"/>
      <c r="AJ18" s="246"/>
      <c r="AK18" s="246"/>
      <c r="AL18" s="246"/>
      <c r="AM18" s="246"/>
      <c r="AN18" s="246"/>
      <c r="AO18" s="246"/>
      <c r="AP18" s="246"/>
      <c r="AQ18" s="246"/>
      <c r="AR18" s="246"/>
      <c r="AS18" s="246"/>
      <c r="AT18" s="246"/>
      <c r="AU18" s="246"/>
      <c r="AV18" s="246"/>
      <c r="AW18" s="246"/>
      <c r="AX18" s="246"/>
      <c r="AY18" s="246"/>
      <c r="AZ18" s="246"/>
      <c r="BA18" s="246"/>
      <c r="BB18" s="246"/>
      <c r="BC18" s="246"/>
      <c r="BD18" s="246"/>
      <c r="BE18" s="246"/>
      <c r="BF18" s="246"/>
      <c r="BG18" s="246"/>
      <c r="BH18" s="246"/>
      <c r="BI18" s="246"/>
      <c r="BJ18" s="246"/>
      <c r="BK18" s="246"/>
      <c r="BL18" s="246"/>
      <c r="BM18" s="246"/>
      <c r="BN18" s="246"/>
      <c r="BO18" s="246"/>
      <c r="BP18" s="246"/>
      <c r="BQ18" s="246"/>
      <c r="BR18" s="246"/>
      <c r="BS18" s="246"/>
      <c r="BT18" s="246"/>
      <c r="BU18" s="246"/>
      <c r="BV18" s="246"/>
      <c r="BW18" s="246"/>
      <c r="BX18" s="246"/>
      <c r="BY18" s="246"/>
      <c r="BZ18" s="246"/>
      <c r="CA18" s="246"/>
      <c r="CB18" s="246"/>
      <c r="CC18" s="246"/>
      <c r="CD18" s="246"/>
      <c r="CE18" s="246"/>
      <c r="CF18" s="246"/>
      <c r="CG18" s="246"/>
      <c r="CH18" s="246"/>
      <c r="CI18" s="246"/>
      <c r="CJ18" s="246"/>
      <c r="CK18" s="246"/>
      <c r="CL18" s="246"/>
      <c r="CM18" s="246"/>
      <c r="CN18" s="246"/>
      <c r="CO18" s="246"/>
      <c r="CP18" s="246"/>
      <c r="CQ18" s="246"/>
      <c r="CR18" s="246"/>
      <c r="CS18" s="246"/>
      <c r="CT18" s="246"/>
      <c r="CU18" s="246"/>
      <c r="CV18" s="246"/>
      <c r="CW18" s="246"/>
      <c r="CX18" s="246"/>
      <c r="CY18" s="246"/>
      <c r="CZ18" s="246"/>
      <c r="DA18" s="246"/>
      <c r="DB18" s="246"/>
      <c r="DC18" s="246"/>
      <c r="DD18" s="246"/>
      <c r="DE18" s="246"/>
      <c r="DF18" s="246"/>
      <c r="DG18" s="246"/>
      <c r="DH18" s="246"/>
      <c r="DI18" s="246"/>
      <c r="DJ18" s="246"/>
      <c r="DK18" s="246"/>
      <c r="DL18" s="246"/>
      <c r="DM18" s="246"/>
      <c r="DN18" s="246"/>
      <c r="DO18" s="246"/>
      <c r="DP18" s="246"/>
      <c r="DQ18" s="246"/>
      <c r="DR18" s="246"/>
      <c r="DS18" s="246"/>
      <c r="DT18" s="246"/>
      <c r="DU18" s="246"/>
      <c r="DV18" s="246"/>
      <c r="DW18" s="246"/>
      <c r="DX18" s="246"/>
      <c r="DY18" s="246"/>
      <c r="DZ18" s="246"/>
      <c r="EA18" s="246"/>
      <c r="EB18" s="246"/>
      <c r="EC18" s="246"/>
      <c r="ED18" s="246"/>
      <c r="EE18" s="246"/>
      <c r="EF18" s="246"/>
      <c r="EG18" s="246"/>
      <c r="EH18" s="246"/>
      <c r="EI18" s="246"/>
      <c r="EJ18" s="246"/>
      <c r="EK18" s="246"/>
      <c r="EL18" s="246"/>
      <c r="EM18" s="246"/>
      <c r="EN18" s="246"/>
      <c r="EO18" s="246"/>
      <c r="EP18" s="246"/>
      <c r="EQ18" s="246"/>
      <c r="ER18" s="246"/>
      <c r="ES18" s="246"/>
      <c r="ET18" s="246"/>
      <c r="EU18" s="246"/>
      <c r="EV18" s="246"/>
      <c r="EW18" s="246"/>
      <c r="EX18" s="246"/>
      <c r="EY18" s="246"/>
      <c r="EZ18" s="246"/>
      <c r="FA18" s="246"/>
      <c r="FB18" s="246"/>
      <c r="FC18" s="246"/>
      <c r="FD18" s="246"/>
      <c r="FE18" s="246"/>
      <c r="FF18" s="246"/>
      <c r="FG18" s="246"/>
      <c r="FH18" s="246"/>
      <c r="FI18" s="246"/>
      <c r="FJ18" s="246"/>
      <c r="FK18" s="246"/>
      <c r="FL18" s="246"/>
      <c r="FM18" s="246"/>
      <c r="FN18" s="246"/>
      <c r="FO18" s="246"/>
      <c r="FP18" s="246"/>
      <c r="FQ18" s="246"/>
      <c r="FR18" s="246"/>
      <c r="FS18" s="246"/>
      <c r="FT18" s="246"/>
      <c r="FU18" s="246"/>
      <c r="FV18" s="246"/>
      <c r="FW18" s="246"/>
      <c r="FX18" s="246"/>
      <c r="FY18" s="246"/>
      <c r="FZ18" s="246"/>
      <c r="GA18" s="246"/>
      <c r="GB18" s="246"/>
      <c r="GC18" s="246"/>
      <c r="GD18" s="246"/>
      <c r="GE18" s="246"/>
      <c r="GF18" s="246"/>
      <c r="GG18" s="246"/>
      <c r="GH18" s="246"/>
      <c r="GI18" s="246"/>
      <c r="GJ18" s="246"/>
      <c r="GK18" s="246"/>
      <c r="GL18" s="246"/>
      <c r="GM18" s="246"/>
      <c r="GN18" s="246"/>
      <c r="GO18" s="246"/>
      <c r="GP18" s="246"/>
      <c r="GQ18" s="246"/>
      <c r="GR18" s="246"/>
      <c r="GS18" s="246"/>
      <c r="GT18" s="246"/>
      <c r="GU18" s="246"/>
      <c r="GV18" s="246"/>
      <c r="GW18" s="246"/>
      <c r="GX18" s="246"/>
      <c r="GY18" s="246"/>
      <c r="GZ18" s="246"/>
      <c r="HA18" s="246"/>
      <c r="HB18" s="246"/>
      <c r="HC18" s="246"/>
      <c r="HD18" s="246"/>
      <c r="HE18" s="246"/>
      <c r="HF18" s="246"/>
      <c r="HG18" s="246"/>
      <c r="HH18" s="246"/>
      <c r="HI18" s="246"/>
      <c r="HJ18" s="246"/>
      <c r="HK18" s="246"/>
      <c r="HL18" s="246"/>
      <c r="HM18" s="246"/>
      <c r="HN18" s="246"/>
      <c r="HO18" s="246"/>
      <c r="HP18" s="246"/>
      <c r="HQ18" s="246"/>
      <c r="HR18" s="246"/>
      <c r="HS18" s="246"/>
      <c r="HT18" s="246"/>
      <c r="HU18" s="246"/>
      <c r="HV18" s="246"/>
      <c r="HW18" s="246"/>
      <c r="HX18" s="246"/>
      <c r="HY18" s="246"/>
      <c r="HZ18" s="246"/>
      <c r="IA18" s="246"/>
      <c r="IB18" s="246"/>
      <c r="IC18" s="246"/>
      <c r="ID18" s="246"/>
      <c r="IE18" s="246"/>
      <c r="IF18" s="246"/>
      <c r="IG18" s="246"/>
      <c r="IH18" s="246"/>
      <c r="II18" s="246"/>
      <c r="IJ18" s="246"/>
      <c r="IK18" s="246"/>
      <c r="IL18" s="246"/>
      <c r="IM18" s="246"/>
      <c r="IN18" s="246"/>
      <c r="IO18" s="246"/>
      <c r="IP18" s="246"/>
      <c r="IQ18" s="246"/>
      <c r="IR18" s="246"/>
      <c r="IS18" s="246"/>
      <c r="IT18" s="246"/>
      <c r="IU18" s="246"/>
      <c r="IV18" s="246"/>
    </row>
    <row r="19" spans="1:256" ht="15" customHeight="1">
      <c r="A19" s="807"/>
      <c r="B19" s="810"/>
      <c r="C19" s="242" t="s">
        <v>2</v>
      </c>
      <c r="D19" s="243">
        <f>D17+D18</f>
        <v>24395802.399999999</v>
      </c>
      <c r="E19" s="244">
        <f t="shared" ref="E19:P19" si="3">E17+E18</f>
        <v>12251854.4</v>
      </c>
      <c r="F19" s="244">
        <f t="shared" si="3"/>
        <v>2314354.4</v>
      </c>
      <c r="G19" s="244">
        <f t="shared" si="3"/>
        <v>305052</v>
      </c>
      <c r="H19" s="244">
        <f t="shared" si="3"/>
        <v>2009302.4</v>
      </c>
      <c r="I19" s="244">
        <f t="shared" si="3"/>
        <v>2092500</v>
      </c>
      <c r="J19" s="244">
        <f t="shared" si="3"/>
        <v>0</v>
      </c>
      <c r="K19" s="244">
        <f t="shared" si="3"/>
        <v>7845000</v>
      </c>
      <c r="L19" s="244">
        <f t="shared" si="3"/>
        <v>0</v>
      </c>
      <c r="M19" s="244">
        <f t="shared" si="3"/>
        <v>12143948</v>
      </c>
      <c r="N19" s="244">
        <f t="shared" si="3"/>
        <v>12143948</v>
      </c>
      <c r="O19" s="244">
        <f t="shared" si="3"/>
        <v>15000</v>
      </c>
      <c r="P19" s="244">
        <f t="shared" si="3"/>
        <v>0</v>
      </c>
      <c r="Q19" s="245"/>
      <c r="R19" s="245"/>
      <c r="S19" s="245"/>
      <c r="T19" s="245"/>
      <c r="U19" s="245"/>
      <c r="V19" s="246"/>
      <c r="W19" s="246"/>
      <c r="X19" s="246"/>
      <c r="Y19" s="246"/>
      <c r="Z19" s="246"/>
      <c r="AA19" s="246"/>
      <c r="AB19" s="246"/>
      <c r="AC19" s="246"/>
      <c r="AD19" s="246"/>
      <c r="AE19" s="246"/>
      <c r="AF19" s="246"/>
      <c r="AG19" s="246"/>
      <c r="AH19" s="246"/>
      <c r="AI19" s="246"/>
      <c r="AJ19" s="246"/>
      <c r="AK19" s="246"/>
      <c r="AL19" s="246"/>
      <c r="AM19" s="246"/>
      <c r="AN19" s="246"/>
      <c r="AO19" s="246"/>
      <c r="AP19" s="246"/>
      <c r="AQ19" s="246"/>
      <c r="AR19" s="246"/>
      <c r="AS19" s="246"/>
      <c r="AT19" s="246"/>
      <c r="AU19" s="246"/>
      <c r="AV19" s="246"/>
      <c r="AW19" s="246"/>
      <c r="AX19" s="246"/>
      <c r="AY19" s="246"/>
      <c r="AZ19" s="246"/>
      <c r="BA19" s="246"/>
      <c r="BB19" s="246"/>
      <c r="BC19" s="246"/>
      <c r="BD19" s="246"/>
      <c r="BE19" s="246"/>
      <c r="BF19" s="246"/>
      <c r="BG19" s="246"/>
      <c r="BH19" s="246"/>
      <c r="BI19" s="246"/>
      <c r="BJ19" s="246"/>
      <c r="BK19" s="246"/>
      <c r="BL19" s="246"/>
      <c r="BM19" s="246"/>
      <c r="BN19" s="246"/>
      <c r="BO19" s="246"/>
      <c r="BP19" s="246"/>
      <c r="BQ19" s="246"/>
      <c r="BR19" s="246"/>
      <c r="BS19" s="246"/>
      <c r="BT19" s="246"/>
      <c r="BU19" s="246"/>
      <c r="BV19" s="246"/>
      <c r="BW19" s="246"/>
      <c r="BX19" s="246"/>
      <c r="BY19" s="246"/>
      <c r="BZ19" s="246"/>
      <c r="CA19" s="246"/>
      <c r="CB19" s="246"/>
      <c r="CC19" s="246"/>
      <c r="CD19" s="246"/>
      <c r="CE19" s="246"/>
      <c r="CF19" s="246"/>
      <c r="CG19" s="246"/>
      <c r="CH19" s="246"/>
      <c r="CI19" s="246"/>
      <c r="CJ19" s="246"/>
      <c r="CK19" s="246"/>
      <c r="CL19" s="246"/>
      <c r="CM19" s="246"/>
      <c r="CN19" s="246"/>
      <c r="CO19" s="246"/>
      <c r="CP19" s="246"/>
      <c r="CQ19" s="246"/>
      <c r="CR19" s="246"/>
      <c r="CS19" s="246"/>
      <c r="CT19" s="246"/>
      <c r="CU19" s="246"/>
      <c r="CV19" s="246"/>
      <c r="CW19" s="246"/>
      <c r="CX19" s="246"/>
      <c r="CY19" s="246"/>
      <c r="CZ19" s="246"/>
      <c r="DA19" s="246"/>
      <c r="DB19" s="246"/>
      <c r="DC19" s="246"/>
      <c r="DD19" s="246"/>
      <c r="DE19" s="246"/>
      <c r="DF19" s="246"/>
      <c r="DG19" s="246"/>
      <c r="DH19" s="246"/>
      <c r="DI19" s="246"/>
      <c r="DJ19" s="246"/>
      <c r="DK19" s="246"/>
      <c r="DL19" s="246"/>
      <c r="DM19" s="246"/>
      <c r="DN19" s="246"/>
      <c r="DO19" s="246"/>
      <c r="DP19" s="246"/>
      <c r="DQ19" s="246"/>
      <c r="DR19" s="246"/>
      <c r="DS19" s="246"/>
      <c r="DT19" s="246"/>
      <c r="DU19" s="246"/>
      <c r="DV19" s="246"/>
      <c r="DW19" s="246"/>
      <c r="DX19" s="246"/>
      <c r="DY19" s="246"/>
      <c r="DZ19" s="246"/>
      <c r="EA19" s="246"/>
      <c r="EB19" s="246"/>
      <c r="EC19" s="246"/>
      <c r="ED19" s="246"/>
      <c r="EE19" s="246"/>
      <c r="EF19" s="246"/>
      <c r="EG19" s="246"/>
      <c r="EH19" s="246"/>
      <c r="EI19" s="246"/>
      <c r="EJ19" s="246"/>
      <c r="EK19" s="246"/>
      <c r="EL19" s="246"/>
      <c r="EM19" s="246"/>
      <c r="EN19" s="246"/>
      <c r="EO19" s="246"/>
      <c r="EP19" s="246"/>
      <c r="EQ19" s="246"/>
      <c r="ER19" s="246"/>
      <c r="ES19" s="246"/>
      <c r="ET19" s="246"/>
      <c r="EU19" s="246"/>
      <c r="EV19" s="246"/>
      <c r="EW19" s="246"/>
      <c r="EX19" s="246"/>
      <c r="EY19" s="246"/>
      <c r="EZ19" s="246"/>
      <c r="FA19" s="246"/>
      <c r="FB19" s="246"/>
      <c r="FC19" s="246"/>
      <c r="FD19" s="246"/>
      <c r="FE19" s="246"/>
      <c r="FF19" s="246"/>
      <c r="FG19" s="246"/>
      <c r="FH19" s="246"/>
      <c r="FI19" s="246"/>
      <c r="FJ19" s="246"/>
      <c r="FK19" s="246"/>
      <c r="FL19" s="246"/>
      <c r="FM19" s="246"/>
      <c r="FN19" s="246"/>
      <c r="FO19" s="246"/>
      <c r="FP19" s="246"/>
      <c r="FQ19" s="246"/>
      <c r="FR19" s="246"/>
      <c r="FS19" s="246"/>
      <c r="FT19" s="246"/>
      <c r="FU19" s="246"/>
      <c r="FV19" s="246"/>
      <c r="FW19" s="246"/>
      <c r="FX19" s="246"/>
      <c r="FY19" s="246"/>
      <c r="FZ19" s="246"/>
      <c r="GA19" s="246"/>
      <c r="GB19" s="246"/>
      <c r="GC19" s="246"/>
      <c r="GD19" s="246"/>
      <c r="GE19" s="246"/>
      <c r="GF19" s="246"/>
      <c r="GG19" s="246"/>
      <c r="GH19" s="246"/>
      <c r="GI19" s="246"/>
      <c r="GJ19" s="246"/>
      <c r="GK19" s="246"/>
      <c r="GL19" s="246"/>
      <c r="GM19" s="246"/>
      <c r="GN19" s="246"/>
      <c r="GO19" s="246"/>
      <c r="GP19" s="246"/>
      <c r="GQ19" s="246"/>
      <c r="GR19" s="246"/>
      <c r="GS19" s="246"/>
      <c r="GT19" s="246"/>
      <c r="GU19" s="246"/>
      <c r="GV19" s="246"/>
      <c r="GW19" s="246"/>
      <c r="GX19" s="246"/>
      <c r="GY19" s="246"/>
      <c r="GZ19" s="246"/>
      <c r="HA19" s="246"/>
      <c r="HB19" s="246"/>
      <c r="HC19" s="246"/>
      <c r="HD19" s="246"/>
      <c r="HE19" s="246"/>
      <c r="HF19" s="246"/>
      <c r="HG19" s="246"/>
      <c r="HH19" s="246"/>
      <c r="HI19" s="246"/>
      <c r="HJ19" s="246"/>
      <c r="HK19" s="246"/>
      <c r="HL19" s="246"/>
      <c r="HM19" s="246"/>
      <c r="HN19" s="246"/>
      <c r="HO19" s="246"/>
      <c r="HP19" s="246"/>
      <c r="HQ19" s="246"/>
      <c r="HR19" s="246"/>
      <c r="HS19" s="246"/>
      <c r="HT19" s="246"/>
      <c r="HU19" s="246"/>
      <c r="HV19" s="246"/>
      <c r="HW19" s="246"/>
      <c r="HX19" s="246"/>
      <c r="HY19" s="246"/>
      <c r="HZ19" s="246"/>
      <c r="IA19" s="246"/>
      <c r="IB19" s="246"/>
      <c r="IC19" s="246"/>
      <c r="ID19" s="246"/>
      <c r="IE19" s="246"/>
      <c r="IF19" s="246"/>
      <c r="IG19" s="246"/>
      <c r="IH19" s="246"/>
      <c r="II19" s="246"/>
      <c r="IJ19" s="246"/>
      <c r="IK19" s="246"/>
      <c r="IL19" s="246"/>
      <c r="IM19" s="246"/>
      <c r="IN19" s="246"/>
      <c r="IO19" s="246"/>
      <c r="IP19" s="246"/>
      <c r="IQ19" s="246"/>
      <c r="IR19" s="246"/>
      <c r="IS19" s="246"/>
      <c r="IT19" s="246"/>
      <c r="IU19" s="246"/>
      <c r="IV19" s="246"/>
    </row>
    <row r="20" spans="1:256" hidden="1">
      <c r="A20" s="793" t="s">
        <v>516</v>
      </c>
      <c r="B20" s="796" t="s">
        <v>517</v>
      </c>
      <c r="C20" s="247" t="s">
        <v>0</v>
      </c>
      <c r="D20" s="248">
        <f>E20+M20</f>
        <v>1500000</v>
      </c>
      <c r="E20" s="249">
        <f>F20+I20+J20+K20+L20</f>
        <v>1500000</v>
      </c>
      <c r="F20" s="249">
        <f>G20+H20</f>
        <v>0</v>
      </c>
      <c r="G20" s="249">
        <v>0</v>
      </c>
      <c r="H20" s="249">
        <v>0</v>
      </c>
      <c r="I20" s="249">
        <v>1500000</v>
      </c>
      <c r="J20" s="249">
        <v>0</v>
      </c>
      <c r="K20" s="249">
        <v>0</v>
      </c>
      <c r="L20" s="249">
        <v>0</v>
      </c>
      <c r="M20" s="249">
        <f>N20+P20</f>
        <v>0</v>
      </c>
      <c r="N20" s="249">
        <v>0</v>
      </c>
      <c r="O20" s="249">
        <v>0</v>
      </c>
      <c r="P20" s="249">
        <v>0</v>
      </c>
      <c r="Q20" s="250"/>
      <c r="R20" s="250"/>
      <c r="S20" s="250"/>
      <c r="T20" s="250"/>
      <c r="U20" s="250"/>
      <c r="V20" s="251"/>
      <c r="W20" s="251"/>
      <c r="X20" s="251"/>
      <c r="Y20" s="251"/>
      <c r="Z20" s="251"/>
      <c r="AA20" s="251"/>
      <c r="AB20" s="251"/>
      <c r="AC20" s="251"/>
      <c r="AD20" s="251"/>
      <c r="AE20" s="251"/>
      <c r="AF20" s="251"/>
      <c r="AG20" s="251"/>
      <c r="AH20" s="251"/>
      <c r="AI20" s="251"/>
      <c r="AJ20" s="251"/>
      <c r="AK20" s="251"/>
      <c r="AL20" s="251"/>
      <c r="AM20" s="251"/>
      <c r="AN20" s="251"/>
      <c r="AO20" s="251"/>
      <c r="AP20" s="251"/>
      <c r="AQ20" s="251"/>
      <c r="AR20" s="251"/>
      <c r="AS20" s="251"/>
      <c r="AT20" s="251"/>
      <c r="AU20" s="251"/>
      <c r="AV20" s="251"/>
      <c r="AW20" s="251"/>
      <c r="AX20" s="251"/>
      <c r="AY20" s="251"/>
      <c r="AZ20" s="251"/>
      <c r="BA20" s="251"/>
      <c r="BB20" s="251"/>
      <c r="BC20" s="251"/>
      <c r="BD20" s="251"/>
      <c r="BE20" s="251"/>
      <c r="BF20" s="251"/>
      <c r="BG20" s="251"/>
      <c r="BH20" s="251"/>
      <c r="BI20" s="251"/>
      <c r="BJ20" s="251"/>
      <c r="BK20" s="251"/>
      <c r="BL20" s="251"/>
      <c r="BM20" s="251"/>
      <c r="BN20" s="251"/>
      <c r="BO20" s="251"/>
      <c r="BP20" s="251"/>
      <c r="BQ20" s="251"/>
      <c r="BR20" s="251"/>
      <c r="BS20" s="251"/>
      <c r="BT20" s="251"/>
      <c r="BU20" s="251"/>
      <c r="BV20" s="251"/>
      <c r="BW20" s="251"/>
      <c r="BX20" s="251"/>
      <c r="BY20" s="251"/>
      <c r="BZ20" s="251"/>
      <c r="CA20" s="251"/>
      <c r="CB20" s="251"/>
      <c r="CC20" s="251"/>
      <c r="CD20" s="251"/>
      <c r="CE20" s="251"/>
      <c r="CF20" s="251"/>
      <c r="CG20" s="251"/>
      <c r="CH20" s="251"/>
      <c r="CI20" s="251"/>
      <c r="CJ20" s="251"/>
      <c r="CK20" s="251"/>
      <c r="CL20" s="251"/>
      <c r="CM20" s="251"/>
      <c r="CN20" s="251"/>
      <c r="CO20" s="251"/>
      <c r="CP20" s="251"/>
      <c r="CQ20" s="251"/>
      <c r="CR20" s="251"/>
      <c r="CS20" s="251"/>
      <c r="CT20" s="251"/>
      <c r="CU20" s="251"/>
      <c r="CV20" s="251"/>
      <c r="CW20" s="251"/>
      <c r="CX20" s="251"/>
      <c r="CY20" s="251"/>
      <c r="CZ20" s="251"/>
      <c r="DA20" s="251"/>
      <c r="DB20" s="251"/>
      <c r="DC20" s="251"/>
      <c r="DD20" s="251"/>
      <c r="DE20" s="251"/>
      <c r="DF20" s="251"/>
      <c r="DG20" s="251"/>
      <c r="DH20" s="251"/>
      <c r="DI20" s="251"/>
      <c r="DJ20" s="251"/>
      <c r="DK20" s="251"/>
      <c r="DL20" s="251"/>
      <c r="DM20" s="251"/>
      <c r="DN20" s="251"/>
      <c r="DO20" s="251"/>
      <c r="DP20" s="251"/>
      <c r="DQ20" s="251"/>
      <c r="DR20" s="251"/>
      <c r="DS20" s="251"/>
      <c r="DT20" s="251"/>
      <c r="DU20" s="251"/>
      <c r="DV20" s="251"/>
      <c r="DW20" s="251"/>
      <c r="DX20" s="251"/>
      <c r="DY20" s="251"/>
      <c r="DZ20" s="251"/>
      <c r="EA20" s="251"/>
      <c r="EB20" s="251"/>
      <c r="EC20" s="251"/>
      <c r="ED20" s="251"/>
      <c r="EE20" s="251"/>
      <c r="EF20" s="251"/>
      <c r="EG20" s="251"/>
      <c r="EH20" s="251"/>
      <c r="EI20" s="251"/>
      <c r="EJ20" s="251"/>
      <c r="EK20" s="251"/>
      <c r="EL20" s="251"/>
      <c r="EM20" s="251"/>
      <c r="EN20" s="251"/>
      <c r="EO20" s="251"/>
      <c r="EP20" s="251"/>
      <c r="EQ20" s="251"/>
      <c r="ER20" s="251"/>
      <c r="ES20" s="251"/>
      <c r="ET20" s="251"/>
      <c r="EU20" s="251"/>
      <c r="EV20" s="251"/>
      <c r="EW20" s="251"/>
      <c r="EX20" s="251"/>
      <c r="EY20" s="251"/>
      <c r="EZ20" s="251"/>
      <c r="FA20" s="251"/>
      <c r="FB20" s="251"/>
      <c r="FC20" s="251"/>
      <c r="FD20" s="251"/>
      <c r="FE20" s="251"/>
      <c r="FF20" s="251"/>
      <c r="FG20" s="251"/>
      <c r="FH20" s="251"/>
      <c r="FI20" s="251"/>
      <c r="FJ20" s="251"/>
      <c r="FK20" s="251"/>
      <c r="FL20" s="251"/>
      <c r="FM20" s="251"/>
      <c r="FN20" s="251"/>
      <c r="FO20" s="251"/>
      <c r="FP20" s="251"/>
      <c r="FQ20" s="251"/>
      <c r="FR20" s="251"/>
      <c r="FS20" s="251"/>
      <c r="FT20" s="251"/>
      <c r="FU20" s="251"/>
      <c r="FV20" s="251"/>
      <c r="FW20" s="251"/>
      <c r="FX20" s="251"/>
      <c r="FY20" s="251"/>
      <c r="FZ20" s="251"/>
      <c r="GA20" s="251"/>
      <c r="GB20" s="251"/>
      <c r="GC20" s="251"/>
      <c r="GD20" s="251"/>
      <c r="GE20" s="251"/>
      <c r="GF20" s="251"/>
      <c r="GG20" s="251"/>
      <c r="GH20" s="251"/>
      <c r="GI20" s="251"/>
      <c r="GJ20" s="251"/>
      <c r="GK20" s="251"/>
      <c r="GL20" s="251"/>
      <c r="GM20" s="251"/>
      <c r="GN20" s="251"/>
      <c r="GO20" s="251"/>
      <c r="GP20" s="251"/>
      <c r="GQ20" s="251"/>
      <c r="GR20" s="251"/>
      <c r="GS20" s="251"/>
      <c r="GT20" s="251"/>
      <c r="GU20" s="251"/>
      <c r="GV20" s="251"/>
      <c r="GW20" s="251"/>
      <c r="GX20" s="251"/>
      <c r="GY20" s="251"/>
      <c r="GZ20" s="251"/>
      <c r="HA20" s="251"/>
      <c r="HB20" s="251"/>
      <c r="HC20" s="251"/>
      <c r="HD20" s="251"/>
      <c r="HE20" s="251"/>
      <c r="HF20" s="251"/>
      <c r="HG20" s="251"/>
      <c r="HH20" s="251"/>
      <c r="HI20" s="251"/>
      <c r="HJ20" s="251"/>
      <c r="HK20" s="251"/>
      <c r="HL20" s="251"/>
      <c r="HM20" s="251"/>
      <c r="HN20" s="251"/>
      <c r="HO20" s="251"/>
      <c r="HP20" s="251"/>
      <c r="HQ20" s="251"/>
      <c r="HR20" s="251"/>
      <c r="HS20" s="251"/>
      <c r="HT20" s="251"/>
      <c r="HU20" s="251"/>
      <c r="HV20" s="251"/>
      <c r="HW20" s="251"/>
      <c r="HX20" s="251"/>
      <c r="HY20" s="251"/>
      <c r="HZ20" s="251"/>
      <c r="IA20" s="251"/>
      <c r="IB20" s="251"/>
      <c r="IC20" s="251"/>
      <c r="ID20" s="251"/>
      <c r="IE20" s="251"/>
      <c r="IF20" s="251"/>
      <c r="IG20" s="251"/>
      <c r="IH20" s="251"/>
      <c r="II20" s="251"/>
      <c r="IJ20" s="251"/>
      <c r="IK20" s="251"/>
      <c r="IL20" s="251"/>
      <c r="IM20" s="251"/>
      <c r="IN20" s="251"/>
      <c r="IO20" s="251"/>
      <c r="IP20" s="251"/>
      <c r="IQ20" s="251"/>
      <c r="IR20" s="251"/>
      <c r="IS20" s="251"/>
      <c r="IT20" s="251"/>
      <c r="IU20" s="251"/>
      <c r="IV20" s="251"/>
    </row>
    <row r="21" spans="1:256" hidden="1">
      <c r="A21" s="794"/>
      <c r="B21" s="797"/>
      <c r="C21" s="247" t="s">
        <v>1</v>
      </c>
      <c r="D21" s="248">
        <f>E21+M21</f>
        <v>0</v>
      </c>
      <c r="E21" s="249">
        <f>F21+I21+J21+K21+L21</f>
        <v>0</v>
      </c>
      <c r="F21" s="249">
        <f>G21+H21</f>
        <v>0</v>
      </c>
      <c r="G21" s="249"/>
      <c r="H21" s="249"/>
      <c r="I21" s="249"/>
      <c r="J21" s="249"/>
      <c r="K21" s="249"/>
      <c r="L21" s="249"/>
      <c r="M21" s="249">
        <f>N21+P21</f>
        <v>0</v>
      </c>
      <c r="N21" s="249"/>
      <c r="O21" s="249"/>
      <c r="P21" s="249"/>
      <c r="Q21" s="250"/>
      <c r="R21" s="250"/>
      <c r="S21" s="250"/>
      <c r="T21" s="250"/>
      <c r="U21" s="250"/>
      <c r="V21" s="251"/>
      <c r="W21" s="251"/>
      <c r="X21" s="251"/>
      <c r="Y21" s="251"/>
      <c r="Z21" s="251"/>
      <c r="AA21" s="251"/>
      <c r="AB21" s="251"/>
      <c r="AC21" s="251"/>
      <c r="AD21" s="251"/>
      <c r="AE21" s="251"/>
      <c r="AF21" s="251"/>
      <c r="AG21" s="251"/>
      <c r="AH21" s="251"/>
      <c r="AI21" s="251"/>
      <c r="AJ21" s="251"/>
      <c r="AK21" s="251"/>
      <c r="AL21" s="251"/>
      <c r="AM21" s="251"/>
      <c r="AN21" s="251"/>
      <c r="AO21" s="251"/>
      <c r="AP21" s="251"/>
      <c r="AQ21" s="251"/>
      <c r="AR21" s="251"/>
      <c r="AS21" s="251"/>
      <c r="AT21" s="251"/>
      <c r="AU21" s="251"/>
      <c r="AV21" s="251"/>
      <c r="AW21" s="251"/>
      <c r="AX21" s="251"/>
      <c r="AY21" s="251"/>
      <c r="AZ21" s="251"/>
      <c r="BA21" s="251"/>
      <c r="BB21" s="251"/>
      <c r="BC21" s="251"/>
      <c r="BD21" s="251"/>
      <c r="BE21" s="251"/>
      <c r="BF21" s="251"/>
      <c r="BG21" s="251"/>
      <c r="BH21" s="251"/>
      <c r="BI21" s="251"/>
      <c r="BJ21" s="251"/>
      <c r="BK21" s="251"/>
      <c r="BL21" s="251"/>
      <c r="BM21" s="251"/>
      <c r="BN21" s="251"/>
      <c r="BO21" s="251"/>
      <c r="BP21" s="251"/>
      <c r="BQ21" s="251"/>
      <c r="BR21" s="251"/>
      <c r="BS21" s="251"/>
      <c r="BT21" s="251"/>
      <c r="BU21" s="251"/>
      <c r="BV21" s="251"/>
      <c r="BW21" s="251"/>
      <c r="BX21" s="251"/>
      <c r="BY21" s="251"/>
      <c r="BZ21" s="251"/>
      <c r="CA21" s="251"/>
      <c r="CB21" s="251"/>
      <c r="CC21" s="251"/>
      <c r="CD21" s="251"/>
      <c r="CE21" s="251"/>
      <c r="CF21" s="251"/>
      <c r="CG21" s="251"/>
      <c r="CH21" s="251"/>
      <c r="CI21" s="251"/>
      <c r="CJ21" s="251"/>
      <c r="CK21" s="251"/>
      <c r="CL21" s="251"/>
      <c r="CM21" s="251"/>
      <c r="CN21" s="251"/>
      <c r="CO21" s="251"/>
      <c r="CP21" s="251"/>
      <c r="CQ21" s="251"/>
      <c r="CR21" s="251"/>
      <c r="CS21" s="251"/>
      <c r="CT21" s="251"/>
      <c r="CU21" s="251"/>
      <c r="CV21" s="251"/>
      <c r="CW21" s="251"/>
      <c r="CX21" s="251"/>
      <c r="CY21" s="251"/>
      <c r="CZ21" s="251"/>
      <c r="DA21" s="251"/>
      <c r="DB21" s="251"/>
      <c r="DC21" s="251"/>
      <c r="DD21" s="251"/>
      <c r="DE21" s="251"/>
      <c r="DF21" s="251"/>
      <c r="DG21" s="251"/>
      <c r="DH21" s="251"/>
      <c r="DI21" s="251"/>
      <c r="DJ21" s="251"/>
      <c r="DK21" s="251"/>
      <c r="DL21" s="251"/>
      <c r="DM21" s="251"/>
      <c r="DN21" s="251"/>
      <c r="DO21" s="251"/>
      <c r="DP21" s="251"/>
      <c r="DQ21" s="251"/>
      <c r="DR21" s="251"/>
      <c r="DS21" s="251"/>
      <c r="DT21" s="251"/>
      <c r="DU21" s="251"/>
      <c r="DV21" s="251"/>
      <c r="DW21" s="251"/>
      <c r="DX21" s="251"/>
      <c r="DY21" s="251"/>
      <c r="DZ21" s="251"/>
      <c r="EA21" s="251"/>
      <c r="EB21" s="251"/>
      <c r="EC21" s="251"/>
      <c r="ED21" s="251"/>
      <c r="EE21" s="251"/>
      <c r="EF21" s="251"/>
      <c r="EG21" s="251"/>
      <c r="EH21" s="251"/>
      <c r="EI21" s="251"/>
      <c r="EJ21" s="251"/>
      <c r="EK21" s="251"/>
      <c r="EL21" s="251"/>
      <c r="EM21" s="251"/>
      <c r="EN21" s="251"/>
      <c r="EO21" s="251"/>
      <c r="EP21" s="251"/>
      <c r="EQ21" s="251"/>
      <c r="ER21" s="251"/>
      <c r="ES21" s="251"/>
      <c r="ET21" s="251"/>
      <c r="EU21" s="251"/>
      <c r="EV21" s="251"/>
      <c r="EW21" s="251"/>
      <c r="EX21" s="251"/>
      <c r="EY21" s="251"/>
      <c r="EZ21" s="251"/>
      <c r="FA21" s="251"/>
      <c r="FB21" s="251"/>
      <c r="FC21" s="251"/>
      <c r="FD21" s="251"/>
      <c r="FE21" s="251"/>
      <c r="FF21" s="251"/>
      <c r="FG21" s="251"/>
      <c r="FH21" s="251"/>
      <c r="FI21" s="251"/>
      <c r="FJ21" s="251"/>
      <c r="FK21" s="251"/>
      <c r="FL21" s="251"/>
      <c r="FM21" s="251"/>
      <c r="FN21" s="251"/>
      <c r="FO21" s="251"/>
      <c r="FP21" s="251"/>
      <c r="FQ21" s="251"/>
      <c r="FR21" s="251"/>
      <c r="FS21" s="251"/>
      <c r="FT21" s="251"/>
      <c r="FU21" s="251"/>
      <c r="FV21" s="251"/>
      <c r="FW21" s="251"/>
      <c r="FX21" s="251"/>
      <c r="FY21" s="251"/>
      <c r="FZ21" s="251"/>
      <c r="GA21" s="251"/>
      <c r="GB21" s="251"/>
      <c r="GC21" s="251"/>
      <c r="GD21" s="251"/>
      <c r="GE21" s="251"/>
      <c r="GF21" s="251"/>
      <c r="GG21" s="251"/>
      <c r="GH21" s="251"/>
      <c r="GI21" s="251"/>
      <c r="GJ21" s="251"/>
      <c r="GK21" s="251"/>
      <c r="GL21" s="251"/>
      <c r="GM21" s="251"/>
      <c r="GN21" s="251"/>
      <c r="GO21" s="251"/>
      <c r="GP21" s="251"/>
      <c r="GQ21" s="251"/>
      <c r="GR21" s="251"/>
      <c r="GS21" s="251"/>
      <c r="GT21" s="251"/>
      <c r="GU21" s="251"/>
      <c r="GV21" s="251"/>
      <c r="GW21" s="251"/>
      <c r="GX21" s="251"/>
      <c r="GY21" s="251"/>
      <c r="GZ21" s="251"/>
      <c r="HA21" s="251"/>
      <c r="HB21" s="251"/>
      <c r="HC21" s="251"/>
      <c r="HD21" s="251"/>
      <c r="HE21" s="251"/>
      <c r="HF21" s="251"/>
      <c r="HG21" s="251"/>
      <c r="HH21" s="251"/>
      <c r="HI21" s="251"/>
      <c r="HJ21" s="251"/>
      <c r="HK21" s="251"/>
      <c r="HL21" s="251"/>
      <c r="HM21" s="251"/>
      <c r="HN21" s="251"/>
      <c r="HO21" s="251"/>
      <c r="HP21" s="251"/>
      <c r="HQ21" s="251"/>
      <c r="HR21" s="251"/>
      <c r="HS21" s="251"/>
      <c r="HT21" s="251"/>
      <c r="HU21" s="251"/>
      <c r="HV21" s="251"/>
      <c r="HW21" s="251"/>
      <c r="HX21" s="251"/>
      <c r="HY21" s="251"/>
      <c r="HZ21" s="251"/>
      <c r="IA21" s="251"/>
      <c r="IB21" s="251"/>
      <c r="IC21" s="251"/>
      <c r="ID21" s="251"/>
      <c r="IE21" s="251"/>
      <c r="IF21" s="251"/>
      <c r="IG21" s="251"/>
      <c r="IH21" s="251"/>
      <c r="II21" s="251"/>
      <c r="IJ21" s="251"/>
      <c r="IK21" s="251"/>
      <c r="IL21" s="251"/>
      <c r="IM21" s="251"/>
      <c r="IN21" s="251"/>
      <c r="IO21" s="251"/>
      <c r="IP21" s="251"/>
      <c r="IQ21" s="251"/>
      <c r="IR21" s="251"/>
      <c r="IS21" s="251"/>
      <c r="IT21" s="251"/>
      <c r="IU21" s="251"/>
      <c r="IV21" s="251"/>
    </row>
    <row r="22" spans="1:256" hidden="1">
      <c r="A22" s="795"/>
      <c r="B22" s="798"/>
      <c r="C22" s="247" t="s">
        <v>2</v>
      </c>
      <c r="D22" s="248">
        <f>D20+D21</f>
        <v>1500000</v>
      </c>
      <c r="E22" s="249">
        <f t="shared" ref="E22:P22" si="4">E20+E21</f>
        <v>1500000</v>
      </c>
      <c r="F22" s="249">
        <f t="shared" si="4"/>
        <v>0</v>
      </c>
      <c r="G22" s="249">
        <f t="shared" si="4"/>
        <v>0</v>
      </c>
      <c r="H22" s="249">
        <f t="shared" si="4"/>
        <v>0</v>
      </c>
      <c r="I22" s="249">
        <f t="shared" si="4"/>
        <v>1500000</v>
      </c>
      <c r="J22" s="249">
        <f t="shared" si="4"/>
        <v>0</v>
      </c>
      <c r="K22" s="249">
        <f t="shared" si="4"/>
        <v>0</v>
      </c>
      <c r="L22" s="249">
        <f t="shared" si="4"/>
        <v>0</v>
      </c>
      <c r="M22" s="249">
        <f t="shared" si="4"/>
        <v>0</v>
      </c>
      <c r="N22" s="249">
        <f t="shared" si="4"/>
        <v>0</v>
      </c>
      <c r="O22" s="249">
        <f t="shared" si="4"/>
        <v>0</v>
      </c>
      <c r="P22" s="249">
        <f t="shared" si="4"/>
        <v>0</v>
      </c>
      <c r="Q22" s="250"/>
      <c r="R22" s="250"/>
      <c r="S22" s="250"/>
      <c r="T22" s="250"/>
      <c r="U22" s="250"/>
      <c r="V22" s="251"/>
      <c r="W22" s="251"/>
      <c r="X22" s="251"/>
      <c r="Y22" s="251"/>
      <c r="Z22" s="251"/>
      <c r="AA22" s="251"/>
      <c r="AB22" s="251"/>
      <c r="AC22" s="251"/>
      <c r="AD22" s="251"/>
      <c r="AE22" s="251"/>
      <c r="AF22" s="251"/>
      <c r="AG22" s="251"/>
      <c r="AH22" s="251"/>
      <c r="AI22" s="251"/>
      <c r="AJ22" s="251"/>
      <c r="AK22" s="251"/>
      <c r="AL22" s="251"/>
      <c r="AM22" s="251"/>
      <c r="AN22" s="251"/>
      <c r="AO22" s="251"/>
      <c r="AP22" s="251"/>
      <c r="AQ22" s="251"/>
      <c r="AR22" s="251"/>
      <c r="AS22" s="251"/>
      <c r="AT22" s="251"/>
      <c r="AU22" s="251"/>
      <c r="AV22" s="251"/>
      <c r="AW22" s="251"/>
      <c r="AX22" s="251"/>
      <c r="AY22" s="251"/>
      <c r="AZ22" s="251"/>
      <c r="BA22" s="251"/>
      <c r="BB22" s="251"/>
      <c r="BC22" s="251"/>
      <c r="BD22" s="251"/>
      <c r="BE22" s="251"/>
      <c r="BF22" s="251"/>
      <c r="BG22" s="251"/>
      <c r="BH22" s="251"/>
      <c r="BI22" s="251"/>
      <c r="BJ22" s="251"/>
      <c r="BK22" s="251"/>
      <c r="BL22" s="251"/>
      <c r="BM22" s="251"/>
      <c r="BN22" s="251"/>
      <c r="BO22" s="251"/>
      <c r="BP22" s="251"/>
      <c r="BQ22" s="251"/>
      <c r="BR22" s="251"/>
      <c r="BS22" s="251"/>
      <c r="BT22" s="251"/>
      <c r="BU22" s="251"/>
      <c r="BV22" s="251"/>
      <c r="BW22" s="251"/>
      <c r="BX22" s="251"/>
      <c r="BY22" s="251"/>
      <c r="BZ22" s="251"/>
      <c r="CA22" s="251"/>
      <c r="CB22" s="251"/>
      <c r="CC22" s="251"/>
      <c r="CD22" s="251"/>
      <c r="CE22" s="251"/>
      <c r="CF22" s="251"/>
      <c r="CG22" s="251"/>
      <c r="CH22" s="251"/>
      <c r="CI22" s="251"/>
      <c r="CJ22" s="251"/>
      <c r="CK22" s="251"/>
      <c r="CL22" s="251"/>
      <c r="CM22" s="251"/>
      <c r="CN22" s="251"/>
      <c r="CO22" s="251"/>
      <c r="CP22" s="251"/>
      <c r="CQ22" s="251"/>
      <c r="CR22" s="251"/>
      <c r="CS22" s="251"/>
      <c r="CT22" s="251"/>
      <c r="CU22" s="251"/>
      <c r="CV22" s="251"/>
      <c r="CW22" s="251"/>
      <c r="CX22" s="251"/>
      <c r="CY22" s="251"/>
      <c r="CZ22" s="251"/>
      <c r="DA22" s="251"/>
      <c r="DB22" s="251"/>
      <c r="DC22" s="251"/>
      <c r="DD22" s="251"/>
      <c r="DE22" s="251"/>
      <c r="DF22" s="251"/>
      <c r="DG22" s="251"/>
      <c r="DH22" s="251"/>
      <c r="DI22" s="251"/>
      <c r="DJ22" s="251"/>
      <c r="DK22" s="251"/>
      <c r="DL22" s="251"/>
      <c r="DM22" s="251"/>
      <c r="DN22" s="251"/>
      <c r="DO22" s="251"/>
      <c r="DP22" s="251"/>
      <c r="DQ22" s="251"/>
      <c r="DR22" s="251"/>
      <c r="DS22" s="251"/>
      <c r="DT22" s="251"/>
      <c r="DU22" s="251"/>
      <c r="DV22" s="251"/>
      <c r="DW22" s="251"/>
      <c r="DX22" s="251"/>
      <c r="DY22" s="251"/>
      <c r="DZ22" s="251"/>
      <c r="EA22" s="251"/>
      <c r="EB22" s="251"/>
      <c r="EC22" s="251"/>
      <c r="ED22" s="251"/>
      <c r="EE22" s="251"/>
      <c r="EF22" s="251"/>
      <c r="EG22" s="251"/>
      <c r="EH22" s="251"/>
      <c r="EI22" s="251"/>
      <c r="EJ22" s="251"/>
      <c r="EK22" s="251"/>
      <c r="EL22" s="251"/>
      <c r="EM22" s="251"/>
      <c r="EN22" s="251"/>
      <c r="EO22" s="251"/>
      <c r="EP22" s="251"/>
      <c r="EQ22" s="251"/>
      <c r="ER22" s="251"/>
      <c r="ES22" s="251"/>
      <c r="ET22" s="251"/>
      <c r="EU22" s="251"/>
      <c r="EV22" s="251"/>
      <c r="EW22" s="251"/>
      <c r="EX22" s="251"/>
      <c r="EY22" s="251"/>
      <c r="EZ22" s="251"/>
      <c r="FA22" s="251"/>
      <c r="FB22" s="251"/>
      <c r="FC22" s="251"/>
      <c r="FD22" s="251"/>
      <c r="FE22" s="251"/>
      <c r="FF22" s="251"/>
      <c r="FG22" s="251"/>
      <c r="FH22" s="251"/>
      <c r="FI22" s="251"/>
      <c r="FJ22" s="251"/>
      <c r="FK22" s="251"/>
      <c r="FL22" s="251"/>
      <c r="FM22" s="251"/>
      <c r="FN22" s="251"/>
      <c r="FO22" s="251"/>
      <c r="FP22" s="251"/>
      <c r="FQ22" s="251"/>
      <c r="FR22" s="251"/>
      <c r="FS22" s="251"/>
      <c r="FT22" s="251"/>
      <c r="FU22" s="251"/>
      <c r="FV22" s="251"/>
      <c r="FW22" s="251"/>
      <c r="FX22" s="251"/>
      <c r="FY22" s="251"/>
      <c r="FZ22" s="251"/>
      <c r="GA22" s="251"/>
      <c r="GB22" s="251"/>
      <c r="GC22" s="251"/>
      <c r="GD22" s="251"/>
      <c r="GE22" s="251"/>
      <c r="GF22" s="251"/>
      <c r="GG22" s="251"/>
      <c r="GH22" s="251"/>
      <c r="GI22" s="251"/>
      <c r="GJ22" s="251"/>
      <c r="GK22" s="251"/>
      <c r="GL22" s="251"/>
      <c r="GM22" s="251"/>
      <c r="GN22" s="251"/>
      <c r="GO22" s="251"/>
      <c r="GP22" s="251"/>
      <c r="GQ22" s="251"/>
      <c r="GR22" s="251"/>
      <c r="GS22" s="251"/>
      <c r="GT22" s="251"/>
      <c r="GU22" s="251"/>
      <c r="GV22" s="251"/>
      <c r="GW22" s="251"/>
      <c r="GX22" s="251"/>
      <c r="GY22" s="251"/>
      <c r="GZ22" s="251"/>
      <c r="HA22" s="251"/>
      <c r="HB22" s="251"/>
      <c r="HC22" s="251"/>
      <c r="HD22" s="251"/>
      <c r="HE22" s="251"/>
      <c r="HF22" s="251"/>
      <c r="HG22" s="251"/>
      <c r="HH22" s="251"/>
      <c r="HI22" s="251"/>
      <c r="HJ22" s="251"/>
      <c r="HK22" s="251"/>
      <c r="HL22" s="251"/>
      <c r="HM22" s="251"/>
      <c r="HN22" s="251"/>
      <c r="HO22" s="251"/>
      <c r="HP22" s="251"/>
      <c r="HQ22" s="251"/>
      <c r="HR22" s="251"/>
      <c r="HS22" s="251"/>
      <c r="HT22" s="251"/>
      <c r="HU22" s="251"/>
      <c r="HV22" s="251"/>
      <c r="HW22" s="251"/>
      <c r="HX22" s="251"/>
      <c r="HY22" s="251"/>
      <c r="HZ22" s="251"/>
      <c r="IA22" s="251"/>
      <c r="IB22" s="251"/>
      <c r="IC22" s="251"/>
      <c r="ID22" s="251"/>
      <c r="IE22" s="251"/>
      <c r="IF22" s="251"/>
      <c r="IG22" s="251"/>
      <c r="IH22" s="251"/>
      <c r="II22" s="251"/>
      <c r="IJ22" s="251"/>
      <c r="IK22" s="251"/>
      <c r="IL22" s="251"/>
      <c r="IM22" s="251"/>
      <c r="IN22" s="251"/>
      <c r="IO22" s="251"/>
      <c r="IP22" s="251"/>
      <c r="IQ22" s="251"/>
      <c r="IR22" s="251"/>
      <c r="IS22" s="251"/>
      <c r="IT22" s="251"/>
      <c r="IU22" s="251"/>
      <c r="IV22" s="251"/>
    </row>
    <row r="23" spans="1:256" hidden="1">
      <c r="A23" s="793" t="s">
        <v>518</v>
      </c>
      <c r="B23" s="796" t="s">
        <v>519</v>
      </c>
      <c r="C23" s="247" t="s">
        <v>0</v>
      </c>
      <c r="D23" s="248">
        <f>E23+M23</f>
        <v>7875000</v>
      </c>
      <c r="E23" s="249">
        <f>F23+I23+J23+K23+L23</f>
        <v>7857500</v>
      </c>
      <c r="F23" s="249">
        <f>G23+H23</f>
        <v>0</v>
      </c>
      <c r="G23" s="249">
        <v>0</v>
      </c>
      <c r="H23" s="249">
        <v>0</v>
      </c>
      <c r="I23" s="249">
        <v>12500</v>
      </c>
      <c r="J23" s="249">
        <v>0</v>
      </c>
      <c r="K23" s="249">
        <f>5001000-15000+2859000</f>
        <v>7845000</v>
      </c>
      <c r="L23" s="249">
        <v>0</v>
      </c>
      <c r="M23" s="249">
        <f>N23+P23</f>
        <v>17500</v>
      </c>
      <c r="N23" s="249">
        <v>17500</v>
      </c>
      <c r="O23" s="249">
        <f>10000+5000</f>
        <v>15000</v>
      </c>
      <c r="P23" s="249">
        <v>0</v>
      </c>
      <c r="Q23" s="250"/>
      <c r="R23" s="250"/>
      <c r="S23" s="250"/>
      <c r="T23" s="250"/>
      <c r="U23" s="250"/>
      <c r="V23" s="251"/>
      <c r="W23" s="251"/>
      <c r="X23" s="251"/>
      <c r="Y23" s="251"/>
      <c r="Z23" s="251"/>
      <c r="AA23" s="251"/>
      <c r="AB23" s="251"/>
      <c r="AC23" s="251"/>
      <c r="AD23" s="251"/>
      <c r="AE23" s="251"/>
      <c r="AF23" s="251"/>
      <c r="AG23" s="251"/>
      <c r="AH23" s="251"/>
      <c r="AI23" s="251"/>
      <c r="AJ23" s="251"/>
      <c r="AK23" s="251"/>
      <c r="AL23" s="251"/>
      <c r="AM23" s="251"/>
      <c r="AN23" s="251"/>
      <c r="AO23" s="251"/>
      <c r="AP23" s="251"/>
      <c r="AQ23" s="251"/>
      <c r="AR23" s="251"/>
      <c r="AS23" s="251"/>
      <c r="AT23" s="251"/>
      <c r="AU23" s="251"/>
      <c r="AV23" s="251"/>
      <c r="AW23" s="251"/>
      <c r="AX23" s="251"/>
      <c r="AY23" s="251"/>
      <c r="AZ23" s="251"/>
      <c r="BA23" s="251"/>
      <c r="BB23" s="251"/>
      <c r="BC23" s="251"/>
      <c r="BD23" s="251"/>
      <c r="BE23" s="251"/>
      <c r="BF23" s="251"/>
      <c r="BG23" s="251"/>
      <c r="BH23" s="251"/>
      <c r="BI23" s="251"/>
      <c r="BJ23" s="251"/>
      <c r="BK23" s="251"/>
      <c r="BL23" s="251"/>
      <c r="BM23" s="251"/>
      <c r="BN23" s="251"/>
      <c r="BO23" s="251"/>
      <c r="BP23" s="251"/>
      <c r="BQ23" s="251"/>
      <c r="BR23" s="251"/>
      <c r="BS23" s="251"/>
      <c r="BT23" s="251"/>
      <c r="BU23" s="251"/>
      <c r="BV23" s="251"/>
      <c r="BW23" s="251"/>
      <c r="BX23" s="251"/>
      <c r="BY23" s="251"/>
      <c r="BZ23" s="251"/>
      <c r="CA23" s="251"/>
      <c r="CB23" s="251"/>
      <c r="CC23" s="251"/>
      <c r="CD23" s="251"/>
      <c r="CE23" s="251"/>
      <c r="CF23" s="251"/>
      <c r="CG23" s="251"/>
      <c r="CH23" s="251"/>
      <c r="CI23" s="251"/>
      <c r="CJ23" s="251"/>
      <c r="CK23" s="251"/>
      <c r="CL23" s="251"/>
      <c r="CM23" s="251"/>
      <c r="CN23" s="251"/>
      <c r="CO23" s="251"/>
      <c r="CP23" s="251"/>
      <c r="CQ23" s="251"/>
      <c r="CR23" s="251"/>
      <c r="CS23" s="251"/>
      <c r="CT23" s="251"/>
      <c r="CU23" s="251"/>
      <c r="CV23" s="251"/>
      <c r="CW23" s="251"/>
      <c r="CX23" s="251"/>
      <c r="CY23" s="251"/>
      <c r="CZ23" s="251"/>
      <c r="DA23" s="251"/>
      <c r="DB23" s="251"/>
      <c r="DC23" s="251"/>
      <c r="DD23" s="251"/>
      <c r="DE23" s="251"/>
      <c r="DF23" s="251"/>
      <c r="DG23" s="251"/>
      <c r="DH23" s="251"/>
      <c r="DI23" s="251"/>
      <c r="DJ23" s="251"/>
      <c r="DK23" s="251"/>
      <c r="DL23" s="251"/>
      <c r="DM23" s="251"/>
      <c r="DN23" s="251"/>
      <c r="DO23" s="251"/>
      <c r="DP23" s="251"/>
      <c r="DQ23" s="251"/>
      <c r="DR23" s="251"/>
      <c r="DS23" s="251"/>
      <c r="DT23" s="251"/>
      <c r="DU23" s="251"/>
      <c r="DV23" s="251"/>
      <c r="DW23" s="251"/>
      <c r="DX23" s="251"/>
      <c r="DY23" s="251"/>
      <c r="DZ23" s="251"/>
      <c r="EA23" s="251"/>
      <c r="EB23" s="251"/>
      <c r="EC23" s="251"/>
      <c r="ED23" s="251"/>
      <c r="EE23" s="251"/>
      <c r="EF23" s="251"/>
      <c r="EG23" s="251"/>
      <c r="EH23" s="251"/>
      <c r="EI23" s="251"/>
      <c r="EJ23" s="251"/>
      <c r="EK23" s="251"/>
      <c r="EL23" s="251"/>
      <c r="EM23" s="251"/>
      <c r="EN23" s="251"/>
      <c r="EO23" s="251"/>
      <c r="EP23" s="251"/>
      <c r="EQ23" s="251"/>
      <c r="ER23" s="251"/>
      <c r="ES23" s="251"/>
      <c r="ET23" s="251"/>
      <c r="EU23" s="251"/>
      <c r="EV23" s="251"/>
      <c r="EW23" s="251"/>
      <c r="EX23" s="251"/>
      <c r="EY23" s="251"/>
      <c r="EZ23" s="251"/>
      <c r="FA23" s="251"/>
      <c r="FB23" s="251"/>
      <c r="FC23" s="251"/>
      <c r="FD23" s="251"/>
      <c r="FE23" s="251"/>
      <c r="FF23" s="251"/>
      <c r="FG23" s="251"/>
      <c r="FH23" s="251"/>
      <c r="FI23" s="251"/>
      <c r="FJ23" s="251"/>
      <c r="FK23" s="251"/>
      <c r="FL23" s="251"/>
      <c r="FM23" s="251"/>
      <c r="FN23" s="251"/>
      <c r="FO23" s="251"/>
      <c r="FP23" s="251"/>
      <c r="FQ23" s="251"/>
      <c r="FR23" s="251"/>
      <c r="FS23" s="251"/>
      <c r="FT23" s="251"/>
      <c r="FU23" s="251"/>
      <c r="FV23" s="251"/>
      <c r="FW23" s="251"/>
      <c r="FX23" s="251"/>
      <c r="FY23" s="251"/>
      <c r="FZ23" s="251"/>
      <c r="GA23" s="251"/>
      <c r="GB23" s="251"/>
      <c r="GC23" s="251"/>
      <c r="GD23" s="251"/>
      <c r="GE23" s="251"/>
      <c r="GF23" s="251"/>
      <c r="GG23" s="251"/>
      <c r="GH23" s="251"/>
      <c r="GI23" s="251"/>
      <c r="GJ23" s="251"/>
      <c r="GK23" s="251"/>
      <c r="GL23" s="251"/>
      <c r="GM23" s="251"/>
      <c r="GN23" s="251"/>
      <c r="GO23" s="251"/>
      <c r="GP23" s="251"/>
      <c r="GQ23" s="251"/>
      <c r="GR23" s="251"/>
      <c r="GS23" s="251"/>
      <c r="GT23" s="251"/>
      <c r="GU23" s="251"/>
      <c r="GV23" s="251"/>
      <c r="GW23" s="251"/>
      <c r="GX23" s="251"/>
      <c r="GY23" s="251"/>
      <c r="GZ23" s="251"/>
      <c r="HA23" s="251"/>
      <c r="HB23" s="251"/>
      <c r="HC23" s="251"/>
      <c r="HD23" s="251"/>
      <c r="HE23" s="251"/>
      <c r="HF23" s="251"/>
      <c r="HG23" s="251"/>
      <c r="HH23" s="251"/>
      <c r="HI23" s="251"/>
      <c r="HJ23" s="251"/>
      <c r="HK23" s="251"/>
      <c r="HL23" s="251"/>
      <c r="HM23" s="251"/>
      <c r="HN23" s="251"/>
      <c r="HO23" s="251"/>
      <c r="HP23" s="251"/>
      <c r="HQ23" s="251"/>
      <c r="HR23" s="251"/>
      <c r="HS23" s="251"/>
      <c r="HT23" s="251"/>
      <c r="HU23" s="251"/>
      <c r="HV23" s="251"/>
      <c r="HW23" s="251"/>
      <c r="HX23" s="251"/>
      <c r="HY23" s="251"/>
      <c r="HZ23" s="251"/>
      <c r="IA23" s="251"/>
      <c r="IB23" s="251"/>
      <c r="IC23" s="251"/>
      <c r="ID23" s="251"/>
      <c r="IE23" s="251"/>
      <c r="IF23" s="251"/>
      <c r="IG23" s="251"/>
      <c r="IH23" s="251"/>
      <c r="II23" s="251"/>
      <c r="IJ23" s="251"/>
      <c r="IK23" s="251"/>
      <c r="IL23" s="251"/>
      <c r="IM23" s="251"/>
      <c r="IN23" s="251"/>
      <c r="IO23" s="251"/>
      <c r="IP23" s="251"/>
      <c r="IQ23" s="251"/>
      <c r="IR23" s="251"/>
      <c r="IS23" s="251"/>
      <c r="IT23" s="251"/>
      <c r="IU23" s="251"/>
      <c r="IV23" s="251"/>
    </row>
    <row r="24" spans="1:256" hidden="1">
      <c r="A24" s="794"/>
      <c r="B24" s="797"/>
      <c r="C24" s="247" t="s">
        <v>1</v>
      </c>
      <c r="D24" s="248">
        <f>E24+M24</f>
        <v>0</v>
      </c>
      <c r="E24" s="249">
        <f>F24+I24+J24+K24+L24</f>
        <v>0</v>
      </c>
      <c r="F24" s="249">
        <f>G24+H24</f>
        <v>0</v>
      </c>
      <c r="G24" s="249"/>
      <c r="H24" s="249"/>
      <c r="I24" s="249"/>
      <c r="J24" s="249"/>
      <c r="K24" s="249"/>
      <c r="L24" s="249"/>
      <c r="M24" s="249">
        <f>N24+P24</f>
        <v>0</v>
      </c>
      <c r="N24" s="249"/>
      <c r="O24" s="249"/>
      <c r="P24" s="249"/>
      <c r="Q24" s="250"/>
      <c r="R24" s="250"/>
      <c r="S24" s="250"/>
      <c r="T24" s="250"/>
      <c r="U24" s="250"/>
      <c r="V24" s="251"/>
      <c r="W24" s="251"/>
      <c r="X24" s="251"/>
      <c r="Y24" s="251"/>
      <c r="Z24" s="251"/>
      <c r="AA24" s="251"/>
      <c r="AB24" s="251"/>
      <c r="AC24" s="251"/>
      <c r="AD24" s="251"/>
      <c r="AE24" s="251"/>
      <c r="AF24" s="251"/>
      <c r="AG24" s="251"/>
      <c r="AH24" s="251"/>
      <c r="AI24" s="251"/>
      <c r="AJ24" s="251"/>
      <c r="AK24" s="251"/>
      <c r="AL24" s="251"/>
      <c r="AM24" s="251"/>
      <c r="AN24" s="251"/>
      <c r="AO24" s="251"/>
      <c r="AP24" s="251"/>
      <c r="AQ24" s="251"/>
      <c r="AR24" s="251"/>
      <c r="AS24" s="251"/>
      <c r="AT24" s="251"/>
      <c r="AU24" s="251"/>
      <c r="AV24" s="251"/>
      <c r="AW24" s="251"/>
      <c r="AX24" s="251"/>
      <c r="AY24" s="251"/>
      <c r="AZ24" s="251"/>
      <c r="BA24" s="251"/>
      <c r="BB24" s="251"/>
      <c r="BC24" s="251"/>
      <c r="BD24" s="251"/>
      <c r="BE24" s="251"/>
      <c r="BF24" s="251"/>
      <c r="BG24" s="251"/>
      <c r="BH24" s="251"/>
      <c r="BI24" s="251"/>
      <c r="BJ24" s="251"/>
      <c r="BK24" s="251"/>
      <c r="BL24" s="251"/>
      <c r="BM24" s="251"/>
      <c r="BN24" s="251"/>
      <c r="BO24" s="251"/>
      <c r="BP24" s="251"/>
      <c r="BQ24" s="251"/>
      <c r="BR24" s="251"/>
      <c r="BS24" s="251"/>
      <c r="BT24" s="251"/>
      <c r="BU24" s="251"/>
      <c r="BV24" s="251"/>
      <c r="BW24" s="251"/>
      <c r="BX24" s="251"/>
      <c r="BY24" s="251"/>
      <c r="BZ24" s="251"/>
      <c r="CA24" s="251"/>
      <c r="CB24" s="251"/>
      <c r="CC24" s="251"/>
      <c r="CD24" s="251"/>
      <c r="CE24" s="251"/>
      <c r="CF24" s="251"/>
      <c r="CG24" s="251"/>
      <c r="CH24" s="251"/>
      <c r="CI24" s="251"/>
      <c r="CJ24" s="251"/>
      <c r="CK24" s="251"/>
      <c r="CL24" s="251"/>
      <c r="CM24" s="251"/>
      <c r="CN24" s="251"/>
      <c r="CO24" s="251"/>
      <c r="CP24" s="251"/>
      <c r="CQ24" s="251"/>
      <c r="CR24" s="251"/>
      <c r="CS24" s="251"/>
      <c r="CT24" s="251"/>
      <c r="CU24" s="251"/>
      <c r="CV24" s="251"/>
      <c r="CW24" s="251"/>
      <c r="CX24" s="251"/>
      <c r="CY24" s="251"/>
      <c r="CZ24" s="251"/>
      <c r="DA24" s="251"/>
      <c r="DB24" s="251"/>
      <c r="DC24" s="251"/>
      <c r="DD24" s="251"/>
      <c r="DE24" s="251"/>
      <c r="DF24" s="251"/>
      <c r="DG24" s="251"/>
      <c r="DH24" s="251"/>
      <c r="DI24" s="251"/>
      <c r="DJ24" s="251"/>
      <c r="DK24" s="251"/>
      <c r="DL24" s="251"/>
      <c r="DM24" s="251"/>
      <c r="DN24" s="251"/>
      <c r="DO24" s="251"/>
      <c r="DP24" s="251"/>
      <c r="DQ24" s="251"/>
      <c r="DR24" s="251"/>
      <c r="DS24" s="251"/>
      <c r="DT24" s="251"/>
      <c r="DU24" s="251"/>
      <c r="DV24" s="251"/>
      <c r="DW24" s="251"/>
      <c r="DX24" s="251"/>
      <c r="DY24" s="251"/>
      <c r="DZ24" s="251"/>
      <c r="EA24" s="251"/>
      <c r="EB24" s="251"/>
      <c r="EC24" s="251"/>
      <c r="ED24" s="251"/>
      <c r="EE24" s="251"/>
      <c r="EF24" s="251"/>
      <c r="EG24" s="251"/>
      <c r="EH24" s="251"/>
      <c r="EI24" s="251"/>
      <c r="EJ24" s="251"/>
      <c r="EK24" s="251"/>
      <c r="EL24" s="251"/>
      <c r="EM24" s="251"/>
      <c r="EN24" s="251"/>
      <c r="EO24" s="251"/>
      <c r="EP24" s="251"/>
      <c r="EQ24" s="251"/>
      <c r="ER24" s="251"/>
      <c r="ES24" s="251"/>
      <c r="ET24" s="251"/>
      <c r="EU24" s="251"/>
      <c r="EV24" s="251"/>
      <c r="EW24" s="251"/>
      <c r="EX24" s="251"/>
      <c r="EY24" s="251"/>
      <c r="EZ24" s="251"/>
      <c r="FA24" s="251"/>
      <c r="FB24" s="251"/>
      <c r="FC24" s="251"/>
      <c r="FD24" s="251"/>
      <c r="FE24" s="251"/>
      <c r="FF24" s="251"/>
      <c r="FG24" s="251"/>
      <c r="FH24" s="251"/>
      <c r="FI24" s="251"/>
      <c r="FJ24" s="251"/>
      <c r="FK24" s="251"/>
      <c r="FL24" s="251"/>
      <c r="FM24" s="251"/>
      <c r="FN24" s="251"/>
      <c r="FO24" s="251"/>
      <c r="FP24" s="251"/>
      <c r="FQ24" s="251"/>
      <c r="FR24" s="251"/>
      <c r="FS24" s="251"/>
      <c r="FT24" s="251"/>
      <c r="FU24" s="251"/>
      <c r="FV24" s="251"/>
      <c r="FW24" s="251"/>
      <c r="FX24" s="251"/>
      <c r="FY24" s="251"/>
      <c r="FZ24" s="251"/>
      <c r="GA24" s="251"/>
      <c r="GB24" s="251"/>
      <c r="GC24" s="251"/>
      <c r="GD24" s="251"/>
      <c r="GE24" s="251"/>
      <c r="GF24" s="251"/>
      <c r="GG24" s="251"/>
      <c r="GH24" s="251"/>
      <c r="GI24" s="251"/>
      <c r="GJ24" s="251"/>
      <c r="GK24" s="251"/>
      <c r="GL24" s="251"/>
      <c r="GM24" s="251"/>
      <c r="GN24" s="251"/>
      <c r="GO24" s="251"/>
      <c r="GP24" s="251"/>
      <c r="GQ24" s="251"/>
      <c r="GR24" s="251"/>
      <c r="GS24" s="251"/>
      <c r="GT24" s="251"/>
      <c r="GU24" s="251"/>
      <c r="GV24" s="251"/>
      <c r="GW24" s="251"/>
      <c r="GX24" s="251"/>
      <c r="GY24" s="251"/>
      <c r="GZ24" s="251"/>
      <c r="HA24" s="251"/>
      <c r="HB24" s="251"/>
      <c r="HC24" s="251"/>
      <c r="HD24" s="251"/>
      <c r="HE24" s="251"/>
      <c r="HF24" s="251"/>
      <c r="HG24" s="251"/>
      <c r="HH24" s="251"/>
      <c r="HI24" s="251"/>
      <c r="HJ24" s="251"/>
      <c r="HK24" s="251"/>
      <c r="HL24" s="251"/>
      <c r="HM24" s="251"/>
      <c r="HN24" s="251"/>
      <c r="HO24" s="251"/>
      <c r="HP24" s="251"/>
      <c r="HQ24" s="251"/>
      <c r="HR24" s="251"/>
      <c r="HS24" s="251"/>
      <c r="HT24" s="251"/>
      <c r="HU24" s="251"/>
      <c r="HV24" s="251"/>
      <c r="HW24" s="251"/>
      <c r="HX24" s="251"/>
      <c r="HY24" s="251"/>
      <c r="HZ24" s="251"/>
      <c r="IA24" s="251"/>
      <c r="IB24" s="251"/>
      <c r="IC24" s="251"/>
      <c r="ID24" s="251"/>
      <c r="IE24" s="251"/>
      <c r="IF24" s="251"/>
      <c r="IG24" s="251"/>
      <c r="IH24" s="251"/>
      <c r="II24" s="251"/>
      <c r="IJ24" s="251"/>
      <c r="IK24" s="251"/>
      <c r="IL24" s="251"/>
      <c r="IM24" s="251"/>
      <c r="IN24" s="251"/>
      <c r="IO24" s="251"/>
      <c r="IP24" s="251"/>
      <c r="IQ24" s="251"/>
      <c r="IR24" s="251"/>
      <c r="IS24" s="251"/>
      <c r="IT24" s="251"/>
      <c r="IU24" s="251"/>
      <c r="IV24" s="251"/>
    </row>
    <row r="25" spans="1:256" hidden="1">
      <c r="A25" s="795"/>
      <c r="B25" s="798"/>
      <c r="C25" s="247" t="s">
        <v>2</v>
      </c>
      <c r="D25" s="248">
        <f>D23+D24</f>
        <v>7875000</v>
      </c>
      <c r="E25" s="249">
        <f t="shared" ref="E25:P25" si="5">E23+E24</f>
        <v>7857500</v>
      </c>
      <c r="F25" s="249">
        <f t="shared" si="5"/>
        <v>0</v>
      </c>
      <c r="G25" s="249">
        <f t="shared" si="5"/>
        <v>0</v>
      </c>
      <c r="H25" s="249">
        <f t="shared" si="5"/>
        <v>0</v>
      </c>
      <c r="I25" s="249">
        <f t="shared" si="5"/>
        <v>12500</v>
      </c>
      <c r="J25" s="249">
        <f t="shared" si="5"/>
        <v>0</v>
      </c>
      <c r="K25" s="249">
        <f t="shared" si="5"/>
        <v>7845000</v>
      </c>
      <c r="L25" s="249">
        <f t="shared" si="5"/>
        <v>0</v>
      </c>
      <c r="M25" s="249">
        <f t="shared" si="5"/>
        <v>17500</v>
      </c>
      <c r="N25" s="249">
        <f t="shared" si="5"/>
        <v>17500</v>
      </c>
      <c r="O25" s="249">
        <f t="shared" si="5"/>
        <v>15000</v>
      </c>
      <c r="P25" s="249">
        <f t="shared" si="5"/>
        <v>0</v>
      </c>
      <c r="Q25" s="250"/>
      <c r="R25" s="250"/>
      <c r="S25" s="250"/>
      <c r="T25" s="250"/>
      <c r="U25" s="250"/>
      <c r="V25" s="251"/>
      <c r="W25" s="251"/>
      <c r="X25" s="251"/>
      <c r="Y25" s="251"/>
      <c r="Z25" s="251"/>
      <c r="AA25" s="251"/>
      <c r="AB25" s="251"/>
      <c r="AC25" s="251"/>
      <c r="AD25" s="251"/>
      <c r="AE25" s="251"/>
      <c r="AF25" s="251"/>
      <c r="AG25" s="251"/>
      <c r="AH25" s="251"/>
      <c r="AI25" s="251"/>
      <c r="AJ25" s="251"/>
      <c r="AK25" s="251"/>
      <c r="AL25" s="251"/>
      <c r="AM25" s="251"/>
      <c r="AN25" s="251"/>
      <c r="AO25" s="251"/>
      <c r="AP25" s="251"/>
      <c r="AQ25" s="251"/>
      <c r="AR25" s="251"/>
      <c r="AS25" s="251"/>
      <c r="AT25" s="251"/>
      <c r="AU25" s="251"/>
      <c r="AV25" s="251"/>
      <c r="AW25" s="251"/>
      <c r="AX25" s="251"/>
      <c r="AY25" s="251"/>
      <c r="AZ25" s="251"/>
      <c r="BA25" s="251"/>
      <c r="BB25" s="251"/>
      <c r="BC25" s="251"/>
      <c r="BD25" s="251"/>
      <c r="BE25" s="251"/>
      <c r="BF25" s="251"/>
      <c r="BG25" s="251"/>
      <c r="BH25" s="251"/>
      <c r="BI25" s="251"/>
      <c r="BJ25" s="251"/>
      <c r="BK25" s="251"/>
      <c r="BL25" s="251"/>
      <c r="BM25" s="251"/>
      <c r="BN25" s="251"/>
      <c r="BO25" s="251"/>
      <c r="BP25" s="251"/>
      <c r="BQ25" s="251"/>
      <c r="BR25" s="251"/>
      <c r="BS25" s="251"/>
      <c r="BT25" s="251"/>
      <c r="BU25" s="251"/>
      <c r="BV25" s="251"/>
      <c r="BW25" s="251"/>
      <c r="BX25" s="251"/>
      <c r="BY25" s="251"/>
      <c r="BZ25" s="251"/>
      <c r="CA25" s="251"/>
      <c r="CB25" s="251"/>
      <c r="CC25" s="251"/>
      <c r="CD25" s="251"/>
      <c r="CE25" s="251"/>
      <c r="CF25" s="251"/>
      <c r="CG25" s="251"/>
      <c r="CH25" s="251"/>
      <c r="CI25" s="251"/>
      <c r="CJ25" s="251"/>
      <c r="CK25" s="251"/>
      <c r="CL25" s="251"/>
      <c r="CM25" s="251"/>
      <c r="CN25" s="251"/>
      <c r="CO25" s="251"/>
      <c r="CP25" s="251"/>
      <c r="CQ25" s="251"/>
      <c r="CR25" s="251"/>
      <c r="CS25" s="251"/>
      <c r="CT25" s="251"/>
      <c r="CU25" s="251"/>
      <c r="CV25" s="251"/>
      <c r="CW25" s="251"/>
      <c r="CX25" s="251"/>
      <c r="CY25" s="251"/>
      <c r="CZ25" s="251"/>
      <c r="DA25" s="251"/>
      <c r="DB25" s="251"/>
      <c r="DC25" s="251"/>
      <c r="DD25" s="251"/>
      <c r="DE25" s="251"/>
      <c r="DF25" s="251"/>
      <c r="DG25" s="251"/>
      <c r="DH25" s="251"/>
      <c r="DI25" s="251"/>
      <c r="DJ25" s="251"/>
      <c r="DK25" s="251"/>
      <c r="DL25" s="251"/>
      <c r="DM25" s="251"/>
      <c r="DN25" s="251"/>
      <c r="DO25" s="251"/>
      <c r="DP25" s="251"/>
      <c r="DQ25" s="251"/>
      <c r="DR25" s="251"/>
      <c r="DS25" s="251"/>
      <c r="DT25" s="251"/>
      <c r="DU25" s="251"/>
      <c r="DV25" s="251"/>
      <c r="DW25" s="251"/>
      <c r="DX25" s="251"/>
      <c r="DY25" s="251"/>
      <c r="DZ25" s="251"/>
      <c r="EA25" s="251"/>
      <c r="EB25" s="251"/>
      <c r="EC25" s="251"/>
      <c r="ED25" s="251"/>
      <c r="EE25" s="251"/>
      <c r="EF25" s="251"/>
      <c r="EG25" s="251"/>
      <c r="EH25" s="251"/>
      <c r="EI25" s="251"/>
      <c r="EJ25" s="251"/>
      <c r="EK25" s="251"/>
      <c r="EL25" s="251"/>
      <c r="EM25" s="251"/>
      <c r="EN25" s="251"/>
      <c r="EO25" s="251"/>
      <c r="EP25" s="251"/>
      <c r="EQ25" s="251"/>
      <c r="ER25" s="251"/>
      <c r="ES25" s="251"/>
      <c r="ET25" s="251"/>
      <c r="EU25" s="251"/>
      <c r="EV25" s="251"/>
      <c r="EW25" s="251"/>
      <c r="EX25" s="251"/>
      <c r="EY25" s="251"/>
      <c r="EZ25" s="251"/>
      <c r="FA25" s="251"/>
      <c r="FB25" s="251"/>
      <c r="FC25" s="251"/>
      <c r="FD25" s="251"/>
      <c r="FE25" s="251"/>
      <c r="FF25" s="251"/>
      <c r="FG25" s="251"/>
      <c r="FH25" s="251"/>
      <c r="FI25" s="251"/>
      <c r="FJ25" s="251"/>
      <c r="FK25" s="251"/>
      <c r="FL25" s="251"/>
      <c r="FM25" s="251"/>
      <c r="FN25" s="251"/>
      <c r="FO25" s="251"/>
      <c r="FP25" s="251"/>
      <c r="FQ25" s="251"/>
      <c r="FR25" s="251"/>
      <c r="FS25" s="251"/>
      <c r="FT25" s="251"/>
      <c r="FU25" s="251"/>
      <c r="FV25" s="251"/>
      <c r="FW25" s="251"/>
      <c r="FX25" s="251"/>
      <c r="FY25" s="251"/>
      <c r="FZ25" s="251"/>
      <c r="GA25" s="251"/>
      <c r="GB25" s="251"/>
      <c r="GC25" s="251"/>
      <c r="GD25" s="251"/>
      <c r="GE25" s="251"/>
      <c r="GF25" s="251"/>
      <c r="GG25" s="251"/>
      <c r="GH25" s="251"/>
      <c r="GI25" s="251"/>
      <c r="GJ25" s="251"/>
      <c r="GK25" s="251"/>
      <c r="GL25" s="251"/>
      <c r="GM25" s="251"/>
      <c r="GN25" s="251"/>
      <c r="GO25" s="251"/>
      <c r="GP25" s="251"/>
      <c r="GQ25" s="251"/>
      <c r="GR25" s="251"/>
      <c r="GS25" s="251"/>
      <c r="GT25" s="251"/>
      <c r="GU25" s="251"/>
      <c r="GV25" s="251"/>
      <c r="GW25" s="251"/>
      <c r="GX25" s="251"/>
      <c r="GY25" s="251"/>
      <c r="GZ25" s="251"/>
      <c r="HA25" s="251"/>
      <c r="HB25" s="251"/>
      <c r="HC25" s="251"/>
      <c r="HD25" s="251"/>
      <c r="HE25" s="251"/>
      <c r="HF25" s="251"/>
      <c r="HG25" s="251"/>
      <c r="HH25" s="251"/>
      <c r="HI25" s="251"/>
      <c r="HJ25" s="251"/>
      <c r="HK25" s="251"/>
      <c r="HL25" s="251"/>
      <c r="HM25" s="251"/>
      <c r="HN25" s="251"/>
      <c r="HO25" s="251"/>
      <c r="HP25" s="251"/>
      <c r="HQ25" s="251"/>
      <c r="HR25" s="251"/>
      <c r="HS25" s="251"/>
      <c r="HT25" s="251"/>
      <c r="HU25" s="251"/>
      <c r="HV25" s="251"/>
      <c r="HW25" s="251"/>
      <c r="HX25" s="251"/>
      <c r="HY25" s="251"/>
      <c r="HZ25" s="251"/>
      <c r="IA25" s="251"/>
      <c r="IB25" s="251"/>
      <c r="IC25" s="251"/>
      <c r="ID25" s="251"/>
      <c r="IE25" s="251"/>
      <c r="IF25" s="251"/>
      <c r="IG25" s="251"/>
      <c r="IH25" s="251"/>
      <c r="II25" s="251"/>
      <c r="IJ25" s="251"/>
      <c r="IK25" s="251"/>
      <c r="IL25" s="251"/>
      <c r="IM25" s="251"/>
      <c r="IN25" s="251"/>
      <c r="IO25" s="251"/>
      <c r="IP25" s="251"/>
      <c r="IQ25" s="251"/>
      <c r="IR25" s="251"/>
      <c r="IS25" s="251"/>
      <c r="IT25" s="251"/>
      <c r="IU25" s="251"/>
      <c r="IV25" s="251"/>
    </row>
    <row r="26" spans="1:256" hidden="1">
      <c r="A26" s="793" t="s">
        <v>485</v>
      </c>
      <c r="B26" s="796" t="s">
        <v>520</v>
      </c>
      <c r="C26" s="247" t="s">
        <v>0</v>
      </c>
      <c r="D26" s="248">
        <f>E26+M26</f>
        <v>12500000</v>
      </c>
      <c r="E26" s="249">
        <f>F26+I26+J26+K26+L26</f>
        <v>373552</v>
      </c>
      <c r="F26" s="249">
        <f>G26+H26</f>
        <v>373552</v>
      </c>
      <c r="G26" s="249">
        <v>305052</v>
      </c>
      <c r="H26" s="249">
        <v>68500</v>
      </c>
      <c r="I26" s="249">
        <v>0</v>
      </c>
      <c r="J26" s="249">
        <v>0</v>
      </c>
      <c r="K26" s="249">
        <v>0</v>
      </c>
      <c r="L26" s="249">
        <v>0</v>
      </c>
      <c r="M26" s="249">
        <f>N26+P26</f>
        <v>12126448</v>
      </c>
      <c r="N26" s="249">
        <v>12126448</v>
      </c>
      <c r="O26" s="249">
        <v>0</v>
      </c>
      <c r="P26" s="249">
        <v>0</v>
      </c>
      <c r="Q26" s="250"/>
      <c r="R26" s="250"/>
      <c r="S26" s="250"/>
      <c r="T26" s="250"/>
      <c r="U26" s="250"/>
      <c r="V26" s="251"/>
      <c r="W26" s="251"/>
      <c r="X26" s="251"/>
      <c r="Y26" s="251"/>
      <c r="Z26" s="251"/>
      <c r="AA26" s="251"/>
      <c r="AB26" s="251"/>
      <c r="AC26" s="251"/>
      <c r="AD26" s="251"/>
      <c r="AE26" s="251"/>
      <c r="AF26" s="251"/>
      <c r="AG26" s="251"/>
      <c r="AH26" s="251"/>
      <c r="AI26" s="251"/>
      <c r="AJ26" s="251"/>
      <c r="AK26" s="251"/>
      <c r="AL26" s="251"/>
      <c r="AM26" s="251"/>
      <c r="AN26" s="251"/>
      <c r="AO26" s="251"/>
      <c r="AP26" s="251"/>
      <c r="AQ26" s="251"/>
      <c r="AR26" s="251"/>
      <c r="AS26" s="251"/>
      <c r="AT26" s="251"/>
      <c r="AU26" s="251"/>
      <c r="AV26" s="251"/>
      <c r="AW26" s="251"/>
      <c r="AX26" s="251"/>
      <c r="AY26" s="251"/>
      <c r="AZ26" s="251"/>
      <c r="BA26" s="251"/>
      <c r="BB26" s="251"/>
      <c r="BC26" s="251"/>
      <c r="BD26" s="251"/>
      <c r="BE26" s="251"/>
      <c r="BF26" s="251"/>
      <c r="BG26" s="251"/>
      <c r="BH26" s="251"/>
      <c r="BI26" s="251"/>
      <c r="BJ26" s="251"/>
      <c r="BK26" s="251"/>
      <c r="BL26" s="251"/>
      <c r="BM26" s="251"/>
      <c r="BN26" s="251"/>
      <c r="BO26" s="251"/>
      <c r="BP26" s="251"/>
      <c r="BQ26" s="251"/>
      <c r="BR26" s="251"/>
      <c r="BS26" s="251"/>
      <c r="BT26" s="251"/>
      <c r="BU26" s="251"/>
      <c r="BV26" s="251"/>
      <c r="BW26" s="251"/>
      <c r="BX26" s="251"/>
      <c r="BY26" s="251"/>
      <c r="BZ26" s="251"/>
      <c r="CA26" s="251"/>
      <c r="CB26" s="251"/>
      <c r="CC26" s="251"/>
      <c r="CD26" s="251"/>
      <c r="CE26" s="251"/>
      <c r="CF26" s="251"/>
      <c r="CG26" s="251"/>
      <c r="CH26" s="251"/>
      <c r="CI26" s="251"/>
      <c r="CJ26" s="251"/>
      <c r="CK26" s="251"/>
      <c r="CL26" s="251"/>
      <c r="CM26" s="251"/>
      <c r="CN26" s="251"/>
      <c r="CO26" s="251"/>
      <c r="CP26" s="251"/>
      <c r="CQ26" s="251"/>
      <c r="CR26" s="251"/>
      <c r="CS26" s="251"/>
      <c r="CT26" s="251"/>
      <c r="CU26" s="251"/>
      <c r="CV26" s="251"/>
      <c r="CW26" s="251"/>
      <c r="CX26" s="251"/>
      <c r="CY26" s="251"/>
      <c r="CZ26" s="251"/>
      <c r="DA26" s="251"/>
      <c r="DB26" s="251"/>
      <c r="DC26" s="251"/>
      <c r="DD26" s="251"/>
      <c r="DE26" s="251"/>
      <c r="DF26" s="251"/>
      <c r="DG26" s="251"/>
      <c r="DH26" s="251"/>
      <c r="DI26" s="251"/>
      <c r="DJ26" s="251"/>
      <c r="DK26" s="251"/>
      <c r="DL26" s="251"/>
      <c r="DM26" s="251"/>
      <c r="DN26" s="251"/>
      <c r="DO26" s="251"/>
      <c r="DP26" s="251"/>
      <c r="DQ26" s="251"/>
      <c r="DR26" s="251"/>
      <c r="DS26" s="251"/>
      <c r="DT26" s="251"/>
      <c r="DU26" s="251"/>
      <c r="DV26" s="251"/>
      <c r="DW26" s="251"/>
      <c r="DX26" s="251"/>
      <c r="DY26" s="251"/>
      <c r="DZ26" s="251"/>
      <c r="EA26" s="251"/>
      <c r="EB26" s="251"/>
      <c r="EC26" s="251"/>
      <c r="ED26" s="251"/>
      <c r="EE26" s="251"/>
      <c r="EF26" s="251"/>
      <c r="EG26" s="251"/>
      <c r="EH26" s="251"/>
      <c r="EI26" s="251"/>
      <c r="EJ26" s="251"/>
      <c r="EK26" s="251"/>
      <c r="EL26" s="251"/>
      <c r="EM26" s="251"/>
      <c r="EN26" s="251"/>
      <c r="EO26" s="251"/>
      <c r="EP26" s="251"/>
      <c r="EQ26" s="251"/>
      <c r="ER26" s="251"/>
      <c r="ES26" s="251"/>
      <c r="ET26" s="251"/>
      <c r="EU26" s="251"/>
      <c r="EV26" s="251"/>
      <c r="EW26" s="251"/>
      <c r="EX26" s="251"/>
      <c r="EY26" s="251"/>
      <c r="EZ26" s="251"/>
      <c r="FA26" s="251"/>
      <c r="FB26" s="251"/>
      <c r="FC26" s="251"/>
      <c r="FD26" s="251"/>
      <c r="FE26" s="251"/>
      <c r="FF26" s="251"/>
      <c r="FG26" s="251"/>
      <c r="FH26" s="251"/>
      <c r="FI26" s="251"/>
      <c r="FJ26" s="251"/>
      <c r="FK26" s="251"/>
      <c r="FL26" s="251"/>
      <c r="FM26" s="251"/>
      <c r="FN26" s="251"/>
      <c r="FO26" s="251"/>
      <c r="FP26" s="251"/>
      <c r="FQ26" s="251"/>
      <c r="FR26" s="251"/>
      <c r="FS26" s="251"/>
      <c r="FT26" s="251"/>
      <c r="FU26" s="251"/>
      <c r="FV26" s="251"/>
      <c r="FW26" s="251"/>
      <c r="FX26" s="251"/>
      <c r="FY26" s="251"/>
      <c r="FZ26" s="251"/>
      <c r="GA26" s="251"/>
      <c r="GB26" s="251"/>
      <c r="GC26" s="251"/>
      <c r="GD26" s="251"/>
      <c r="GE26" s="251"/>
      <c r="GF26" s="251"/>
      <c r="GG26" s="251"/>
      <c r="GH26" s="251"/>
      <c r="GI26" s="251"/>
      <c r="GJ26" s="251"/>
      <c r="GK26" s="251"/>
      <c r="GL26" s="251"/>
      <c r="GM26" s="251"/>
      <c r="GN26" s="251"/>
      <c r="GO26" s="251"/>
      <c r="GP26" s="251"/>
      <c r="GQ26" s="251"/>
      <c r="GR26" s="251"/>
      <c r="GS26" s="251"/>
      <c r="GT26" s="251"/>
      <c r="GU26" s="251"/>
      <c r="GV26" s="251"/>
      <c r="GW26" s="251"/>
      <c r="GX26" s="251"/>
      <c r="GY26" s="251"/>
      <c r="GZ26" s="251"/>
      <c r="HA26" s="251"/>
      <c r="HB26" s="251"/>
      <c r="HC26" s="251"/>
      <c r="HD26" s="251"/>
      <c r="HE26" s="251"/>
      <c r="HF26" s="251"/>
      <c r="HG26" s="251"/>
      <c r="HH26" s="251"/>
      <c r="HI26" s="251"/>
      <c r="HJ26" s="251"/>
      <c r="HK26" s="251"/>
      <c r="HL26" s="251"/>
      <c r="HM26" s="251"/>
      <c r="HN26" s="251"/>
      <c r="HO26" s="251"/>
      <c r="HP26" s="251"/>
      <c r="HQ26" s="251"/>
      <c r="HR26" s="251"/>
      <c r="HS26" s="251"/>
      <c r="HT26" s="251"/>
      <c r="HU26" s="251"/>
      <c r="HV26" s="251"/>
      <c r="HW26" s="251"/>
      <c r="HX26" s="251"/>
      <c r="HY26" s="251"/>
      <c r="HZ26" s="251"/>
      <c r="IA26" s="251"/>
      <c r="IB26" s="251"/>
      <c r="IC26" s="251"/>
      <c r="ID26" s="251"/>
      <c r="IE26" s="251"/>
      <c r="IF26" s="251"/>
      <c r="IG26" s="251"/>
      <c r="IH26" s="251"/>
      <c r="II26" s="251"/>
      <c r="IJ26" s="251"/>
      <c r="IK26" s="251"/>
      <c r="IL26" s="251"/>
      <c r="IM26" s="251"/>
      <c r="IN26" s="251"/>
      <c r="IO26" s="251"/>
      <c r="IP26" s="251"/>
      <c r="IQ26" s="251"/>
      <c r="IR26" s="251"/>
      <c r="IS26" s="251"/>
      <c r="IT26" s="251"/>
      <c r="IU26" s="251"/>
      <c r="IV26" s="251"/>
    </row>
    <row r="27" spans="1:256" hidden="1">
      <c r="A27" s="794"/>
      <c r="B27" s="797"/>
      <c r="C27" s="247" t="s">
        <v>1</v>
      </c>
      <c r="D27" s="248">
        <f>E27+M27</f>
        <v>0</v>
      </c>
      <c r="E27" s="249">
        <f>F27+I27+J27+K27+L27</f>
        <v>0</v>
      </c>
      <c r="F27" s="249">
        <f>G27+H27</f>
        <v>0</v>
      </c>
      <c r="G27" s="249"/>
      <c r="H27" s="249"/>
      <c r="I27" s="249"/>
      <c r="J27" s="249"/>
      <c r="K27" s="249"/>
      <c r="L27" s="249"/>
      <c r="M27" s="249">
        <f>N27+P27</f>
        <v>0</v>
      </c>
      <c r="N27" s="249"/>
      <c r="O27" s="249"/>
      <c r="P27" s="249"/>
      <c r="Q27" s="250"/>
      <c r="R27" s="250"/>
      <c r="S27" s="250"/>
      <c r="T27" s="250"/>
      <c r="U27" s="250"/>
      <c r="V27" s="251"/>
      <c r="W27" s="251"/>
      <c r="X27" s="251"/>
      <c r="Y27" s="251"/>
      <c r="Z27" s="251"/>
      <c r="AA27" s="251"/>
      <c r="AB27" s="251"/>
      <c r="AC27" s="251"/>
      <c r="AD27" s="251"/>
      <c r="AE27" s="251"/>
      <c r="AF27" s="251"/>
      <c r="AG27" s="251"/>
      <c r="AH27" s="251"/>
      <c r="AI27" s="251"/>
      <c r="AJ27" s="251"/>
      <c r="AK27" s="251"/>
      <c r="AL27" s="251"/>
      <c r="AM27" s="251"/>
      <c r="AN27" s="251"/>
      <c r="AO27" s="251"/>
      <c r="AP27" s="251"/>
      <c r="AQ27" s="251"/>
      <c r="AR27" s="251"/>
      <c r="AS27" s="251"/>
      <c r="AT27" s="251"/>
      <c r="AU27" s="251"/>
      <c r="AV27" s="251"/>
      <c r="AW27" s="251"/>
      <c r="AX27" s="251"/>
      <c r="AY27" s="251"/>
      <c r="AZ27" s="251"/>
      <c r="BA27" s="251"/>
      <c r="BB27" s="251"/>
      <c r="BC27" s="251"/>
      <c r="BD27" s="251"/>
      <c r="BE27" s="251"/>
      <c r="BF27" s="251"/>
      <c r="BG27" s="251"/>
      <c r="BH27" s="251"/>
      <c r="BI27" s="251"/>
      <c r="BJ27" s="251"/>
      <c r="BK27" s="251"/>
      <c r="BL27" s="251"/>
      <c r="BM27" s="251"/>
      <c r="BN27" s="251"/>
      <c r="BO27" s="251"/>
      <c r="BP27" s="251"/>
      <c r="BQ27" s="251"/>
      <c r="BR27" s="251"/>
      <c r="BS27" s="251"/>
      <c r="BT27" s="251"/>
      <c r="BU27" s="251"/>
      <c r="BV27" s="251"/>
      <c r="BW27" s="251"/>
      <c r="BX27" s="251"/>
      <c r="BY27" s="251"/>
      <c r="BZ27" s="251"/>
      <c r="CA27" s="251"/>
      <c r="CB27" s="251"/>
      <c r="CC27" s="251"/>
      <c r="CD27" s="251"/>
      <c r="CE27" s="251"/>
      <c r="CF27" s="251"/>
      <c r="CG27" s="251"/>
      <c r="CH27" s="251"/>
      <c r="CI27" s="251"/>
      <c r="CJ27" s="251"/>
      <c r="CK27" s="251"/>
      <c r="CL27" s="251"/>
      <c r="CM27" s="251"/>
      <c r="CN27" s="251"/>
      <c r="CO27" s="251"/>
      <c r="CP27" s="251"/>
      <c r="CQ27" s="251"/>
      <c r="CR27" s="251"/>
      <c r="CS27" s="251"/>
      <c r="CT27" s="251"/>
      <c r="CU27" s="251"/>
      <c r="CV27" s="251"/>
      <c r="CW27" s="251"/>
      <c r="CX27" s="251"/>
      <c r="CY27" s="251"/>
      <c r="CZ27" s="251"/>
      <c r="DA27" s="251"/>
      <c r="DB27" s="251"/>
      <c r="DC27" s="251"/>
      <c r="DD27" s="251"/>
      <c r="DE27" s="251"/>
      <c r="DF27" s="251"/>
      <c r="DG27" s="251"/>
      <c r="DH27" s="251"/>
      <c r="DI27" s="251"/>
      <c r="DJ27" s="251"/>
      <c r="DK27" s="251"/>
      <c r="DL27" s="251"/>
      <c r="DM27" s="251"/>
      <c r="DN27" s="251"/>
      <c r="DO27" s="251"/>
      <c r="DP27" s="251"/>
      <c r="DQ27" s="251"/>
      <c r="DR27" s="251"/>
      <c r="DS27" s="251"/>
      <c r="DT27" s="251"/>
      <c r="DU27" s="251"/>
      <c r="DV27" s="251"/>
      <c r="DW27" s="251"/>
      <c r="DX27" s="251"/>
      <c r="DY27" s="251"/>
      <c r="DZ27" s="251"/>
      <c r="EA27" s="251"/>
      <c r="EB27" s="251"/>
      <c r="EC27" s="251"/>
      <c r="ED27" s="251"/>
      <c r="EE27" s="251"/>
      <c r="EF27" s="251"/>
      <c r="EG27" s="251"/>
      <c r="EH27" s="251"/>
      <c r="EI27" s="251"/>
      <c r="EJ27" s="251"/>
      <c r="EK27" s="251"/>
      <c r="EL27" s="251"/>
      <c r="EM27" s="251"/>
      <c r="EN27" s="251"/>
      <c r="EO27" s="251"/>
      <c r="EP27" s="251"/>
      <c r="EQ27" s="251"/>
      <c r="ER27" s="251"/>
      <c r="ES27" s="251"/>
      <c r="ET27" s="251"/>
      <c r="EU27" s="251"/>
      <c r="EV27" s="251"/>
      <c r="EW27" s="251"/>
      <c r="EX27" s="251"/>
      <c r="EY27" s="251"/>
      <c r="EZ27" s="251"/>
      <c r="FA27" s="251"/>
      <c r="FB27" s="251"/>
      <c r="FC27" s="251"/>
      <c r="FD27" s="251"/>
      <c r="FE27" s="251"/>
      <c r="FF27" s="251"/>
      <c r="FG27" s="251"/>
      <c r="FH27" s="251"/>
      <c r="FI27" s="251"/>
      <c r="FJ27" s="251"/>
      <c r="FK27" s="251"/>
      <c r="FL27" s="251"/>
      <c r="FM27" s="251"/>
      <c r="FN27" s="251"/>
      <c r="FO27" s="251"/>
      <c r="FP27" s="251"/>
      <c r="FQ27" s="251"/>
      <c r="FR27" s="251"/>
      <c r="FS27" s="251"/>
      <c r="FT27" s="251"/>
      <c r="FU27" s="251"/>
      <c r="FV27" s="251"/>
      <c r="FW27" s="251"/>
      <c r="FX27" s="251"/>
      <c r="FY27" s="251"/>
      <c r="FZ27" s="251"/>
      <c r="GA27" s="251"/>
      <c r="GB27" s="251"/>
      <c r="GC27" s="251"/>
      <c r="GD27" s="251"/>
      <c r="GE27" s="251"/>
      <c r="GF27" s="251"/>
      <c r="GG27" s="251"/>
      <c r="GH27" s="251"/>
      <c r="GI27" s="251"/>
      <c r="GJ27" s="251"/>
      <c r="GK27" s="251"/>
      <c r="GL27" s="251"/>
      <c r="GM27" s="251"/>
      <c r="GN27" s="251"/>
      <c r="GO27" s="251"/>
      <c r="GP27" s="251"/>
      <c r="GQ27" s="251"/>
      <c r="GR27" s="251"/>
      <c r="GS27" s="251"/>
      <c r="GT27" s="251"/>
      <c r="GU27" s="251"/>
      <c r="GV27" s="251"/>
      <c r="GW27" s="251"/>
      <c r="GX27" s="251"/>
      <c r="GY27" s="251"/>
      <c r="GZ27" s="251"/>
      <c r="HA27" s="251"/>
      <c r="HB27" s="251"/>
      <c r="HC27" s="251"/>
      <c r="HD27" s="251"/>
      <c r="HE27" s="251"/>
      <c r="HF27" s="251"/>
      <c r="HG27" s="251"/>
      <c r="HH27" s="251"/>
      <c r="HI27" s="251"/>
      <c r="HJ27" s="251"/>
      <c r="HK27" s="251"/>
      <c r="HL27" s="251"/>
      <c r="HM27" s="251"/>
      <c r="HN27" s="251"/>
      <c r="HO27" s="251"/>
      <c r="HP27" s="251"/>
      <c r="HQ27" s="251"/>
      <c r="HR27" s="251"/>
      <c r="HS27" s="251"/>
      <c r="HT27" s="251"/>
      <c r="HU27" s="251"/>
      <c r="HV27" s="251"/>
      <c r="HW27" s="251"/>
      <c r="HX27" s="251"/>
      <c r="HY27" s="251"/>
      <c r="HZ27" s="251"/>
      <c r="IA27" s="251"/>
      <c r="IB27" s="251"/>
      <c r="IC27" s="251"/>
      <c r="ID27" s="251"/>
      <c r="IE27" s="251"/>
      <c r="IF27" s="251"/>
      <c r="IG27" s="251"/>
      <c r="IH27" s="251"/>
      <c r="II27" s="251"/>
      <c r="IJ27" s="251"/>
      <c r="IK27" s="251"/>
      <c r="IL27" s="251"/>
      <c r="IM27" s="251"/>
      <c r="IN27" s="251"/>
      <c r="IO27" s="251"/>
      <c r="IP27" s="251"/>
      <c r="IQ27" s="251"/>
      <c r="IR27" s="251"/>
      <c r="IS27" s="251"/>
      <c r="IT27" s="251"/>
      <c r="IU27" s="251"/>
      <c r="IV27" s="251"/>
    </row>
    <row r="28" spans="1:256" hidden="1">
      <c r="A28" s="795"/>
      <c r="B28" s="798"/>
      <c r="C28" s="247" t="s">
        <v>2</v>
      </c>
      <c r="D28" s="248">
        <f>D27+D26</f>
        <v>12500000</v>
      </c>
      <c r="E28" s="249">
        <f t="shared" ref="E28:P28" si="6">E27+E26</f>
        <v>373552</v>
      </c>
      <c r="F28" s="249">
        <f t="shared" si="6"/>
        <v>373552</v>
      </c>
      <c r="G28" s="249">
        <f t="shared" si="6"/>
        <v>305052</v>
      </c>
      <c r="H28" s="249">
        <f t="shared" si="6"/>
        <v>68500</v>
      </c>
      <c r="I28" s="249">
        <f t="shared" si="6"/>
        <v>0</v>
      </c>
      <c r="J28" s="249">
        <f t="shared" si="6"/>
        <v>0</v>
      </c>
      <c r="K28" s="249">
        <f t="shared" si="6"/>
        <v>0</v>
      </c>
      <c r="L28" s="249">
        <f t="shared" si="6"/>
        <v>0</v>
      </c>
      <c r="M28" s="249">
        <f t="shared" si="6"/>
        <v>12126448</v>
      </c>
      <c r="N28" s="249">
        <f t="shared" si="6"/>
        <v>12126448</v>
      </c>
      <c r="O28" s="249">
        <f t="shared" si="6"/>
        <v>0</v>
      </c>
      <c r="P28" s="249">
        <f t="shared" si="6"/>
        <v>0</v>
      </c>
      <c r="Q28" s="250"/>
      <c r="R28" s="250"/>
      <c r="S28" s="250"/>
      <c r="T28" s="250"/>
      <c r="U28" s="250"/>
      <c r="V28" s="251"/>
      <c r="W28" s="251"/>
      <c r="X28" s="251"/>
      <c r="Y28" s="251"/>
      <c r="Z28" s="251"/>
      <c r="AA28" s="251"/>
      <c r="AB28" s="251"/>
      <c r="AC28" s="251"/>
      <c r="AD28" s="251"/>
      <c r="AE28" s="251"/>
      <c r="AF28" s="251"/>
      <c r="AG28" s="251"/>
      <c r="AH28" s="251"/>
      <c r="AI28" s="251"/>
      <c r="AJ28" s="251"/>
      <c r="AK28" s="251"/>
      <c r="AL28" s="251"/>
      <c r="AM28" s="251"/>
      <c r="AN28" s="251"/>
      <c r="AO28" s="251"/>
      <c r="AP28" s="251"/>
      <c r="AQ28" s="251"/>
      <c r="AR28" s="251"/>
      <c r="AS28" s="251"/>
      <c r="AT28" s="251"/>
      <c r="AU28" s="251"/>
      <c r="AV28" s="251"/>
      <c r="AW28" s="251"/>
      <c r="AX28" s="251"/>
      <c r="AY28" s="251"/>
      <c r="AZ28" s="251"/>
      <c r="BA28" s="251"/>
      <c r="BB28" s="251"/>
      <c r="BC28" s="251"/>
      <c r="BD28" s="251"/>
      <c r="BE28" s="251"/>
      <c r="BF28" s="251"/>
      <c r="BG28" s="251"/>
      <c r="BH28" s="251"/>
      <c r="BI28" s="251"/>
      <c r="BJ28" s="251"/>
      <c r="BK28" s="251"/>
      <c r="BL28" s="251"/>
      <c r="BM28" s="251"/>
      <c r="BN28" s="251"/>
      <c r="BO28" s="251"/>
      <c r="BP28" s="251"/>
      <c r="BQ28" s="251"/>
      <c r="BR28" s="251"/>
      <c r="BS28" s="251"/>
      <c r="BT28" s="251"/>
      <c r="BU28" s="251"/>
      <c r="BV28" s="251"/>
      <c r="BW28" s="251"/>
      <c r="BX28" s="251"/>
      <c r="BY28" s="251"/>
      <c r="BZ28" s="251"/>
      <c r="CA28" s="251"/>
      <c r="CB28" s="251"/>
      <c r="CC28" s="251"/>
      <c r="CD28" s="251"/>
      <c r="CE28" s="251"/>
      <c r="CF28" s="251"/>
      <c r="CG28" s="251"/>
      <c r="CH28" s="251"/>
      <c r="CI28" s="251"/>
      <c r="CJ28" s="251"/>
      <c r="CK28" s="251"/>
      <c r="CL28" s="251"/>
      <c r="CM28" s="251"/>
      <c r="CN28" s="251"/>
      <c r="CO28" s="251"/>
      <c r="CP28" s="251"/>
      <c r="CQ28" s="251"/>
      <c r="CR28" s="251"/>
      <c r="CS28" s="251"/>
      <c r="CT28" s="251"/>
      <c r="CU28" s="251"/>
      <c r="CV28" s="251"/>
      <c r="CW28" s="251"/>
      <c r="CX28" s="251"/>
      <c r="CY28" s="251"/>
      <c r="CZ28" s="251"/>
      <c r="DA28" s="251"/>
      <c r="DB28" s="251"/>
      <c r="DC28" s="251"/>
      <c r="DD28" s="251"/>
      <c r="DE28" s="251"/>
      <c r="DF28" s="251"/>
      <c r="DG28" s="251"/>
      <c r="DH28" s="251"/>
      <c r="DI28" s="251"/>
      <c r="DJ28" s="251"/>
      <c r="DK28" s="251"/>
      <c r="DL28" s="251"/>
      <c r="DM28" s="251"/>
      <c r="DN28" s="251"/>
      <c r="DO28" s="251"/>
      <c r="DP28" s="251"/>
      <c r="DQ28" s="251"/>
      <c r="DR28" s="251"/>
      <c r="DS28" s="251"/>
      <c r="DT28" s="251"/>
      <c r="DU28" s="251"/>
      <c r="DV28" s="251"/>
      <c r="DW28" s="251"/>
      <c r="DX28" s="251"/>
      <c r="DY28" s="251"/>
      <c r="DZ28" s="251"/>
      <c r="EA28" s="251"/>
      <c r="EB28" s="251"/>
      <c r="EC28" s="251"/>
      <c r="ED28" s="251"/>
      <c r="EE28" s="251"/>
      <c r="EF28" s="251"/>
      <c r="EG28" s="251"/>
      <c r="EH28" s="251"/>
      <c r="EI28" s="251"/>
      <c r="EJ28" s="251"/>
      <c r="EK28" s="251"/>
      <c r="EL28" s="251"/>
      <c r="EM28" s="251"/>
      <c r="EN28" s="251"/>
      <c r="EO28" s="251"/>
      <c r="EP28" s="251"/>
      <c r="EQ28" s="251"/>
      <c r="ER28" s="251"/>
      <c r="ES28" s="251"/>
      <c r="ET28" s="251"/>
      <c r="EU28" s="251"/>
      <c r="EV28" s="251"/>
      <c r="EW28" s="251"/>
      <c r="EX28" s="251"/>
      <c r="EY28" s="251"/>
      <c r="EZ28" s="251"/>
      <c r="FA28" s="251"/>
      <c r="FB28" s="251"/>
      <c r="FC28" s="251"/>
      <c r="FD28" s="251"/>
      <c r="FE28" s="251"/>
      <c r="FF28" s="251"/>
      <c r="FG28" s="251"/>
      <c r="FH28" s="251"/>
      <c r="FI28" s="251"/>
      <c r="FJ28" s="251"/>
      <c r="FK28" s="251"/>
      <c r="FL28" s="251"/>
      <c r="FM28" s="251"/>
      <c r="FN28" s="251"/>
      <c r="FO28" s="251"/>
      <c r="FP28" s="251"/>
      <c r="FQ28" s="251"/>
      <c r="FR28" s="251"/>
      <c r="FS28" s="251"/>
      <c r="FT28" s="251"/>
      <c r="FU28" s="251"/>
      <c r="FV28" s="251"/>
      <c r="FW28" s="251"/>
      <c r="FX28" s="251"/>
      <c r="FY28" s="251"/>
      <c r="FZ28" s="251"/>
      <c r="GA28" s="251"/>
      <c r="GB28" s="251"/>
      <c r="GC28" s="251"/>
      <c r="GD28" s="251"/>
      <c r="GE28" s="251"/>
      <c r="GF28" s="251"/>
      <c r="GG28" s="251"/>
      <c r="GH28" s="251"/>
      <c r="GI28" s="251"/>
      <c r="GJ28" s="251"/>
      <c r="GK28" s="251"/>
      <c r="GL28" s="251"/>
      <c r="GM28" s="251"/>
      <c r="GN28" s="251"/>
      <c r="GO28" s="251"/>
      <c r="GP28" s="251"/>
      <c r="GQ28" s="251"/>
      <c r="GR28" s="251"/>
      <c r="GS28" s="251"/>
      <c r="GT28" s="251"/>
      <c r="GU28" s="251"/>
      <c r="GV28" s="251"/>
      <c r="GW28" s="251"/>
      <c r="GX28" s="251"/>
      <c r="GY28" s="251"/>
      <c r="GZ28" s="251"/>
      <c r="HA28" s="251"/>
      <c r="HB28" s="251"/>
      <c r="HC28" s="251"/>
      <c r="HD28" s="251"/>
      <c r="HE28" s="251"/>
      <c r="HF28" s="251"/>
      <c r="HG28" s="251"/>
      <c r="HH28" s="251"/>
      <c r="HI28" s="251"/>
      <c r="HJ28" s="251"/>
      <c r="HK28" s="251"/>
      <c r="HL28" s="251"/>
      <c r="HM28" s="251"/>
      <c r="HN28" s="251"/>
      <c r="HO28" s="251"/>
      <c r="HP28" s="251"/>
      <c r="HQ28" s="251"/>
      <c r="HR28" s="251"/>
      <c r="HS28" s="251"/>
      <c r="HT28" s="251"/>
      <c r="HU28" s="251"/>
      <c r="HV28" s="251"/>
      <c r="HW28" s="251"/>
      <c r="HX28" s="251"/>
      <c r="HY28" s="251"/>
      <c r="HZ28" s="251"/>
      <c r="IA28" s="251"/>
      <c r="IB28" s="251"/>
      <c r="IC28" s="251"/>
      <c r="ID28" s="251"/>
      <c r="IE28" s="251"/>
      <c r="IF28" s="251"/>
      <c r="IG28" s="251"/>
      <c r="IH28" s="251"/>
      <c r="II28" s="251"/>
      <c r="IJ28" s="251"/>
      <c r="IK28" s="251"/>
      <c r="IL28" s="251"/>
      <c r="IM28" s="251"/>
      <c r="IN28" s="251"/>
      <c r="IO28" s="251"/>
      <c r="IP28" s="251"/>
      <c r="IQ28" s="251"/>
      <c r="IR28" s="251"/>
      <c r="IS28" s="251"/>
      <c r="IT28" s="251"/>
      <c r="IU28" s="251"/>
      <c r="IV28" s="251"/>
    </row>
    <row r="29" spans="1:256" ht="12.75" customHeight="1">
      <c r="A29" s="793" t="s">
        <v>230</v>
      </c>
      <c r="B29" s="796" t="s">
        <v>115</v>
      </c>
      <c r="C29" s="247" t="s">
        <v>0</v>
      </c>
      <c r="D29" s="248">
        <f>E29+M29</f>
        <v>1970802.4</v>
      </c>
      <c r="E29" s="249">
        <f>F29+I29+J29+K29+L29</f>
        <v>1970802.4</v>
      </c>
      <c r="F29" s="249">
        <f>G29+H29</f>
        <v>1390802.4</v>
      </c>
      <c r="G29" s="249">
        <v>0</v>
      </c>
      <c r="H29" s="249">
        <v>1390802.4</v>
      </c>
      <c r="I29" s="249">
        <v>580000</v>
      </c>
      <c r="J29" s="249">
        <v>0</v>
      </c>
      <c r="K29" s="249">
        <v>0</v>
      </c>
      <c r="L29" s="249">
        <v>0</v>
      </c>
      <c r="M29" s="249">
        <f>N29+P29</f>
        <v>0</v>
      </c>
      <c r="N29" s="249">
        <v>0</v>
      </c>
      <c r="O29" s="249">
        <v>0</v>
      </c>
      <c r="P29" s="249">
        <v>0</v>
      </c>
      <c r="Q29" s="250"/>
      <c r="R29" s="250"/>
      <c r="S29" s="250"/>
      <c r="T29" s="250"/>
      <c r="U29" s="250"/>
      <c r="V29" s="251"/>
      <c r="W29" s="251"/>
      <c r="X29" s="251"/>
      <c r="Y29" s="251"/>
      <c r="Z29" s="251"/>
      <c r="AA29" s="251"/>
      <c r="AB29" s="251"/>
      <c r="AC29" s="251"/>
      <c r="AD29" s="251"/>
      <c r="AE29" s="251"/>
      <c r="AF29" s="251"/>
      <c r="AG29" s="251"/>
      <c r="AH29" s="251"/>
      <c r="AI29" s="251"/>
      <c r="AJ29" s="251"/>
      <c r="AK29" s="251"/>
      <c r="AL29" s="251"/>
      <c r="AM29" s="251"/>
      <c r="AN29" s="251"/>
      <c r="AO29" s="251"/>
      <c r="AP29" s="251"/>
      <c r="AQ29" s="251"/>
      <c r="AR29" s="251"/>
      <c r="AS29" s="251"/>
      <c r="AT29" s="251"/>
      <c r="AU29" s="251"/>
      <c r="AV29" s="251"/>
      <c r="AW29" s="251"/>
      <c r="AX29" s="251"/>
      <c r="AY29" s="251"/>
      <c r="AZ29" s="251"/>
      <c r="BA29" s="251"/>
      <c r="BB29" s="251"/>
      <c r="BC29" s="251"/>
      <c r="BD29" s="251"/>
      <c r="BE29" s="251"/>
      <c r="BF29" s="251"/>
      <c r="BG29" s="251"/>
      <c r="BH29" s="251"/>
      <c r="BI29" s="251"/>
      <c r="BJ29" s="251"/>
      <c r="BK29" s="251"/>
      <c r="BL29" s="251"/>
      <c r="BM29" s="251"/>
      <c r="BN29" s="251"/>
      <c r="BO29" s="251"/>
      <c r="BP29" s="251"/>
      <c r="BQ29" s="251"/>
      <c r="BR29" s="251"/>
      <c r="BS29" s="251"/>
      <c r="BT29" s="251"/>
      <c r="BU29" s="251"/>
      <c r="BV29" s="251"/>
      <c r="BW29" s="251"/>
      <c r="BX29" s="251"/>
      <c r="BY29" s="251"/>
      <c r="BZ29" s="251"/>
      <c r="CA29" s="251"/>
      <c r="CB29" s="251"/>
      <c r="CC29" s="251"/>
      <c r="CD29" s="251"/>
      <c r="CE29" s="251"/>
      <c r="CF29" s="251"/>
      <c r="CG29" s="251"/>
      <c r="CH29" s="251"/>
      <c r="CI29" s="251"/>
      <c r="CJ29" s="251"/>
      <c r="CK29" s="251"/>
      <c r="CL29" s="251"/>
      <c r="CM29" s="251"/>
      <c r="CN29" s="251"/>
      <c r="CO29" s="251"/>
      <c r="CP29" s="251"/>
      <c r="CQ29" s="251"/>
      <c r="CR29" s="251"/>
      <c r="CS29" s="251"/>
      <c r="CT29" s="251"/>
      <c r="CU29" s="251"/>
      <c r="CV29" s="251"/>
      <c r="CW29" s="251"/>
      <c r="CX29" s="251"/>
      <c r="CY29" s="251"/>
      <c r="CZ29" s="251"/>
      <c r="DA29" s="251"/>
      <c r="DB29" s="251"/>
      <c r="DC29" s="251"/>
      <c r="DD29" s="251"/>
      <c r="DE29" s="251"/>
      <c r="DF29" s="251"/>
      <c r="DG29" s="251"/>
      <c r="DH29" s="251"/>
      <c r="DI29" s="251"/>
      <c r="DJ29" s="251"/>
      <c r="DK29" s="251"/>
      <c r="DL29" s="251"/>
      <c r="DM29" s="251"/>
      <c r="DN29" s="251"/>
      <c r="DO29" s="251"/>
      <c r="DP29" s="251"/>
      <c r="DQ29" s="251"/>
      <c r="DR29" s="251"/>
      <c r="DS29" s="251"/>
      <c r="DT29" s="251"/>
      <c r="DU29" s="251"/>
      <c r="DV29" s="251"/>
      <c r="DW29" s="251"/>
      <c r="DX29" s="251"/>
      <c r="DY29" s="251"/>
      <c r="DZ29" s="251"/>
      <c r="EA29" s="251"/>
      <c r="EB29" s="251"/>
      <c r="EC29" s="251"/>
      <c r="ED29" s="251"/>
      <c r="EE29" s="251"/>
      <c r="EF29" s="251"/>
      <c r="EG29" s="251"/>
      <c r="EH29" s="251"/>
      <c r="EI29" s="251"/>
      <c r="EJ29" s="251"/>
      <c r="EK29" s="251"/>
      <c r="EL29" s="251"/>
      <c r="EM29" s="251"/>
      <c r="EN29" s="251"/>
      <c r="EO29" s="251"/>
      <c r="EP29" s="251"/>
      <c r="EQ29" s="251"/>
      <c r="ER29" s="251"/>
      <c r="ES29" s="251"/>
      <c r="ET29" s="251"/>
      <c r="EU29" s="251"/>
      <c r="EV29" s="251"/>
      <c r="EW29" s="251"/>
      <c r="EX29" s="251"/>
      <c r="EY29" s="251"/>
      <c r="EZ29" s="251"/>
      <c r="FA29" s="251"/>
      <c r="FB29" s="251"/>
      <c r="FC29" s="251"/>
      <c r="FD29" s="251"/>
      <c r="FE29" s="251"/>
      <c r="FF29" s="251"/>
      <c r="FG29" s="251"/>
      <c r="FH29" s="251"/>
      <c r="FI29" s="251"/>
      <c r="FJ29" s="251"/>
      <c r="FK29" s="251"/>
      <c r="FL29" s="251"/>
      <c r="FM29" s="251"/>
      <c r="FN29" s="251"/>
      <c r="FO29" s="251"/>
      <c r="FP29" s="251"/>
      <c r="FQ29" s="251"/>
      <c r="FR29" s="251"/>
      <c r="FS29" s="251"/>
      <c r="FT29" s="251"/>
      <c r="FU29" s="251"/>
      <c r="FV29" s="251"/>
      <c r="FW29" s="251"/>
      <c r="FX29" s="251"/>
      <c r="FY29" s="251"/>
      <c r="FZ29" s="251"/>
      <c r="GA29" s="251"/>
      <c r="GB29" s="251"/>
      <c r="GC29" s="251"/>
      <c r="GD29" s="251"/>
      <c r="GE29" s="251"/>
      <c r="GF29" s="251"/>
      <c r="GG29" s="251"/>
      <c r="GH29" s="251"/>
      <c r="GI29" s="251"/>
      <c r="GJ29" s="251"/>
      <c r="GK29" s="251"/>
      <c r="GL29" s="251"/>
      <c r="GM29" s="251"/>
      <c r="GN29" s="251"/>
      <c r="GO29" s="251"/>
      <c r="GP29" s="251"/>
      <c r="GQ29" s="251"/>
      <c r="GR29" s="251"/>
      <c r="GS29" s="251"/>
      <c r="GT29" s="251"/>
      <c r="GU29" s="251"/>
      <c r="GV29" s="251"/>
      <c r="GW29" s="251"/>
      <c r="GX29" s="251"/>
      <c r="GY29" s="251"/>
      <c r="GZ29" s="251"/>
      <c r="HA29" s="251"/>
      <c r="HB29" s="251"/>
      <c r="HC29" s="251"/>
      <c r="HD29" s="251"/>
      <c r="HE29" s="251"/>
      <c r="HF29" s="251"/>
      <c r="HG29" s="251"/>
      <c r="HH29" s="251"/>
      <c r="HI29" s="251"/>
      <c r="HJ29" s="251"/>
      <c r="HK29" s="251"/>
      <c r="HL29" s="251"/>
      <c r="HM29" s="251"/>
      <c r="HN29" s="251"/>
      <c r="HO29" s="251"/>
      <c r="HP29" s="251"/>
      <c r="HQ29" s="251"/>
      <c r="HR29" s="251"/>
      <c r="HS29" s="251"/>
      <c r="HT29" s="251"/>
      <c r="HU29" s="251"/>
      <c r="HV29" s="251"/>
      <c r="HW29" s="251"/>
      <c r="HX29" s="251"/>
      <c r="HY29" s="251"/>
      <c r="HZ29" s="251"/>
      <c r="IA29" s="251"/>
      <c r="IB29" s="251"/>
      <c r="IC29" s="251"/>
      <c r="ID29" s="251"/>
      <c r="IE29" s="251"/>
      <c r="IF29" s="251"/>
      <c r="IG29" s="251"/>
      <c r="IH29" s="251"/>
      <c r="II29" s="251"/>
      <c r="IJ29" s="251"/>
      <c r="IK29" s="251"/>
      <c r="IL29" s="251"/>
      <c r="IM29" s="251"/>
      <c r="IN29" s="251"/>
      <c r="IO29" s="251"/>
      <c r="IP29" s="251"/>
      <c r="IQ29" s="251"/>
      <c r="IR29" s="251"/>
      <c r="IS29" s="251"/>
      <c r="IT29" s="251"/>
      <c r="IU29" s="251"/>
      <c r="IV29" s="251"/>
    </row>
    <row r="30" spans="1:256" ht="12.75" customHeight="1">
      <c r="A30" s="794"/>
      <c r="B30" s="797"/>
      <c r="C30" s="247" t="s">
        <v>1</v>
      </c>
      <c r="D30" s="248">
        <f>E30+M30</f>
        <v>550000</v>
      </c>
      <c r="E30" s="249">
        <f>F30+I30+J30+K30+L30</f>
        <v>550000</v>
      </c>
      <c r="F30" s="249">
        <f>G30+H30</f>
        <v>550000</v>
      </c>
      <c r="G30" s="249"/>
      <c r="H30" s="249">
        <v>550000</v>
      </c>
      <c r="I30" s="249"/>
      <c r="J30" s="249"/>
      <c r="K30" s="249"/>
      <c r="L30" s="249"/>
      <c r="M30" s="249">
        <f>N30+P30</f>
        <v>0</v>
      </c>
      <c r="N30" s="249"/>
      <c r="O30" s="249"/>
      <c r="P30" s="249"/>
      <c r="Q30" s="250"/>
      <c r="R30" s="250"/>
      <c r="S30" s="250"/>
      <c r="T30" s="250"/>
      <c r="U30" s="250"/>
      <c r="V30" s="251"/>
      <c r="W30" s="251"/>
      <c r="X30" s="251"/>
      <c r="Y30" s="251"/>
      <c r="Z30" s="251"/>
      <c r="AA30" s="251"/>
      <c r="AB30" s="251"/>
      <c r="AC30" s="251"/>
      <c r="AD30" s="251"/>
      <c r="AE30" s="251"/>
      <c r="AF30" s="251"/>
      <c r="AG30" s="251"/>
      <c r="AH30" s="251"/>
      <c r="AI30" s="251"/>
      <c r="AJ30" s="251"/>
      <c r="AK30" s="251"/>
      <c r="AL30" s="251"/>
      <c r="AM30" s="251"/>
      <c r="AN30" s="251"/>
      <c r="AO30" s="251"/>
      <c r="AP30" s="251"/>
      <c r="AQ30" s="251"/>
      <c r="AR30" s="251"/>
      <c r="AS30" s="251"/>
      <c r="AT30" s="251"/>
      <c r="AU30" s="251"/>
      <c r="AV30" s="251"/>
      <c r="AW30" s="251"/>
      <c r="AX30" s="251"/>
      <c r="AY30" s="251"/>
      <c r="AZ30" s="251"/>
      <c r="BA30" s="251"/>
      <c r="BB30" s="251"/>
      <c r="BC30" s="251"/>
      <c r="BD30" s="251"/>
      <c r="BE30" s="251"/>
      <c r="BF30" s="251"/>
      <c r="BG30" s="251"/>
      <c r="BH30" s="251"/>
      <c r="BI30" s="251"/>
      <c r="BJ30" s="251"/>
      <c r="BK30" s="251"/>
      <c r="BL30" s="251"/>
      <c r="BM30" s="251"/>
      <c r="BN30" s="251"/>
      <c r="BO30" s="251"/>
      <c r="BP30" s="251"/>
      <c r="BQ30" s="251"/>
      <c r="BR30" s="251"/>
      <c r="BS30" s="251"/>
      <c r="BT30" s="251"/>
      <c r="BU30" s="251"/>
      <c r="BV30" s="251"/>
      <c r="BW30" s="251"/>
      <c r="BX30" s="251"/>
      <c r="BY30" s="251"/>
      <c r="BZ30" s="251"/>
      <c r="CA30" s="251"/>
      <c r="CB30" s="251"/>
      <c r="CC30" s="251"/>
      <c r="CD30" s="251"/>
      <c r="CE30" s="251"/>
      <c r="CF30" s="251"/>
      <c r="CG30" s="251"/>
      <c r="CH30" s="251"/>
      <c r="CI30" s="251"/>
      <c r="CJ30" s="251"/>
      <c r="CK30" s="251"/>
      <c r="CL30" s="251"/>
      <c r="CM30" s="251"/>
      <c r="CN30" s="251"/>
      <c r="CO30" s="251"/>
      <c r="CP30" s="251"/>
      <c r="CQ30" s="251"/>
      <c r="CR30" s="251"/>
      <c r="CS30" s="251"/>
      <c r="CT30" s="251"/>
      <c r="CU30" s="251"/>
      <c r="CV30" s="251"/>
      <c r="CW30" s="251"/>
      <c r="CX30" s="251"/>
      <c r="CY30" s="251"/>
      <c r="CZ30" s="251"/>
      <c r="DA30" s="251"/>
      <c r="DB30" s="251"/>
      <c r="DC30" s="251"/>
      <c r="DD30" s="251"/>
      <c r="DE30" s="251"/>
      <c r="DF30" s="251"/>
      <c r="DG30" s="251"/>
      <c r="DH30" s="251"/>
      <c r="DI30" s="251"/>
      <c r="DJ30" s="251"/>
      <c r="DK30" s="251"/>
      <c r="DL30" s="251"/>
      <c r="DM30" s="251"/>
      <c r="DN30" s="251"/>
      <c r="DO30" s="251"/>
      <c r="DP30" s="251"/>
      <c r="DQ30" s="251"/>
      <c r="DR30" s="251"/>
      <c r="DS30" s="251"/>
      <c r="DT30" s="251"/>
      <c r="DU30" s="251"/>
      <c r="DV30" s="251"/>
      <c r="DW30" s="251"/>
      <c r="DX30" s="251"/>
      <c r="DY30" s="251"/>
      <c r="DZ30" s="251"/>
      <c r="EA30" s="251"/>
      <c r="EB30" s="251"/>
      <c r="EC30" s="251"/>
      <c r="ED30" s="251"/>
      <c r="EE30" s="251"/>
      <c r="EF30" s="251"/>
      <c r="EG30" s="251"/>
      <c r="EH30" s="251"/>
      <c r="EI30" s="251"/>
      <c r="EJ30" s="251"/>
      <c r="EK30" s="251"/>
      <c r="EL30" s="251"/>
      <c r="EM30" s="251"/>
      <c r="EN30" s="251"/>
      <c r="EO30" s="251"/>
      <c r="EP30" s="251"/>
      <c r="EQ30" s="251"/>
      <c r="ER30" s="251"/>
      <c r="ES30" s="251"/>
      <c r="ET30" s="251"/>
      <c r="EU30" s="251"/>
      <c r="EV30" s="251"/>
      <c r="EW30" s="251"/>
      <c r="EX30" s="251"/>
      <c r="EY30" s="251"/>
      <c r="EZ30" s="251"/>
      <c r="FA30" s="251"/>
      <c r="FB30" s="251"/>
      <c r="FC30" s="251"/>
      <c r="FD30" s="251"/>
      <c r="FE30" s="251"/>
      <c r="FF30" s="251"/>
      <c r="FG30" s="251"/>
      <c r="FH30" s="251"/>
      <c r="FI30" s="251"/>
      <c r="FJ30" s="251"/>
      <c r="FK30" s="251"/>
      <c r="FL30" s="251"/>
      <c r="FM30" s="251"/>
      <c r="FN30" s="251"/>
      <c r="FO30" s="251"/>
      <c r="FP30" s="251"/>
      <c r="FQ30" s="251"/>
      <c r="FR30" s="251"/>
      <c r="FS30" s="251"/>
      <c r="FT30" s="251"/>
      <c r="FU30" s="251"/>
      <c r="FV30" s="251"/>
      <c r="FW30" s="251"/>
      <c r="FX30" s="251"/>
      <c r="FY30" s="251"/>
      <c r="FZ30" s="251"/>
      <c r="GA30" s="251"/>
      <c r="GB30" s="251"/>
      <c r="GC30" s="251"/>
      <c r="GD30" s="251"/>
      <c r="GE30" s="251"/>
      <c r="GF30" s="251"/>
      <c r="GG30" s="251"/>
      <c r="GH30" s="251"/>
      <c r="GI30" s="251"/>
      <c r="GJ30" s="251"/>
      <c r="GK30" s="251"/>
      <c r="GL30" s="251"/>
      <c r="GM30" s="251"/>
      <c r="GN30" s="251"/>
      <c r="GO30" s="251"/>
      <c r="GP30" s="251"/>
      <c r="GQ30" s="251"/>
      <c r="GR30" s="251"/>
      <c r="GS30" s="251"/>
      <c r="GT30" s="251"/>
      <c r="GU30" s="251"/>
      <c r="GV30" s="251"/>
      <c r="GW30" s="251"/>
      <c r="GX30" s="251"/>
      <c r="GY30" s="251"/>
      <c r="GZ30" s="251"/>
      <c r="HA30" s="251"/>
      <c r="HB30" s="251"/>
      <c r="HC30" s="251"/>
      <c r="HD30" s="251"/>
      <c r="HE30" s="251"/>
      <c r="HF30" s="251"/>
      <c r="HG30" s="251"/>
      <c r="HH30" s="251"/>
      <c r="HI30" s="251"/>
      <c r="HJ30" s="251"/>
      <c r="HK30" s="251"/>
      <c r="HL30" s="251"/>
      <c r="HM30" s="251"/>
      <c r="HN30" s="251"/>
      <c r="HO30" s="251"/>
      <c r="HP30" s="251"/>
      <c r="HQ30" s="251"/>
      <c r="HR30" s="251"/>
      <c r="HS30" s="251"/>
      <c r="HT30" s="251"/>
      <c r="HU30" s="251"/>
      <c r="HV30" s="251"/>
      <c r="HW30" s="251"/>
      <c r="HX30" s="251"/>
      <c r="HY30" s="251"/>
      <c r="HZ30" s="251"/>
      <c r="IA30" s="251"/>
      <c r="IB30" s="251"/>
      <c r="IC30" s="251"/>
      <c r="ID30" s="251"/>
      <c r="IE30" s="251"/>
      <c r="IF30" s="251"/>
      <c r="IG30" s="251"/>
      <c r="IH30" s="251"/>
      <c r="II30" s="251"/>
      <c r="IJ30" s="251"/>
      <c r="IK30" s="251"/>
      <c r="IL30" s="251"/>
      <c r="IM30" s="251"/>
      <c r="IN30" s="251"/>
      <c r="IO30" s="251"/>
      <c r="IP30" s="251"/>
      <c r="IQ30" s="251"/>
      <c r="IR30" s="251"/>
      <c r="IS30" s="251"/>
      <c r="IT30" s="251"/>
      <c r="IU30" s="251"/>
      <c r="IV30" s="251"/>
    </row>
    <row r="31" spans="1:256" ht="12.75" customHeight="1">
      <c r="A31" s="795"/>
      <c r="B31" s="798"/>
      <c r="C31" s="247" t="s">
        <v>2</v>
      </c>
      <c r="D31" s="248">
        <f>D29+D30</f>
        <v>2520802.4</v>
      </c>
      <c r="E31" s="249">
        <f t="shared" ref="E31:P31" si="7">E29+E30</f>
        <v>2520802.4</v>
      </c>
      <c r="F31" s="249">
        <f t="shared" si="7"/>
        <v>1940802.4</v>
      </c>
      <c r="G31" s="249">
        <f t="shared" si="7"/>
        <v>0</v>
      </c>
      <c r="H31" s="249">
        <f t="shared" si="7"/>
        <v>1940802.4</v>
      </c>
      <c r="I31" s="249">
        <f t="shared" si="7"/>
        <v>580000</v>
      </c>
      <c r="J31" s="249">
        <f t="shared" si="7"/>
        <v>0</v>
      </c>
      <c r="K31" s="249">
        <f t="shared" si="7"/>
        <v>0</v>
      </c>
      <c r="L31" s="249">
        <f t="shared" si="7"/>
        <v>0</v>
      </c>
      <c r="M31" s="249">
        <f t="shared" si="7"/>
        <v>0</v>
      </c>
      <c r="N31" s="249">
        <f>N29+N30</f>
        <v>0</v>
      </c>
      <c r="O31" s="249">
        <f t="shared" si="7"/>
        <v>0</v>
      </c>
      <c r="P31" s="249">
        <f t="shared" si="7"/>
        <v>0</v>
      </c>
      <c r="Q31" s="250"/>
      <c r="R31" s="250"/>
      <c r="S31" s="250"/>
      <c r="T31" s="250"/>
      <c r="U31" s="250"/>
      <c r="V31" s="251"/>
      <c r="W31" s="251"/>
      <c r="X31" s="251"/>
      <c r="Y31" s="251"/>
      <c r="Z31" s="251"/>
      <c r="AA31" s="251"/>
      <c r="AB31" s="251"/>
      <c r="AC31" s="251"/>
      <c r="AD31" s="251"/>
      <c r="AE31" s="251"/>
      <c r="AF31" s="251"/>
      <c r="AG31" s="251"/>
      <c r="AH31" s="251"/>
      <c r="AI31" s="251"/>
      <c r="AJ31" s="251"/>
      <c r="AK31" s="251"/>
      <c r="AL31" s="251"/>
      <c r="AM31" s="251"/>
      <c r="AN31" s="251"/>
      <c r="AO31" s="251"/>
      <c r="AP31" s="251"/>
      <c r="AQ31" s="251"/>
      <c r="AR31" s="251"/>
      <c r="AS31" s="251"/>
      <c r="AT31" s="251"/>
      <c r="AU31" s="251"/>
      <c r="AV31" s="251"/>
      <c r="AW31" s="251"/>
      <c r="AX31" s="251"/>
      <c r="AY31" s="251"/>
      <c r="AZ31" s="251"/>
      <c r="BA31" s="251"/>
      <c r="BB31" s="251"/>
      <c r="BC31" s="251"/>
      <c r="BD31" s="251"/>
      <c r="BE31" s="251"/>
      <c r="BF31" s="251"/>
      <c r="BG31" s="251"/>
      <c r="BH31" s="251"/>
      <c r="BI31" s="251"/>
      <c r="BJ31" s="251"/>
      <c r="BK31" s="251"/>
      <c r="BL31" s="251"/>
      <c r="BM31" s="251"/>
      <c r="BN31" s="251"/>
      <c r="BO31" s="251"/>
      <c r="BP31" s="251"/>
      <c r="BQ31" s="251"/>
      <c r="BR31" s="251"/>
      <c r="BS31" s="251"/>
      <c r="BT31" s="251"/>
      <c r="BU31" s="251"/>
      <c r="BV31" s="251"/>
      <c r="BW31" s="251"/>
      <c r="BX31" s="251"/>
      <c r="BY31" s="251"/>
      <c r="BZ31" s="251"/>
      <c r="CA31" s="251"/>
      <c r="CB31" s="251"/>
      <c r="CC31" s="251"/>
      <c r="CD31" s="251"/>
      <c r="CE31" s="251"/>
      <c r="CF31" s="251"/>
      <c r="CG31" s="251"/>
      <c r="CH31" s="251"/>
      <c r="CI31" s="251"/>
      <c r="CJ31" s="251"/>
      <c r="CK31" s="251"/>
      <c r="CL31" s="251"/>
      <c r="CM31" s="251"/>
      <c r="CN31" s="251"/>
      <c r="CO31" s="251"/>
      <c r="CP31" s="251"/>
      <c r="CQ31" s="251"/>
      <c r="CR31" s="251"/>
      <c r="CS31" s="251"/>
      <c r="CT31" s="251"/>
      <c r="CU31" s="251"/>
      <c r="CV31" s="251"/>
      <c r="CW31" s="251"/>
      <c r="CX31" s="251"/>
      <c r="CY31" s="251"/>
      <c r="CZ31" s="251"/>
      <c r="DA31" s="251"/>
      <c r="DB31" s="251"/>
      <c r="DC31" s="251"/>
      <c r="DD31" s="251"/>
      <c r="DE31" s="251"/>
      <c r="DF31" s="251"/>
      <c r="DG31" s="251"/>
      <c r="DH31" s="251"/>
      <c r="DI31" s="251"/>
      <c r="DJ31" s="251"/>
      <c r="DK31" s="251"/>
      <c r="DL31" s="251"/>
      <c r="DM31" s="251"/>
      <c r="DN31" s="251"/>
      <c r="DO31" s="251"/>
      <c r="DP31" s="251"/>
      <c r="DQ31" s="251"/>
      <c r="DR31" s="251"/>
      <c r="DS31" s="251"/>
      <c r="DT31" s="251"/>
      <c r="DU31" s="251"/>
      <c r="DV31" s="251"/>
      <c r="DW31" s="251"/>
      <c r="DX31" s="251"/>
      <c r="DY31" s="251"/>
      <c r="DZ31" s="251"/>
      <c r="EA31" s="251"/>
      <c r="EB31" s="251"/>
      <c r="EC31" s="251"/>
      <c r="ED31" s="251"/>
      <c r="EE31" s="251"/>
      <c r="EF31" s="251"/>
      <c r="EG31" s="251"/>
      <c r="EH31" s="251"/>
      <c r="EI31" s="251"/>
      <c r="EJ31" s="251"/>
      <c r="EK31" s="251"/>
      <c r="EL31" s="251"/>
      <c r="EM31" s="251"/>
      <c r="EN31" s="251"/>
      <c r="EO31" s="251"/>
      <c r="EP31" s="251"/>
      <c r="EQ31" s="251"/>
      <c r="ER31" s="251"/>
      <c r="ES31" s="251"/>
      <c r="ET31" s="251"/>
      <c r="EU31" s="251"/>
      <c r="EV31" s="251"/>
      <c r="EW31" s="251"/>
      <c r="EX31" s="251"/>
      <c r="EY31" s="251"/>
      <c r="EZ31" s="251"/>
      <c r="FA31" s="251"/>
      <c r="FB31" s="251"/>
      <c r="FC31" s="251"/>
      <c r="FD31" s="251"/>
      <c r="FE31" s="251"/>
      <c r="FF31" s="251"/>
      <c r="FG31" s="251"/>
      <c r="FH31" s="251"/>
      <c r="FI31" s="251"/>
      <c r="FJ31" s="251"/>
      <c r="FK31" s="251"/>
      <c r="FL31" s="251"/>
      <c r="FM31" s="251"/>
      <c r="FN31" s="251"/>
      <c r="FO31" s="251"/>
      <c r="FP31" s="251"/>
      <c r="FQ31" s="251"/>
      <c r="FR31" s="251"/>
      <c r="FS31" s="251"/>
      <c r="FT31" s="251"/>
      <c r="FU31" s="251"/>
      <c r="FV31" s="251"/>
      <c r="FW31" s="251"/>
      <c r="FX31" s="251"/>
      <c r="FY31" s="251"/>
      <c r="FZ31" s="251"/>
      <c r="GA31" s="251"/>
      <c r="GB31" s="251"/>
      <c r="GC31" s="251"/>
      <c r="GD31" s="251"/>
      <c r="GE31" s="251"/>
      <c r="GF31" s="251"/>
      <c r="GG31" s="251"/>
      <c r="GH31" s="251"/>
      <c r="GI31" s="251"/>
      <c r="GJ31" s="251"/>
      <c r="GK31" s="251"/>
      <c r="GL31" s="251"/>
      <c r="GM31" s="251"/>
      <c r="GN31" s="251"/>
      <c r="GO31" s="251"/>
      <c r="GP31" s="251"/>
      <c r="GQ31" s="251"/>
      <c r="GR31" s="251"/>
      <c r="GS31" s="251"/>
      <c r="GT31" s="251"/>
      <c r="GU31" s="251"/>
      <c r="GV31" s="251"/>
      <c r="GW31" s="251"/>
      <c r="GX31" s="251"/>
      <c r="GY31" s="251"/>
      <c r="GZ31" s="251"/>
      <c r="HA31" s="251"/>
      <c r="HB31" s="251"/>
      <c r="HC31" s="251"/>
      <c r="HD31" s="251"/>
      <c r="HE31" s="251"/>
      <c r="HF31" s="251"/>
      <c r="HG31" s="251"/>
      <c r="HH31" s="251"/>
      <c r="HI31" s="251"/>
      <c r="HJ31" s="251"/>
      <c r="HK31" s="251"/>
      <c r="HL31" s="251"/>
      <c r="HM31" s="251"/>
      <c r="HN31" s="251"/>
      <c r="HO31" s="251"/>
      <c r="HP31" s="251"/>
      <c r="HQ31" s="251"/>
      <c r="HR31" s="251"/>
      <c r="HS31" s="251"/>
      <c r="HT31" s="251"/>
      <c r="HU31" s="251"/>
      <c r="HV31" s="251"/>
      <c r="HW31" s="251"/>
      <c r="HX31" s="251"/>
      <c r="HY31" s="251"/>
      <c r="HZ31" s="251"/>
      <c r="IA31" s="251"/>
      <c r="IB31" s="251"/>
      <c r="IC31" s="251"/>
      <c r="ID31" s="251"/>
      <c r="IE31" s="251"/>
      <c r="IF31" s="251"/>
      <c r="IG31" s="251"/>
      <c r="IH31" s="251"/>
      <c r="II31" s="251"/>
      <c r="IJ31" s="251"/>
      <c r="IK31" s="251"/>
      <c r="IL31" s="251"/>
      <c r="IM31" s="251"/>
      <c r="IN31" s="251"/>
      <c r="IO31" s="251"/>
      <c r="IP31" s="251"/>
      <c r="IQ31" s="251"/>
      <c r="IR31" s="251"/>
      <c r="IS31" s="251"/>
      <c r="IT31" s="251"/>
      <c r="IU31" s="251"/>
      <c r="IV31" s="251"/>
    </row>
    <row r="32" spans="1:256" ht="15" hidden="1">
      <c r="A32" s="805" t="s">
        <v>43</v>
      </c>
      <c r="B32" s="808" t="s">
        <v>44</v>
      </c>
      <c r="C32" s="242" t="s">
        <v>0</v>
      </c>
      <c r="D32" s="252">
        <f>D35+D38</f>
        <v>266000</v>
      </c>
      <c r="E32" s="253">
        <f>E35+E38</f>
        <v>266000</v>
      </c>
      <c r="F32" s="253">
        <f t="shared" ref="F32:P33" si="8">F35+F38</f>
        <v>258000</v>
      </c>
      <c r="G32" s="253">
        <f t="shared" si="8"/>
        <v>227000</v>
      </c>
      <c r="H32" s="253">
        <f t="shared" si="8"/>
        <v>31000</v>
      </c>
      <c r="I32" s="253">
        <f t="shared" si="8"/>
        <v>8000</v>
      </c>
      <c r="J32" s="253">
        <f t="shared" si="8"/>
        <v>0</v>
      </c>
      <c r="K32" s="253">
        <f t="shared" si="8"/>
        <v>0</v>
      </c>
      <c r="L32" s="253">
        <f t="shared" si="8"/>
        <v>0</v>
      </c>
      <c r="M32" s="253">
        <f t="shared" si="8"/>
        <v>0</v>
      </c>
      <c r="N32" s="253">
        <f t="shared" si="8"/>
        <v>0</v>
      </c>
      <c r="O32" s="253">
        <f t="shared" si="8"/>
        <v>0</v>
      </c>
      <c r="P32" s="253">
        <f t="shared" si="8"/>
        <v>0</v>
      </c>
      <c r="Q32" s="254"/>
      <c r="R32" s="254"/>
      <c r="S32" s="254"/>
      <c r="T32" s="254"/>
      <c r="U32" s="254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/>
      <c r="AK32" s="255"/>
      <c r="AL32" s="255"/>
      <c r="AM32" s="255"/>
      <c r="AN32" s="255"/>
      <c r="AO32" s="255"/>
      <c r="AP32" s="255"/>
      <c r="AQ32" s="255"/>
      <c r="AR32" s="255"/>
      <c r="AS32" s="255"/>
      <c r="AT32" s="255"/>
      <c r="AU32" s="255"/>
      <c r="AV32" s="255"/>
      <c r="AW32" s="255"/>
      <c r="AX32" s="255"/>
      <c r="AY32" s="255"/>
      <c r="AZ32" s="255"/>
      <c r="BA32" s="255"/>
      <c r="BB32" s="255"/>
      <c r="BC32" s="255"/>
      <c r="BD32" s="255"/>
      <c r="BE32" s="255"/>
      <c r="BF32" s="255"/>
      <c r="BG32" s="255"/>
      <c r="BH32" s="255"/>
      <c r="BI32" s="255"/>
      <c r="BJ32" s="255"/>
      <c r="BK32" s="255"/>
      <c r="BL32" s="255"/>
      <c r="BM32" s="255"/>
      <c r="BN32" s="255"/>
      <c r="BO32" s="255"/>
      <c r="BP32" s="255"/>
      <c r="BQ32" s="255"/>
      <c r="BR32" s="255"/>
      <c r="BS32" s="255"/>
      <c r="BT32" s="255"/>
      <c r="BU32" s="255"/>
      <c r="BV32" s="255"/>
      <c r="BW32" s="255"/>
      <c r="BX32" s="255"/>
      <c r="BY32" s="255"/>
      <c r="BZ32" s="255"/>
      <c r="CA32" s="255"/>
      <c r="CB32" s="255"/>
      <c r="CC32" s="255"/>
      <c r="CD32" s="255"/>
      <c r="CE32" s="255"/>
      <c r="CF32" s="255"/>
      <c r="CG32" s="255"/>
      <c r="CH32" s="255"/>
      <c r="CI32" s="255"/>
      <c r="CJ32" s="255"/>
      <c r="CK32" s="255"/>
      <c r="CL32" s="255"/>
      <c r="CM32" s="255"/>
      <c r="CN32" s="255"/>
      <c r="CO32" s="255"/>
      <c r="CP32" s="255"/>
      <c r="CQ32" s="255"/>
      <c r="CR32" s="255"/>
      <c r="CS32" s="255"/>
      <c r="CT32" s="255"/>
      <c r="CU32" s="255"/>
      <c r="CV32" s="255"/>
      <c r="CW32" s="255"/>
      <c r="CX32" s="255"/>
      <c r="CY32" s="255"/>
      <c r="CZ32" s="255"/>
      <c r="DA32" s="255"/>
      <c r="DB32" s="255"/>
      <c r="DC32" s="255"/>
      <c r="DD32" s="255"/>
      <c r="DE32" s="255"/>
      <c r="DF32" s="255"/>
      <c r="DG32" s="255"/>
      <c r="DH32" s="255"/>
      <c r="DI32" s="255"/>
      <c r="DJ32" s="255"/>
      <c r="DK32" s="255"/>
      <c r="DL32" s="255"/>
      <c r="DM32" s="255"/>
      <c r="DN32" s="255"/>
      <c r="DO32" s="255"/>
      <c r="DP32" s="255"/>
      <c r="DQ32" s="255"/>
      <c r="DR32" s="255"/>
      <c r="DS32" s="255"/>
      <c r="DT32" s="255"/>
      <c r="DU32" s="255"/>
      <c r="DV32" s="255"/>
      <c r="DW32" s="255"/>
      <c r="DX32" s="255"/>
      <c r="DY32" s="255"/>
      <c r="DZ32" s="255"/>
      <c r="EA32" s="255"/>
      <c r="EB32" s="255"/>
      <c r="EC32" s="255"/>
      <c r="ED32" s="255"/>
      <c r="EE32" s="255"/>
      <c r="EF32" s="255"/>
      <c r="EG32" s="255"/>
      <c r="EH32" s="255"/>
      <c r="EI32" s="255"/>
      <c r="EJ32" s="255"/>
      <c r="EK32" s="255"/>
      <c r="EL32" s="255"/>
      <c r="EM32" s="255"/>
      <c r="EN32" s="255"/>
      <c r="EO32" s="255"/>
      <c r="EP32" s="255"/>
      <c r="EQ32" s="255"/>
      <c r="ER32" s="255"/>
      <c r="ES32" s="255"/>
      <c r="ET32" s="255"/>
      <c r="EU32" s="255"/>
      <c r="EV32" s="255"/>
      <c r="EW32" s="255"/>
      <c r="EX32" s="255"/>
      <c r="EY32" s="255"/>
      <c r="EZ32" s="255"/>
      <c r="FA32" s="255"/>
      <c r="FB32" s="255"/>
      <c r="FC32" s="255"/>
      <c r="FD32" s="255"/>
      <c r="FE32" s="255"/>
      <c r="FF32" s="255"/>
      <c r="FG32" s="255"/>
      <c r="FH32" s="255"/>
      <c r="FI32" s="255"/>
      <c r="FJ32" s="255"/>
      <c r="FK32" s="255"/>
      <c r="FL32" s="255"/>
      <c r="FM32" s="255"/>
      <c r="FN32" s="255"/>
      <c r="FO32" s="255"/>
      <c r="FP32" s="255"/>
      <c r="FQ32" s="255"/>
      <c r="FR32" s="255"/>
      <c r="FS32" s="255"/>
      <c r="FT32" s="255"/>
      <c r="FU32" s="255"/>
      <c r="FV32" s="255"/>
      <c r="FW32" s="255"/>
      <c r="FX32" s="255"/>
      <c r="FY32" s="255"/>
      <c r="FZ32" s="255"/>
      <c r="GA32" s="255"/>
      <c r="GB32" s="255"/>
      <c r="GC32" s="255"/>
      <c r="GD32" s="255"/>
      <c r="GE32" s="255"/>
      <c r="GF32" s="255"/>
      <c r="GG32" s="255"/>
      <c r="GH32" s="255"/>
      <c r="GI32" s="255"/>
      <c r="GJ32" s="255"/>
      <c r="GK32" s="255"/>
      <c r="GL32" s="255"/>
      <c r="GM32" s="255"/>
      <c r="GN32" s="255"/>
      <c r="GO32" s="255"/>
      <c r="GP32" s="255"/>
      <c r="GQ32" s="255"/>
      <c r="GR32" s="255"/>
      <c r="GS32" s="255"/>
      <c r="GT32" s="255"/>
      <c r="GU32" s="255"/>
      <c r="GV32" s="255"/>
      <c r="GW32" s="255"/>
      <c r="GX32" s="255"/>
      <c r="GY32" s="255"/>
      <c r="GZ32" s="255"/>
      <c r="HA32" s="255"/>
      <c r="HB32" s="255"/>
      <c r="HC32" s="255"/>
      <c r="HD32" s="255"/>
      <c r="HE32" s="255"/>
      <c r="HF32" s="255"/>
      <c r="HG32" s="255"/>
      <c r="HH32" s="255"/>
      <c r="HI32" s="255"/>
      <c r="HJ32" s="255"/>
      <c r="HK32" s="255"/>
      <c r="HL32" s="255"/>
      <c r="HM32" s="255"/>
      <c r="HN32" s="255"/>
      <c r="HO32" s="255"/>
      <c r="HP32" s="255"/>
      <c r="HQ32" s="255"/>
      <c r="HR32" s="255"/>
      <c r="HS32" s="255"/>
      <c r="HT32" s="255"/>
      <c r="HU32" s="255"/>
      <c r="HV32" s="255"/>
      <c r="HW32" s="255"/>
      <c r="HX32" s="255"/>
      <c r="HY32" s="255"/>
      <c r="HZ32" s="255"/>
      <c r="IA32" s="255"/>
      <c r="IB32" s="255"/>
      <c r="IC32" s="255"/>
      <c r="ID32" s="255"/>
      <c r="IE32" s="255"/>
      <c r="IF32" s="255"/>
      <c r="IG32" s="255"/>
      <c r="IH32" s="255"/>
      <c r="II32" s="255"/>
      <c r="IJ32" s="255"/>
      <c r="IK32" s="255"/>
      <c r="IL32" s="255"/>
      <c r="IM32" s="255"/>
      <c r="IN32" s="255"/>
      <c r="IO32" s="255"/>
      <c r="IP32" s="255"/>
      <c r="IQ32" s="255"/>
      <c r="IR32" s="255"/>
      <c r="IS32" s="255"/>
      <c r="IT32" s="255"/>
      <c r="IU32" s="255"/>
      <c r="IV32" s="255"/>
    </row>
    <row r="33" spans="1:256" ht="15" hidden="1">
      <c r="A33" s="806"/>
      <c r="B33" s="809"/>
      <c r="C33" s="242" t="s">
        <v>1</v>
      </c>
      <c r="D33" s="252">
        <f>D36+D39</f>
        <v>0</v>
      </c>
      <c r="E33" s="253">
        <f>E36+E39</f>
        <v>0</v>
      </c>
      <c r="F33" s="253">
        <f t="shared" si="8"/>
        <v>0</v>
      </c>
      <c r="G33" s="253">
        <f t="shared" si="8"/>
        <v>0</v>
      </c>
      <c r="H33" s="253">
        <f t="shared" si="8"/>
        <v>0</v>
      </c>
      <c r="I33" s="253">
        <f t="shared" si="8"/>
        <v>0</v>
      </c>
      <c r="J33" s="253">
        <f t="shared" si="8"/>
        <v>0</v>
      </c>
      <c r="K33" s="253">
        <f t="shared" si="8"/>
        <v>0</v>
      </c>
      <c r="L33" s="253">
        <f t="shared" si="8"/>
        <v>0</v>
      </c>
      <c r="M33" s="253">
        <f t="shared" si="8"/>
        <v>0</v>
      </c>
      <c r="N33" s="253">
        <f t="shared" si="8"/>
        <v>0</v>
      </c>
      <c r="O33" s="253">
        <f t="shared" si="8"/>
        <v>0</v>
      </c>
      <c r="P33" s="253">
        <f t="shared" si="8"/>
        <v>0</v>
      </c>
      <c r="Q33" s="254"/>
      <c r="R33" s="254"/>
      <c r="S33" s="254"/>
      <c r="T33" s="254"/>
      <c r="U33" s="254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  <c r="AR33" s="255"/>
      <c r="AS33" s="255"/>
      <c r="AT33" s="255"/>
      <c r="AU33" s="255"/>
      <c r="AV33" s="255"/>
      <c r="AW33" s="255"/>
      <c r="AX33" s="255"/>
      <c r="AY33" s="255"/>
      <c r="AZ33" s="255"/>
      <c r="BA33" s="255"/>
      <c r="BB33" s="255"/>
      <c r="BC33" s="255"/>
      <c r="BD33" s="255"/>
      <c r="BE33" s="255"/>
      <c r="BF33" s="255"/>
      <c r="BG33" s="255"/>
      <c r="BH33" s="255"/>
      <c r="BI33" s="255"/>
      <c r="BJ33" s="255"/>
      <c r="BK33" s="255"/>
      <c r="BL33" s="255"/>
      <c r="BM33" s="255"/>
      <c r="BN33" s="255"/>
      <c r="BO33" s="255"/>
      <c r="BP33" s="255"/>
      <c r="BQ33" s="255"/>
      <c r="BR33" s="255"/>
      <c r="BS33" s="255"/>
      <c r="BT33" s="255"/>
      <c r="BU33" s="255"/>
      <c r="BV33" s="255"/>
      <c r="BW33" s="255"/>
      <c r="BX33" s="255"/>
      <c r="BY33" s="255"/>
      <c r="BZ33" s="255"/>
      <c r="CA33" s="255"/>
      <c r="CB33" s="255"/>
      <c r="CC33" s="255"/>
      <c r="CD33" s="255"/>
      <c r="CE33" s="255"/>
      <c r="CF33" s="255"/>
      <c r="CG33" s="255"/>
      <c r="CH33" s="255"/>
      <c r="CI33" s="255"/>
      <c r="CJ33" s="255"/>
      <c r="CK33" s="255"/>
      <c r="CL33" s="255"/>
      <c r="CM33" s="255"/>
      <c r="CN33" s="255"/>
      <c r="CO33" s="255"/>
      <c r="CP33" s="255"/>
      <c r="CQ33" s="255"/>
      <c r="CR33" s="255"/>
      <c r="CS33" s="255"/>
      <c r="CT33" s="255"/>
      <c r="CU33" s="255"/>
      <c r="CV33" s="255"/>
      <c r="CW33" s="255"/>
      <c r="CX33" s="255"/>
      <c r="CY33" s="255"/>
      <c r="CZ33" s="255"/>
      <c r="DA33" s="255"/>
      <c r="DB33" s="255"/>
      <c r="DC33" s="255"/>
      <c r="DD33" s="255"/>
      <c r="DE33" s="255"/>
      <c r="DF33" s="255"/>
      <c r="DG33" s="255"/>
      <c r="DH33" s="255"/>
      <c r="DI33" s="255"/>
      <c r="DJ33" s="255"/>
      <c r="DK33" s="255"/>
      <c r="DL33" s="255"/>
      <c r="DM33" s="255"/>
      <c r="DN33" s="255"/>
      <c r="DO33" s="255"/>
      <c r="DP33" s="255"/>
      <c r="DQ33" s="255"/>
      <c r="DR33" s="255"/>
      <c r="DS33" s="255"/>
      <c r="DT33" s="255"/>
      <c r="DU33" s="255"/>
      <c r="DV33" s="255"/>
      <c r="DW33" s="255"/>
      <c r="DX33" s="255"/>
      <c r="DY33" s="255"/>
      <c r="DZ33" s="255"/>
      <c r="EA33" s="255"/>
      <c r="EB33" s="255"/>
      <c r="EC33" s="255"/>
      <c r="ED33" s="255"/>
      <c r="EE33" s="255"/>
      <c r="EF33" s="255"/>
      <c r="EG33" s="255"/>
      <c r="EH33" s="255"/>
      <c r="EI33" s="255"/>
      <c r="EJ33" s="255"/>
      <c r="EK33" s="255"/>
      <c r="EL33" s="255"/>
      <c r="EM33" s="255"/>
      <c r="EN33" s="255"/>
      <c r="EO33" s="255"/>
      <c r="EP33" s="255"/>
      <c r="EQ33" s="255"/>
      <c r="ER33" s="255"/>
      <c r="ES33" s="255"/>
      <c r="ET33" s="255"/>
      <c r="EU33" s="255"/>
      <c r="EV33" s="255"/>
      <c r="EW33" s="255"/>
      <c r="EX33" s="255"/>
      <c r="EY33" s="255"/>
      <c r="EZ33" s="255"/>
      <c r="FA33" s="255"/>
      <c r="FB33" s="255"/>
      <c r="FC33" s="255"/>
      <c r="FD33" s="255"/>
      <c r="FE33" s="255"/>
      <c r="FF33" s="255"/>
      <c r="FG33" s="255"/>
      <c r="FH33" s="255"/>
      <c r="FI33" s="255"/>
      <c r="FJ33" s="255"/>
      <c r="FK33" s="255"/>
      <c r="FL33" s="255"/>
      <c r="FM33" s="255"/>
      <c r="FN33" s="255"/>
      <c r="FO33" s="255"/>
      <c r="FP33" s="255"/>
      <c r="FQ33" s="255"/>
      <c r="FR33" s="255"/>
      <c r="FS33" s="255"/>
      <c r="FT33" s="255"/>
      <c r="FU33" s="255"/>
      <c r="FV33" s="255"/>
      <c r="FW33" s="255"/>
      <c r="FX33" s="255"/>
      <c r="FY33" s="255"/>
      <c r="FZ33" s="255"/>
      <c r="GA33" s="255"/>
      <c r="GB33" s="255"/>
      <c r="GC33" s="255"/>
      <c r="GD33" s="255"/>
      <c r="GE33" s="255"/>
      <c r="GF33" s="255"/>
      <c r="GG33" s="255"/>
      <c r="GH33" s="255"/>
      <c r="GI33" s="255"/>
      <c r="GJ33" s="255"/>
      <c r="GK33" s="255"/>
      <c r="GL33" s="255"/>
      <c r="GM33" s="255"/>
      <c r="GN33" s="255"/>
      <c r="GO33" s="255"/>
      <c r="GP33" s="255"/>
      <c r="GQ33" s="255"/>
      <c r="GR33" s="255"/>
      <c r="GS33" s="255"/>
      <c r="GT33" s="255"/>
      <c r="GU33" s="255"/>
      <c r="GV33" s="255"/>
      <c r="GW33" s="255"/>
      <c r="GX33" s="255"/>
      <c r="GY33" s="255"/>
      <c r="GZ33" s="255"/>
      <c r="HA33" s="255"/>
      <c r="HB33" s="255"/>
      <c r="HC33" s="255"/>
      <c r="HD33" s="255"/>
      <c r="HE33" s="255"/>
      <c r="HF33" s="255"/>
      <c r="HG33" s="255"/>
      <c r="HH33" s="255"/>
      <c r="HI33" s="255"/>
      <c r="HJ33" s="255"/>
      <c r="HK33" s="255"/>
      <c r="HL33" s="255"/>
      <c r="HM33" s="255"/>
      <c r="HN33" s="255"/>
      <c r="HO33" s="255"/>
      <c r="HP33" s="255"/>
      <c r="HQ33" s="255"/>
      <c r="HR33" s="255"/>
      <c r="HS33" s="255"/>
      <c r="HT33" s="255"/>
      <c r="HU33" s="255"/>
      <c r="HV33" s="255"/>
      <c r="HW33" s="255"/>
      <c r="HX33" s="255"/>
      <c r="HY33" s="255"/>
      <c r="HZ33" s="255"/>
      <c r="IA33" s="255"/>
      <c r="IB33" s="255"/>
      <c r="IC33" s="255"/>
      <c r="ID33" s="255"/>
      <c r="IE33" s="255"/>
      <c r="IF33" s="255"/>
      <c r="IG33" s="255"/>
      <c r="IH33" s="255"/>
      <c r="II33" s="255"/>
      <c r="IJ33" s="255"/>
      <c r="IK33" s="255"/>
      <c r="IL33" s="255"/>
      <c r="IM33" s="255"/>
      <c r="IN33" s="255"/>
      <c r="IO33" s="255"/>
      <c r="IP33" s="255"/>
      <c r="IQ33" s="255"/>
      <c r="IR33" s="255"/>
      <c r="IS33" s="255"/>
      <c r="IT33" s="255"/>
      <c r="IU33" s="255"/>
      <c r="IV33" s="255"/>
    </row>
    <row r="34" spans="1:256" ht="15" hidden="1">
      <c r="A34" s="807"/>
      <c r="B34" s="810"/>
      <c r="C34" s="242" t="s">
        <v>2</v>
      </c>
      <c r="D34" s="252">
        <f>D32+D33</f>
        <v>266000</v>
      </c>
      <c r="E34" s="253">
        <f t="shared" ref="E34:P34" si="9">E32+E33</f>
        <v>266000</v>
      </c>
      <c r="F34" s="253">
        <f t="shared" si="9"/>
        <v>258000</v>
      </c>
      <c r="G34" s="253">
        <f t="shared" si="9"/>
        <v>227000</v>
      </c>
      <c r="H34" s="253">
        <f t="shared" si="9"/>
        <v>31000</v>
      </c>
      <c r="I34" s="253">
        <f t="shared" si="9"/>
        <v>8000</v>
      </c>
      <c r="J34" s="253">
        <f t="shared" si="9"/>
        <v>0</v>
      </c>
      <c r="K34" s="253">
        <f t="shared" si="9"/>
        <v>0</v>
      </c>
      <c r="L34" s="253">
        <f t="shared" si="9"/>
        <v>0</v>
      </c>
      <c r="M34" s="253">
        <f t="shared" si="9"/>
        <v>0</v>
      </c>
      <c r="N34" s="253">
        <f t="shared" si="9"/>
        <v>0</v>
      </c>
      <c r="O34" s="253">
        <f t="shared" si="9"/>
        <v>0</v>
      </c>
      <c r="P34" s="253">
        <f t="shared" si="9"/>
        <v>0</v>
      </c>
      <c r="Q34" s="254"/>
      <c r="R34" s="254"/>
      <c r="S34" s="254"/>
      <c r="T34" s="254"/>
      <c r="U34" s="254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  <c r="AR34" s="255"/>
      <c r="AS34" s="255"/>
      <c r="AT34" s="255"/>
      <c r="AU34" s="255"/>
      <c r="AV34" s="255"/>
      <c r="AW34" s="255"/>
      <c r="AX34" s="255"/>
      <c r="AY34" s="255"/>
      <c r="AZ34" s="255"/>
      <c r="BA34" s="255"/>
      <c r="BB34" s="255"/>
      <c r="BC34" s="255"/>
      <c r="BD34" s="255"/>
      <c r="BE34" s="255"/>
      <c r="BF34" s="255"/>
      <c r="BG34" s="255"/>
      <c r="BH34" s="255"/>
      <c r="BI34" s="255"/>
      <c r="BJ34" s="255"/>
      <c r="BK34" s="255"/>
      <c r="BL34" s="255"/>
      <c r="BM34" s="255"/>
      <c r="BN34" s="255"/>
      <c r="BO34" s="255"/>
      <c r="BP34" s="255"/>
      <c r="BQ34" s="255"/>
      <c r="BR34" s="255"/>
      <c r="BS34" s="255"/>
      <c r="BT34" s="255"/>
      <c r="BU34" s="255"/>
      <c r="BV34" s="255"/>
      <c r="BW34" s="255"/>
      <c r="BX34" s="255"/>
      <c r="BY34" s="255"/>
      <c r="BZ34" s="255"/>
      <c r="CA34" s="255"/>
      <c r="CB34" s="255"/>
      <c r="CC34" s="255"/>
      <c r="CD34" s="255"/>
      <c r="CE34" s="255"/>
      <c r="CF34" s="255"/>
      <c r="CG34" s="255"/>
      <c r="CH34" s="255"/>
      <c r="CI34" s="255"/>
      <c r="CJ34" s="255"/>
      <c r="CK34" s="255"/>
      <c r="CL34" s="255"/>
      <c r="CM34" s="255"/>
      <c r="CN34" s="255"/>
      <c r="CO34" s="255"/>
      <c r="CP34" s="255"/>
      <c r="CQ34" s="255"/>
      <c r="CR34" s="255"/>
      <c r="CS34" s="255"/>
      <c r="CT34" s="255"/>
      <c r="CU34" s="255"/>
      <c r="CV34" s="255"/>
      <c r="CW34" s="255"/>
      <c r="CX34" s="255"/>
      <c r="CY34" s="255"/>
      <c r="CZ34" s="255"/>
      <c r="DA34" s="255"/>
      <c r="DB34" s="255"/>
      <c r="DC34" s="255"/>
      <c r="DD34" s="255"/>
      <c r="DE34" s="255"/>
      <c r="DF34" s="255"/>
      <c r="DG34" s="255"/>
      <c r="DH34" s="255"/>
      <c r="DI34" s="255"/>
      <c r="DJ34" s="255"/>
      <c r="DK34" s="255"/>
      <c r="DL34" s="255"/>
      <c r="DM34" s="255"/>
      <c r="DN34" s="255"/>
      <c r="DO34" s="255"/>
      <c r="DP34" s="255"/>
      <c r="DQ34" s="255"/>
      <c r="DR34" s="255"/>
      <c r="DS34" s="255"/>
      <c r="DT34" s="255"/>
      <c r="DU34" s="255"/>
      <c r="DV34" s="255"/>
      <c r="DW34" s="255"/>
      <c r="DX34" s="255"/>
      <c r="DY34" s="255"/>
      <c r="DZ34" s="255"/>
      <c r="EA34" s="255"/>
      <c r="EB34" s="255"/>
      <c r="EC34" s="255"/>
      <c r="ED34" s="255"/>
      <c r="EE34" s="255"/>
      <c r="EF34" s="255"/>
      <c r="EG34" s="255"/>
      <c r="EH34" s="255"/>
      <c r="EI34" s="255"/>
      <c r="EJ34" s="255"/>
      <c r="EK34" s="255"/>
      <c r="EL34" s="255"/>
      <c r="EM34" s="255"/>
      <c r="EN34" s="255"/>
      <c r="EO34" s="255"/>
      <c r="EP34" s="255"/>
      <c r="EQ34" s="255"/>
      <c r="ER34" s="255"/>
      <c r="ES34" s="255"/>
      <c r="ET34" s="255"/>
      <c r="EU34" s="255"/>
      <c r="EV34" s="255"/>
      <c r="EW34" s="255"/>
      <c r="EX34" s="255"/>
      <c r="EY34" s="255"/>
      <c r="EZ34" s="255"/>
      <c r="FA34" s="255"/>
      <c r="FB34" s="255"/>
      <c r="FC34" s="255"/>
      <c r="FD34" s="255"/>
      <c r="FE34" s="255"/>
      <c r="FF34" s="255"/>
      <c r="FG34" s="255"/>
      <c r="FH34" s="255"/>
      <c r="FI34" s="255"/>
      <c r="FJ34" s="255"/>
      <c r="FK34" s="255"/>
      <c r="FL34" s="255"/>
      <c r="FM34" s="255"/>
      <c r="FN34" s="255"/>
      <c r="FO34" s="255"/>
      <c r="FP34" s="255"/>
      <c r="FQ34" s="255"/>
      <c r="FR34" s="255"/>
      <c r="FS34" s="255"/>
      <c r="FT34" s="255"/>
      <c r="FU34" s="255"/>
      <c r="FV34" s="255"/>
      <c r="FW34" s="255"/>
      <c r="FX34" s="255"/>
      <c r="FY34" s="255"/>
      <c r="FZ34" s="255"/>
      <c r="GA34" s="255"/>
      <c r="GB34" s="255"/>
      <c r="GC34" s="255"/>
      <c r="GD34" s="255"/>
      <c r="GE34" s="255"/>
      <c r="GF34" s="255"/>
      <c r="GG34" s="255"/>
      <c r="GH34" s="255"/>
      <c r="GI34" s="255"/>
      <c r="GJ34" s="255"/>
      <c r="GK34" s="255"/>
      <c r="GL34" s="255"/>
      <c r="GM34" s="255"/>
      <c r="GN34" s="255"/>
      <c r="GO34" s="255"/>
      <c r="GP34" s="255"/>
      <c r="GQ34" s="255"/>
      <c r="GR34" s="255"/>
      <c r="GS34" s="255"/>
      <c r="GT34" s="255"/>
      <c r="GU34" s="255"/>
      <c r="GV34" s="255"/>
      <c r="GW34" s="255"/>
      <c r="GX34" s="255"/>
      <c r="GY34" s="255"/>
      <c r="GZ34" s="255"/>
      <c r="HA34" s="255"/>
      <c r="HB34" s="255"/>
      <c r="HC34" s="255"/>
      <c r="HD34" s="255"/>
      <c r="HE34" s="255"/>
      <c r="HF34" s="255"/>
      <c r="HG34" s="255"/>
      <c r="HH34" s="255"/>
      <c r="HI34" s="255"/>
      <c r="HJ34" s="255"/>
      <c r="HK34" s="255"/>
      <c r="HL34" s="255"/>
      <c r="HM34" s="255"/>
      <c r="HN34" s="255"/>
      <c r="HO34" s="255"/>
      <c r="HP34" s="255"/>
      <c r="HQ34" s="255"/>
      <c r="HR34" s="255"/>
      <c r="HS34" s="255"/>
      <c r="HT34" s="255"/>
      <c r="HU34" s="255"/>
      <c r="HV34" s="255"/>
      <c r="HW34" s="255"/>
      <c r="HX34" s="255"/>
      <c r="HY34" s="255"/>
      <c r="HZ34" s="255"/>
      <c r="IA34" s="255"/>
      <c r="IB34" s="255"/>
      <c r="IC34" s="255"/>
      <c r="ID34" s="255"/>
      <c r="IE34" s="255"/>
      <c r="IF34" s="255"/>
      <c r="IG34" s="255"/>
      <c r="IH34" s="255"/>
      <c r="II34" s="255"/>
      <c r="IJ34" s="255"/>
      <c r="IK34" s="255"/>
      <c r="IL34" s="255"/>
      <c r="IM34" s="255"/>
      <c r="IN34" s="255"/>
      <c r="IO34" s="255"/>
      <c r="IP34" s="255"/>
      <c r="IQ34" s="255"/>
      <c r="IR34" s="255"/>
      <c r="IS34" s="255"/>
      <c r="IT34" s="255"/>
      <c r="IU34" s="255"/>
      <c r="IV34" s="255"/>
    </row>
    <row r="35" spans="1:256" ht="21" hidden="1" customHeight="1">
      <c r="A35" s="793" t="s">
        <v>521</v>
      </c>
      <c r="B35" s="796" t="s">
        <v>522</v>
      </c>
      <c r="C35" s="238" t="s">
        <v>0</v>
      </c>
      <c r="D35" s="239">
        <f>E35+M35</f>
        <v>188000</v>
      </c>
      <c r="E35" s="240">
        <f>F35+I35+J35+K35+L35</f>
        <v>188000</v>
      </c>
      <c r="F35" s="240">
        <f>G35+H35</f>
        <v>180000</v>
      </c>
      <c r="G35" s="240">
        <v>149000</v>
      </c>
      <c r="H35" s="240">
        <v>31000</v>
      </c>
      <c r="I35" s="240">
        <v>8000</v>
      </c>
      <c r="J35" s="240">
        <v>0</v>
      </c>
      <c r="K35" s="240">
        <v>0</v>
      </c>
      <c r="L35" s="240">
        <v>0</v>
      </c>
      <c r="M35" s="240">
        <f>N35+P35</f>
        <v>0</v>
      </c>
      <c r="N35" s="240">
        <v>0</v>
      </c>
      <c r="O35" s="240">
        <v>0</v>
      </c>
      <c r="P35" s="240">
        <v>0</v>
      </c>
      <c r="Q35" s="241"/>
      <c r="R35" s="241"/>
      <c r="S35" s="241"/>
      <c r="T35" s="241"/>
      <c r="U35" s="24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1"/>
      <c r="BN35" s="231"/>
      <c r="BO35" s="231"/>
      <c r="BP35" s="231"/>
      <c r="BQ35" s="231"/>
      <c r="BR35" s="231"/>
      <c r="BS35" s="231"/>
      <c r="BT35" s="231"/>
      <c r="BU35" s="231"/>
      <c r="BV35" s="231"/>
      <c r="BW35" s="231"/>
      <c r="BX35" s="231"/>
      <c r="BY35" s="231"/>
      <c r="BZ35" s="231"/>
      <c r="CA35" s="231"/>
      <c r="CB35" s="231"/>
      <c r="CC35" s="231"/>
      <c r="CD35" s="231"/>
      <c r="CE35" s="231"/>
      <c r="CF35" s="231"/>
      <c r="CG35" s="231"/>
      <c r="CH35" s="231"/>
      <c r="CI35" s="231"/>
      <c r="CJ35" s="231"/>
      <c r="CK35" s="231"/>
      <c r="CL35" s="231"/>
      <c r="CM35" s="231"/>
      <c r="CN35" s="231"/>
      <c r="CO35" s="231"/>
      <c r="CP35" s="231"/>
      <c r="CQ35" s="231"/>
      <c r="CR35" s="231"/>
      <c r="CS35" s="231"/>
      <c r="CT35" s="231"/>
      <c r="CU35" s="231"/>
      <c r="CV35" s="231"/>
      <c r="CW35" s="231"/>
      <c r="CX35" s="231"/>
      <c r="CY35" s="231"/>
      <c r="CZ35" s="231"/>
      <c r="DA35" s="231"/>
      <c r="DB35" s="231"/>
      <c r="DC35" s="231"/>
      <c r="DD35" s="231"/>
      <c r="DE35" s="231"/>
      <c r="DF35" s="231"/>
      <c r="DG35" s="231"/>
      <c r="DH35" s="231"/>
      <c r="DI35" s="231"/>
      <c r="DJ35" s="231"/>
      <c r="DK35" s="231"/>
      <c r="DL35" s="231"/>
      <c r="DM35" s="231"/>
      <c r="DN35" s="231"/>
      <c r="DO35" s="231"/>
      <c r="DP35" s="231"/>
      <c r="DQ35" s="231"/>
      <c r="DR35" s="231"/>
      <c r="DS35" s="231"/>
      <c r="DT35" s="231"/>
      <c r="DU35" s="231"/>
      <c r="DV35" s="231"/>
      <c r="DW35" s="231"/>
      <c r="DX35" s="231"/>
      <c r="DY35" s="231"/>
      <c r="DZ35" s="231"/>
      <c r="EA35" s="231"/>
      <c r="EB35" s="231"/>
      <c r="EC35" s="231"/>
      <c r="ED35" s="231"/>
      <c r="EE35" s="231"/>
      <c r="EF35" s="231"/>
      <c r="EG35" s="231"/>
      <c r="EH35" s="231"/>
      <c r="EI35" s="231"/>
      <c r="EJ35" s="231"/>
      <c r="EK35" s="231"/>
      <c r="EL35" s="231"/>
      <c r="EM35" s="231"/>
      <c r="EN35" s="231"/>
      <c r="EO35" s="231"/>
      <c r="EP35" s="231"/>
      <c r="EQ35" s="231"/>
      <c r="ER35" s="231"/>
      <c r="ES35" s="231"/>
      <c r="ET35" s="231"/>
      <c r="EU35" s="231"/>
      <c r="EV35" s="231"/>
      <c r="EW35" s="231"/>
      <c r="EX35" s="231"/>
      <c r="EY35" s="231"/>
      <c r="EZ35" s="231"/>
      <c r="FA35" s="231"/>
      <c r="FB35" s="231"/>
      <c r="FC35" s="231"/>
      <c r="FD35" s="231"/>
      <c r="FE35" s="231"/>
      <c r="FF35" s="231"/>
      <c r="FG35" s="231"/>
      <c r="FH35" s="231"/>
      <c r="FI35" s="231"/>
      <c r="FJ35" s="231"/>
      <c r="FK35" s="231"/>
      <c r="FL35" s="231"/>
      <c r="FM35" s="231"/>
      <c r="FN35" s="231"/>
      <c r="FO35" s="231"/>
      <c r="FP35" s="231"/>
      <c r="FQ35" s="231"/>
      <c r="FR35" s="231"/>
      <c r="FS35" s="231"/>
      <c r="FT35" s="231"/>
      <c r="FU35" s="231"/>
      <c r="FV35" s="231"/>
      <c r="FW35" s="231"/>
      <c r="FX35" s="231"/>
      <c r="FY35" s="231"/>
      <c r="FZ35" s="231"/>
      <c r="GA35" s="231"/>
      <c r="GB35" s="231"/>
      <c r="GC35" s="231"/>
      <c r="GD35" s="231"/>
      <c r="GE35" s="231"/>
      <c r="GF35" s="231"/>
      <c r="GG35" s="231"/>
      <c r="GH35" s="231"/>
      <c r="GI35" s="231"/>
      <c r="GJ35" s="231"/>
      <c r="GK35" s="231"/>
      <c r="GL35" s="231"/>
      <c r="GM35" s="231"/>
      <c r="GN35" s="231"/>
      <c r="GO35" s="231"/>
      <c r="GP35" s="231"/>
      <c r="GQ35" s="231"/>
      <c r="GR35" s="231"/>
      <c r="GS35" s="231"/>
      <c r="GT35" s="231"/>
      <c r="GU35" s="231"/>
      <c r="GV35" s="231"/>
      <c r="GW35" s="231"/>
      <c r="GX35" s="231"/>
      <c r="GY35" s="231"/>
      <c r="GZ35" s="231"/>
      <c r="HA35" s="231"/>
      <c r="HB35" s="231"/>
      <c r="HC35" s="231"/>
      <c r="HD35" s="231"/>
      <c r="HE35" s="231"/>
      <c r="HF35" s="231"/>
      <c r="HG35" s="231"/>
      <c r="HH35" s="231"/>
      <c r="HI35" s="231"/>
      <c r="HJ35" s="231"/>
      <c r="HK35" s="231"/>
      <c r="HL35" s="231"/>
      <c r="HM35" s="231"/>
      <c r="HN35" s="231"/>
      <c r="HO35" s="231"/>
      <c r="HP35" s="231"/>
      <c r="HQ35" s="231"/>
      <c r="HR35" s="231"/>
      <c r="HS35" s="231"/>
      <c r="HT35" s="231"/>
      <c r="HU35" s="231"/>
      <c r="HV35" s="231"/>
      <c r="HW35" s="231"/>
      <c r="HX35" s="231"/>
      <c r="HY35" s="231"/>
      <c r="HZ35" s="231"/>
      <c r="IA35" s="231"/>
      <c r="IB35" s="231"/>
      <c r="IC35" s="231"/>
      <c r="ID35" s="231"/>
      <c r="IE35" s="231"/>
      <c r="IF35" s="231"/>
      <c r="IG35" s="231"/>
      <c r="IH35" s="231"/>
      <c r="II35" s="231"/>
      <c r="IJ35" s="231"/>
      <c r="IK35" s="231"/>
      <c r="IL35" s="231"/>
      <c r="IM35" s="231"/>
      <c r="IN35" s="231"/>
      <c r="IO35" s="231"/>
      <c r="IP35" s="231"/>
      <c r="IQ35" s="231"/>
      <c r="IR35" s="231"/>
      <c r="IS35" s="231"/>
      <c r="IT35" s="231"/>
      <c r="IU35" s="231"/>
      <c r="IV35" s="231"/>
    </row>
    <row r="36" spans="1:256" ht="21" hidden="1" customHeight="1">
      <c r="A36" s="794"/>
      <c r="B36" s="797"/>
      <c r="C36" s="238" t="s">
        <v>1</v>
      </c>
      <c r="D36" s="239">
        <f>E36+M36</f>
        <v>0</v>
      </c>
      <c r="E36" s="240">
        <f>F36+I36+J36+K36+L36</f>
        <v>0</v>
      </c>
      <c r="F36" s="240">
        <f>G36+H36</f>
        <v>0</v>
      </c>
      <c r="G36" s="240">
        <v>0</v>
      </c>
      <c r="H36" s="240">
        <v>0</v>
      </c>
      <c r="I36" s="240"/>
      <c r="J36" s="240"/>
      <c r="K36" s="240"/>
      <c r="L36" s="240"/>
      <c r="M36" s="240">
        <f>N36+P36</f>
        <v>0</v>
      </c>
      <c r="N36" s="240"/>
      <c r="O36" s="240"/>
      <c r="P36" s="240"/>
      <c r="Q36" s="241"/>
      <c r="R36" s="241"/>
      <c r="S36" s="241"/>
      <c r="T36" s="241"/>
      <c r="U36" s="24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1"/>
      <c r="BN36" s="231"/>
      <c r="BO36" s="231"/>
      <c r="BP36" s="231"/>
      <c r="BQ36" s="231"/>
      <c r="BR36" s="231"/>
      <c r="BS36" s="231"/>
      <c r="BT36" s="231"/>
      <c r="BU36" s="231"/>
      <c r="BV36" s="231"/>
      <c r="BW36" s="231"/>
      <c r="BX36" s="231"/>
      <c r="BY36" s="231"/>
      <c r="BZ36" s="231"/>
      <c r="CA36" s="231"/>
      <c r="CB36" s="231"/>
      <c r="CC36" s="231"/>
      <c r="CD36" s="231"/>
      <c r="CE36" s="231"/>
      <c r="CF36" s="231"/>
      <c r="CG36" s="231"/>
      <c r="CH36" s="231"/>
      <c r="CI36" s="231"/>
      <c r="CJ36" s="231"/>
      <c r="CK36" s="231"/>
      <c r="CL36" s="231"/>
      <c r="CM36" s="231"/>
      <c r="CN36" s="231"/>
      <c r="CO36" s="231"/>
      <c r="CP36" s="231"/>
      <c r="CQ36" s="231"/>
      <c r="CR36" s="231"/>
      <c r="CS36" s="231"/>
      <c r="CT36" s="231"/>
      <c r="CU36" s="231"/>
      <c r="CV36" s="231"/>
      <c r="CW36" s="231"/>
      <c r="CX36" s="231"/>
      <c r="CY36" s="231"/>
      <c r="CZ36" s="231"/>
      <c r="DA36" s="231"/>
      <c r="DB36" s="231"/>
      <c r="DC36" s="231"/>
      <c r="DD36" s="231"/>
      <c r="DE36" s="231"/>
      <c r="DF36" s="231"/>
      <c r="DG36" s="231"/>
      <c r="DH36" s="231"/>
      <c r="DI36" s="231"/>
      <c r="DJ36" s="231"/>
      <c r="DK36" s="231"/>
      <c r="DL36" s="231"/>
      <c r="DM36" s="231"/>
      <c r="DN36" s="231"/>
      <c r="DO36" s="231"/>
      <c r="DP36" s="231"/>
      <c r="DQ36" s="231"/>
      <c r="DR36" s="231"/>
      <c r="DS36" s="231"/>
      <c r="DT36" s="231"/>
      <c r="DU36" s="231"/>
      <c r="DV36" s="231"/>
      <c r="DW36" s="231"/>
      <c r="DX36" s="231"/>
      <c r="DY36" s="231"/>
      <c r="DZ36" s="231"/>
      <c r="EA36" s="231"/>
      <c r="EB36" s="231"/>
      <c r="EC36" s="231"/>
      <c r="ED36" s="231"/>
      <c r="EE36" s="231"/>
      <c r="EF36" s="231"/>
      <c r="EG36" s="231"/>
      <c r="EH36" s="231"/>
      <c r="EI36" s="231"/>
      <c r="EJ36" s="231"/>
      <c r="EK36" s="231"/>
      <c r="EL36" s="231"/>
      <c r="EM36" s="231"/>
      <c r="EN36" s="231"/>
      <c r="EO36" s="231"/>
      <c r="EP36" s="231"/>
      <c r="EQ36" s="231"/>
      <c r="ER36" s="231"/>
      <c r="ES36" s="231"/>
      <c r="ET36" s="231"/>
      <c r="EU36" s="231"/>
      <c r="EV36" s="231"/>
      <c r="EW36" s="231"/>
      <c r="EX36" s="231"/>
      <c r="EY36" s="231"/>
      <c r="EZ36" s="231"/>
      <c r="FA36" s="231"/>
      <c r="FB36" s="231"/>
      <c r="FC36" s="231"/>
      <c r="FD36" s="231"/>
      <c r="FE36" s="231"/>
      <c r="FF36" s="231"/>
      <c r="FG36" s="231"/>
      <c r="FH36" s="231"/>
      <c r="FI36" s="231"/>
      <c r="FJ36" s="231"/>
      <c r="FK36" s="231"/>
      <c r="FL36" s="231"/>
      <c r="FM36" s="231"/>
      <c r="FN36" s="231"/>
      <c r="FO36" s="231"/>
      <c r="FP36" s="231"/>
      <c r="FQ36" s="231"/>
      <c r="FR36" s="231"/>
      <c r="FS36" s="231"/>
      <c r="FT36" s="231"/>
      <c r="FU36" s="231"/>
      <c r="FV36" s="231"/>
      <c r="FW36" s="231"/>
      <c r="FX36" s="231"/>
      <c r="FY36" s="231"/>
      <c r="FZ36" s="231"/>
      <c r="GA36" s="231"/>
      <c r="GB36" s="231"/>
      <c r="GC36" s="231"/>
      <c r="GD36" s="231"/>
      <c r="GE36" s="231"/>
      <c r="GF36" s="231"/>
      <c r="GG36" s="231"/>
      <c r="GH36" s="231"/>
      <c r="GI36" s="231"/>
      <c r="GJ36" s="231"/>
      <c r="GK36" s="231"/>
      <c r="GL36" s="231"/>
      <c r="GM36" s="231"/>
      <c r="GN36" s="231"/>
      <c r="GO36" s="231"/>
      <c r="GP36" s="231"/>
      <c r="GQ36" s="231"/>
      <c r="GR36" s="231"/>
      <c r="GS36" s="231"/>
      <c r="GT36" s="231"/>
      <c r="GU36" s="231"/>
      <c r="GV36" s="231"/>
      <c r="GW36" s="231"/>
      <c r="GX36" s="231"/>
      <c r="GY36" s="231"/>
      <c r="GZ36" s="231"/>
      <c r="HA36" s="231"/>
      <c r="HB36" s="231"/>
      <c r="HC36" s="231"/>
      <c r="HD36" s="231"/>
      <c r="HE36" s="231"/>
      <c r="HF36" s="231"/>
      <c r="HG36" s="231"/>
      <c r="HH36" s="231"/>
      <c r="HI36" s="231"/>
      <c r="HJ36" s="231"/>
      <c r="HK36" s="231"/>
      <c r="HL36" s="231"/>
      <c r="HM36" s="231"/>
      <c r="HN36" s="231"/>
      <c r="HO36" s="231"/>
      <c r="HP36" s="231"/>
      <c r="HQ36" s="231"/>
      <c r="HR36" s="231"/>
      <c r="HS36" s="231"/>
      <c r="HT36" s="231"/>
      <c r="HU36" s="231"/>
      <c r="HV36" s="231"/>
      <c r="HW36" s="231"/>
      <c r="HX36" s="231"/>
      <c r="HY36" s="231"/>
      <c r="HZ36" s="231"/>
      <c r="IA36" s="231"/>
      <c r="IB36" s="231"/>
      <c r="IC36" s="231"/>
      <c r="ID36" s="231"/>
      <c r="IE36" s="231"/>
      <c r="IF36" s="231"/>
      <c r="IG36" s="231"/>
      <c r="IH36" s="231"/>
      <c r="II36" s="231"/>
      <c r="IJ36" s="231"/>
      <c r="IK36" s="231"/>
      <c r="IL36" s="231"/>
      <c r="IM36" s="231"/>
      <c r="IN36" s="231"/>
      <c r="IO36" s="231"/>
      <c r="IP36" s="231"/>
      <c r="IQ36" s="231"/>
      <c r="IR36" s="231"/>
      <c r="IS36" s="231"/>
      <c r="IT36" s="231"/>
      <c r="IU36" s="231"/>
      <c r="IV36" s="231"/>
    </row>
    <row r="37" spans="1:256" ht="21" hidden="1" customHeight="1">
      <c r="A37" s="795"/>
      <c r="B37" s="798"/>
      <c r="C37" s="238" t="s">
        <v>2</v>
      </c>
      <c r="D37" s="239">
        <f>D35+D36</f>
        <v>188000</v>
      </c>
      <c r="E37" s="240">
        <f t="shared" ref="E37:P37" si="10">E35+E36</f>
        <v>188000</v>
      </c>
      <c r="F37" s="240">
        <f t="shared" si="10"/>
        <v>180000</v>
      </c>
      <c r="G37" s="240">
        <f t="shared" si="10"/>
        <v>149000</v>
      </c>
      <c r="H37" s="240">
        <f t="shared" si="10"/>
        <v>31000</v>
      </c>
      <c r="I37" s="240">
        <f t="shared" si="10"/>
        <v>8000</v>
      </c>
      <c r="J37" s="240">
        <f t="shared" si="10"/>
        <v>0</v>
      </c>
      <c r="K37" s="240">
        <f t="shared" si="10"/>
        <v>0</v>
      </c>
      <c r="L37" s="240">
        <f t="shared" si="10"/>
        <v>0</v>
      </c>
      <c r="M37" s="240">
        <f t="shared" si="10"/>
        <v>0</v>
      </c>
      <c r="N37" s="240">
        <f t="shared" si="10"/>
        <v>0</v>
      </c>
      <c r="O37" s="240">
        <f t="shared" si="10"/>
        <v>0</v>
      </c>
      <c r="P37" s="240">
        <f t="shared" si="10"/>
        <v>0</v>
      </c>
      <c r="Q37" s="241"/>
      <c r="R37" s="241"/>
      <c r="S37" s="241"/>
      <c r="T37" s="241"/>
      <c r="U37" s="24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1"/>
      <c r="BN37" s="231"/>
      <c r="BO37" s="231"/>
      <c r="BP37" s="231"/>
      <c r="BQ37" s="231"/>
      <c r="BR37" s="231"/>
      <c r="BS37" s="231"/>
      <c r="BT37" s="231"/>
      <c r="BU37" s="231"/>
      <c r="BV37" s="231"/>
      <c r="BW37" s="231"/>
      <c r="BX37" s="231"/>
      <c r="BY37" s="231"/>
      <c r="BZ37" s="231"/>
      <c r="CA37" s="231"/>
      <c r="CB37" s="231"/>
      <c r="CC37" s="231"/>
      <c r="CD37" s="231"/>
      <c r="CE37" s="231"/>
      <c r="CF37" s="231"/>
      <c r="CG37" s="231"/>
      <c r="CH37" s="231"/>
      <c r="CI37" s="231"/>
      <c r="CJ37" s="231"/>
      <c r="CK37" s="231"/>
      <c r="CL37" s="231"/>
      <c r="CM37" s="231"/>
      <c r="CN37" s="231"/>
      <c r="CO37" s="231"/>
      <c r="CP37" s="231"/>
      <c r="CQ37" s="231"/>
      <c r="CR37" s="231"/>
      <c r="CS37" s="231"/>
      <c r="CT37" s="231"/>
      <c r="CU37" s="231"/>
      <c r="CV37" s="231"/>
      <c r="CW37" s="231"/>
      <c r="CX37" s="231"/>
      <c r="CY37" s="231"/>
      <c r="CZ37" s="231"/>
      <c r="DA37" s="231"/>
      <c r="DB37" s="231"/>
      <c r="DC37" s="231"/>
      <c r="DD37" s="231"/>
      <c r="DE37" s="231"/>
      <c r="DF37" s="231"/>
      <c r="DG37" s="231"/>
      <c r="DH37" s="231"/>
      <c r="DI37" s="231"/>
      <c r="DJ37" s="231"/>
      <c r="DK37" s="231"/>
      <c r="DL37" s="231"/>
      <c r="DM37" s="231"/>
      <c r="DN37" s="231"/>
      <c r="DO37" s="231"/>
      <c r="DP37" s="231"/>
      <c r="DQ37" s="231"/>
      <c r="DR37" s="231"/>
      <c r="DS37" s="231"/>
      <c r="DT37" s="231"/>
      <c r="DU37" s="231"/>
      <c r="DV37" s="231"/>
      <c r="DW37" s="231"/>
      <c r="DX37" s="231"/>
      <c r="DY37" s="231"/>
      <c r="DZ37" s="231"/>
      <c r="EA37" s="231"/>
      <c r="EB37" s="231"/>
      <c r="EC37" s="231"/>
      <c r="ED37" s="231"/>
      <c r="EE37" s="231"/>
      <c r="EF37" s="231"/>
      <c r="EG37" s="231"/>
      <c r="EH37" s="231"/>
      <c r="EI37" s="231"/>
      <c r="EJ37" s="231"/>
      <c r="EK37" s="231"/>
      <c r="EL37" s="231"/>
      <c r="EM37" s="231"/>
      <c r="EN37" s="231"/>
      <c r="EO37" s="231"/>
      <c r="EP37" s="231"/>
      <c r="EQ37" s="231"/>
      <c r="ER37" s="231"/>
      <c r="ES37" s="231"/>
      <c r="ET37" s="231"/>
      <c r="EU37" s="231"/>
      <c r="EV37" s="231"/>
      <c r="EW37" s="231"/>
      <c r="EX37" s="231"/>
      <c r="EY37" s="231"/>
      <c r="EZ37" s="231"/>
      <c r="FA37" s="231"/>
      <c r="FB37" s="231"/>
      <c r="FC37" s="231"/>
      <c r="FD37" s="231"/>
      <c r="FE37" s="231"/>
      <c r="FF37" s="231"/>
      <c r="FG37" s="231"/>
      <c r="FH37" s="231"/>
      <c r="FI37" s="231"/>
      <c r="FJ37" s="231"/>
      <c r="FK37" s="231"/>
      <c r="FL37" s="231"/>
      <c r="FM37" s="231"/>
      <c r="FN37" s="231"/>
      <c r="FO37" s="231"/>
      <c r="FP37" s="231"/>
      <c r="FQ37" s="231"/>
      <c r="FR37" s="231"/>
      <c r="FS37" s="231"/>
      <c r="FT37" s="231"/>
      <c r="FU37" s="231"/>
      <c r="FV37" s="231"/>
      <c r="FW37" s="231"/>
      <c r="FX37" s="231"/>
      <c r="FY37" s="231"/>
      <c r="FZ37" s="231"/>
      <c r="GA37" s="231"/>
      <c r="GB37" s="231"/>
      <c r="GC37" s="231"/>
      <c r="GD37" s="231"/>
      <c r="GE37" s="231"/>
      <c r="GF37" s="231"/>
      <c r="GG37" s="231"/>
      <c r="GH37" s="231"/>
      <c r="GI37" s="231"/>
      <c r="GJ37" s="231"/>
      <c r="GK37" s="231"/>
      <c r="GL37" s="231"/>
      <c r="GM37" s="231"/>
      <c r="GN37" s="231"/>
      <c r="GO37" s="231"/>
      <c r="GP37" s="231"/>
      <c r="GQ37" s="231"/>
      <c r="GR37" s="231"/>
      <c r="GS37" s="231"/>
      <c r="GT37" s="231"/>
      <c r="GU37" s="231"/>
      <c r="GV37" s="231"/>
      <c r="GW37" s="231"/>
      <c r="GX37" s="231"/>
      <c r="GY37" s="231"/>
      <c r="GZ37" s="231"/>
      <c r="HA37" s="231"/>
      <c r="HB37" s="231"/>
      <c r="HC37" s="231"/>
      <c r="HD37" s="231"/>
      <c r="HE37" s="231"/>
      <c r="HF37" s="231"/>
      <c r="HG37" s="231"/>
      <c r="HH37" s="231"/>
      <c r="HI37" s="231"/>
      <c r="HJ37" s="231"/>
      <c r="HK37" s="231"/>
      <c r="HL37" s="231"/>
      <c r="HM37" s="231"/>
      <c r="HN37" s="231"/>
      <c r="HO37" s="231"/>
      <c r="HP37" s="231"/>
      <c r="HQ37" s="231"/>
      <c r="HR37" s="231"/>
      <c r="HS37" s="231"/>
      <c r="HT37" s="231"/>
      <c r="HU37" s="231"/>
      <c r="HV37" s="231"/>
      <c r="HW37" s="231"/>
      <c r="HX37" s="231"/>
      <c r="HY37" s="231"/>
      <c r="HZ37" s="231"/>
      <c r="IA37" s="231"/>
      <c r="IB37" s="231"/>
      <c r="IC37" s="231"/>
      <c r="ID37" s="231"/>
      <c r="IE37" s="231"/>
      <c r="IF37" s="231"/>
      <c r="IG37" s="231"/>
      <c r="IH37" s="231"/>
      <c r="II37" s="231"/>
      <c r="IJ37" s="231"/>
      <c r="IK37" s="231"/>
      <c r="IL37" s="231"/>
      <c r="IM37" s="231"/>
      <c r="IN37" s="231"/>
      <c r="IO37" s="231"/>
      <c r="IP37" s="231"/>
      <c r="IQ37" s="231"/>
      <c r="IR37" s="231"/>
      <c r="IS37" s="231"/>
      <c r="IT37" s="231"/>
      <c r="IU37" s="231"/>
      <c r="IV37" s="231"/>
    </row>
    <row r="38" spans="1:256" hidden="1">
      <c r="A38" s="811" t="s">
        <v>523</v>
      </c>
      <c r="B38" s="796" t="s">
        <v>115</v>
      </c>
      <c r="C38" s="247" t="s">
        <v>0</v>
      </c>
      <c r="D38" s="248">
        <f>E38+M38</f>
        <v>78000</v>
      </c>
      <c r="E38" s="249">
        <f>F38+I38+J38+K38+L38</f>
        <v>78000</v>
      </c>
      <c r="F38" s="249">
        <f>G38+H38</f>
        <v>78000</v>
      </c>
      <c r="G38" s="249">
        <v>78000</v>
      </c>
      <c r="H38" s="249">
        <v>0</v>
      </c>
      <c r="I38" s="249">
        <v>0</v>
      </c>
      <c r="J38" s="249">
        <v>0</v>
      </c>
      <c r="K38" s="249">
        <v>0</v>
      </c>
      <c r="L38" s="249">
        <v>0</v>
      </c>
      <c r="M38" s="249">
        <f>N38+P38</f>
        <v>0</v>
      </c>
      <c r="N38" s="249">
        <v>0</v>
      </c>
      <c r="O38" s="249">
        <v>0</v>
      </c>
      <c r="P38" s="249">
        <v>0</v>
      </c>
      <c r="Q38" s="250"/>
      <c r="R38" s="250"/>
      <c r="S38" s="250"/>
      <c r="T38" s="250"/>
      <c r="U38" s="250"/>
      <c r="V38" s="251"/>
      <c r="W38" s="251"/>
      <c r="X38" s="251"/>
      <c r="Y38" s="251"/>
      <c r="Z38" s="251"/>
      <c r="AA38" s="251"/>
      <c r="AB38" s="251"/>
      <c r="AC38" s="251"/>
      <c r="AD38" s="251"/>
      <c r="AE38" s="251"/>
      <c r="AF38" s="251"/>
      <c r="AG38" s="251"/>
      <c r="AH38" s="251"/>
      <c r="AI38" s="251"/>
      <c r="AJ38" s="251"/>
      <c r="AK38" s="251"/>
      <c r="AL38" s="251"/>
      <c r="AM38" s="251"/>
      <c r="AN38" s="251"/>
      <c r="AO38" s="251"/>
      <c r="AP38" s="251"/>
      <c r="AQ38" s="251"/>
      <c r="AR38" s="251"/>
      <c r="AS38" s="251"/>
      <c r="AT38" s="251"/>
      <c r="AU38" s="251"/>
      <c r="AV38" s="251"/>
      <c r="AW38" s="251"/>
      <c r="AX38" s="251"/>
      <c r="AY38" s="251"/>
      <c r="AZ38" s="251"/>
      <c r="BA38" s="251"/>
      <c r="BB38" s="251"/>
      <c r="BC38" s="251"/>
      <c r="BD38" s="251"/>
      <c r="BE38" s="251"/>
      <c r="BF38" s="251"/>
      <c r="BG38" s="251"/>
      <c r="BH38" s="251"/>
      <c r="BI38" s="251"/>
      <c r="BJ38" s="251"/>
      <c r="BK38" s="251"/>
      <c r="BL38" s="251"/>
      <c r="BM38" s="251"/>
      <c r="BN38" s="251"/>
      <c r="BO38" s="251"/>
      <c r="BP38" s="251"/>
      <c r="BQ38" s="251"/>
      <c r="BR38" s="251"/>
      <c r="BS38" s="251"/>
      <c r="BT38" s="251"/>
      <c r="BU38" s="251"/>
      <c r="BV38" s="251"/>
      <c r="BW38" s="251"/>
      <c r="BX38" s="251"/>
      <c r="BY38" s="251"/>
      <c r="BZ38" s="251"/>
      <c r="CA38" s="251"/>
      <c r="CB38" s="251"/>
      <c r="CC38" s="251"/>
      <c r="CD38" s="251"/>
      <c r="CE38" s="251"/>
      <c r="CF38" s="251"/>
      <c r="CG38" s="251"/>
      <c r="CH38" s="251"/>
      <c r="CI38" s="251"/>
      <c r="CJ38" s="251"/>
      <c r="CK38" s="251"/>
      <c r="CL38" s="251"/>
      <c r="CM38" s="251"/>
      <c r="CN38" s="251"/>
      <c r="CO38" s="251"/>
      <c r="CP38" s="251"/>
      <c r="CQ38" s="251"/>
      <c r="CR38" s="251"/>
      <c r="CS38" s="251"/>
      <c r="CT38" s="251"/>
      <c r="CU38" s="251"/>
      <c r="CV38" s="251"/>
      <c r="CW38" s="251"/>
      <c r="CX38" s="251"/>
      <c r="CY38" s="251"/>
      <c r="CZ38" s="251"/>
      <c r="DA38" s="251"/>
      <c r="DB38" s="251"/>
      <c r="DC38" s="251"/>
      <c r="DD38" s="251"/>
      <c r="DE38" s="251"/>
      <c r="DF38" s="251"/>
      <c r="DG38" s="251"/>
      <c r="DH38" s="251"/>
      <c r="DI38" s="251"/>
      <c r="DJ38" s="251"/>
      <c r="DK38" s="251"/>
      <c r="DL38" s="251"/>
      <c r="DM38" s="251"/>
      <c r="DN38" s="251"/>
      <c r="DO38" s="251"/>
      <c r="DP38" s="251"/>
      <c r="DQ38" s="251"/>
      <c r="DR38" s="251"/>
      <c r="DS38" s="251"/>
      <c r="DT38" s="251"/>
      <c r="DU38" s="251"/>
      <c r="DV38" s="251"/>
      <c r="DW38" s="251"/>
      <c r="DX38" s="251"/>
      <c r="DY38" s="251"/>
      <c r="DZ38" s="251"/>
      <c r="EA38" s="251"/>
      <c r="EB38" s="251"/>
      <c r="EC38" s="251"/>
      <c r="ED38" s="251"/>
      <c r="EE38" s="251"/>
      <c r="EF38" s="251"/>
      <c r="EG38" s="251"/>
      <c r="EH38" s="251"/>
      <c r="EI38" s="251"/>
      <c r="EJ38" s="251"/>
      <c r="EK38" s="251"/>
      <c r="EL38" s="251"/>
      <c r="EM38" s="251"/>
      <c r="EN38" s="251"/>
      <c r="EO38" s="251"/>
      <c r="EP38" s="251"/>
      <c r="EQ38" s="251"/>
      <c r="ER38" s="251"/>
      <c r="ES38" s="251"/>
      <c r="ET38" s="251"/>
      <c r="EU38" s="251"/>
      <c r="EV38" s="251"/>
      <c r="EW38" s="251"/>
      <c r="EX38" s="251"/>
      <c r="EY38" s="251"/>
      <c r="EZ38" s="251"/>
      <c r="FA38" s="251"/>
      <c r="FB38" s="251"/>
      <c r="FC38" s="251"/>
      <c r="FD38" s="251"/>
      <c r="FE38" s="251"/>
      <c r="FF38" s="251"/>
      <c r="FG38" s="251"/>
      <c r="FH38" s="251"/>
      <c r="FI38" s="251"/>
      <c r="FJ38" s="251"/>
      <c r="FK38" s="251"/>
      <c r="FL38" s="251"/>
      <c r="FM38" s="251"/>
      <c r="FN38" s="251"/>
      <c r="FO38" s="251"/>
      <c r="FP38" s="251"/>
      <c r="FQ38" s="251"/>
      <c r="FR38" s="251"/>
      <c r="FS38" s="251"/>
      <c r="FT38" s="251"/>
      <c r="FU38" s="251"/>
      <c r="FV38" s="251"/>
      <c r="FW38" s="251"/>
      <c r="FX38" s="251"/>
      <c r="FY38" s="251"/>
      <c r="FZ38" s="251"/>
      <c r="GA38" s="251"/>
      <c r="GB38" s="251"/>
      <c r="GC38" s="251"/>
      <c r="GD38" s="251"/>
      <c r="GE38" s="251"/>
      <c r="GF38" s="251"/>
      <c r="GG38" s="251"/>
      <c r="GH38" s="251"/>
      <c r="GI38" s="251"/>
      <c r="GJ38" s="251"/>
      <c r="GK38" s="251"/>
      <c r="GL38" s="251"/>
      <c r="GM38" s="251"/>
      <c r="GN38" s="251"/>
      <c r="GO38" s="251"/>
      <c r="GP38" s="251"/>
      <c r="GQ38" s="251"/>
      <c r="GR38" s="251"/>
      <c r="GS38" s="251"/>
      <c r="GT38" s="251"/>
      <c r="GU38" s="251"/>
      <c r="GV38" s="251"/>
      <c r="GW38" s="251"/>
      <c r="GX38" s="251"/>
      <c r="GY38" s="251"/>
      <c r="GZ38" s="251"/>
      <c r="HA38" s="251"/>
      <c r="HB38" s="251"/>
      <c r="HC38" s="251"/>
      <c r="HD38" s="251"/>
      <c r="HE38" s="251"/>
      <c r="HF38" s="251"/>
      <c r="HG38" s="251"/>
      <c r="HH38" s="251"/>
      <c r="HI38" s="251"/>
      <c r="HJ38" s="251"/>
      <c r="HK38" s="251"/>
      <c r="HL38" s="251"/>
      <c r="HM38" s="251"/>
      <c r="HN38" s="251"/>
      <c r="HO38" s="251"/>
      <c r="HP38" s="251"/>
      <c r="HQ38" s="251"/>
      <c r="HR38" s="251"/>
      <c r="HS38" s="251"/>
      <c r="HT38" s="251"/>
      <c r="HU38" s="251"/>
      <c r="HV38" s="251"/>
      <c r="HW38" s="251"/>
      <c r="HX38" s="251"/>
      <c r="HY38" s="251"/>
      <c r="HZ38" s="251"/>
      <c r="IA38" s="251"/>
      <c r="IB38" s="251"/>
      <c r="IC38" s="251"/>
      <c r="ID38" s="251"/>
      <c r="IE38" s="251"/>
      <c r="IF38" s="251"/>
      <c r="IG38" s="251"/>
      <c r="IH38" s="251"/>
      <c r="II38" s="251"/>
      <c r="IJ38" s="251"/>
      <c r="IK38" s="251"/>
      <c r="IL38" s="251"/>
      <c r="IM38" s="251"/>
      <c r="IN38" s="251"/>
      <c r="IO38" s="251"/>
      <c r="IP38" s="251"/>
      <c r="IQ38" s="251"/>
      <c r="IR38" s="251"/>
      <c r="IS38" s="251"/>
      <c r="IT38" s="251"/>
      <c r="IU38" s="251"/>
      <c r="IV38" s="251"/>
    </row>
    <row r="39" spans="1:256" hidden="1">
      <c r="A39" s="812"/>
      <c r="B39" s="797"/>
      <c r="C39" s="247" t="s">
        <v>1</v>
      </c>
      <c r="D39" s="248">
        <f>E39+M39</f>
        <v>0</v>
      </c>
      <c r="E39" s="249">
        <f>F39+I39+J39+K39+L39</f>
        <v>0</v>
      </c>
      <c r="F39" s="249">
        <f>G39+H39</f>
        <v>0</v>
      </c>
      <c r="G39" s="249"/>
      <c r="H39" s="249"/>
      <c r="I39" s="249"/>
      <c r="J39" s="249"/>
      <c r="K39" s="249"/>
      <c r="L39" s="249"/>
      <c r="M39" s="249">
        <f>N39+P39</f>
        <v>0</v>
      </c>
      <c r="N39" s="249"/>
      <c r="O39" s="249"/>
      <c r="P39" s="249"/>
      <c r="Q39" s="250"/>
      <c r="R39" s="250"/>
      <c r="S39" s="250"/>
      <c r="T39" s="250"/>
      <c r="U39" s="250"/>
      <c r="V39" s="251"/>
      <c r="W39" s="251"/>
      <c r="X39" s="251"/>
      <c r="Y39" s="251"/>
      <c r="Z39" s="251"/>
      <c r="AA39" s="251"/>
      <c r="AB39" s="251"/>
      <c r="AC39" s="251"/>
      <c r="AD39" s="251"/>
      <c r="AE39" s="251"/>
      <c r="AF39" s="251"/>
      <c r="AG39" s="251"/>
      <c r="AH39" s="251"/>
      <c r="AI39" s="251"/>
      <c r="AJ39" s="251"/>
      <c r="AK39" s="251"/>
      <c r="AL39" s="251"/>
      <c r="AM39" s="251"/>
      <c r="AN39" s="251"/>
      <c r="AO39" s="251"/>
      <c r="AP39" s="251"/>
      <c r="AQ39" s="251"/>
      <c r="AR39" s="251"/>
      <c r="AS39" s="251"/>
      <c r="AT39" s="251"/>
      <c r="AU39" s="251"/>
      <c r="AV39" s="251"/>
      <c r="AW39" s="251"/>
      <c r="AX39" s="251"/>
      <c r="AY39" s="251"/>
      <c r="AZ39" s="251"/>
      <c r="BA39" s="251"/>
      <c r="BB39" s="251"/>
      <c r="BC39" s="251"/>
      <c r="BD39" s="251"/>
      <c r="BE39" s="251"/>
      <c r="BF39" s="251"/>
      <c r="BG39" s="251"/>
      <c r="BH39" s="251"/>
      <c r="BI39" s="251"/>
      <c r="BJ39" s="251"/>
      <c r="BK39" s="251"/>
      <c r="BL39" s="251"/>
      <c r="BM39" s="251"/>
      <c r="BN39" s="251"/>
      <c r="BO39" s="251"/>
      <c r="BP39" s="251"/>
      <c r="BQ39" s="251"/>
      <c r="BR39" s="251"/>
      <c r="BS39" s="251"/>
      <c r="BT39" s="251"/>
      <c r="BU39" s="251"/>
      <c r="BV39" s="251"/>
      <c r="BW39" s="251"/>
      <c r="BX39" s="251"/>
      <c r="BY39" s="251"/>
      <c r="BZ39" s="251"/>
      <c r="CA39" s="251"/>
      <c r="CB39" s="251"/>
      <c r="CC39" s="251"/>
      <c r="CD39" s="251"/>
      <c r="CE39" s="251"/>
      <c r="CF39" s="251"/>
      <c r="CG39" s="251"/>
      <c r="CH39" s="251"/>
      <c r="CI39" s="251"/>
      <c r="CJ39" s="251"/>
      <c r="CK39" s="251"/>
      <c r="CL39" s="251"/>
      <c r="CM39" s="251"/>
      <c r="CN39" s="251"/>
      <c r="CO39" s="251"/>
      <c r="CP39" s="251"/>
      <c r="CQ39" s="251"/>
      <c r="CR39" s="251"/>
      <c r="CS39" s="251"/>
      <c r="CT39" s="251"/>
      <c r="CU39" s="251"/>
      <c r="CV39" s="251"/>
      <c r="CW39" s="251"/>
      <c r="CX39" s="251"/>
      <c r="CY39" s="251"/>
      <c r="CZ39" s="251"/>
      <c r="DA39" s="251"/>
      <c r="DB39" s="251"/>
      <c r="DC39" s="251"/>
      <c r="DD39" s="251"/>
      <c r="DE39" s="251"/>
      <c r="DF39" s="251"/>
      <c r="DG39" s="251"/>
      <c r="DH39" s="251"/>
      <c r="DI39" s="251"/>
      <c r="DJ39" s="251"/>
      <c r="DK39" s="251"/>
      <c r="DL39" s="251"/>
      <c r="DM39" s="251"/>
      <c r="DN39" s="251"/>
      <c r="DO39" s="251"/>
      <c r="DP39" s="251"/>
      <c r="DQ39" s="251"/>
      <c r="DR39" s="251"/>
      <c r="DS39" s="251"/>
      <c r="DT39" s="251"/>
      <c r="DU39" s="251"/>
      <c r="DV39" s="251"/>
      <c r="DW39" s="251"/>
      <c r="DX39" s="251"/>
      <c r="DY39" s="251"/>
      <c r="DZ39" s="251"/>
      <c r="EA39" s="251"/>
      <c r="EB39" s="251"/>
      <c r="EC39" s="251"/>
      <c r="ED39" s="251"/>
      <c r="EE39" s="251"/>
      <c r="EF39" s="251"/>
      <c r="EG39" s="251"/>
      <c r="EH39" s="251"/>
      <c r="EI39" s="251"/>
      <c r="EJ39" s="251"/>
      <c r="EK39" s="251"/>
      <c r="EL39" s="251"/>
      <c r="EM39" s="251"/>
      <c r="EN39" s="251"/>
      <c r="EO39" s="251"/>
      <c r="EP39" s="251"/>
      <c r="EQ39" s="251"/>
      <c r="ER39" s="251"/>
      <c r="ES39" s="251"/>
      <c r="ET39" s="251"/>
      <c r="EU39" s="251"/>
      <c r="EV39" s="251"/>
      <c r="EW39" s="251"/>
      <c r="EX39" s="251"/>
      <c r="EY39" s="251"/>
      <c r="EZ39" s="251"/>
      <c r="FA39" s="251"/>
      <c r="FB39" s="251"/>
      <c r="FC39" s="251"/>
      <c r="FD39" s="251"/>
      <c r="FE39" s="251"/>
      <c r="FF39" s="251"/>
      <c r="FG39" s="251"/>
      <c r="FH39" s="251"/>
      <c r="FI39" s="251"/>
      <c r="FJ39" s="251"/>
      <c r="FK39" s="251"/>
      <c r="FL39" s="251"/>
      <c r="FM39" s="251"/>
      <c r="FN39" s="251"/>
      <c r="FO39" s="251"/>
      <c r="FP39" s="251"/>
      <c r="FQ39" s="251"/>
      <c r="FR39" s="251"/>
      <c r="FS39" s="251"/>
      <c r="FT39" s="251"/>
      <c r="FU39" s="251"/>
      <c r="FV39" s="251"/>
      <c r="FW39" s="251"/>
      <c r="FX39" s="251"/>
      <c r="FY39" s="251"/>
      <c r="FZ39" s="251"/>
      <c r="GA39" s="251"/>
      <c r="GB39" s="251"/>
      <c r="GC39" s="251"/>
      <c r="GD39" s="251"/>
      <c r="GE39" s="251"/>
      <c r="GF39" s="251"/>
      <c r="GG39" s="251"/>
      <c r="GH39" s="251"/>
      <c r="GI39" s="251"/>
      <c r="GJ39" s="251"/>
      <c r="GK39" s="251"/>
      <c r="GL39" s="251"/>
      <c r="GM39" s="251"/>
      <c r="GN39" s="251"/>
      <c r="GO39" s="251"/>
      <c r="GP39" s="251"/>
      <c r="GQ39" s="251"/>
      <c r="GR39" s="251"/>
      <c r="GS39" s="251"/>
      <c r="GT39" s="251"/>
      <c r="GU39" s="251"/>
      <c r="GV39" s="251"/>
      <c r="GW39" s="251"/>
      <c r="GX39" s="251"/>
      <c r="GY39" s="251"/>
      <c r="GZ39" s="251"/>
      <c r="HA39" s="251"/>
      <c r="HB39" s="251"/>
      <c r="HC39" s="251"/>
      <c r="HD39" s="251"/>
      <c r="HE39" s="251"/>
      <c r="HF39" s="251"/>
      <c r="HG39" s="251"/>
      <c r="HH39" s="251"/>
      <c r="HI39" s="251"/>
      <c r="HJ39" s="251"/>
      <c r="HK39" s="251"/>
      <c r="HL39" s="251"/>
      <c r="HM39" s="251"/>
      <c r="HN39" s="251"/>
      <c r="HO39" s="251"/>
      <c r="HP39" s="251"/>
      <c r="HQ39" s="251"/>
      <c r="HR39" s="251"/>
      <c r="HS39" s="251"/>
      <c r="HT39" s="251"/>
      <c r="HU39" s="251"/>
      <c r="HV39" s="251"/>
      <c r="HW39" s="251"/>
      <c r="HX39" s="251"/>
      <c r="HY39" s="251"/>
      <c r="HZ39" s="251"/>
      <c r="IA39" s="251"/>
      <c r="IB39" s="251"/>
      <c r="IC39" s="251"/>
      <c r="ID39" s="251"/>
      <c r="IE39" s="251"/>
      <c r="IF39" s="251"/>
      <c r="IG39" s="251"/>
      <c r="IH39" s="251"/>
      <c r="II39" s="251"/>
      <c r="IJ39" s="251"/>
      <c r="IK39" s="251"/>
      <c r="IL39" s="251"/>
      <c r="IM39" s="251"/>
      <c r="IN39" s="251"/>
      <c r="IO39" s="251"/>
      <c r="IP39" s="251"/>
      <c r="IQ39" s="251"/>
      <c r="IR39" s="251"/>
      <c r="IS39" s="251"/>
      <c r="IT39" s="251"/>
      <c r="IU39" s="251"/>
      <c r="IV39" s="251"/>
    </row>
    <row r="40" spans="1:256" hidden="1">
      <c r="A40" s="813"/>
      <c r="B40" s="798"/>
      <c r="C40" s="247" t="s">
        <v>2</v>
      </c>
      <c r="D40" s="248">
        <f>D38+D39</f>
        <v>78000</v>
      </c>
      <c r="E40" s="249">
        <f t="shared" ref="E40:P40" si="11">E38+E39</f>
        <v>78000</v>
      </c>
      <c r="F40" s="249">
        <f t="shared" si="11"/>
        <v>78000</v>
      </c>
      <c r="G40" s="249">
        <f t="shared" si="11"/>
        <v>78000</v>
      </c>
      <c r="H40" s="249">
        <f t="shared" si="11"/>
        <v>0</v>
      </c>
      <c r="I40" s="249">
        <f t="shared" si="11"/>
        <v>0</v>
      </c>
      <c r="J40" s="249">
        <f t="shared" si="11"/>
        <v>0</v>
      </c>
      <c r="K40" s="249">
        <f t="shared" si="11"/>
        <v>0</v>
      </c>
      <c r="L40" s="249">
        <f t="shared" si="11"/>
        <v>0</v>
      </c>
      <c r="M40" s="249">
        <f t="shared" si="11"/>
        <v>0</v>
      </c>
      <c r="N40" s="249">
        <f t="shared" si="11"/>
        <v>0</v>
      </c>
      <c r="O40" s="249">
        <f t="shared" si="11"/>
        <v>0</v>
      </c>
      <c r="P40" s="249">
        <f t="shared" si="11"/>
        <v>0</v>
      </c>
      <c r="Q40" s="250"/>
      <c r="R40" s="250"/>
      <c r="S40" s="250"/>
      <c r="T40" s="250"/>
      <c r="U40" s="250"/>
      <c r="V40" s="251"/>
      <c r="W40" s="251"/>
      <c r="X40" s="251"/>
      <c r="Y40" s="251"/>
      <c r="Z40" s="251"/>
      <c r="AA40" s="251"/>
      <c r="AB40" s="251"/>
      <c r="AC40" s="251"/>
      <c r="AD40" s="251"/>
      <c r="AE40" s="251"/>
      <c r="AF40" s="251"/>
      <c r="AG40" s="251"/>
      <c r="AH40" s="251"/>
      <c r="AI40" s="251"/>
      <c r="AJ40" s="251"/>
      <c r="AK40" s="251"/>
      <c r="AL40" s="251"/>
      <c r="AM40" s="251"/>
      <c r="AN40" s="251"/>
      <c r="AO40" s="251"/>
      <c r="AP40" s="251"/>
      <c r="AQ40" s="251"/>
      <c r="AR40" s="251"/>
      <c r="AS40" s="251"/>
      <c r="AT40" s="251"/>
      <c r="AU40" s="251"/>
      <c r="AV40" s="251"/>
      <c r="AW40" s="251"/>
      <c r="AX40" s="251"/>
      <c r="AY40" s="251"/>
      <c r="AZ40" s="251"/>
      <c r="BA40" s="251"/>
      <c r="BB40" s="251"/>
      <c r="BC40" s="251"/>
      <c r="BD40" s="251"/>
      <c r="BE40" s="251"/>
      <c r="BF40" s="251"/>
      <c r="BG40" s="251"/>
      <c r="BH40" s="251"/>
      <c r="BI40" s="251"/>
      <c r="BJ40" s="251"/>
      <c r="BK40" s="251"/>
      <c r="BL40" s="251"/>
      <c r="BM40" s="251"/>
      <c r="BN40" s="251"/>
      <c r="BO40" s="251"/>
      <c r="BP40" s="251"/>
      <c r="BQ40" s="251"/>
      <c r="BR40" s="251"/>
      <c r="BS40" s="251"/>
      <c r="BT40" s="251"/>
      <c r="BU40" s="251"/>
      <c r="BV40" s="251"/>
      <c r="BW40" s="251"/>
      <c r="BX40" s="251"/>
      <c r="BY40" s="251"/>
      <c r="BZ40" s="251"/>
      <c r="CA40" s="251"/>
      <c r="CB40" s="251"/>
      <c r="CC40" s="251"/>
      <c r="CD40" s="251"/>
      <c r="CE40" s="251"/>
      <c r="CF40" s="251"/>
      <c r="CG40" s="251"/>
      <c r="CH40" s="251"/>
      <c r="CI40" s="251"/>
      <c r="CJ40" s="251"/>
      <c r="CK40" s="251"/>
      <c r="CL40" s="251"/>
      <c r="CM40" s="251"/>
      <c r="CN40" s="251"/>
      <c r="CO40" s="251"/>
      <c r="CP40" s="251"/>
      <c r="CQ40" s="251"/>
      <c r="CR40" s="251"/>
      <c r="CS40" s="251"/>
      <c r="CT40" s="251"/>
      <c r="CU40" s="251"/>
      <c r="CV40" s="251"/>
      <c r="CW40" s="251"/>
      <c r="CX40" s="251"/>
      <c r="CY40" s="251"/>
      <c r="CZ40" s="251"/>
      <c r="DA40" s="251"/>
      <c r="DB40" s="251"/>
      <c r="DC40" s="251"/>
      <c r="DD40" s="251"/>
      <c r="DE40" s="251"/>
      <c r="DF40" s="251"/>
      <c r="DG40" s="251"/>
      <c r="DH40" s="251"/>
      <c r="DI40" s="251"/>
      <c r="DJ40" s="251"/>
      <c r="DK40" s="251"/>
      <c r="DL40" s="251"/>
      <c r="DM40" s="251"/>
      <c r="DN40" s="251"/>
      <c r="DO40" s="251"/>
      <c r="DP40" s="251"/>
      <c r="DQ40" s="251"/>
      <c r="DR40" s="251"/>
      <c r="DS40" s="251"/>
      <c r="DT40" s="251"/>
      <c r="DU40" s="251"/>
      <c r="DV40" s="251"/>
      <c r="DW40" s="251"/>
      <c r="DX40" s="251"/>
      <c r="DY40" s="251"/>
      <c r="DZ40" s="251"/>
      <c r="EA40" s="251"/>
      <c r="EB40" s="251"/>
      <c r="EC40" s="251"/>
      <c r="ED40" s="251"/>
      <c r="EE40" s="251"/>
      <c r="EF40" s="251"/>
      <c r="EG40" s="251"/>
      <c r="EH40" s="251"/>
      <c r="EI40" s="251"/>
      <c r="EJ40" s="251"/>
      <c r="EK40" s="251"/>
      <c r="EL40" s="251"/>
      <c r="EM40" s="251"/>
      <c r="EN40" s="251"/>
      <c r="EO40" s="251"/>
      <c r="EP40" s="251"/>
      <c r="EQ40" s="251"/>
      <c r="ER40" s="251"/>
      <c r="ES40" s="251"/>
      <c r="ET40" s="251"/>
      <c r="EU40" s="251"/>
      <c r="EV40" s="251"/>
      <c r="EW40" s="251"/>
      <c r="EX40" s="251"/>
      <c r="EY40" s="251"/>
      <c r="EZ40" s="251"/>
      <c r="FA40" s="251"/>
      <c r="FB40" s="251"/>
      <c r="FC40" s="251"/>
      <c r="FD40" s="251"/>
      <c r="FE40" s="251"/>
      <c r="FF40" s="251"/>
      <c r="FG40" s="251"/>
      <c r="FH40" s="251"/>
      <c r="FI40" s="251"/>
      <c r="FJ40" s="251"/>
      <c r="FK40" s="251"/>
      <c r="FL40" s="251"/>
      <c r="FM40" s="251"/>
      <c r="FN40" s="251"/>
      <c r="FO40" s="251"/>
      <c r="FP40" s="251"/>
      <c r="FQ40" s="251"/>
      <c r="FR40" s="251"/>
      <c r="FS40" s="251"/>
      <c r="FT40" s="251"/>
      <c r="FU40" s="251"/>
      <c r="FV40" s="251"/>
      <c r="FW40" s="251"/>
      <c r="FX40" s="251"/>
      <c r="FY40" s="251"/>
      <c r="FZ40" s="251"/>
      <c r="GA40" s="251"/>
      <c r="GB40" s="251"/>
      <c r="GC40" s="251"/>
      <c r="GD40" s="251"/>
      <c r="GE40" s="251"/>
      <c r="GF40" s="251"/>
      <c r="GG40" s="251"/>
      <c r="GH40" s="251"/>
      <c r="GI40" s="251"/>
      <c r="GJ40" s="251"/>
      <c r="GK40" s="251"/>
      <c r="GL40" s="251"/>
      <c r="GM40" s="251"/>
      <c r="GN40" s="251"/>
      <c r="GO40" s="251"/>
      <c r="GP40" s="251"/>
      <c r="GQ40" s="251"/>
      <c r="GR40" s="251"/>
      <c r="GS40" s="251"/>
      <c r="GT40" s="251"/>
      <c r="GU40" s="251"/>
      <c r="GV40" s="251"/>
      <c r="GW40" s="251"/>
      <c r="GX40" s="251"/>
      <c r="GY40" s="251"/>
      <c r="GZ40" s="251"/>
      <c r="HA40" s="251"/>
      <c r="HB40" s="251"/>
      <c r="HC40" s="251"/>
      <c r="HD40" s="251"/>
      <c r="HE40" s="251"/>
      <c r="HF40" s="251"/>
      <c r="HG40" s="251"/>
      <c r="HH40" s="251"/>
      <c r="HI40" s="251"/>
      <c r="HJ40" s="251"/>
      <c r="HK40" s="251"/>
      <c r="HL40" s="251"/>
      <c r="HM40" s="251"/>
      <c r="HN40" s="251"/>
      <c r="HO40" s="251"/>
      <c r="HP40" s="251"/>
      <c r="HQ40" s="251"/>
      <c r="HR40" s="251"/>
      <c r="HS40" s="251"/>
      <c r="HT40" s="251"/>
      <c r="HU40" s="251"/>
      <c r="HV40" s="251"/>
      <c r="HW40" s="251"/>
      <c r="HX40" s="251"/>
      <c r="HY40" s="251"/>
      <c r="HZ40" s="251"/>
      <c r="IA40" s="251"/>
      <c r="IB40" s="251"/>
      <c r="IC40" s="251"/>
      <c r="ID40" s="251"/>
      <c r="IE40" s="251"/>
      <c r="IF40" s="251"/>
      <c r="IG40" s="251"/>
      <c r="IH40" s="251"/>
      <c r="II40" s="251"/>
      <c r="IJ40" s="251"/>
      <c r="IK40" s="251"/>
      <c r="IL40" s="251"/>
      <c r="IM40" s="251"/>
      <c r="IN40" s="251"/>
      <c r="IO40" s="251"/>
      <c r="IP40" s="251"/>
      <c r="IQ40" s="251"/>
      <c r="IR40" s="251"/>
      <c r="IS40" s="251"/>
      <c r="IT40" s="251"/>
      <c r="IU40" s="251"/>
      <c r="IV40" s="251"/>
    </row>
    <row r="41" spans="1:256" ht="15" customHeight="1">
      <c r="A41" s="805" t="s">
        <v>80</v>
      </c>
      <c r="B41" s="808" t="s">
        <v>81</v>
      </c>
      <c r="C41" s="242" t="s">
        <v>0</v>
      </c>
      <c r="D41" s="256">
        <f t="shared" ref="D41:O42" si="12">D47+D50+D44</f>
        <v>2060638</v>
      </c>
      <c r="E41" s="244">
        <f t="shared" si="12"/>
        <v>2060367</v>
      </c>
      <c r="F41" s="244">
        <f t="shared" si="12"/>
        <v>30000</v>
      </c>
      <c r="G41" s="244">
        <f t="shared" si="12"/>
        <v>5000</v>
      </c>
      <c r="H41" s="244">
        <f t="shared" si="12"/>
        <v>25000</v>
      </c>
      <c r="I41" s="244">
        <f t="shared" si="12"/>
        <v>0</v>
      </c>
      <c r="J41" s="244">
        <f t="shared" si="12"/>
        <v>0</v>
      </c>
      <c r="K41" s="244">
        <f t="shared" si="12"/>
        <v>2030367</v>
      </c>
      <c r="L41" s="244">
        <f t="shared" si="12"/>
        <v>0</v>
      </c>
      <c r="M41" s="244">
        <f t="shared" si="12"/>
        <v>271</v>
      </c>
      <c r="N41" s="244">
        <f t="shared" si="12"/>
        <v>271</v>
      </c>
      <c r="O41" s="244">
        <f t="shared" si="12"/>
        <v>271</v>
      </c>
      <c r="P41" s="244">
        <f>P47+P50+P44</f>
        <v>0</v>
      </c>
      <c r="Q41" s="257"/>
      <c r="R41" s="257"/>
      <c r="S41" s="257"/>
      <c r="T41" s="257"/>
      <c r="U41" s="257"/>
      <c r="V41" s="258"/>
      <c r="W41" s="258"/>
      <c r="X41" s="258"/>
      <c r="Y41" s="258"/>
      <c r="Z41" s="258"/>
      <c r="AA41" s="258"/>
      <c r="AB41" s="258"/>
      <c r="AC41" s="258"/>
      <c r="AD41" s="258"/>
      <c r="AE41" s="258"/>
      <c r="AF41" s="258"/>
      <c r="AG41" s="258"/>
      <c r="AH41" s="258"/>
      <c r="AI41" s="258"/>
      <c r="AJ41" s="258"/>
      <c r="AK41" s="258"/>
      <c r="AL41" s="258"/>
      <c r="AM41" s="258"/>
      <c r="AN41" s="258"/>
      <c r="AO41" s="258"/>
      <c r="AP41" s="258"/>
      <c r="AQ41" s="258"/>
      <c r="AR41" s="258"/>
      <c r="AS41" s="258"/>
      <c r="AT41" s="258"/>
      <c r="AU41" s="258"/>
      <c r="AV41" s="258"/>
      <c r="AW41" s="258"/>
      <c r="AX41" s="258"/>
      <c r="AY41" s="258"/>
      <c r="AZ41" s="258"/>
      <c r="BA41" s="258"/>
      <c r="BB41" s="258"/>
      <c r="BC41" s="258"/>
      <c r="BD41" s="258"/>
      <c r="BE41" s="258"/>
      <c r="BF41" s="258"/>
      <c r="BG41" s="258"/>
      <c r="BH41" s="258"/>
      <c r="BI41" s="258"/>
      <c r="BJ41" s="258"/>
      <c r="BK41" s="258"/>
      <c r="BL41" s="258"/>
      <c r="BM41" s="258"/>
      <c r="BN41" s="258"/>
      <c r="BO41" s="258"/>
      <c r="BP41" s="258"/>
      <c r="BQ41" s="258"/>
      <c r="BR41" s="258"/>
      <c r="BS41" s="258"/>
      <c r="BT41" s="258"/>
      <c r="BU41" s="258"/>
      <c r="BV41" s="258"/>
      <c r="BW41" s="258"/>
      <c r="BX41" s="258"/>
      <c r="BY41" s="258"/>
      <c r="BZ41" s="258"/>
      <c r="CA41" s="258"/>
      <c r="CB41" s="258"/>
      <c r="CC41" s="258"/>
      <c r="CD41" s="258"/>
      <c r="CE41" s="258"/>
      <c r="CF41" s="258"/>
      <c r="CG41" s="258"/>
      <c r="CH41" s="258"/>
      <c r="CI41" s="258"/>
      <c r="CJ41" s="258"/>
      <c r="CK41" s="258"/>
      <c r="CL41" s="258"/>
      <c r="CM41" s="258"/>
      <c r="CN41" s="258"/>
      <c r="CO41" s="258"/>
      <c r="CP41" s="258"/>
      <c r="CQ41" s="258"/>
      <c r="CR41" s="258"/>
      <c r="CS41" s="258"/>
      <c r="CT41" s="258"/>
      <c r="CU41" s="258"/>
      <c r="CV41" s="258"/>
      <c r="CW41" s="258"/>
      <c r="CX41" s="258"/>
      <c r="CY41" s="258"/>
      <c r="CZ41" s="258"/>
      <c r="DA41" s="258"/>
      <c r="DB41" s="258"/>
      <c r="DC41" s="258"/>
      <c r="DD41" s="258"/>
      <c r="DE41" s="258"/>
      <c r="DF41" s="258"/>
      <c r="DG41" s="258"/>
      <c r="DH41" s="258"/>
      <c r="DI41" s="258"/>
      <c r="DJ41" s="258"/>
      <c r="DK41" s="258"/>
      <c r="DL41" s="258"/>
      <c r="DM41" s="258"/>
      <c r="DN41" s="258"/>
      <c r="DO41" s="258"/>
      <c r="DP41" s="258"/>
      <c r="DQ41" s="258"/>
      <c r="DR41" s="258"/>
      <c r="DS41" s="258"/>
      <c r="DT41" s="258"/>
      <c r="DU41" s="258"/>
      <c r="DV41" s="258"/>
      <c r="DW41" s="258"/>
      <c r="DX41" s="258"/>
      <c r="DY41" s="258"/>
      <c r="DZ41" s="258"/>
      <c r="EA41" s="258"/>
      <c r="EB41" s="258"/>
      <c r="EC41" s="258"/>
      <c r="ED41" s="258"/>
      <c r="EE41" s="258"/>
      <c r="EF41" s="258"/>
      <c r="EG41" s="258"/>
      <c r="EH41" s="258"/>
      <c r="EI41" s="258"/>
      <c r="EJ41" s="258"/>
      <c r="EK41" s="258"/>
      <c r="EL41" s="258"/>
      <c r="EM41" s="258"/>
      <c r="EN41" s="258"/>
      <c r="EO41" s="258"/>
      <c r="EP41" s="258"/>
      <c r="EQ41" s="258"/>
      <c r="ER41" s="258"/>
      <c r="ES41" s="258"/>
      <c r="ET41" s="258"/>
      <c r="EU41" s="258"/>
      <c r="EV41" s="258"/>
      <c r="EW41" s="258"/>
      <c r="EX41" s="258"/>
      <c r="EY41" s="258"/>
      <c r="EZ41" s="258"/>
      <c r="FA41" s="258"/>
      <c r="FB41" s="258"/>
      <c r="FC41" s="258"/>
      <c r="FD41" s="258"/>
      <c r="FE41" s="258"/>
      <c r="FF41" s="258"/>
      <c r="FG41" s="258"/>
      <c r="FH41" s="258"/>
      <c r="FI41" s="258"/>
      <c r="FJ41" s="258"/>
      <c r="FK41" s="258"/>
      <c r="FL41" s="258"/>
      <c r="FM41" s="258"/>
      <c r="FN41" s="258"/>
      <c r="FO41" s="258"/>
      <c r="FP41" s="258"/>
      <c r="FQ41" s="258"/>
      <c r="FR41" s="258"/>
      <c r="FS41" s="258"/>
      <c r="FT41" s="258"/>
      <c r="FU41" s="258"/>
      <c r="FV41" s="258"/>
      <c r="FW41" s="258"/>
      <c r="FX41" s="258"/>
      <c r="FY41" s="258"/>
      <c r="FZ41" s="258"/>
      <c r="GA41" s="258"/>
      <c r="GB41" s="258"/>
      <c r="GC41" s="258"/>
      <c r="GD41" s="258"/>
      <c r="GE41" s="258"/>
      <c r="GF41" s="258"/>
      <c r="GG41" s="258"/>
      <c r="GH41" s="258"/>
      <c r="GI41" s="258"/>
      <c r="GJ41" s="258"/>
      <c r="GK41" s="258"/>
      <c r="GL41" s="258"/>
      <c r="GM41" s="258"/>
      <c r="GN41" s="258"/>
      <c r="GO41" s="258"/>
      <c r="GP41" s="258"/>
      <c r="GQ41" s="258"/>
      <c r="GR41" s="258"/>
      <c r="GS41" s="258"/>
      <c r="GT41" s="258"/>
      <c r="GU41" s="258"/>
      <c r="GV41" s="258"/>
      <c r="GW41" s="258"/>
      <c r="GX41" s="258"/>
      <c r="GY41" s="258"/>
      <c r="GZ41" s="258"/>
      <c r="HA41" s="258"/>
      <c r="HB41" s="258"/>
      <c r="HC41" s="258"/>
      <c r="HD41" s="258"/>
      <c r="HE41" s="258"/>
      <c r="HF41" s="258"/>
      <c r="HG41" s="258"/>
      <c r="HH41" s="258"/>
      <c r="HI41" s="258"/>
      <c r="HJ41" s="258"/>
      <c r="HK41" s="258"/>
      <c r="HL41" s="258"/>
      <c r="HM41" s="258"/>
      <c r="HN41" s="258"/>
      <c r="HO41" s="258"/>
      <c r="HP41" s="258"/>
      <c r="HQ41" s="258"/>
      <c r="HR41" s="258"/>
      <c r="HS41" s="258"/>
      <c r="HT41" s="258"/>
      <c r="HU41" s="258"/>
      <c r="HV41" s="258"/>
      <c r="HW41" s="258"/>
      <c r="HX41" s="258"/>
      <c r="HY41" s="258"/>
      <c r="HZ41" s="258"/>
      <c r="IA41" s="258"/>
      <c r="IB41" s="258"/>
      <c r="IC41" s="258"/>
      <c r="ID41" s="258"/>
      <c r="IE41" s="258"/>
      <c r="IF41" s="258"/>
      <c r="IG41" s="258"/>
      <c r="IH41" s="258"/>
      <c r="II41" s="258"/>
      <c r="IJ41" s="258"/>
      <c r="IK41" s="258"/>
      <c r="IL41" s="258"/>
      <c r="IM41" s="258"/>
      <c r="IN41" s="258"/>
      <c r="IO41" s="258"/>
      <c r="IP41" s="258"/>
      <c r="IQ41" s="258"/>
      <c r="IR41" s="258"/>
      <c r="IS41" s="258"/>
      <c r="IT41" s="258"/>
      <c r="IU41" s="258"/>
      <c r="IV41" s="258"/>
    </row>
    <row r="42" spans="1:256" ht="15" customHeight="1">
      <c r="A42" s="806"/>
      <c r="B42" s="809"/>
      <c r="C42" s="242" t="s">
        <v>1</v>
      </c>
      <c r="D42" s="256">
        <f t="shared" si="12"/>
        <v>-3678</v>
      </c>
      <c r="E42" s="244">
        <f t="shared" si="12"/>
        <v>-3678</v>
      </c>
      <c r="F42" s="244">
        <f t="shared" si="12"/>
        <v>0</v>
      </c>
      <c r="G42" s="244">
        <f t="shared" si="12"/>
        <v>0</v>
      </c>
      <c r="H42" s="244">
        <f t="shared" si="12"/>
        <v>0</v>
      </c>
      <c r="I42" s="244">
        <f t="shared" si="12"/>
        <v>0</v>
      </c>
      <c r="J42" s="244">
        <f t="shared" si="12"/>
        <v>0</v>
      </c>
      <c r="K42" s="244">
        <f t="shared" si="12"/>
        <v>-3678</v>
      </c>
      <c r="L42" s="244">
        <f t="shared" si="12"/>
        <v>0</v>
      </c>
      <c r="M42" s="244">
        <f t="shared" si="12"/>
        <v>0</v>
      </c>
      <c r="N42" s="244">
        <f t="shared" si="12"/>
        <v>0</v>
      </c>
      <c r="O42" s="244">
        <f t="shared" si="12"/>
        <v>0</v>
      </c>
      <c r="P42" s="244">
        <f>P48+P51+P45</f>
        <v>0</v>
      </c>
      <c r="Q42" s="257"/>
      <c r="R42" s="257"/>
      <c r="S42" s="257"/>
      <c r="T42" s="257"/>
      <c r="U42" s="257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B42" s="258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258"/>
      <c r="BN42" s="258"/>
      <c r="BO42" s="258"/>
      <c r="BP42" s="258"/>
      <c r="BQ42" s="258"/>
      <c r="BR42" s="258"/>
      <c r="BS42" s="258"/>
      <c r="BT42" s="258"/>
      <c r="BU42" s="258"/>
      <c r="BV42" s="258"/>
      <c r="BW42" s="258"/>
      <c r="BX42" s="258"/>
      <c r="BY42" s="258"/>
      <c r="BZ42" s="258"/>
      <c r="CA42" s="258"/>
      <c r="CB42" s="258"/>
      <c r="CC42" s="258"/>
      <c r="CD42" s="258"/>
      <c r="CE42" s="258"/>
      <c r="CF42" s="258"/>
      <c r="CG42" s="258"/>
      <c r="CH42" s="258"/>
      <c r="CI42" s="258"/>
      <c r="CJ42" s="258"/>
      <c r="CK42" s="258"/>
      <c r="CL42" s="258"/>
      <c r="CM42" s="258"/>
      <c r="CN42" s="258"/>
      <c r="CO42" s="258"/>
      <c r="CP42" s="258"/>
      <c r="CQ42" s="258"/>
      <c r="CR42" s="258"/>
      <c r="CS42" s="258"/>
      <c r="CT42" s="258"/>
      <c r="CU42" s="258"/>
      <c r="CV42" s="258"/>
      <c r="CW42" s="258"/>
      <c r="CX42" s="258"/>
      <c r="CY42" s="258"/>
      <c r="CZ42" s="258"/>
      <c r="DA42" s="258"/>
      <c r="DB42" s="258"/>
      <c r="DC42" s="258"/>
      <c r="DD42" s="258"/>
      <c r="DE42" s="258"/>
      <c r="DF42" s="258"/>
      <c r="DG42" s="258"/>
      <c r="DH42" s="258"/>
      <c r="DI42" s="258"/>
      <c r="DJ42" s="258"/>
      <c r="DK42" s="258"/>
      <c r="DL42" s="258"/>
      <c r="DM42" s="258"/>
      <c r="DN42" s="258"/>
      <c r="DO42" s="258"/>
      <c r="DP42" s="258"/>
      <c r="DQ42" s="258"/>
      <c r="DR42" s="258"/>
      <c r="DS42" s="258"/>
      <c r="DT42" s="258"/>
      <c r="DU42" s="258"/>
      <c r="DV42" s="258"/>
      <c r="DW42" s="258"/>
      <c r="DX42" s="258"/>
      <c r="DY42" s="258"/>
      <c r="DZ42" s="258"/>
      <c r="EA42" s="258"/>
      <c r="EB42" s="258"/>
      <c r="EC42" s="258"/>
      <c r="ED42" s="258"/>
      <c r="EE42" s="258"/>
      <c r="EF42" s="258"/>
      <c r="EG42" s="258"/>
      <c r="EH42" s="258"/>
      <c r="EI42" s="258"/>
      <c r="EJ42" s="258"/>
      <c r="EK42" s="258"/>
      <c r="EL42" s="258"/>
      <c r="EM42" s="258"/>
      <c r="EN42" s="258"/>
      <c r="EO42" s="258"/>
      <c r="EP42" s="258"/>
      <c r="EQ42" s="258"/>
      <c r="ER42" s="258"/>
      <c r="ES42" s="258"/>
      <c r="ET42" s="258"/>
      <c r="EU42" s="258"/>
      <c r="EV42" s="258"/>
      <c r="EW42" s="258"/>
      <c r="EX42" s="258"/>
      <c r="EY42" s="258"/>
      <c r="EZ42" s="258"/>
      <c r="FA42" s="258"/>
      <c r="FB42" s="258"/>
      <c r="FC42" s="258"/>
      <c r="FD42" s="258"/>
      <c r="FE42" s="258"/>
      <c r="FF42" s="258"/>
      <c r="FG42" s="258"/>
      <c r="FH42" s="258"/>
      <c r="FI42" s="258"/>
      <c r="FJ42" s="258"/>
      <c r="FK42" s="258"/>
      <c r="FL42" s="258"/>
      <c r="FM42" s="258"/>
      <c r="FN42" s="258"/>
      <c r="FO42" s="258"/>
      <c r="FP42" s="258"/>
      <c r="FQ42" s="258"/>
      <c r="FR42" s="258"/>
      <c r="FS42" s="258"/>
      <c r="FT42" s="258"/>
      <c r="FU42" s="258"/>
      <c r="FV42" s="258"/>
      <c r="FW42" s="258"/>
      <c r="FX42" s="258"/>
      <c r="FY42" s="258"/>
      <c r="FZ42" s="258"/>
      <c r="GA42" s="258"/>
      <c r="GB42" s="258"/>
      <c r="GC42" s="258"/>
      <c r="GD42" s="258"/>
      <c r="GE42" s="258"/>
      <c r="GF42" s="258"/>
      <c r="GG42" s="258"/>
      <c r="GH42" s="258"/>
      <c r="GI42" s="258"/>
      <c r="GJ42" s="258"/>
      <c r="GK42" s="258"/>
      <c r="GL42" s="258"/>
      <c r="GM42" s="258"/>
      <c r="GN42" s="258"/>
      <c r="GO42" s="258"/>
      <c r="GP42" s="258"/>
      <c r="GQ42" s="258"/>
      <c r="GR42" s="258"/>
      <c r="GS42" s="258"/>
      <c r="GT42" s="258"/>
      <c r="GU42" s="258"/>
      <c r="GV42" s="258"/>
      <c r="GW42" s="258"/>
      <c r="GX42" s="258"/>
      <c r="GY42" s="258"/>
      <c r="GZ42" s="258"/>
      <c r="HA42" s="258"/>
      <c r="HB42" s="258"/>
      <c r="HC42" s="258"/>
      <c r="HD42" s="258"/>
      <c r="HE42" s="258"/>
      <c r="HF42" s="258"/>
      <c r="HG42" s="258"/>
      <c r="HH42" s="258"/>
      <c r="HI42" s="258"/>
      <c r="HJ42" s="258"/>
      <c r="HK42" s="258"/>
      <c r="HL42" s="258"/>
      <c r="HM42" s="258"/>
      <c r="HN42" s="258"/>
      <c r="HO42" s="258"/>
      <c r="HP42" s="258"/>
      <c r="HQ42" s="258"/>
      <c r="HR42" s="258"/>
      <c r="HS42" s="258"/>
      <c r="HT42" s="258"/>
      <c r="HU42" s="258"/>
      <c r="HV42" s="258"/>
      <c r="HW42" s="258"/>
      <c r="HX42" s="258"/>
      <c r="HY42" s="258"/>
      <c r="HZ42" s="258"/>
      <c r="IA42" s="258"/>
      <c r="IB42" s="258"/>
      <c r="IC42" s="258"/>
      <c r="ID42" s="258"/>
      <c r="IE42" s="258"/>
      <c r="IF42" s="258"/>
      <c r="IG42" s="258"/>
      <c r="IH42" s="258"/>
      <c r="II42" s="258"/>
      <c r="IJ42" s="258"/>
      <c r="IK42" s="258"/>
      <c r="IL42" s="258"/>
      <c r="IM42" s="258"/>
      <c r="IN42" s="258"/>
      <c r="IO42" s="258"/>
      <c r="IP42" s="258"/>
      <c r="IQ42" s="258"/>
      <c r="IR42" s="258"/>
      <c r="IS42" s="258"/>
      <c r="IT42" s="258"/>
      <c r="IU42" s="258"/>
      <c r="IV42" s="258"/>
    </row>
    <row r="43" spans="1:256" ht="15" customHeight="1">
      <c r="A43" s="807"/>
      <c r="B43" s="810"/>
      <c r="C43" s="242" t="s">
        <v>2</v>
      </c>
      <c r="D43" s="256">
        <f>D41+D42</f>
        <v>2056960</v>
      </c>
      <c r="E43" s="244">
        <f t="shared" ref="E43:P43" si="13">E41+E42</f>
        <v>2056689</v>
      </c>
      <c r="F43" s="244">
        <f t="shared" si="13"/>
        <v>30000</v>
      </c>
      <c r="G43" s="244">
        <f t="shared" si="13"/>
        <v>5000</v>
      </c>
      <c r="H43" s="244">
        <f t="shared" si="13"/>
        <v>25000</v>
      </c>
      <c r="I43" s="244">
        <f t="shared" si="13"/>
        <v>0</v>
      </c>
      <c r="J43" s="244">
        <f t="shared" si="13"/>
        <v>0</v>
      </c>
      <c r="K43" s="244">
        <f t="shared" si="13"/>
        <v>2026689</v>
      </c>
      <c r="L43" s="244">
        <f t="shared" si="13"/>
        <v>0</v>
      </c>
      <c r="M43" s="244">
        <f t="shared" si="13"/>
        <v>271</v>
      </c>
      <c r="N43" s="244">
        <f t="shared" si="13"/>
        <v>271</v>
      </c>
      <c r="O43" s="244">
        <f t="shared" si="13"/>
        <v>271</v>
      </c>
      <c r="P43" s="244">
        <f t="shared" si="13"/>
        <v>0</v>
      </c>
      <c r="Q43" s="257"/>
      <c r="R43" s="257"/>
      <c r="S43" s="257"/>
      <c r="T43" s="257"/>
      <c r="U43" s="257"/>
      <c r="V43" s="258"/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  <c r="AG43" s="258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W43" s="258"/>
      <c r="AX43" s="258"/>
      <c r="AY43" s="258"/>
      <c r="AZ43" s="258"/>
      <c r="BA43" s="258"/>
      <c r="BB43" s="258"/>
      <c r="BC43" s="258"/>
      <c r="BD43" s="258"/>
      <c r="BE43" s="258"/>
      <c r="BF43" s="258"/>
      <c r="BG43" s="258"/>
      <c r="BH43" s="258"/>
      <c r="BI43" s="258"/>
      <c r="BJ43" s="258"/>
      <c r="BK43" s="258"/>
      <c r="BL43" s="258"/>
      <c r="BM43" s="258"/>
      <c r="BN43" s="258"/>
      <c r="BO43" s="258"/>
      <c r="BP43" s="258"/>
      <c r="BQ43" s="258"/>
      <c r="BR43" s="258"/>
      <c r="BS43" s="258"/>
      <c r="BT43" s="258"/>
      <c r="BU43" s="258"/>
      <c r="BV43" s="258"/>
      <c r="BW43" s="258"/>
      <c r="BX43" s="258"/>
      <c r="BY43" s="258"/>
      <c r="BZ43" s="258"/>
      <c r="CA43" s="258"/>
      <c r="CB43" s="258"/>
      <c r="CC43" s="258"/>
      <c r="CD43" s="258"/>
      <c r="CE43" s="258"/>
      <c r="CF43" s="258"/>
      <c r="CG43" s="258"/>
      <c r="CH43" s="258"/>
      <c r="CI43" s="258"/>
      <c r="CJ43" s="258"/>
      <c r="CK43" s="258"/>
      <c r="CL43" s="258"/>
      <c r="CM43" s="258"/>
      <c r="CN43" s="258"/>
      <c r="CO43" s="258"/>
      <c r="CP43" s="258"/>
      <c r="CQ43" s="258"/>
      <c r="CR43" s="258"/>
      <c r="CS43" s="258"/>
      <c r="CT43" s="258"/>
      <c r="CU43" s="258"/>
      <c r="CV43" s="258"/>
      <c r="CW43" s="258"/>
      <c r="CX43" s="258"/>
      <c r="CY43" s="258"/>
      <c r="CZ43" s="258"/>
      <c r="DA43" s="258"/>
      <c r="DB43" s="258"/>
      <c r="DC43" s="258"/>
      <c r="DD43" s="258"/>
      <c r="DE43" s="258"/>
      <c r="DF43" s="258"/>
      <c r="DG43" s="258"/>
      <c r="DH43" s="258"/>
      <c r="DI43" s="258"/>
      <c r="DJ43" s="258"/>
      <c r="DK43" s="258"/>
      <c r="DL43" s="258"/>
      <c r="DM43" s="258"/>
      <c r="DN43" s="258"/>
      <c r="DO43" s="258"/>
      <c r="DP43" s="258"/>
      <c r="DQ43" s="258"/>
      <c r="DR43" s="258"/>
      <c r="DS43" s="258"/>
      <c r="DT43" s="258"/>
      <c r="DU43" s="258"/>
      <c r="DV43" s="258"/>
      <c r="DW43" s="258"/>
      <c r="DX43" s="258"/>
      <c r="DY43" s="258"/>
      <c r="DZ43" s="258"/>
      <c r="EA43" s="258"/>
      <c r="EB43" s="258"/>
      <c r="EC43" s="258"/>
      <c r="ED43" s="258"/>
      <c r="EE43" s="258"/>
      <c r="EF43" s="258"/>
      <c r="EG43" s="258"/>
      <c r="EH43" s="258"/>
      <c r="EI43" s="258"/>
      <c r="EJ43" s="258"/>
      <c r="EK43" s="258"/>
      <c r="EL43" s="258"/>
      <c r="EM43" s="258"/>
      <c r="EN43" s="258"/>
      <c r="EO43" s="258"/>
      <c r="EP43" s="258"/>
      <c r="EQ43" s="258"/>
      <c r="ER43" s="258"/>
      <c r="ES43" s="258"/>
      <c r="ET43" s="258"/>
      <c r="EU43" s="258"/>
      <c r="EV43" s="258"/>
      <c r="EW43" s="258"/>
      <c r="EX43" s="258"/>
      <c r="EY43" s="258"/>
      <c r="EZ43" s="258"/>
      <c r="FA43" s="258"/>
      <c r="FB43" s="258"/>
      <c r="FC43" s="258"/>
      <c r="FD43" s="258"/>
      <c r="FE43" s="258"/>
      <c r="FF43" s="258"/>
      <c r="FG43" s="258"/>
      <c r="FH43" s="258"/>
      <c r="FI43" s="258"/>
      <c r="FJ43" s="258"/>
      <c r="FK43" s="258"/>
      <c r="FL43" s="258"/>
      <c r="FM43" s="258"/>
      <c r="FN43" s="258"/>
      <c r="FO43" s="258"/>
      <c r="FP43" s="258"/>
      <c r="FQ43" s="258"/>
      <c r="FR43" s="258"/>
      <c r="FS43" s="258"/>
      <c r="FT43" s="258"/>
      <c r="FU43" s="258"/>
      <c r="FV43" s="258"/>
      <c r="FW43" s="258"/>
      <c r="FX43" s="258"/>
      <c r="FY43" s="258"/>
      <c r="FZ43" s="258"/>
      <c r="GA43" s="258"/>
      <c r="GB43" s="258"/>
      <c r="GC43" s="258"/>
      <c r="GD43" s="258"/>
      <c r="GE43" s="258"/>
      <c r="GF43" s="258"/>
      <c r="GG43" s="258"/>
      <c r="GH43" s="258"/>
      <c r="GI43" s="258"/>
      <c r="GJ43" s="258"/>
      <c r="GK43" s="258"/>
      <c r="GL43" s="258"/>
      <c r="GM43" s="258"/>
      <c r="GN43" s="258"/>
      <c r="GO43" s="258"/>
      <c r="GP43" s="258"/>
      <c r="GQ43" s="258"/>
      <c r="GR43" s="258"/>
      <c r="GS43" s="258"/>
      <c r="GT43" s="258"/>
      <c r="GU43" s="258"/>
      <c r="GV43" s="258"/>
      <c r="GW43" s="258"/>
      <c r="GX43" s="258"/>
      <c r="GY43" s="258"/>
      <c r="GZ43" s="258"/>
      <c r="HA43" s="258"/>
      <c r="HB43" s="258"/>
      <c r="HC43" s="258"/>
      <c r="HD43" s="258"/>
      <c r="HE43" s="258"/>
      <c r="HF43" s="258"/>
      <c r="HG43" s="258"/>
      <c r="HH43" s="258"/>
      <c r="HI43" s="258"/>
      <c r="HJ43" s="258"/>
      <c r="HK43" s="258"/>
      <c r="HL43" s="258"/>
      <c r="HM43" s="258"/>
      <c r="HN43" s="258"/>
      <c r="HO43" s="258"/>
      <c r="HP43" s="258"/>
      <c r="HQ43" s="258"/>
      <c r="HR43" s="258"/>
      <c r="HS43" s="258"/>
      <c r="HT43" s="258"/>
      <c r="HU43" s="258"/>
      <c r="HV43" s="258"/>
      <c r="HW43" s="258"/>
      <c r="HX43" s="258"/>
      <c r="HY43" s="258"/>
      <c r="HZ43" s="258"/>
      <c r="IA43" s="258"/>
      <c r="IB43" s="258"/>
      <c r="IC43" s="258"/>
      <c r="ID43" s="258"/>
      <c r="IE43" s="258"/>
      <c r="IF43" s="258"/>
      <c r="IG43" s="258"/>
      <c r="IH43" s="258"/>
      <c r="II43" s="258"/>
      <c r="IJ43" s="258"/>
      <c r="IK43" s="258"/>
      <c r="IL43" s="258"/>
      <c r="IM43" s="258"/>
      <c r="IN43" s="258"/>
      <c r="IO43" s="258"/>
      <c r="IP43" s="258"/>
      <c r="IQ43" s="258"/>
      <c r="IR43" s="258"/>
      <c r="IS43" s="258"/>
      <c r="IT43" s="258"/>
      <c r="IU43" s="258"/>
      <c r="IV43" s="258"/>
    </row>
    <row r="44" spans="1:256" hidden="1">
      <c r="A44" s="811">
        <v>15011</v>
      </c>
      <c r="B44" s="796" t="s">
        <v>524</v>
      </c>
      <c r="C44" s="238" t="s">
        <v>0</v>
      </c>
      <c r="D44" s="239">
        <f>E44+M44</f>
        <v>10271</v>
      </c>
      <c r="E44" s="240">
        <f>F44+I44+J44+K44+L44</f>
        <v>10000</v>
      </c>
      <c r="F44" s="240">
        <f>G44+H44</f>
        <v>10000</v>
      </c>
      <c r="G44" s="240">
        <v>0</v>
      </c>
      <c r="H44" s="240">
        <v>10000</v>
      </c>
      <c r="I44" s="240">
        <v>0</v>
      </c>
      <c r="J44" s="240">
        <v>0</v>
      </c>
      <c r="K44" s="240">
        <v>0</v>
      </c>
      <c r="L44" s="240">
        <v>0</v>
      </c>
      <c r="M44" s="240">
        <v>271</v>
      </c>
      <c r="N44" s="240">
        <v>271</v>
      </c>
      <c r="O44" s="240">
        <v>271</v>
      </c>
      <c r="P44" s="240">
        <v>0</v>
      </c>
      <c r="Q44" s="241"/>
      <c r="R44" s="241"/>
      <c r="S44" s="241"/>
      <c r="T44" s="241"/>
      <c r="U44" s="241"/>
      <c r="V44" s="231"/>
      <c r="W44" s="231"/>
      <c r="X44" s="231"/>
      <c r="Y44" s="231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1"/>
      <c r="BN44" s="231"/>
      <c r="BO44" s="231"/>
      <c r="BP44" s="231"/>
      <c r="BQ44" s="231"/>
      <c r="BR44" s="231"/>
      <c r="BS44" s="231"/>
      <c r="BT44" s="231"/>
      <c r="BU44" s="231"/>
      <c r="BV44" s="231"/>
      <c r="BW44" s="231"/>
      <c r="BX44" s="231"/>
      <c r="BY44" s="231"/>
      <c r="BZ44" s="231"/>
      <c r="CA44" s="231"/>
      <c r="CB44" s="231"/>
      <c r="CC44" s="231"/>
      <c r="CD44" s="231"/>
      <c r="CE44" s="231"/>
      <c r="CF44" s="231"/>
      <c r="CG44" s="231"/>
      <c r="CH44" s="231"/>
      <c r="CI44" s="231"/>
      <c r="CJ44" s="231"/>
      <c r="CK44" s="231"/>
      <c r="CL44" s="231"/>
      <c r="CM44" s="231"/>
      <c r="CN44" s="231"/>
      <c r="CO44" s="231"/>
      <c r="CP44" s="231"/>
      <c r="CQ44" s="231"/>
      <c r="CR44" s="231"/>
      <c r="CS44" s="231"/>
      <c r="CT44" s="231"/>
      <c r="CU44" s="231"/>
      <c r="CV44" s="231"/>
      <c r="CW44" s="231"/>
      <c r="CX44" s="231"/>
      <c r="CY44" s="231"/>
      <c r="CZ44" s="231"/>
      <c r="DA44" s="231"/>
      <c r="DB44" s="231"/>
      <c r="DC44" s="231"/>
      <c r="DD44" s="231"/>
      <c r="DE44" s="231"/>
      <c r="DF44" s="231"/>
      <c r="DG44" s="231"/>
      <c r="DH44" s="231"/>
      <c r="DI44" s="231"/>
      <c r="DJ44" s="231"/>
      <c r="DK44" s="231"/>
      <c r="DL44" s="231"/>
      <c r="DM44" s="231"/>
      <c r="DN44" s="231"/>
      <c r="DO44" s="231"/>
      <c r="DP44" s="231"/>
      <c r="DQ44" s="231"/>
      <c r="DR44" s="231"/>
      <c r="DS44" s="231"/>
      <c r="DT44" s="231"/>
      <c r="DU44" s="231"/>
      <c r="DV44" s="231"/>
      <c r="DW44" s="231"/>
      <c r="DX44" s="231"/>
      <c r="DY44" s="231"/>
      <c r="DZ44" s="231"/>
      <c r="EA44" s="231"/>
      <c r="EB44" s="231"/>
      <c r="EC44" s="231"/>
      <c r="ED44" s="231"/>
      <c r="EE44" s="231"/>
      <c r="EF44" s="231"/>
      <c r="EG44" s="231"/>
      <c r="EH44" s="231"/>
      <c r="EI44" s="231"/>
      <c r="EJ44" s="231"/>
      <c r="EK44" s="231"/>
      <c r="EL44" s="231"/>
      <c r="EM44" s="231"/>
      <c r="EN44" s="231"/>
      <c r="EO44" s="231"/>
      <c r="EP44" s="231"/>
      <c r="EQ44" s="231"/>
      <c r="ER44" s="231"/>
      <c r="ES44" s="231"/>
      <c r="ET44" s="231"/>
      <c r="EU44" s="231"/>
      <c r="EV44" s="231"/>
      <c r="EW44" s="231"/>
      <c r="EX44" s="231"/>
      <c r="EY44" s="231"/>
      <c r="EZ44" s="231"/>
      <c r="FA44" s="231"/>
      <c r="FB44" s="231"/>
      <c r="FC44" s="231"/>
      <c r="FD44" s="231"/>
      <c r="FE44" s="231"/>
      <c r="FF44" s="231"/>
      <c r="FG44" s="231"/>
      <c r="FH44" s="231"/>
      <c r="FI44" s="231"/>
      <c r="FJ44" s="231"/>
      <c r="FK44" s="231"/>
      <c r="FL44" s="231"/>
      <c r="FM44" s="231"/>
      <c r="FN44" s="231"/>
      <c r="FO44" s="231"/>
      <c r="FP44" s="231"/>
      <c r="FQ44" s="231"/>
      <c r="FR44" s="231"/>
      <c r="FS44" s="231"/>
      <c r="FT44" s="231"/>
      <c r="FU44" s="231"/>
      <c r="FV44" s="231"/>
      <c r="FW44" s="231"/>
      <c r="FX44" s="231"/>
      <c r="FY44" s="231"/>
      <c r="FZ44" s="231"/>
      <c r="GA44" s="231"/>
      <c r="GB44" s="231"/>
      <c r="GC44" s="231"/>
      <c r="GD44" s="231"/>
      <c r="GE44" s="231"/>
      <c r="GF44" s="231"/>
      <c r="GG44" s="231"/>
      <c r="GH44" s="231"/>
      <c r="GI44" s="231"/>
      <c r="GJ44" s="231"/>
      <c r="GK44" s="231"/>
      <c r="GL44" s="231"/>
      <c r="GM44" s="231"/>
      <c r="GN44" s="231"/>
      <c r="GO44" s="231"/>
      <c r="GP44" s="231"/>
      <c r="GQ44" s="231"/>
      <c r="GR44" s="231"/>
      <c r="GS44" s="231"/>
      <c r="GT44" s="231"/>
      <c r="GU44" s="231"/>
      <c r="GV44" s="231"/>
      <c r="GW44" s="231"/>
      <c r="GX44" s="231"/>
      <c r="GY44" s="231"/>
      <c r="GZ44" s="231"/>
      <c r="HA44" s="231"/>
      <c r="HB44" s="231"/>
      <c r="HC44" s="231"/>
      <c r="HD44" s="231"/>
      <c r="HE44" s="231"/>
      <c r="HF44" s="231"/>
      <c r="HG44" s="231"/>
      <c r="HH44" s="231"/>
      <c r="HI44" s="231"/>
      <c r="HJ44" s="231"/>
      <c r="HK44" s="231"/>
      <c r="HL44" s="231"/>
      <c r="HM44" s="231"/>
      <c r="HN44" s="231"/>
      <c r="HO44" s="231"/>
      <c r="HP44" s="231"/>
      <c r="HQ44" s="231"/>
      <c r="HR44" s="231"/>
      <c r="HS44" s="231"/>
      <c r="HT44" s="231"/>
      <c r="HU44" s="231"/>
      <c r="HV44" s="231"/>
      <c r="HW44" s="231"/>
      <c r="HX44" s="231"/>
      <c r="HY44" s="231"/>
      <c r="HZ44" s="231"/>
      <c r="IA44" s="231"/>
      <c r="IB44" s="231"/>
      <c r="IC44" s="231"/>
      <c r="ID44" s="231"/>
      <c r="IE44" s="231"/>
      <c r="IF44" s="231"/>
      <c r="IG44" s="231"/>
      <c r="IH44" s="231"/>
      <c r="II44" s="231"/>
      <c r="IJ44" s="231"/>
      <c r="IK44" s="231"/>
      <c r="IL44" s="231"/>
      <c r="IM44" s="231"/>
      <c r="IN44" s="231"/>
      <c r="IO44" s="231"/>
      <c r="IP44" s="231"/>
      <c r="IQ44" s="231"/>
      <c r="IR44" s="231"/>
      <c r="IS44" s="231"/>
      <c r="IT44" s="231"/>
      <c r="IU44" s="231"/>
      <c r="IV44" s="231"/>
    </row>
    <row r="45" spans="1:256" hidden="1">
      <c r="A45" s="812"/>
      <c r="B45" s="797"/>
      <c r="C45" s="238" t="s">
        <v>1</v>
      </c>
      <c r="D45" s="239">
        <f>E45+M45</f>
        <v>0</v>
      </c>
      <c r="E45" s="240">
        <f>F45+I45+J45+K45+L45</f>
        <v>0</v>
      </c>
      <c r="F45" s="240">
        <f>G45+H45</f>
        <v>0</v>
      </c>
      <c r="G45" s="240"/>
      <c r="H45" s="240"/>
      <c r="I45" s="240"/>
      <c r="J45" s="240"/>
      <c r="K45" s="240"/>
      <c r="L45" s="240"/>
      <c r="M45" s="240">
        <f>N45+P45</f>
        <v>0</v>
      </c>
      <c r="N45" s="240">
        <v>0</v>
      </c>
      <c r="O45" s="240">
        <v>0</v>
      </c>
      <c r="P45" s="240"/>
      <c r="Q45" s="241"/>
      <c r="R45" s="241"/>
      <c r="S45" s="241"/>
      <c r="T45" s="241"/>
      <c r="U45" s="241"/>
      <c r="V45" s="231"/>
      <c r="W45" s="231"/>
      <c r="X45" s="231"/>
      <c r="Y45" s="231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1"/>
      <c r="BN45" s="231"/>
      <c r="BO45" s="231"/>
      <c r="BP45" s="231"/>
      <c r="BQ45" s="231"/>
      <c r="BR45" s="231"/>
      <c r="BS45" s="231"/>
      <c r="BT45" s="231"/>
      <c r="BU45" s="231"/>
      <c r="BV45" s="231"/>
      <c r="BW45" s="231"/>
      <c r="BX45" s="231"/>
      <c r="BY45" s="231"/>
      <c r="BZ45" s="231"/>
      <c r="CA45" s="231"/>
      <c r="CB45" s="231"/>
      <c r="CC45" s="231"/>
      <c r="CD45" s="231"/>
      <c r="CE45" s="231"/>
      <c r="CF45" s="231"/>
      <c r="CG45" s="231"/>
      <c r="CH45" s="231"/>
      <c r="CI45" s="231"/>
      <c r="CJ45" s="231"/>
      <c r="CK45" s="231"/>
      <c r="CL45" s="231"/>
      <c r="CM45" s="231"/>
      <c r="CN45" s="231"/>
      <c r="CO45" s="231"/>
      <c r="CP45" s="231"/>
      <c r="CQ45" s="231"/>
      <c r="CR45" s="231"/>
      <c r="CS45" s="231"/>
      <c r="CT45" s="231"/>
      <c r="CU45" s="231"/>
      <c r="CV45" s="231"/>
      <c r="CW45" s="231"/>
      <c r="CX45" s="231"/>
      <c r="CY45" s="231"/>
      <c r="CZ45" s="231"/>
      <c r="DA45" s="231"/>
      <c r="DB45" s="231"/>
      <c r="DC45" s="231"/>
      <c r="DD45" s="231"/>
      <c r="DE45" s="231"/>
      <c r="DF45" s="231"/>
      <c r="DG45" s="231"/>
      <c r="DH45" s="231"/>
      <c r="DI45" s="231"/>
      <c r="DJ45" s="231"/>
      <c r="DK45" s="231"/>
      <c r="DL45" s="231"/>
      <c r="DM45" s="231"/>
      <c r="DN45" s="231"/>
      <c r="DO45" s="231"/>
      <c r="DP45" s="231"/>
      <c r="DQ45" s="231"/>
      <c r="DR45" s="231"/>
      <c r="DS45" s="231"/>
      <c r="DT45" s="231"/>
      <c r="DU45" s="231"/>
      <c r="DV45" s="231"/>
      <c r="DW45" s="231"/>
      <c r="DX45" s="231"/>
      <c r="DY45" s="231"/>
      <c r="DZ45" s="231"/>
      <c r="EA45" s="231"/>
      <c r="EB45" s="231"/>
      <c r="EC45" s="231"/>
      <c r="ED45" s="231"/>
      <c r="EE45" s="231"/>
      <c r="EF45" s="231"/>
      <c r="EG45" s="231"/>
      <c r="EH45" s="231"/>
      <c r="EI45" s="231"/>
      <c r="EJ45" s="231"/>
      <c r="EK45" s="231"/>
      <c r="EL45" s="231"/>
      <c r="EM45" s="231"/>
      <c r="EN45" s="231"/>
      <c r="EO45" s="231"/>
      <c r="EP45" s="231"/>
      <c r="EQ45" s="231"/>
      <c r="ER45" s="231"/>
      <c r="ES45" s="231"/>
      <c r="ET45" s="231"/>
      <c r="EU45" s="231"/>
      <c r="EV45" s="231"/>
      <c r="EW45" s="231"/>
      <c r="EX45" s="231"/>
      <c r="EY45" s="231"/>
      <c r="EZ45" s="231"/>
      <c r="FA45" s="231"/>
      <c r="FB45" s="231"/>
      <c r="FC45" s="231"/>
      <c r="FD45" s="231"/>
      <c r="FE45" s="231"/>
      <c r="FF45" s="231"/>
      <c r="FG45" s="231"/>
      <c r="FH45" s="231"/>
      <c r="FI45" s="231"/>
      <c r="FJ45" s="231"/>
      <c r="FK45" s="231"/>
      <c r="FL45" s="231"/>
      <c r="FM45" s="231"/>
      <c r="FN45" s="231"/>
      <c r="FO45" s="231"/>
      <c r="FP45" s="231"/>
      <c r="FQ45" s="231"/>
      <c r="FR45" s="231"/>
      <c r="FS45" s="231"/>
      <c r="FT45" s="231"/>
      <c r="FU45" s="231"/>
      <c r="FV45" s="231"/>
      <c r="FW45" s="231"/>
      <c r="FX45" s="231"/>
      <c r="FY45" s="231"/>
      <c r="FZ45" s="231"/>
      <c r="GA45" s="231"/>
      <c r="GB45" s="231"/>
      <c r="GC45" s="231"/>
      <c r="GD45" s="231"/>
      <c r="GE45" s="231"/>
      <c r="GF45" s="231"/>
      <c r="GG45" s="231"/>
      <c r="GH45" s="231"/>
      <c r="GI45" s="231"/>
      <c r="GJ45" s="231"/>
      <c r="GK45" s="231"/>
      <c r="GL45" s="231"/>
      <c r="GM45" s="231"/>
      <c r="GN45" s="231"/>
      <c r="GO45" s="231"/>
      <c r="GP45" s="231"/>
      <c r="GQ45" s="231"/>
      <c r="GR45" s="231"/>
      <c r="GS45" s="231"/>
      <c r="GT45" s="231"/>
      <c r="GU45" s="231"/>
      <c r="GV45" s="231"/>
      <c r="GW45" s="231"/>
      <c r="GX45" s="231"/>
      <c r="GY45" s="231"/>
      <c r="GZ45" s="231"/>
      <c r="HA45" s="231"/>
      <c r="HB45" s="231"/>
      <c r="HC45" s="231"/>
      <c r="HD45" s="231"/>
      <c r="HE45" s="231"/>
      <c r="HF45" s="231"/>
      <c r="HG45" s="231"/>
      <c r="HH45" s="231"/>
      <c r="HI45" s="231"/>
      <c r="HJ45" s="231"/>
      <c r="HK45" s="231"/>
      <c r="HL45" s="231"/>
      <c r="HM45" s="231"/>
      <c r="HN45" s="231"/>
      <c r="HO45" s="231"/>
      <c r="HP45" s="231"/>
      <c r="HQ45" s="231"/>
      <c r="HR45" s="231"/>
      <c r="HS45" s="231"/>
      <c r="HT45" s="231"/>
      <c r="HU45" s="231"/>
      <c r="HV45" s="231"/>
      <c r="HW45" s="231"/>
      <c r="HX45" s="231"/>
      <c r="HY45" s="231"/>
      <c r="HZ45" s="231"/>
      <c r="IA45" s="231"/>
      <c r="IB45" s="231"/>
      <c r="IC45" s="231"/>
      <c r="ID45" s="231"/>
      <c r="IE45" s="231"/>
      <c r="IF45" s="231"/>
      <c r="IG45" s="231"/>
      <c r="IH45" s="231"/>
      <c r="II45" s="231"/>
      <c r="IJ45" s="231"/>
      <c r="IK45" s="231"/>
      <c r="IL45" s="231"/>
      <c r="IM45" s="231"/>
      <c r="IN45" s="231"/>
      <c r="IO45" s="231"/>
      <c r="IP45" s="231"/>
      <c r="IQ45" s="231"/>
      <c r="IR45" s="231"/>
      <c r="IS45" s="231"/>
      <c r="IT45" s="231"/>
      <c r="IU45" s="231"/>
      <c r="IV45" s="231"/>
    </row>
    <row r="46" spans="1:256" hidden="1">
      <c r="A46" s="813"/>
      <c r="B46" s="798"/>
      <c r="C46" s="238" t="s">
        <v>2</v>
      </c>
      <c r="D46" s="239">
        <f>D44+D45</f>
        <v>10271</v>
      </c>
      <c r="E46" s="240">
        <f t="shared" ref="E46:P46" si="14">E44+E45</f>
        <v>10000</v>
      </c>
      <c r="F46" s="240">
        <f t="shared" si="14"/>
        <v>10000</v>
      </c>
      <c r="G46" s="240">
        <f t="shared" si="14"/>
        <v>0</v>
      </c>
      <c r="H46" s="240">
        <f t="shared" si="14"/>
        <v>10000</v>
      </c>
      <c r="I46" s="240">
        <f t="shared" si="14"/>
        <v>0</v>
      </c>
      <c r="J46" s="240">
        <f t="shared" si="14"/>
        <v>0</v>
      </c>
      <c r="K46" s="240">
        <f t="shared" si="14"/>
        <v>0</v>
      </c>
      <c r="L46" s="240">
        <f t="shared" si="14"/>
        <v>0</v>
      </c>
      <c r="M46" s="240">
        <f t="shared" si="14"/>
        <v>271</v>
      </c>
      <c r="N46" s="240">
        <f t="shared" si="14"/>
        <v>271</v>
      </c>
      <c r="O46" s="240">
        <f t="shared" si="14"/>
        <v>271</v>
      </c>
      <c r="P46" s="240">
        <f t="shared" si="14"/>
        <v>0</v>
      </c>
      <c r="Q46" s="241"/>
      <c r="R46" s="241"/>
      <c r="S46" s="241"/>
      <c r="T46" s="241"/>
      <c r="U46" s="24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1"/>
      <c r="BN46" s="231"/>
      <c r="BO46" s="231"/>
      <c r="BP46" s="231"/>
      <c r="BQ46" s="231"/>
      <c r="BR46" s="231"/>
      <c r="BS46" s="231"/>
      <c r="BT46" s="231"/>
      <c r="BU46" s="231"/>
      <c r="BV46" s="231"/>
      <c r="BW46" s="231"/>
      <c r="BX46" s="231"/>
      <c r="BY46" s="231"/>
      <c r="BZ46" s="231"/>
      <c r="CA46" s="231"/>
      <c r="CB46" s="231"/>
      <c r="CC46" s="231"/>
      <c r="CD46" s="231"/>
      <c r="CE46" s="231"/>
      <c r="CF46" s="231"/>
      <c r="CG46" s="231"/>
      <c r="CH46" s="231"/>
      <c r="CI46" s="231"/>
      <c r="CJ46" s="231"/>
      <c r="CK46" s="231"/>
      <c r="CL46" s="231"/>
      <c r="CM46" s="231"/>
      <c r="CN46" s="231"/>
      <c r="CO46" s="231"/>
      <c r="CP46" s="231"/>
      <c r="CQ46" s="231"/>
      <c r="CR46" s="231"/>
      <c r="CS46" s="231"/>
      <c r="CT46" s="231"/>
      <c r="CU46" s="231"/>
      <c r="CV46" s="231"/>
      <c r="CW46" s="231"/>
      <c r="CX46" s="231"/>
      <c r="CY46" s="231"/>
      <c r="CZ46" s="231"/>
      <c r="DA46" s="231"/>
      <c r="DB46" s="231"/>
      <c r="DC46" s="231"/>
      <c r="DD46" s="231"/>
      <c r="DE46" s="231"/>
      <c r="DF46" s="231"/>
      <c r="DG46" s="231"/>
      <c r="DH46" s="231"/>
      <c r="DI46" s="231"/>
      <c r="DJ46" s="231"/>
      <c r="DK46" s="231"/>
      <c r="DL46" s="231"/>
      <c r="DM46" s="231"/>
      <c r="DN46" s="231"/>
      <c r="DO46" s="231"/>
      <c r="DP46" s="231"/>
      <c r="DQ46" s="231"/>
      <c r="DR46" s="231"/>
      <c r="DS46" s="231"/>
      <c r="DT46" s="231"/>
      <c r="DU46" s="231"/>
      <c r="DV46" s="231"/>
      <c r="DW46" s="231"/>
      <c r="DX46" s="231"/>
      <c r="DY46" s="231"/>
      <c r="DZ46" s="231"/>
      <c r="EA46" s="231"/>
      <c r="EB46" s="231"/>
      <c r="EC46" s="231"/>
      <c r="ED46" s="231"/>
      <c r="EE46" s="231"/>
      <c r="EF46" s="231"/>
      <c r="EG46" s="231"/>
      <c r="EH46" s="231"/>
      <c r="EI46" s="231"/>
      <c r="EJ46" s="231"/>
      <c r="EK46" s="231"/>
      <c r="EL46" s="231"/>
      <c r="EM46" s="231"/>
      <c r="EN46" s="231"/>
      <c r="EO46" s="231"/>
      <c r="EP46" s="231"/>
      <c r="EQ46" s="231"/>
      <c r="ER46" s="231"/>
      <c r="ES46" s="231"/>
      <c r="ET46" s="231"/>
      <c r="EU46" s="231"/>
      <c r="EV46" s="231"/>
      <c r="EW46" s="231"/>
      <c r="EX46" s="231"/>
      <c r="EY46" s="231"/>
      <c r="EZ46" s="231"/>
      <c r="FA46" s="231"/>
      <c r="FB46" s="231"/>
      <c r="FC46" s="231"/>
      <c r="FD46" s="231"/>
      <c r="FE46" s="231"/>
      <c r="FF46" s="231"/>
      <c r="FG46" s="231"/>
      <c r="FH46" s="231"/>
      <c r="FI46" s="231"/>
      <c r="FJ46" s="231"/>
      <c r="FK46" s="231"/>
      <c r="FL46" s="231"/>
      <c r="FM46" s="231"/>
      <c r="FN46" s="231"/>
      <c r="FO46" s="231"/>
      <c r="FP46" s="231"/>
      <c r="FQ46" s="231"/>
      <c r="FR46" s="231"/>
      <c r="FS46" s="231"/>
      <c r="FT46" s="231"/>
      <c r="FU46" s="231"/>
      <c r="FV46" s="231"/>
      <c r="FW46" s="231"/>
      <c r="FX46" s="231"/>
      <c r="FY46" s="231"/>
      <c r="FZ46" s="231"/>
      <c r="GA46" s="231"/>
      <c r="GB46" s="231"/>
      <c r="GC46" s="231"/>
      <c r="GD46" s="231"/>
      <c r="GE46" s="231"/>
      <c r="GF46" s="231"/>
      <c r="GG46" s="231"/>
      <c r="GH46" s="231"/>
      <c r="GI46" s="231"/>
      <c r="GJ46" s="231"/>
      <c r="GK46" s="231"/>
      <c r="GL46" s="231"/>
      <c r="GM46" s="231"/>
      <c r="GN46" s="231"/>
      <c r="GO46" s="231"/>
      <c r="GP46" s="231"/>
      <c r="GQ46" s="231"/>
      <c r="GR46" s="231"/>
      <c r="GS46" s="231"/>
      <c r="GT46" s="231"/>
      <c r="GU46" s="231"/>
      <c r="GV46" s="231"/>
      <c r="GW46" s="231"/>
      <c r="GX46" s="231"/>
      <c r="GY46" s="231"/>
      <c r="GZ46" s="231"/>
      <c r="HA46" s="231"/>
      <c r="HB46" s="231"/>
      <c r="HC46" s="231"/>
      <c r="HD46" s="231"/>
      <c r="HE46" s="231"/>
      <c r="HF46" s="231"/>
      <c r="HG46" s="231"/>
      <c r="HH46" s="231"/>
      <c r="HI46" s="231"/>
      <c r="HJ46" s="231"/>
      <c r="HK46" s="231"/>
      <c r="HL46" s="231"/>
      <c r="HM46" s="231"/>
      <c r="HN46" s="231"/>
      <c r="HO46" s="231"/>
      <c r="HP46" s="231"/>
      <c r="HQ46" s="231"/>
      <c r="HR46" s="231"/>
      <c r="HS46" s="231"/>
      <c r="HT46" s="231"/>
      <c r="HU46" s="231"/>
      <c r="HV46" s="231"/>
      <c r="HW46" s="231"/>
      <c r="HX46" s="231"/>
      <c r="HY46" s="231"/>
      <c r="HZ46" s="231"/>
      <c r="IA46" s="231"/>
      <c r="IB46" s="231"/>
      <c r="IC46" s="231"/>
      <c r="ID46" s="231"/>
      <c r="IE46" s="231"/>
      <c r="IF46" s="231"/>
      <c r="IG46" s="231"/>
      <c r="IH46" s="231"/>
      <c r="II46" s="231"/>
      <c r="IJ46" s="231"/>
      <c r="IK46" s="231"/>
      <c r="IL46" s="231"/>
      <c r="IM46" s="231"/>
      <c r="IN46" s="231"/>
      <c r="IO46" s="231"/>
      <c r="IP46" s="231"/>
      <c r="IQ46" s="231"/>
      <c r="IR46" s="231"/>
      <c r="IS46" s="231"/>
      <c r="IT46" s="231"/>
      <c r="IU46" s="231"/>
      <c r="IV46" s="231"/>
    </row>
    <row r="47" spans="1:256" hidden="1">
      <c r="A47" s="793" t="s">
        <v>525</v>
      </c>
      <c r="B47" s="796" t="s">
        <v>526</v>
      </c>
      <c r="C47" s="238" t="s">
        <v>0</v>
      </c>
      <c r="D47" s="239">
        <f>E47+M47</f>
        <v>2022138</v>
      </c>
      <c r="E47" s="240">
        <f>F47+I47+J47+K47+L47</f>
        <v>2022138</v>
      </c>
      <c r="F47" s="240">
        <f>G47+H47</f>
        <v>20000</v>
      </c>
      <c r="G47" s="240">
        <v>5000</v>
      </c>
      <c r="H47" s="240">
        <v>15000</v>
      </c>
      <c r="I47" s="240">
        <v>0</v>
      </c>
      <c r="J47" s="240">
        <v>0</v>
      </c>
      <c r="K47" s="240">
        <v>2002138</v>
      </c>
      <c r="L47" s="240">
        <v>0</v>
      </c>
      <c r="M47" s="240">
        <f>N47+P47</f>
        <v>0</v>
      </c>
      <c r="N47" s="240">
        <v>0</v>
      </c>
      <c r="O47" s="240">
        <v>0</v>
      </c>
      <c r="P47" s="240">
        <v>0</v>
      </c>
      <c r="Q47" s="241"/>
      <c r="R47" s="241"/>
      <c r="S47" s="241"/>
      <c r="T47" s="241"/>
      <c r="U47" s="24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1"/>
      <c r="BN47" s="231"/>
      <c r="BO47" s="231"/>
      <c r="BP47" s="231"/>
      <c r="BQ47" s="231"/>
      <c r="BR47" s="231"/>
      <c r="BS47" s="231"/>
      <c r="BT47" s="231"/>
      <c r="BU47" s="231"/>
      <c r="BV47" s="231"/>
      <c r="BW47" s="231"/>
      <c r="BX47" s="231"/>
      <c r="BY47" s="231"/>
      <c r="BZ47" s="231"/>
      <c r="CA47" s="231"/>
      <c r="CB47" s="231"/>
      <c r="CC47" s="231"/>
      <c r="CD47" s="231"/>
      <c r="CE47" s="231"/>
      <c r="CF47" s="231"/>
      <c r="CG47" s="231"/>
      <c r="CH47" s="231"/>
      <c r="CI47" s="231"/>
      <c r="CJ47" s="231"/>
      <c r="CK47" s="231"/>
      <c r="CL47" s="231"/>
      <c r="CM47" s="231"/>
      <c r="CN47" s="231"/>
      <c r="CO47" s="231"/>
      <c r="CP47" s="231"/>
      <c r="CQ47" s="231"/>
      <c r="CR47" s="231"/>
      <c r="CS47" s="231"/>
      <c r="CT47" s="231"/>
      <c r="CU47" s="231"/>
      <c r="CV47" s="231"/>
      <c r="CW47" s="231"/>
      <c r="CX47" s="231"/>
      <c r="CY47" s="231"/>
      <c r="CZ47" s="231"/>
      <c r="DA47" s="231"/>
      <c r="DB47" s="231"/>
      <c r="DC47" s="231"/>
      <c r="DD47" s="231"/>
      <c r="DE47" s="231"/>
      <c r="DF47" s="231"/>
      <c r="DG47" s="231"/>
      <c r="DH47" s="231"/>
      <c r="DI47" s="231"/>
      <c r="DJ47" s="231"/>
      <c r="DK47" s="231"/>
      <c r="DL47" s="231"/>
      <c r="DM47" s="231"/>
      <c r="DN47" s="231"/>
      <c r="DO47" s="231"/>
      <c r="DP47" s="231"/>
      <c r="DQ47" s="231"/>
      <c r="DR47" s="231"/>
      <c r="DS47" s="231"/>
      <c r="DT47" s="231"/>
      <c r="DU47" s="231"/>
      <c r="DV47" s="231"/>
      <c r="DW47" s="231"/>
      <c r="DX47" s="231"/>
      <c r="DY47" s="231"/>
      <c r="DZ47" s="231"/>
      <c r="EA47" s="231"/>
      <c r="EB47" s="231"/>
      <c r="EC47" s="231"/>
      <c r="ED47" s="231"/>
      <c r="EE47" s="231"/>
      <c r="EF47" s="231"/>
      <c r="EG47" s="231"/>
      <c r="EH47" s="231"/>
      <c r="EI47" s="231"/>
      <c r="EJ47" s="231"/>
      <c r="EK47" s="231"/>
      <c r="EL47" s="231"/>
      <c r="EM47" s="231"/>
      <c r="EN47" s="231"/>
      <c r="EO47" s="231"/>
      <c r="EP47" s="231"/>
      <c r="EQ47" s="231"/>
      <c r="ER47" s="231"/>
      <c r="ES47" s="231"/>
      <c r="ET47" s="231"/>
      <c r="EU47" s="231"/>
      <c r="EV47" s="231"/>
      <c r="EW47" s="231"/>
      <c r="EX47" s="231"/>
      <c r="EY47" s="231"/>
      <c r="EZ47" s="231"/>
      <c r="FA47" s="231"/>
      <c r="FB47" s="231"/>
      <c r="FC47" s="231"/>
      <c r="FD47" s="231"/>
      <c r="FE47" s="231"/>
      <c r="FF47" s="231"/>
      <c r="FG47" s="231"/>
      <c r="FH47" s="231"/>
      <c r="FI47" s="231"/>
      <c r="FJ47" s="231"/>
      <c r="FK47" s="231"/>
      <c r="FL47" s="231"/>
      <c r="FM47" s="231"/>
      <c r="FN47" s="231"/>
      <c r="FO47" s="231"/>
      <c r="FP47" s="231"/>
      <c r="FQ47" s="231"/>
      <c r="FR47" s="231"/>
      <c r="FS47" s="231"/>
      <c r="FT47" s="231"/>
      <c r="FU47" s="231"/>
      <c r="FV47" s="231"/>
      <c r="FW47" s="231"/>
      <c r="FX47" s="231"/>
      <c r="FY47" s="231"/>
      <c r="FZ47" s="231"/>
      <c r="GA47" s="231"/>
      <c r="GB47" s="231"/>
      <c r="GC47" s="231"/>
      <c r="GD47" s="231"/>
      <c r="GE47" s="231"/>
      <c r="GF47" s="231"/>
      <c r="GG47" s="231"/>
      <c r="GH47" s="231"/>
      <c r="GI47" s="231"/>
      <c r="GJ47" s="231"/>
      <c r="GK47" s="231"/>
      <c r="GL47" s="231"/>
      <c r="GM47" s="231"/>
      <c r="GN47" s="231"/>
      <c r="GO47" s="231"/>
      <c r="GP47" s="231"/>
      <c r="GQ47" s="231"/>
      <c r="GR47" s="231"/>
      <c r="GS47" s="231"/>
      <c r="GT47" s="231"/>
      <c r="GU47" s="231"/>
      <c r="GV47" s="231"/>
      <c r="GW47" s="231"/>
      <c r="GX47" s="231"/>
      <c r="GY47" s="231"/>
      <c r="GZ47" s="231"/>
      <c r="HA47" s="231"/>
      <c r="HB47" s="231"/>
      <c r="HC47" s="231"/>
      <c r="HD47" s="231"/>
      <c r="HE47" s="231"/>
      <c r="HF47" s="231"/>
      <c r="HG47" s="231"/>
      <c r="HH47" s="231"/>
      <c r="HI47" s="231"/>
      <c r="HJ47" s="231"/>
      <c r="HK47" s="231"/>
      <c r="HL47" s="231"/>
      <c r="HM47" s="231"/>
      <c r="HN47" s="231"/>
      <c r="HO47" s="231"/>
      <c r="HP47" s="231"/>
      <c r="HQ47" s="231"/>
      <c r="HR47" s="231"/>
      <c r="HS47" s="231"/>
      <c r="HT47" s="231"/>
      <c r="HU47" s="231"/>
      <c r="HV47" s="231"/>
      <c r="HW47" s="231"/>
      <c r="HX47" s="231"/>
      <c r="HY47" s="231"/>
      <c r="HZ47" s="231"/>
      <c r="IA47" s="231"/>
      <c r="IB47" s="231"/>
      <c r="IC47" s="231"/>
      <c r="ID47" s="231"/>
      <c r="IE47" s="231"/>
      <c r="IF47" s="231"/>
      <c r="IG47" s="231"/>
      <c r="IH47" s="231"/>
      <c r="II47" s="231"/>
      <c r="IJ47" s="231"/>
      <c r="IK47" s="231"/>
      <c r="IL47" s="231"/>
      <c r="IM47" s="231"/>
      <c r="IN47" s="231"/>
      <c r="IO47" s="231"/>
      <c r="IP47" s="231"/>
      <c r="IQ47" s="231"/>
      <c r="IR47" s="231"/>
      <c r="IS47" s="231"/>
      <c r="IT47" s="231"/>
      <c r="IU47" s="231"/>
      <c r="IV47" s="231"/>
    </row>
    <row r="48" spans="1:256" hidden="1">
      <c r="A48" s="794"/>
      <c r="B48" s="797"/>
      <c r="C48" s="238" t="s">
        <v>1</v>
      </c>
      <c r="D48" s="239">
        <f>E48+M48</f>
        <v>0</v>
      </c>
      <c r="E48" s="240">
        <f>F48+I48+J48+K48+L48</f>
        <v>0</v>
      </c>
      <c r="F48" s="240">
        <f>G48+H48</f>
        <v>0</v>
      </c>
      <c r="G48" s="240"/>
      <c r="H48" s="240"/>
      <c r="I48" s="240"/>
      <c r="J48" s="240"/>
      <c r="K48" s="240">
        <v>0</v>
      </c>
      <c r="L48" s="240"/>
      <c r="M48" s="240">
        <f>N48+P48</f>
        <v>0</v>
      </c>
      <c r="N48" s="240"/>
      <c r="O48" s="240"/>
      <c r="P48" s="240"/>
      <c r="Q48" s="241"/>
      <c r="R48" s="241"/>
      <c r="S48" s="241"/>
      <c r="T48" s="241"/>
      <c r="U48" s="241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1"/>
      <c r="BN48" s="231"/>
      <c r="BO48" s="231"/>
      <c r="BP48" s="231"/>
      <c r="BQ48" s="231"/>
      <c r="BR48" s="231"/>
      <c r="BS48" s="231"/>
      <c r="BT48" s="231"/>
      <c r="BU48" s="231"/>
      <c r="BV48" s="231"/>
      <c r="BW48" s="231"/>
      <c r="BX48" s="231"/>
      <c r="BY48" s="231"/>
      <c r="BZ48" s="231"/>
      <c r="CA48" s="231"/>
      <c r="CB48" s="231"/>
      <c r="CC48" s="231"/>
      <c r="CD48" s="231"/>
      <c r="CE48" s="231"/>
      <c r="CF48" s="231"/>
      <c r="CG48" s="231"/>
      <c r="CH48" s="231"/>
      <c r="CI48" s="231"/>
      <c r="CJ48" s="231"/>
      <c r="CK48" s="231"/>
      <c r="CL48" s="231"/>
      <c r="CM48" s="231"/>
      <c r="CN48" s="231"/>
      <c r="CO48" s="231"/>
      <c r="CP48" s="231"/>
      <c r="CQ48" s="231"/>
      <c r="CR48" s="231"/>
      <c r="CS48" s="231"/>
      <c r="CT48" s="231"/>
      <c r="CU48" s="231"/>
      <c r="CV48" s="231"/>
      <c r="CW48" s="231"/>
      <c r="CX48" s="231"/>
      <c r="CY48" s="231"/>
      <c r="CZ48" s="231"/>
      <c r="DA48" s="231"/>
      <c r="DB48" s="231"/>
      <c r="DC48" s="231"/>
      <c r="DD48" s="231"/>
      <c r="DE48" s="231"/>
      <c r="DF48" s="231"/>
      <c r="DG48" s="231"/>
      <c r="DH48" s="231"/>
      <c r="DI48" s="231"/>
      <c r="DJ48" s="231"/>
      <c r="DK48" s="231"/>
      <c r="DL48" s="231"/>
      <c r="DM48" s="231"/>
      <c r="DN48" s="231"/>
      <c r="DO48" s="231"/>
      <c r="DP48" s="231"/>
      <c r="DQ48" s="231"/>
      <c r="DR48" s="231"/>
      <c r="DS48" s="231"/>
      <c r="DT48" s="231"/>
      <c r="DU48" s="231"/>
      <c r="DV48" s="231"/>
      <c r="DW48" s="231"/>
      <c r="DX48" s="231"/>
      <c r="DY48" s="231"/>
      <c r="DZ48" s="231"/>
      <c r="EA48" s="231"/>
      <c r="EB48" s="231"/>
      <c r="EC48" s="231"/>
      <c r="ED48" s="231"/>
      <c r="EE48" s="231"/>
      <c r="EF48" s="231"/>
      <c r="EG48" s="231"/>
      <c r="EH48" s="231"/>
      <c r="EI48" s="231"/>
      <c r="EJ48" s="231"/>
      <c r="EK48" s="231"/>
      <c r="EL48" s="231"/>
      <c r="EM48" s="231"/>
      <c r="EN48" s="231"/>
      <c r="EO48" s="231"/>
      <c r="EP48" s="231"/>
      <c r="EQ48" s="231"/>
      <c r="ER48" s="231"/>
      <c r="ES48" s="231"/>
      <c r="ET48" s="231"/>
      <c r="EU48" s="231"/>
      <c r="EV48" s="231"/>
      <c r="EW48" s="231"/>
      <c r="EX48" s="231"/>
      <c r="EY48" s="231"/>
      <c r="EZ48" s="231"/>
      <c r="FA48" s="231"/>
      <c r="FB48" s="231"/>
      <c r="FC48" s="231"/>
      <c r="FD48" s="231"/>
      <c r="FE48" s="231"/>
      <c r="FF48" s="231"/>
      <c r="FG48" s="231"/>
      <c r="FH48" s="231"/>
      <c r="FI48" s="231"/>
      <c r="FJ48" s="231"/>
      <c r="FK48" s="231"/>
      <c r="FL48" s="231"/>
      <c r="FM48" s="231"/>
      <c r="FN48" s="231"/>
      <c r="FO48" s="231"/>
      <c r="FP48" s="231"/>
      <c r="FQ48" s="231"/>
      <c r="FR48" s="231"/>
      <c r="FS48" s="231"/>
      <c r="FT48" s="231"/>
      <c r="FU48" s="231"/>
      <c r="FV48" s="231"/>
      <c r="FW48" s="231"/>
      <c r="FX48" s="231"/>
      <c r="FY48" s="231"/>
      <c r="FZ48" s="231"/>
      <c r="GA48" s="231"/>
      <c r="GB48" s="231"/>
      <c r="GC48" s="231"/>
      <c r="GD48" s="231"/>
      <c r="GE48" s="231"/>
      <c r="GF48" s="231"/>
      <c r="GG48" s="231"/>
      <c r="GH48" s="231"/>
      <c r="GI48" s="231"/>
      <c r="GJ48" s="231"/>
      <c r="GK48" s="231"/>
      <c r="GL48" s="231"/>
      <c r="GM48" s="231"/>
      <c r="GN48" s="231"/>
      <c r="GO48" s="231"/>
      <c r="GP48" s="231"/>
      <c r="GQ48" s="231"/>
      <c r="GR48" s="231"/>
      <c r="GS48" s="231"/>
      <c r="GT48" s="231"/>
      <c r="GU48" s="231"/>
      <c r="GV48" s="231"/>
      <c r="GW48" s="231"/>
      <c r="GX48" s="231"/>
      <c r="GY48" s="231"/>
      <c r="GZ48" s="231"/>
      <c r="HA48" s="231"/>
      <c r="HB48" s="231"/>
      <c r="HC48" s="231"/>
      <c r="HD48" s="231"/>
      <c r="HE48" s="231"/>
      <c r="HF48" s="231"/>
      <c r="HG48" s="231"/>
      <c r="HH48" s="231"/>
      <c r="HI48" s="231"/>
      <c r="HJ48" s="231"/>
      <c r="HK48" s="231"/>
      <c r="HL48" s="231"/>
      <c r="HM48" s="231"/>
      <c r="HN48" s="231"/>
      <c r="HO48" s="231"/>
      <c r="HP48" s="231"/>
      <c r="HQ48" s="231"/>
      <c r="HR48" s="231"/>
      <c r="HS48" s="231"/>
      <c r="HT48" s="231"/>
      <c r="HU48" s="231"/>
      <c r="HV48" s="231"/>
      <c r="HW48" s="231"/>
      <c r="HX48" s="231"/>
      <c r="HY48" s="231"/>
      <c r="HZ48" s="231"/>
      <c r="IA48" s="231"/>
      <c r="IB48" s="231"/>
      <c r="IC48" s="231"/>
      <c r="ID48" s="231"/>
      <c r="IE48" s="231"/>
      <c r="IF48" s="231"/>
      <c r="IG48" s="231"/>
      <c r="IH48" s="231"/>
      <c r="II48" s="231"/>
      <c r="IJ48" s="231"/>
      <c r="IK48" s="231"/>
      <c r="IL48" s="231"/>
      <c r="IM48" s="231"/>
      <c r="IN48" s="231"/>
      <c r="IO48" s="231"/>
      <c r="IP48" s="231"/>
      <c r="IQ48" s="231"/>
      <c r="IR48" s="231"/>
      <c r="IS48" s="231"/>
      <c r="IT48" s="231"/>
      <c r="IU48" s="231"/>
      <c r="IV48" s="231"/>
    </row>
    <row r="49" spans="1:256" hidden="1">
      <c r="A49" s="795"/>
      <c r="B49" s="798"/>
      <c r="C49" s="238" t="s">
        <v>2</v>
      </c>
      <c r="D49" s="239">
        <f>D47+D48</f>
        <v>2022138</v>
      </c>
      <c r="E49" s="240">
        <f t="shared" ref="E49:P49" si="15">E47+E48</f>
        <v>2022138</v>
      </c>
      <c r="F49" s="240">
        <f t="shared" si="15"/>
        <v>20000</v>
      </c>
      <c r="G49" s="240">
        <f t="shared" si="15"/>
        <v>5000</v>
      </c>
      <c r="H49" s="240">
        <f t="shared" si="15"/>
        <v>15000</v>
      </c>
      <c r="I49" s="240">
        <f t="shared" si="15"/>
        <v>0</v>
      </c>
      <c r="J49" s="240">
        <f t="shared" si="15"/>
        <v>0</v>
      </c>
      <c r="K49" s="240">
        <f t="shared" si="15"/>
        <v>2002138</v>
      </c>
      <c r="L49" s="240">
        <f t="shared" si="15"/>
        <v>0</v>
      </c>
      <c r="M49" s="240">
        <f t="shared" si="15"/>
        <v>0</v>
      </c>
      <c r="N49" s="240">
        <f t="shared" si="15"/>
        <v>0</v>
      </c>
      <c r="O49" s="240">
        <f t="shared" si="15"/>
        <v>0</v>
      </c>
      <c r="P49" s="240">
        <f t="shared" si="15"/>
        <v>0</v>
      </c>
      <c r="Q49" s="241"/>
      <c r="R49" s="241"/>
      <c r="S49" s="241"/>
      <c r="T49" s="241"/>
      <c r="U49" s="24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1"/>
      <c r="BN49" s="231"/>
      <c r="BO49" s="231"/>
      <c r="BP49" s="231"/>
      <c r="BQ49" s="231"/>
      <c r="BR49" s="231"/>
      <c r="BS49" s="231"/>
      <c r="BT49" s="231"/>
      <c r="BU49" s="231"/>
      <c r="BV49" s="231"/>
      <c r="BW49" s="231"/>
      <c r="BX49" s="231"/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  <c r="CY49" s="231"/>
      <c r="CZ49" s="231"/>
      <c r="DA49" s="231"/>
      <c r="DB49" s="231"/>
      <c r="DC49" s="231"/>
      <c r="DD49" s="231"/>
      <c r="DE49" s="231"/>
      <c r="DF49" s="231"/>
      <c r="DG49" s="231"/>
      <c r="DH49" s="231"/>
      <c r="DI49" s="231"/>
      <c r="DJ49" s="231"/>
      <c r="DK49" s="231"/>
      <c r="DL49" s="231"/>
      <c r="DM49" s="231"/>
      <c r="DN49" s="231"/>
      <c r="DO49" s="231"/>
      <c r="DP49" s="231"/>
      <c r="DQ49" s="231"/>
      <c r="DR49" s="231"/>
      <c r="DS49" s="231"/>
      <c r="DT49" s="231"/>
      <c r="DU49" s="231"/>
      <c r="DV49" s="231"/>
      <c r="DW49" s="231"/>
      <c r="DX49" s="231"/>
      <c r="DY49" s="231"/>
      <c r="DZ49" s="231"/>
      <c r="EA49" s="231"/>
      <c r="EB49" s="231"/>
      <c r="EC49" s="231"/>
      <c r="ED49" s="231"/>
      <c r="EE49" s="231"/>
      <c r="EF49" s="231"/>
      <c r="EG49" s="231"/>
      <c r="EH49" s="231"/>
      <c r="EI49" s="231"/>
      <c r="EJ49" s="231"/>
      <c r="EK49" s="231"/>
      <c r="EL49" s="231"/>
      <c r="EM49" s="231"/>
      <c r="EN49" s="231"/>
      <c r="EO49" s="231"/>
      <c r="EP49" s="231"/>
      <c r="EQ49" s="231"/>
      <c r="ER49" s="231"/>
      <c r="ES49" s="231"/>
      <c r="ET49" s="231"/>
      <c r="EU49" s="231"/>
      <c r="EV49" s="231"/>
      <c r="EW49" s="231"/>
      <c r="EX49" s="231"/>
      <c r="EY49" s="231"/>
      <c r="EZ49" s="231"/>
      <c r="FA49" s="231"/>
      <c r="FB49" s="231"/>
      <c r="FC49" s="231"/>
      <c r="FD49" s="231"/>
      <c r="FE49" s="231"/>
      <c r="FF49" s="231"/>
      <c r="FG49" s="231"/>
      <c r="FH49" s="231"/>
      <c r="FI49" s="231"/>
      <c r="FJ49" s="231"/>
      <c r="FK49" s="231"/>
      <c r="FL49" s="231"/>
      <c r="FM49" s="231"/>
      <c r="FN49" s="231"/>
      <c r="FO49" s="231"/>
      <c r="FP49" s="231"/>
      <c r="FQ49" s="231"/>
      <c r="FR49" s="231"/>
      <c r="FS49" s="231"/>
      <c r="FT49" s="231"/>
      <c r="FU49" s="231"/>
      <c r="FV49" s="231"/>
      <c r="FW49" s="231"/>
      <c r="FX49" s="231"/>
      <c r="FY49" s="231"/>
      <c r="FZ49" s="231"/>
      <c r="GA49" s="231"/>
      <c r="GB49" s="231"/>
      <c r="GC49" s="231"/>
      <c r="GD49" s="231"/>
      <c r="GE49" s="231"/>
      <c r="GF49" s="231"/>
      <c r="GG49" s="231"/>
      <c r="GH49" s="231"/>
      <c r="GI49" s="231"/>
      <c r="GJ49" s="231"/>
      <c r="GK49" s="231"/>
      <c r="GL49" s="231"/>
      <c r="GM49" s="231"/>
      <c r="GN49" s="231"/>
      <c r="GO49" s="231"/>
      <c r="GP49" s="231"/>
      <c r="GQ49" s="231"/>
      <c r="GR49" s="231"/>
      <c r="GS49" s="231"/>
      <c r="GT49" s="231"/>
      <c r="GU49" s="231"/>
      <c r="GV49" s="231"/>
      <c r="GW49" s="231"/>
      <c r="GX49" s="231"/>
      <c r="GY49" s="231"/>
      <c r="GZ49" s="231"/>
      <c r="HA49" s="231"/>
      <c r="HB49" s="231"/>
      <c r="HC49" s="231"/>
      <c r="HD49" s="231"/>
      <c r="HE49" s="231"/>
      <c r="HF49" s="231"/>
      <c r="HG49" s="231"/>
      <c r="HH49" s="231"/>
      <c r="HI49" s="231"/>
      <c r="HJ49" s="231"/>
      <c r="HK49" s="231"/>
      <c r="HL49" s="231"/>
      <c r="HM49" s="231"/>
      <c r="HN49" s="231"/>
      <c r="HO49" s="231"/>
      <c r="HP49" s="231"/>
      <c r="HQ49" s="231"/>
      <c r="HR49" s="231"/>
      <c r="HS49" s="231"/>
      <c r="HT49" s="231"/>
      <c r="HU49" s="231"/>
      <c r="HV49" s="231"/>
      <c r="HW49" s="231"/>
      <c r="HX49" s="231"/>
      <c r="HY49" s="231"/>
      <c r="HZ49" s="231"/>
      <c r="IA49" s="231"/>
      <c r="IB49" s="231"/>
      <c r="IC49" s="231"/>
      <c r="ID49" s="231"/>
      <c r="IE49" s="231"/>
      <c r="IF49" s="231"/>
      <c r="IG49" s="231"/>
      <c r="IH49" s="231"/>
      <c r="II49" s="231"/>
      <c r="IJ49" s="231"/>
      <c r="IK49" s="231"/>
      <c r="IL49" s="231"/>
      <c r="IM49" s="231"/>
      <c r="IN49" s="231"/>
      <c r="IO49" s="231"/>
      <c r="IP49" s="231"/>
      <c r="IQ49" s="231"/>
      <c r="IR49" s="231"/>
      <c r="IS49" s="231"/>
      <c r="IT49" s="231"/>
      <c r="IU49" s="231"/>
      <c r="IV49" s="231"/>
    </row>
    <row r="50" spans="1:256" ht="12.75" customHeight="1">
      <c r="A50" s="793" t="s">
        <v>527</v>
      </c>
      <c r="B50" s="796" t="s">
        <v>115</v>
      </c>
      <c r="C50" s="247" t="s">
        <v>0</v>
      </c>
      <c r="D50" s="248">
        <f>E50+M50</f>
        <v>28229</v>
      </c>
      <c r="E50" s="249">
        <f>F50+I50+J50+K50+L50</f>
        <v>28229</v>
      </c>
      <c r="F50" s="249">
        <f>G50+H50</f>
        <v>0</v>
      </c>
      <c r="G50" s="249">
        <v>0</v>
      </c>
      <c r="H50" s="249">
        <v>0</v>
      </c>
      <c r="I50" s="249">
        <v>0</v>
      </c>
      <c r="J50" s="249">
        <v>0</v>
      </c>
      <c r="K50" s="249">
        <f>23996+4233</f>
        <v>28229</v>
      </c>
      <c r="L50" s="249">
        <v>0</v>
      </c>
      <c r="M50" s="249">
        <f>N50+P50</f>
        <v>0</v>
      </c>
      <c r="N50" s="249">
        <v>0</v>
      </c>
      <c r="O50" s="249">
        <v>0</v>
      </c>
      <c r="P50" s="249">
        <v>0</v>
      </c>
      <c r="Q50" s="250"/>
      <c r="R50" s="250"/>
      <c r="S50" s="250"/>
      <c r="T50" s="250"/>
      <c r="U50" s="250"/>
      <c r="V50" s="251"/>
      <c r="W50" s="251"/>
      <c r="X50" s="251"/>
      <c r="Y50" s="251"/>
      <c r="Z50" s="251"/>
      <c r="AA50" s="251"/>
      <c r="AB50" s="251"/>
      <c r="AC50" s="251"/>
      <c r="AD50" s="251"/>
      <c r="AE50" s="251"/>
      <c r="AF50" s="251"/>
      <c r="AG50" s="251"/>
      <c r="AH50" s="251"/>
      <c r="AI50" s="251"/>
      <c r="AJ50" s="251"/>
      <c r="AK50" s="251"/>
      <c r="AL50" s="251"/>
      <c r="AM50" s="251"/>
      <c r="AN50" s="251"/>
      <c r="AO50" s="251"/>
      <c r="AP50" s="251"/>
      <c r="AQ50" s="251"/>
      <c r="AR50" s="251"/>
      <c r="AS50" s="251"/>
      <c r="AT50" s="251"/>
      <c r="AU50" s="251"/>
      <c r="AV50" s="251"/>
      <c r="AW50" s="251"/>
      <c r="AX50" s="251"/>
      <c r="AY50" s="251"/>
      <c r="AZ50" s="251"/>
      <c r="BA50" s="251"/>
      <c r="BB50" s="251"/>
      <c r="BC50" s="251"/>
      <c r="BD50" s="251"/>
      <c r="BE50" s="251"/>
      <c r="BF50" s="251"/>
      <c r="BG50" s="251"/>
      <c r="BH50" s="251"/>
      <c r="BI50" s="251"/>
      <c r="BJ50" s="251"/>
      <c r="BK50" s="251"/>
      <c r="BL50" s="251"/>
      <c r="BM50" s="251"/>
      <c r="BN50" s="251"/>
      <c r="BO50" s="251"/>
      <c r="BP50" s="251"/>
      <c r="BQ50" s="251"/>
      <c r="BR50" s="251"/>
      <c r="BS50" s="251"/>
      <c r="BT50" s="251"/>
      <c r="BU50" s="251"/>
      <c r="BV50" s="251"/>
      <c r="BW50" s="251"/>
      <c r="BX50" s="251"/>
      <c r="BY50" s="251"/>
      <c r="BZ50" s="251"/>
      <c r="CA50" s="251"/>
      <c r="CB50" s="251"/>
      <c r="CC50" s="251"/>
      <c r="CD50" s="251"/>
      <c r="CE50" s="251"/>
      <c r="CF50" s="251"/>
      <c r="CG50" s="251"/>
      <c r="CH50" s="251"/>
      <c r="CI50" s="251"/>
      <c r="CJ50" s="251"/>
      <c r="CK50" s="251"/>
      <c r="CL50" s="251"/>
      <c r="CM50" s="251"/>
      <c r="CN50" s="251"/>
      <c r="CO50" s="251"/>
      <c r="CP50" s="251"/>
      <c r="CQ50" s="251"/>
      <c r="CR50" s="251"/>
      <c r="CS50" s="251"/>
      <c r="CT50" s="251"/>
      <c r="CU50" s="251"/>
      <c r="CV50" s="251"/>
      <c r="CW50" s="251"/>
      <c r="CX50" s="251"/>
      <c r="CY50" s="251"/>
      <c r="CZ50" s="251"/>
      <c r="DA50" s="251"/>
      <c r="DB50" s="251"/>
      <c r="DC50" s="251"/>
      <c r="DD50" s="251"/>
      <c r="DE50" s="251"/>
      <c r="DF50" s="251"/>
      <c r="DG50" s="251"/>
      <c r="DH50" s="251"/>
      <c r="DI50" s="251"/>
      <c r="DJ50" s="251"/>
      <c r="DK50" s="251"/>
      <c r="DL50" s="251"/>
      <c r="DM50" s="251"/>
      <c r="DN50" s="251"/>
      <c r="DO50" s="251"/>
      <c r="DP50" s="251"/>
      <c r="DQ50" s="251"/>
      <c r="DR50" s="251"/>
      <c r="DS50" s="251"/>
      <c r="DT50" s="251"/>
      <c r="DU50" s="251"/>
      <c r="DV50" s="251"/>
      <c r="DW50" s="251"/>
      <c r="DX50" s="251"/>
      <c r="DY50" s="251"/>
      <c r="DZ50" s="251"/>
      <c r="EA50" s="251"/>
      <c r="EB50" s="251"/>
      <c r="EC50" s="251"/>
      <c r="ED50" s="251"/>
      <c r="EE50" s="251"/>
      <c r="EF50" s="251"/>
      <c r="EG50" s="251"/>
      <c r="EH50" s="251"/>
      <c r="EI50" s="251"/>
      <c r="EJ50" s="251"/>
      <c r="EK50" s="251"/>
      <c r="EL50" s="251"/>
      <c r="EM50" s="251"/>
      <c r="EN50" s="251"/>
      <c r="EO50" s="251"/>
      <c r="EP50" s="251"/>
      <c r="EQ50" s="251"/>
      <c r="ER50" s="251"/>
      <c r="ES50" s="251"/>
      <c r="ET50" s="251"/>
      <c r="EU50" s="251"/>
      <c r="EV50" s="251"/>
      <c r="EW50" s="251"/>
      <c r="EX50" s="251"/>
      <c r="EY50" s="251"/>
      <c r="EZ50" s="251"/>
      <c r="FA50" s="251"/>
      <c r="FB50" s="251"/>
      <c r="FC50" s="251"/>
      <c r="FD50" s="251"/>
      <c r="FE50" s="251"/>
      <c r="FF50" s="251"/>
      <c r="FG50" s="251"/>
      <c r="FH50" s="251"/>
      <c r="FI50" s="251"/>
      <c r="FJ50" s="251"/>
      <c r="FK50" s="251"/>
      <c r="FL50" s="251"/>
      <c r="FM50" s="251"/>
      <c r="FN50" s="251"/>
      <c r="FO50" s="251"/>
      <c r="FP50" s="251"/>
      <c r="FQ50" s="251"/>
      <c r="FR50" s="251"/>
      <c r="FS50" s="251"/>
      <c r="FT50" s="251"/>
      <c r="FU50" s="251"/>
      <c r="FV50" s="251"/>
      <c r="FW50" s="251"/>
      <c r="FX50" s="251"/>
      <c r="FY50" s="251"/>
      <c r="FZ50" s="251"/>
      <c r="GA50" s="251"/>
      <c r="GB50" s="251"/>
      <c r="GC50" s="251"/>
      <c r="GD50" s="251"/>
      <c r="GE50" s="251"/>
      <c r="GF50" s="251"/>
      <c r="GG50" s="251"/>
      <c r="GH50" s="251"/>
      <c r="GI50" s="251"/>
      <c r="GJ50" s="251"/>
      <c r="GK50" s="251"/>
      <c r="GL50" s="251"/>
      <c r="GM50" s="251"/>
      <c r="GN50" s="251"/>
      <c r="GO50" s="251"/>
      <c r="GP50" s="251"/>
      <c r="GQ50" s="251"/>
      <c r="GR50" s="251"/>
      <c r="GS50" s="251"/>
      <c r="GT50" s="251"/>
      <c r="GU50" s="251"/>
      <c r="GV50" s="251"/>
      <c r="GW50" s="251"/>
      <c r="GX50" s="251"/>
      <c r="GY50" s="251"/>
      <c r="GZ50" s="251"/>
      <c r="HA50" s="251"/>
      <c r="HB50" s="251"/>
      <c r="HC50" s="251"/>
      <c r="HD50" s="251"/>
      <c r="HE50" s="251"/>
      <c r="HF50" s="251"/>
      <c r="HG50" s="251"/>
      <c r="HH50" s="251"/>
      <c r="HI50" s="251"/>
      <c r="HJ50" s="251"/>
      <c r="HK50" s="251"/>
      <c r="HL50" s="251"/>
      <c r="HM50" s="251"/>
      <c r="HN50" s="251"/>
      <c r="HO50" s="251"/>
      <c r="HP50" s="251"/>
      <c r="HQ50" s="251"/>
      <c r="HR50" s="251"/>
      <c r="HS50" s="251"/>
      <c r="HT50" s="251"/>
      <c r="HU50" s="251"/>
      <c r="HV50" s="251"/>
      <c r="HW50" s="251"/>
      <c r="HX50" s="251"/>
      <c r="HY50" s="251"/>
      <c r="HZ50" s="251"/>
      <c r="IA50" s="251"/>
      <c r="IB50" s="251"/>
      <c r="IC50" s="251"/>
      <c r="ID50" s="251"/>
      <c r="IE50" s="251"/>
      <c r="IF50" s="251"/>
      <c r="IG50" s="251"/>
      <c r="IH50" s="251"/>
      <c r="II50" s="251"/>
      <c r="IJ50" s="251"/>
      <c r="IK50" s="251"/>
      <c r="IL50" s="251"/>
      <c r="IM50" s="251"/>
      <c r="IN50" s="251"/>
      <c r="IO50" s="251"/>
      <c r="IP50" s="251"/>
      <c r="IQ50" s="251"/>
      <c r="IR50" s="251"/>
      <c r="IS50" s="251"/>
      <c r="IT50" s="251"/>
      <c r="IU50" s="251"/>
      <c r="IV50" s="251"/>
    </row>
    <row r="51" spans="1:256" ht="12.75" customHeight="1">
      <c r="A51" s="794"/>
      <c r="B51" s="797"/>
      <c r="C51" s="247" t="s">
        <v>1</v>
      </c>
      <c r="D51" s="248">
        <f>E51+M51</f>
        <v>-3678</v>
      </c>
      <c r="E51" s="249">
        <f>F51+I51+J51+K51+L51</f>
        <v>-3678</v>
      </c>
      <c r="F51" s="249">
        <f>G51+H51</f>
        <v>0</v>
      </c>
      <c r="G51" s="249"/>
      <c r="H51" s="249"/>
      <c r="I51" s="249"/>
      <c r="J51" s="249"/>
      <c r="K51" s="249">
        <v>-3678</v>
      </c>
      <c r="L51" s="249"/>
      <c r="M51" s="249">
        <f>N51+P51</f>
        <v>0</v>
      </c>
      <c r="N51" s="249"/>
      <c r="O51" s="249"/>
      <c r="P51" s="249"/>
      <c r="Q51" s="250"/>
      <c r="R51" s="250"/>
      <c r="S51" s="250"/>
      <c r="T51" s="250"/>
      <c r="U51" s="250"/>
      <c r="V51" s="251"/>
      <c r="W51" s="251"/>
      <c r="X51" s="251"/>
      <c r="Y51" s="251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1"/>
      <c r="AN51" s="251"/>
      <c r="AO51" s="251"/>
      <c r="AP51" s="251"/>
      <c r="AQ51" s="251"/>
      <c r="AR51" s="251"/>
      <c r="AS51" s="251"/>
      <c r="AT51" s="251"/>
      <c r="AU51" s="251"/>
      <c r="AV51" s="251"/>
      <c r="AW51" s="251"/>
      <c r="AX51" s="251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  <c r="BK51" s="251"/>
      <c r="BL51" s="251"/>
      <c r="BM51" s="251"/>
      <c r="BN51" s="251"/>
      <c r="BO51" s="251"/>
      <c r="BP51" s="251"/>
      <c r="BQ51" s="251"/>
      <c r="BR51" s="251"/>
      <c r="BS51" s="251"/>
      <c r="BT51" s="251"/>
      <c r="BU51" s="251"/>
      <c r="BV51" s="251"/>
      <c r="BW51" s="251"/>
      <c r="BX51" s="251"/>
      <c r="BY51" s="251"/>
      <c r="BZ51" s="251"/>
      <c r="CA51" s="251"/>
      <c r="CB51" s="251"/>
      <c r="CC51" s="251"/>
      <c r="CD51" s="251"/>
      <c r="CE51" s="251"/>
      <c r="CF51" s="251"/>
      <c r="CG51" s="251"/>
      <c r="CH51" s="251"/>
      <c r="CI51" s="251"/>
      <c r="CJ51" s="251"/>
      <c r="CK51" s="251"/>
      <c r="CL51" s="251"/>
      <c r="CM51" s="251"/>
      <c r="CN51" s="251"/>
      <c r="CO51" s="251"/>
      <c r="CP51" s="251"/>
      <c r="CQ51" s="251"/>
      <c r="CR51" s="251"/>
      <c r="CS51" s="251"/>
      <c r="CT51" s="251"/>
      <c r="CU51" s="251"/>
      <c r="CV51" s="251"/>
      <c r="CW51" s="251"/>
      <c r="CX51" s="251"/>
      <c r="CY51" s="251"/>
      <c r="CZ51" s="251"/>
      <c r="DA51" s="251"/>
      <c r="DB51" s="251"/>
      <c r="DC51" s="251"/>
      <c r="DD51" s="251"/>
      <c r="DE51" s="251"/>
      <c r="DF51" s="251"/>
      <c r="DG51" s="251"/>
      <c r="DH51" s="251"/>
      <c r="DI51" s="251"/>
      <c r="DJ51" s="251"/>
      <c r="DK51" s="251"/>
      <c r="DL51" s="251"/>
      <c r="DM51" s="251"/>
      <c r="DN51" s="251"/>
      <c r="DO51" s="251"/>
      <c r="DP51" s="251"/>
      <c r="DQ51" s="251"/>
      <c r="DR51" s="251"/>
      <c r="DS51" s="251"/>
      <c r="DT51" s="251"/>
      <c r="DU51" s="251"/>
      <c r="DV51" s="251"/>
      <c r="DW51" s="251"/>
      <c r="DX51" s="251"/>
      <c r="DY51" s="251"/>
      <c r="DZ51" s="251"/>
      <c r="EA51" s="251"/>
      <c r="EB51" s="251"/>
      <c r="EC51" s="251"/>
      <c r="ED51" s="251"/>
      <c r="EE51" s="251"/>
      <c r="EF51" s="251"/>
      <c r="EG51" s="251"/>
      <c r="EH51" s="251"/>
      <c r="EI51" s="251"/>
      <c r="EJ51" s="251"/>
      <c r="EK51" s="251"/>
      <c r="EL51" s="251"/>
      <c r="EM51" s="251"/>
      <c r="EN51" s="251"/>
      <c r="EO51" s="251"/>
      <c r="EP51" s="251"/>
      <c r="EQ51" s="251"/>
      <c r="ER51" s="251"/>
      <c r="ES51" s="251"/>
      <c r="ET51" s="251"/>
      <c r="EU51" s="251"/>
      <c r="EV51" s="251"/>
      <c r="EW51" s="251"/>
      <c r="EX51" s="251"/>
      <c r="EY51" s="251"/>
      <c r="EZ51" s="251"/>
      <c r="FA51" s="251"/>
      <c r="FB51" s="251"/>
      <c r="FC51" s="251"/>
      <c r="FD51" s="251"/>
      <c r="FE51" s="251"/>
      <c r="FF51" s="251"/>
      <c r="FG51" s="251"/>
      <c r="FH51" s="251"/>
      <c r="FI51" s="251"/>
      <c r="FJ51" s="251"/>
      <c r="FK51" s="251"/>
      <c r="FL51" s="251"/>
      <c r="FM51" s="251"/>
      <c r="FN51" s="251"/>
      <c r="FO51" s="251"/>
      <c r="FP51" s="251"/>
      <c r="FQ51" s="251"/>
      <c r="FR51" s="251"/>
      <c r="FS51" s="251"/>
      <c r="FT51" s="251"/>
      <c r="FU51" s="251"/>
      <c r="FV51" s="251"/>
      <c r="FW51" s="251"/>
      <c r="FX51" s="251"/>
      <c r="FY51" s="251"/>
      <c r="FZ51" s="251"/>
      <c r="GA51" s="251"/>
      <c r="GB51" s="251"/>
      <c r="GC51" s="251"/>
      <c r="GD51" s="251"/>
      <c r="GE51" s="251"/>
      <c r="GF51" s="251"/>
      <c r="GG51" s="251"/>
      <c r="GH51" s="251"/>
      <c r="GI51" s="251"/>
      <c r="GJ51" s="251"/>
      <c r="GK51" s="251"/>
      <c r="GL51" s="251"/>
      <c r="GM51" s="251"/>
      <c r="GN51" s="251"/>
      <c r="GO51" s="251"/>
      <c r="GP51" s="251"/>
      <c r="GQ51" s="251"/>
      <c r="GR51" s="251"/>
      <c r="GS51" s="251"/>
      <c r="GT51" s="251"/>
      <c r="GU51" s="251"/>
      <c r="GV51" s="251"/>
      <c r="GW51" s="251"/>
      <c r="GX51" s="251"/>
      <c r="GY51" s="251"/>
      <c r="GZ51" s="251"/>
      <c r="HA51" s="251"/>
      <c r="HB51" s="251"/>
      <c r="HC51" s="251"/>
      <c r="HD51" s="251"/>
      <c r="HE51" s="251"/>
      <c r="HF51" s="251"/>
      <c r="HG51" s="251"/>
      <c r="HH51" s="251"/>
      <c r="HI51" s="251"/>
      <c r="HJ51" s="251"/>
      <c r="HK51" s="251"/>
      <c r="HL51" s="251"/>
      <c r="HM51" s="251"/>
      <c r="HN51" s="251"/>
      <c r="HO51" s="251"/>
      <c r="HP51" s="251"/>
      <c r="HQ51" s="251"/>
      <c r="HR51" s="251"/>
      <c r="HS51" s="251"/>
      <c r="HT51" s="251"/>
      <c r="HU51" s="251"/>
      <c r="HV51" s="251"/>
      <c r="HW51" s="251"/>
      <c r="HX51" s="251"/>
      <c r="HY51" s="251"/>
      <c r="HZ51" s="251"/>
      <c r="IA51" s="251"/>
      <c r="IB51" s="251"/>
      <c r="IC51" s="251"/>
      <c r="ID51" s="251"/>
      <c r="IE51" s="251"/>
      <c r="IF51" s="251"/>
      <c r="IG51" s="251"/>
      <c r="IH51" s="251"/>
      <c r="II51" s="251"/>
      <c r="IJ51" s="251"/>
      <c r="IK51" s="251"/>
      <c r="IL51" s="251"/>
      <c r="IM51" s="251"/>
      <c r="IN51" s="251"/>
      <c r="IO51" s="251"/>
      <c r="IP51" s="251"/>
      <c r="IQ51" s="251"/>
      <c r="IR51" s="251"/>
      <c r="IS51" s="251"/>
      <c r="IT51" s="251"/>
      <c r="IU51" s="251"/>
      <c r="IV51" s="251"/>
    </row>
    <row r="52" spans="1:256" ht="12.75" customHeight="1">
      <c r="A52" s="795"/>
      <c r="B52" s="798"/>
      <c r="C52" s="247" t="s">
        <v>2</v>
      </c>
      <c r="D52" s="248">
        <f>D50+D51</f>
        <v>24551</v>
      </c>
      <c r="E52" s="249">
        <f t="shared" ref="E52:P52" si="16">E50+E51</f>
        <v>24551</v>
      </c>
      <c r="F52" s="249">
        <f t="shared" si="16"/>
        <v>0</v>
      </c>
      <c r="G52" s="249">
        <f t="shared" si="16"/>
        <v>0</v>
      </c>
      <c r="H52" s="249">
        <f t="shared" si="16"/>
        <v>0</v>
      </c>
      <c r="I52" s="249">
        <f t="shared" si="16"/>
        <v>0</v>
      </c>
      <c r="J52" s="249">
        <f t="shared" si="16"/>
        <v>0</v>
      </c>
      <c r="K52" s="249">
        <f t="shared" si="16"/>
        <v>24551</v>
      </c>
      <c r="L52" s="249">
        <f t="shared" si="16"/>
        <v>0</v>
      </c>
      <c r="M52" s="249">
        <f t="shared" si="16"/>
        <v>0</v>
      </c>
      <c r="N52" s="249">
        <f t="shared" si="16"/>
        <v>0</v>
      </c>
      <c r="O52" s="249">
        <f t="shared" si="16"/>
        <v>0</v>
      </c>
      <c r="P52" s="249">
        <f t="shared" si="16"/>
        <v>0</v>
      </c>
      <c r="Q52" s="250"/>
      <c r="R52" s="250"/>
      <c r="S52" s="250"/>
      <c r="T52" s="250"/>
      <c r="U52" s="250"/>
      <c r="V52" s="251"/>
      <c r="W52" s="251"/>
      <c r="X52" s="251"/>
      <c r="Y52" s="251"/>
      <c r="Z52" s="251"/>
      <c r="AA52" s="251"/>
      <c r="AB52" s="251"/>
      <c r="AC52" s="251"/>
      <c r="AD52" s="251"/>
      <c r="AE52" s="251"/>
      <c r="AF52" s="251"/>
      <c r="AG52" s="251"/>
      <c r="AH52" s="251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251"/>
      <c r="AW52" s="251"/>
      <c r="AX52" s="251"/>
      <c r="AY52" s="251"/>
      <c r="AZ52" s="251"/>
      <c r="BA52" s="251"/>
      <c r="BB52" s="251"/>
      <c r="BC52" s="251"/>
      <c r="BD52" s="251"/>
      <c r="BE52" s="251"/>
      <c r="BF52" s="251"/>
      <c r="BG52" s="251"/>
      <c r="BH52" s="251"/>
      <c r="BI52" s="251"/>
      <c r="BJ52" s="251"/>
      <c r="BK52" s="251"/>
      <c r="BL52" s="251"/>
      <c r="BM52" s="251"/>
      <c r="BN52" s="251"/>
      <c r="BO52" s="251"/>
      <c r="BP52" s="251"/>
      <c r="BQ52" s="251"/>
      <c r="BR52" s="251"/>
      <c r="BS52" s="251"/>
      <c r="BT52" s="251"/>
      <c r="BU52" s="251"/>
      <c r="BV52" s="251"/>
      <c r="BW52" s="251"/>
      <c r="BX52" s="251"/>
      <c r="BY52" s="251"/>
      <c r="BZ52" s="251"/>
      <c r="CA52" s="251"/>
      <c r="CB52" s="251"/>
      <c r="CC52" s="251"/>
      <c r="CD52" s="251"/>
      <c r="CE52" s="251"/>
      <c r="CF52" s="251"/>
      <c r="CG52" s="251"/>
      <c r="CH52" s="251"/>
      <c r="CI52" s="251"/>
      <c r="CJ52" s="251"/>
      <c r="CK52" s="251"/>
      <c r="CL52" s="251"/>
      <c r="CM52" s="251"/>
      <c r="CN52" s="251"/>
      <c r="CO52" s="251"/>
      <c r="CP52" s="251"/>
      <c r="CQ52" s="251"/>
      <c r="CR52" s="251"/>
      <c r="CS52" s="251"/>
      <c r="CT52" s="251"/>
      <c r="CU52" s="251"/>
      <c r="CV52" s="251"/>
      <c r="CW52" s="251"/>
      <c r="CX52" s="251"/>
      <c r="CY52" s="251"/>
      <c r="CZ52" s="251"/>
      <c r="DA52" s="251"/>
      <c r="DB52" s="251"/>
      <c r="DC52" s="251"/>
      <c r="DD52" s="251"/>
      <c r="DE52" s="251"/>
      <c r="DF52" s="251"/>
      <c r="DG52" s="251"/>
      <c r="DH52" s="251"/>
      <c r="DI52" s="251"/>
      <c r="DJ52" s="251"/>
      <c r="DK52" s="251"/>
      <c r="DL52" s="251"/>
      <c r="DM52" s="251"/>
      <c r="DN52" s="251"/>
      <c r="DO52" s="251"/>
      <c r="DP52" s="251"/>
      <c r="DQ52" s="251"/>
      <c r="DR52" s="251"/>
      <c r="DS52" s="251"/>
      <c r="DT52" s="251"/>
      <c r="DU52" s="251"/>
      <c r="DV52" s="251"/>
      <c r="DW52" s="251"/>
      <c r="DX52" s="251"/>
      <c r="DY52" s="251"/>
      <c r="DZ52" s="251"/>
      <c r="EA52" s="251"/>
      <c r="EB52" s="251"/>
      <c r="EC52" s="251"/>
      <c r="ED52" s="251"/>
      <c r="EE52" s="251"/>
      <c r="EF52" s="251"/>
      <c r="EG52" s="251"/>
      <c r="EH52" s="251"/>
      <c r="EI52" s="251"/>
      <c r="EJ52" s="251"/>
      <c r="EK52" s="251"/>
      <c r="EL52" s="251"/>
      <c r="EM52" s="251"/>
      <c r="EN52" s="251"/>
      <c r="EO52" s="251"/>
      <c r="EP52" s="251"/>
      <c r="EQ52" s="251"/>
      <c r="ER52" s="251"/>
      <c r="ES52" s="251"/>
      <c r="ET52" s="251"/>
      <c r="EU52" s="251"/>
      <c r="EV52" s="251"/>
      <c r="EW52" s="251"/>
      <c r="EX52" s="251"/>
      <c r="EY52" s="251"/>
      <c r="EZ52" s="251"/>
      <c r="FA52" s="251"/>
      <c r="FB52" s="251"/>
      <c r="FC52" s="251"/>
      <c r="FD52" s="251"/>
      <c r="FE52" s="251"/>
      <c r="FF52" s="251"/>
      <c r="FG52" s="251"/>
      <c r="FH52" s="251"/>
      <c r="FI52" s="251"/>
      <c r="FJ52" s="251"/>
      <c r="FK52" s="251"/>
      <c r="FL52" s="251"/>
      <c r="FM52" s="251"/>
      <c r="FN52" s="251"/>
      <c r="FO52" s="251"/>
      <c r="FP52" s="251"/>
      <c r="FQ52" s="251"/>
      <c r="FR52" s="251"/>
      <c r="FS52" s="251"/>
      <c r="FT52" s="251"/>
      <c r="FU52" s="251"/>
      <c r="FV52" s="251"/>
      <c r="FW52" s="251"/>
      <c r="FX52" s="251"/>
      <c r="FY52" s="251"/>
      <c r="FZ52" s="251"/>
      <c r="GA52" s="251"/>
      <c r="GB52" s="251"/>
      <c r="GC52" s="251"/>
      <c r="GD52" s="251"/>
      <c r="GE52" s="251"/>
      <c r="GF52" s="251"/>
      <c r="GG52" s="251"/>
      <c r="GH52" s="251"/>
      <c r="GI52" s="251"/>
      <c r="GJ52" s="251"/>
      <c r="GK52" s="251"/>
      <c r="GL52" s="251"/>
      <c r="GM52" s="251"/>
      <c r="GN52" s="251"/>
      <c r="GO52" s="251"/>
      <c r="GP52" s="251"/>
      <c r="GQ52" s="251"/>
      <c r="GR52" s="251"/>
      <c r="GS52" s="251"/>
      <c r="GT52" s="251"/>
      <c r="GU52" s="251"/>
      <c r="GV52" s="251"/>
      <c r="GW52" s="251"/>
      <c r="GX52" s="251"/>
      <c r="GY52" s="251"/>
      <c r="GZ52" s="251"/>
      <c r="HA52" s="251"/>
      <c r="HB52" s="251"/>
      <c r="HC52" s="251"/>
      <c r="HD52" s="251"/>
      <c r="HE52" s="251"/>
      <c r="HF52" s="251"/>
      <c r="HG52" s="251"/>
      <c r="HH52" s="251"/>
      <c r="HI52" s="251"/>
      <c r="HJ52" s="251"/>
      <c r="HK52" s="251"/>
      <c r="HL52" s="251"/>
      <c r="HM52" s="251"/>
      <c r="HN52" s="251"/>
      <c r="HO52" s="251"/>
      <c r="HP52" s="251"/>
      <c r="HQ52" s="251"/>
      <c r="HR52" s="251"/>
      <c r="HS52" s="251"/>
      <c r="HT52" s="251"/>
      <c r="HU52" s="251"/>
      <c r="HV52" s="251"/>
      <c r="HW52" s="251"/>
      <c r="HX52" s="251"/>
      <c r="HY52" s="251"/>
      <c r="HZ52" s="251"/>
      <c r="IA52" s="251"/>
      <c r="IB52" s="251"/>
      <c r="IC52" s="251"/>
      <c r="ID52" s="251"/>
      <c r="IE52" s="251"/>
      <c r="IF52" s="251"/>
      <c r="IG52" s="251"/>
      <c r="IH52" s="251"/>
      <c r="II52" s="251"/>
      <c r="IJ52" s="251"/>
      <c r="IK52" s="251"/>
      <c r="IL52" s="251"/>
      <c r="IM52" s="251"/>
      <c r="IN52" s="251"/>
      <c r="IO52" s="251"/>
      <c r="IP52" s="251"/>
      <c r="IQ52" s="251"/>
      <c r="IR52" s="251"/>
      <c r="IS52" s="251"/>
      <c r="IT52" s="251"/>
      <c r="IU52" s="251"/>
      <c r="IV52" s="251"/>
    </row>
    <row r="53" spans="1:256" ht="15" hidden="1">
      <c r="A53" s="805" t="s">
        <v>70</v>
      </c>
      <c r="B53" s="808" t="s">
        <v>71</v>
      </c>
      <c r="C53" s="242" t="s">
        <v>0</v>
      </c>
      <c r="D53" s="243">
        <f t="shared" ref="D53:P54" si="17">D56</f>
        <v>18662578</v>
      </c>
      <c r="E53" s="244">
        <f t="shared" si="17"/>
        <v>15862963</v>
      </c>
      <c r="F53" s="244">
        <f t="shared" si="17"/>
        <v>0</v>
      </c>
      <c r="G53" s="244">
        <f t="shared" si="17"/>
        <v>0</v>
      </c>
      <c r="H53" s="244">
        <f t="shared" si="17"/>
        <v>0</v>
      </c>
      <c r="I53" s="244">
        <f t="shared" si="17"/>
        <v>0</v>
      </c>
      <c r="J53" s="244">
        <f t="shared" si="17"/>
        <v>0</v>
      </c>
      <c r="K53" s="244">
        <f t="shared" si="17"/>
        <v>15862963</v>
      </c>
      <c r="L53" s="244">
        <f t="shared" si="17"/>
        <v>0</v>
      </c>
      <c r="M53" s="244">
        <f t="shared" si="17"/>
        <v>2799615</v>
      </c>
      <c r="N53" s="244">
        <f t="shared" si="17"/>
        <v>2799615</v>
      </c>
      <c r="O53" s="244">
        <f>O56</f>
        <v>926007</v>
      </c>
      <c r="P53" s="244">
        <f t="shared" si="17"/>
        <v>0</v>
      </c>
      <c r="Q53" s="257"/>
      <c r="R53" s="257"/>
      <c r="S53" s="257"/>
      <c r="T53" s="257"/>
      <c r="U53" s="257"/>
      <c r="V53" s="258"/>
      <c r="W53" s="258"/>
      <c r="X53" s="258"/>
      <c r="Y53" s="258"/>
      <c r="Z53" s="258"/>
      <c r="AA53" s="258"/>
      <c r="AB53" s="258"/>
      <c r="AC53" s="258"/>
      <c r="AD53" s="258"/>
      <c r="AE53" s="258"/>
      <c r="AF53" s="258"/>
      <c r="AG53" s="258"/>
      <c r="AH53" s="258"/>
      <c r="AI53" s="258"/>
      <c r="AJ53" s="258"/>
      <c r="AK53" s="258"/>
      <c r="AL53" s="258"/>
      <c r="AM53" s="258"/>
      <c r="AN53" s="258"/>
      <c r="AO53" s="258"/>
      <c r="AP53" s="258"/>
      <c r="AQ53" s="258"/>
      <c r="AR53" s="258"/>
      <c r="AS53" s="258"/>
      <c r="AT53" s="258"/>
      <c r="AU53" s="258"/>
      <c r="AV53" s="258"/>
      <c r="AW53" s="258"/>
      <c r="AX53" s="258"/>
      <c r="AY53" s="258"/>
      <c r="AZ53" s="258"/>
      <c r="BA53" s="258"/>
      <c r="BB53" s="258"/>
      <c r="BC53" s="258"/>
      <c r="BD53" s="258"/>
      <c r="BE53" s="258"/>
      <c r="BF53" s="258"/>
      <c r="BG53" s="258"/>
      <c r="BH53" s="258"/>
      <c r="BI53" s="258"/>
      <c r="BJ53" s="258"/>
      <c r="BK53" s="258"/>
      <c r="BL53" s="258"/>
      <c r="BM53" s="258"/>
      <c r="BN53" s="258"/>
      <c r="BO53" s="258"/>
      <c r="BP53" s="258"/>
      <c r="BQ53" s="258"/>
      <c r="BR53" s="258"/>
      <c r="BS53" s="258"/>
      <c r="BT53" s="258"/>
      <c r="BU53" s="258"/>
      <c r="BV53" s="258"/>
      <c r="BW53" s="258"/>
      <c r="BX53" s="258"/>
      <c r="BY53" s="258"/>
      <c r="BZ53" s="258"/>
      <c r="CA53" s="258"/>
      <c r="CB53" s="258"/>
      <c r="CC53" s="258"/>
      <c r="CD53" s="258"/>
      <c r="CE53" s="258"/>
      <c r="CF53" s="258"/>
      <c r="CG53" s="258"/>
      <c r="CH53" s="258"/>
      <c r="CI53" s="258"/>
      <c r="CJ53" s="258"/>
      <c r="CK53" s="258"/>
      <c r="CL53" s="258"/>
      <c r="CM53" s="258"/>
      <c r="CN53" s="258"/>
      <c r="CO53" s="258"/>
      <c r="CP53" s="258"/>
      <c r="CQ53" s="258"/>
      <c r="CR53" s="258"/>
      <c r="CS53" s="258"/>
      <c r="CT53" s="258"/>
      <c r="CU53" s="258"/>
      <c r="CV53" s="258"/>
      <c r="CW53" s="258"/>
      <c r="CX53" s="258"/>
      <c r="CY53" s="258"/>
      <c r="CZ53" s="258"/>
      <c r="DA53" s="258"/>
      <c r="DB53" s="258"/>
      <c r="DC53" s="258"/>
      <c r="DD53" s="258"/>
      <c r="DE53" s="258"/>
      <c r="DF53" s="258"/>
      <c r="DG53" s="258"/>
      <c r="DH53" s="258"/>
      <c r="DI53" s="258"/>
      <c r="DJ53" s="258"/>
      <c r="DK53" s="258"/>
      <c r="DL53" s="258"/>
      <c r="DM53" s="258"/>
      <c r="DN53" s="258"/>
      <c r="DO53" s="258"/>
      <c r="DP53" s="258"/>
      <c r="DQ53" s="258"/>
      <c r="DR53" s="258"/>
      <c r="DS53" s="258"/>
      <c r="DT53" s="258"/>
      <c r="DU53" s="258"/>
      <c r="DV53" s="258"/>
      <c r="DW53" s="258"/>
      <c r="DX53" s="258"/>
      <c r="DY53" s="258"/>
      <c r="DZ53" s="258"/>
      <c r="EA53" s="258"/>
      <c r="EB53" s="258"/>
      <c r="EC53" s="258"/>
      <c r="ED53" s="258"/>
      <c r="EE53" s="258"/>
      <c r="EF53" s="258"/>
      <c r="EG53" s="258"/>
      <c r="EH53" s="258"/>
      <c r="EI53" s="258"/>
      <c r="EJ53" s="258"/>
      <c r="EK53" s="258"/>
      <c r="EL53" s="258"/>
      <c r="EM53" s="258"/>
      <c r="EN53" s="258"/>
      <c r="EO53" s="258"/>
      <c r="EP53" s="258"/>
      <c r="EQ53" s="258"/>
      <c r="ER53" s="258"/>
      <c r="ES53" s="258"/>
      <c r="ET53" s="258"/>
      <c r="EU53" s="258"/>
      <c r="EV53" s="258"/>
      <c r="EW53" s="258"/>
      <c r="EX53" s="258"/>
      <c r="EY53" s="258"/>
      <c r="EZ53" s="258"/>
      <c r="FA53" s="258"/>
      <c r="FB53" s="258"/>
      <c r="FC53" s="258"/>
      <c r="FD53" s="258"/>
      <c r="FE53" s="258"/>
      <c r="FF53" s="258"/>
      <c r="FG53" s="258"/>
      <c r="FH53" s="258"/>
      <c r="FI53" s="258"/>
      <c r="FJ53" s="258"/>
      <c r="FK53" s="258"/>
      <c r="FL53" s="258"/>
      <c r="FM53" s="258"/>
      <c r="FN53" s="258"/>
      <c r="FO53" s="258"/>
      <c r="FP53" s="258"/>
      <c r="FQ53" s="258"/>
      <c r="FR53" s="258"/>
      <c r="FS53" s="258"/>
      <c r="FT53" s="258"/>
      <c r="FU53" s="258"/>
      <c r="FV53" s="258"/>
      <c r="FW53" s="258"/>
      <c r="FX53" s="258"/>
      <c r="FY53" s="258"/>
      <c r="FZ53" s="258"/>
      <c r="GA53" s="258"/>
      <c r="GB53" s="258"/>
      <c r="GC53" s="258"/>
      <c r="GD53" s="258"/>
      <c r="GE53" s="258"/>
      <c r="GF53" s="258"/>
      <c r="GG53" s="258"/>
      <c r="GH53" s="258"/>
      <c r="GI53" s="258"/>
      <c r="GJ53" s="258"/>
      <c r="GK53" s="258"/>
      <c r="GL53" s="258"/>
      <c r="GM53" s="258"/>
      <c r="GN53" s="258"/>
      <c r="GO53" s="258"/>
      <c r="GP53" s="258"/>
      <c r="GQ53" s="258"/>
      <c r="GR53" s="258"/>
      <c r="GS53" s="258"/>
      <c r="GT53" s="258"/>
      <c r="GU53" s="258"/>
      <c r="GV53" s="258"/>
      <c r="GW53" s="258"/>
      <c r="GX53" s="258"/>
      <c r="GY53" s="258"/>
      <c r="GZ53" s="258"/>
      <c r="HA53" s="258"/>
      <c r="HB53" s="258"/>
      <c r="HC53" s="258"/>
      <c r="HD53" s="258"/>
      <c r="HE53" s="258"/>
      <c r="HF53" s="258"/>
      <c r="HG53" s="258"/>
      <c r="HH53" s="258"/>
      <c r="HI53" s="258"/>
      <c r="HJ53" s="258"/>
      <c r="HK53" s="258"/>
      <c r="HL53" s="258"/>
      <c r="HM53" s="258"/>
      <c r="HN53" s="258"/>
      <c r="HO53" s="258"/>
      <c r="HP53" s="258"/>
      <c r="HQ53" s="258"/>
      <c r="HR53" s="258"/>
      <c r="HS53" s="258"/>
      <c r="HT53" s="258"/>
      <c r="HU53" s="258"/>
      <c r="HV53" s="258"/>
      <c r="HW53" s="258"/>
      <c r="HX53" s="258"/>
      <c r="HY53" s="258"/>
      <c r="HZ53" s="258"/>
      <c r="IA53" s="258"/>
      <c r="IB53" s="258"/>
      <c r="IC53" s="258"/>
      <c r="ID53" s="258"/>
      <c r="IE53" s="258"/>
      <c r="IF53" s="258"/>
      <c r="IG53" s="258"/>
      <c r="IH53" s="258"/>
      <c r="II53" s="258"/>
      <c r="IJ53" s="258"/>
      <c r="IK53" s="258"/>
      <c r="IL53" s="258"/>
      <c r="IM53" s="258"/>
      <c r="IN53" s="258"/>
      <c r="IO53" s="258"/>
      <c r="IP53" s="258"/>
      <c r="IQ53" s="258"/>
      <c r="IR53" s="258"/>
      <c r="IS53" s="258"/>
      <c r="IT53" s="258"/>
      <c r="IU53" s="258"/>
      <c r="IV53" s="258"/>
    </row>
    <row r="54" spans="1:256" ht="15" hidden="1">
      <c r="A54" s="806"/>
      <c r="B54" s="809"/>
      <c r="C54" s="242" t="s">
        <v>1</v>
      </c>
      <c r="D54" s="243">
        <f t="shared" si="17"/>
        <v>0</v>
      </c>
      <c r="E54" s="244">
        <f t="shared" si="17"/>
        <v>0</v>
      </c>
      <c r="F54" s="244">
        <f t="shared" si="17"/>
        <v>0</v>
      </c>
      <c r="G54" s="244">
        <f t="shared" si="17"/>
        <v>0</v>
      </c>
      <c r="H54" s="244">
        <f t="shared" si="17"/>
        <v>0</v>
      </c>
      <c r="I54" s="244">
        <f t="shared" si="17"/>
        <v>0</v>
      </c>
      <c r="J54" s="244">
        <f t="shared" si="17"/>
        <v>0</v>
      </c>
      <c r="K54" s="244">
        <f t="shared" si="17"/>
        <v>0</v>
      </c>
      <c r="L54" s="244">
        <f t="shared" si="17"/>
        <v>0</v>
      </c>
      <c r="M54" s="244">
        <f t="shared" si="17"/>
        <v>0</v>
      </c>
      <c r="N54" s="244">
        <f t="shared" si="17"/>
        <v>0</v>
      </c>
      <c r="O54" s="244">
        <f>O57</f>
        <v>0</v>
      </c>
      <c r="P54" s="244">
        <f t="shared" si="17"/>
        <v>0</v>
      </c>
      <c r="Q54" s="257"/>
      <c r="R54" s="257"/>
      <c r="S54" s="257"/>
      <c r="T54" s="257"/>
      <c r="U54" s="257"/>
      <c r="V54" s="258"/>
      <c r="W54" s="258"/>
      <c r="X54" s="258"/>
      <c r="Y54" s="258"/>
      <c r="Z54" s="258"/>
      <c r="AA54" s="258"/>
      <c r="AB54" s="258"/>
      <c r="AC54" s="258"/>
      <c r="AD54" s="258"/>
      <c r="AE54" s="258"/>
      <c r="AF54" s="258"/>
      <c r="AG54" s="258"/>
      <c r="AH54" s="258"/>
      <c r="AI54" s="258"/>
      <c r="AJ54" s="258"/>
      <c r="AK54" s="258"/>
      <c r="AL54" s="258"/>
      <c r="AM54" s="258"/>
      <c r="AN54" s="258"/>
      <c r="AO54" s="258"/>
      <c r="AP54" s="258"/>
      <c r="AQ54" s="258"/>
      <c r="AR54" s="258"/>
      <c r="AS54" s="258"/>
      <c r="AT54" s="258"/>
      <c r="AU54" s="258"/>
      <c r="AV54" s="258"/>
      <c r="AW54" s="258"/>
      <c r="AX54" s="258"/>
      <c r="AY54" s="258"/>
      <c r="AZ54" s="258"/>
      <c r="BA54" s="258"/>
      <c r="BB54" s="258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258"/>
      <c r="BN54" s="258"/>
      <c r="BO54" s="258"/>
      <c r="BP54" s="258"/>
      <c r="BQ54" s="258"/>
      <c r="BR54" s="258"/>
      <c r="BS54" s="258"/>
      <c r="BT54" s="258"/>
      <c r="BU54" s="258"/>
      <c r="BV54" s="258"/>
      <c r="BW54" s="258"/>
      <c r="BX54" s="258"/>
      <c r="BY54" s="258"/>
      <c r="BZ54" s="258"/>
      <c r="CA54" s="258"/>
      <c r="CB54" s="258"/>
      <c r="CC54" s="258"/>
      <c r="CD54" s="258"/>
      <c r="CE54" s="258"/>
      <c r="CF54" s="258"/>
      <c r="CG54" s="258"/>
      <c r="CH54" s="258"/>
      <c r="CI54" s="258"/>
      <c r="CJ54" s="258"/>
      <c r="CK54" s="258"/>
      <c r="CL54" s="258"/>
      <c r="CM54" s="258"/>
      <c r="CN54" s="258"/>
      <c r="CO54" s="258"/>
      <c r="CP54" s="258"/>
      <c r="CQ54" s="258"/>
      <c r="CR54" s="258"/>
      <c r="CS54" s="258"/>
      <c r="CT54" s="258"/>
      <c r="CU54" s="258"/>
      <c r="CV54" s="258"/>
      <c r="CW54" s="258"/>
      <c r="CX54" s="258"/>
      <c r="CY54" s="258"/>
      <c r="CZ54" s="258"/>
      <c r="DA54" s="258"/>
      <c r="DB54" s="258"/>
      <c r="DC54" s="258"/>
      <c r="DD54" s="258"/>
      <c r="DE54" s="258"/>
      <c r="DF54" s="258"/>
      <c r="DG54" s="258"/>
      <c r="DH54" s="258"/>
      <c r="DI54" s="258"/>
      <c r="DJ54" s="258"/>
      <c r="DK54" s="258"/>
      <c r="DL54" s="258"/>
      <c r="DM54" s="258"/>
      <c r="DN54" s="258"/>
      <c r="DO54" s="258"/>
      <c r="DP54" s="258"/>
      <c r="DQ54" s="258"/>
      <c r="DR54" s="258"/>
      <c r="DS54" s="258"/>
      <c r="DT54" s="258"/>
      <c r="DU54" s="258"/>
      <c r="DV54" s="258"/>
      <c r="DW54" s="258"/>
      <c r="DX54" s="258"/>
      <c r="DY54" s="258"/>
      <c r="DZ54" s="258"/>
      <c r="EA54" s="258"/>
      <c r="EB54" s="258"/>
      <c r="EC54" s="258"/>
      <c r="ED54" s="258"/>
      <c r="EE54" s="258"/>
      <c r="EF54" s="258"/>
      <c r="EG54" s="258"/>
      <c r="EH54" s="258"/>
      <c r="EI54" s="258"/>
      <c r="EJ54" s="258"/>
      <c r="EK54" s="258"/>
      <c r="EL54" s="258"/>
      <c r="EM54" s="258"/>
      <c r="EN54" s="258"/>
      <c r="EO54" s="258"/>
      <c r="EP54" s="258"/>
      <c r="EQ54" s="258"/>
      <c r="ER54" s="258"/>
      <c r="ES54" s="258"/>
      <c r="ET54" s="258"/>
      <c r="EU54" s="258"/>
      <c r="EV54" s="258"/>
      <c r="EW54" s="258"/>
      <c r="EX54" s="258"/>
      <c r="EY54" s="258"/>
      <c r="EZ54" s="258"/>
      <c r="FA54" s="258"/>
      <c r="FB54" s="258"/>
      <c r="FC54" s="258"/>
      <c r="FD54" s="258"/>
      <c r="FE54" s="258"/>
      <c r="FF54" s="258"/>
      <c r="FG54" s="258"/>
      <c r="FH54" s="258"/>
      <c r="FI54" s="258"/>
      <c r="FJ54" s="258"/>
      <c r="FK54" s="258"/>
      <c r="FL54" s="258"/>
      <c r="FM54" s="258"/>
      <c r="FN54" s="258"/>
      <c r="FO54" s="258"/>
      <c r="FP54" s="258"/>
      <c r="FQ54" s="258"/>
      <c r="FR54" s="258"/>
      <c r="FS54" s="258"/>
      <c r="FT54" s="258"/>
      <c r="FU54" s="258"/>
      <c r="FV54" s="258"/>
      <c r="FW54" s="258"/>
      <c r="FX54" s="258"/>
      <c r="FY54" s="258"/>
      <c r="FZ54" s="258"/>
      <c r="GA54" s="258"/>
      <c r="GB54" s="258"/>
      <c r="GC54" s="258"/>
      <c r="GD54" s="258"/>
      <c r="GE54" s="258"/>
      <c r="GF54" s="258"/>
      <c r="GG54" s="258"/>
      <c r="GH54" s="258"/>
      <c r="GI54" s="258"/>
      <c r="GJ54" s="258"/>
      <c r="GK54" s="258"/>
      <c r="GL54" s="258"/>
      <c r="GM54" s="258"/>
      <c r="GN54" s="258"/>
      <c r="GO54" s="258"/>
      <c r="GP54" s="258"/>
      <c r="GQ54" s="258"/>
      <c r="GR54" s="258"/>
      <c r="GS54" s="258"/>
      <c r="GT54" s="258"/>
      <c r="GU54" s="258"/>
      <c r="GV54" s="258"/>
      <c r="GW54" s="258"/>
      <c r="GX54" s="258"/>
      <c r="GY54" s="258"/>
      <c r="GZ54" s="258"/>
      <c r="HA54" s="258"/>
      <c r="HB54" s="258"/>
      <c r="HC54" s="258"/>
      <c r="HD54" s="258"/>
      <c r="HE54" s="258"/>
      <c r="HF54" s="258"/>
      <c r="HG54" s="258"/>
      <c r="HH54" s="258"/>
      <c r="HI54" s="258"/>
      <c r="HJ54" s="258"/>
      <c r="HK54" s="258"/>
      <c r="HL54" s="258"/>
      <c r="HM54" s="258"/>
      <c r="HN54" s="258"/>
      <c r="HO54" s="258"/>
      <c r="HP54" s="258"/>
      <c r="HQ54" s="258"/>
      <c r="HR54" s="258"/>
      <c r="HS54" s="258"/>
      <c r="HT54" s="258"/>
      <c r="HU54" s="258"/>
      <c r="HV54" s="258"/>
      <c r="HW54" s="258"/>
      <c r="HX54" s="258"/>
      <c r="HY54" s="258"/>
      <c r="HZ54" s="258"/>
      <c r="IA54" s="258"/>
      <c r="IB54" s="258"/>
      <c r="IC54" s="258"/>
      <c r="ID54" s="258"/>
      <c r="IE54" s="258"/>
      <c r="IF54" s="258"/>
      <c r="IG54" s="258"/>
      <c r="IH54" s="258"/>
      <c r="II54" s="258"/>
      <c r="IJ54" s="258"/>
      <c r="IK54" s="258"/>
      <c r="IL54" s="258"/>
      <c r="IM54" s="258"/>
      <c r="IN54" s="258"/>
      <c r="IO54" s="258"/>
      <c r="IP54" s="258"/>
      <c r="IQ54" s="258"/>
      <c r="IR54" s="258"/>
      <c r="IS54" s="258"/>
      <c r="IT54" s="258"/>
      <c r="IU54" s="258"/>
      <c r="IV54" s="258"/>
    </row>
    <row r="55" spans="1:256" ht="15" hidden="1">
      <c r="A55" s="807"/>
      <c r="B55" s="810"/>
      <c r="C55" s="242" t="s">
        <v>2</v>
      </c>
      <c r="D55" s="243">
        <f>D53+D54</f>
        <v>18662578</v>
      </c>
      <c r="E55" s="244">
        <f t="shared" ref="E55:P55" si="18">E53+E54</f>
        <v>15862963</v>
      </c>
      <c r="F55" s="244">
        <f t="shared" si="18"/>
        <v>0</v>
      </c>
      <c r="G55" s="244">
        <f t="shared" si="18"/>
        <v>0</v>
      </c>
      <c r="H55" s="244">
        <f t="shared" si="18"/>
        <v>0</v>
      </c>
      <c r="I55" s="244">
        <f t="shared" si="18"/>
        <v>0</v>
      </c>
      <c r="J55" s="244">
        <f t="shared" si="18"/>
        <v>0</v>
      </c>
      <c r="K55" s="244">
        <f t="shared" si="18"/>
        <v>15862963</v>
      </c>
      <c r="L55" s="244">
        <f t="shared" si="18"/>
        <v>0</v>
      </c>
      <c r="M55" s="244">
        <f t="shared" si="18"/>
        <v>2799615</v>
      </c>
      <c r="N55" s="244">
        <f t="shared" si="18"/>
        <v>2799615</v>
      </c>
      <c r="O55" s="244">
        <f t="shared" si="18"/>
        <v>926007</v>
      </c>
      <c r="P55" s="244">
        <f t="shared" si="18"/>
        <v>0</v>
      </c>
      <c r="Q55" s="257"/>
      <c r="R55" s="257"/>
      <c r="S55" s="257"/>
      <c r="T55" s="257"/>
      <c r="U55" s="257"/>
      <c r="V55" s="258"/>
      <c r="W55" s="258"/>
      <c r="X55" s="258"/>
      <c r="Y55" s="258"/>
      <c r="Z55" s="258"/>
      <c r="AA55" s="258"/>
      <c r="AB55" s="258"/>
      <c r="AC55" s="258"/>
      <c r="AD55" s="258"/>
      <c r="AE55" s="258"/>
      <c r="AF55" s="258"/>
      <c r="AG55" s="258"/>
      <c r="AH55" s="258"/>
      <c r="AI55" s="258"/>
      <c r="AJ55" s="258"/>
      <c r="AK55" s="258"/>
      <c r="AL55" s="258"/>
      <c r="AM55" s="258"/>
      <c r="AN55" s="258"/>
      <c r="AO55" s="258"/>
      <c r="AP55" s="258"/>
      <c r="AQ55" s="258"/>
      <c r="AR55" s="258"/>
      <c r="AS55" s="258"/>
      <c r="AT55" s="258"/>
      <c r="AU55" s="258"/>
      <c r="AV55" s="258"/>
      <c r="AW55" s="258"/>
      <c r="AX55" s="258"/>
      <c r="AY55" s="258"/>
      <c r="AZ55" s="258"/>
      <c r="BA55" s="258"/>
      <c r="BB55" s="258"/>
      <c r="BC55" s="258"/>
      <c r="BD55" s="258"/>
      <c r="BE55" s="258"/>
      <c r="BF55" s="258"/>
      <c r="BG55" s="258"/>
      <c r="BH55" s="258"/>
      <c r="BI55" s="258"/>
      <c r="BJ55" s="258"/>
      <c r="BK55" s="258"/>
      <c r="BL55" s="258"/>
      <c r="BM55" s="258"/>
      <c r="BN55" s="258"/>
      <c r="BO55" s="258"/>
      <c r="BP55" s="258"/>
      <c r="BQ55" s="258"/>
      <c r="BR55" s="258"/>
      <c r="BS55" s="258"/>
      <c r="BT55" s="258"/>
      <c r="BU55" s="258"/>
      <c r="BV55" s="258"/>
      <c r="BW55" s="258"/>
      <c r="BX55" s="258"/>
      <c r="BY55" s="258"/>
      <c r="BZ55" s="258"/>
      <c r="CA55" s="258"/>
      <c r="CB55" s="258"/>
      <c r="CC55" s="258"/>
      <c r="CD55" s="258"/>
      <c r="CE55" s="258"/>
      <c r="CF55" s="258"/>
      <c r="CG55" s="258"/>
      <c r="CH55" s="258"/>
      <c r="CI55" s="258"/>
      <c r="CJ55" s="258"/>
      <c r="CK55" s="258"/>
      <c r="CL55" s="258"/>
      <c r="CM55" s="258"/>
      <c r="CN55" s="258"/>
      <c r="CO55" s="258"/>
      <c r="CP55" s="258"/>
      <c r="CQ55" s="258"/>
      <c r="CR55" s="258"/>
      <c r="CS55" s="258"/>
      <c r="CT55" s="258"/>
      <c r="CU55" s="258"/>
      <c r="CV55" s="258"/>
      <c r="CW55" s="258"/>
      <c r="CX55" s="258"/>
      <c r="CY55" s="258"/>
      <c r="CZ55" s="258"/>
      <c r="DA55" s="258"/>
      <c r="DB55" s="258"/>
      <c r="DC55" s="258"/>
      <c r="DD55" s="258"/>
      <c r="DE55" s="258"/>
      <c r="DF55" s="258"/>
      <c r="DG55" s="258"/>
      <c r="DH55" s="258"/>
      <c r="DI55" s="258"/>
      <c r="DJ55" s="258"/>
      <c r="DK55" s="258"/>
      <c r="DL55" s="258"/>
      <c r="DM55" s="258"/>
      <c r="DN55" s="258"/>
      <c r="DO55" s="258"/>
      <c r="DP55" s="258"/>
      <c r="DQ55" s="258"/>
      <c r="DR55" s="258"/>
      <c r="DS55" s="258"/>
      <c r="DT55" s="258"/>
      <c r="DU55" s="258"/>
      <c r="DV55" s="258"/>
      <c r="DW55" s="258"/>
      <c r="DX55" s="258"/>
      <c r="DY55" s="258"/>
      <c r="DZ55" s="258"/>
      <c r="EA55" s="258"/>
      <c r="EB55" s="258"/>
      <c r="EC55" s="258"/>
      <c r="ED55" s="258"/>
      <c r="EE55" s="258"/>
      <c r="EF55" s="258"/>
      <c r="EG55" s="258"/>
      <c r="EH55" s="258"/>
      <c r="EI55" s="258"/>
      <c r="EJ55" s="258"/>
      <c r="EK55" s="258"/>
      <c r="EL55" s="258"/>
      <c r="EM55" s="258"/>
      <c r="EN55" s="258"/>
      <c r="EO55" s="258"/>
      <c r="EP55" s="258"/>
      <c r="EQ55" s="258"/>
      <c r="ER55" s="258"/>
      <c r="ES55" s="258"/>
      <c r="ET55" s="258"/>
      <c r="EU55" s="258"/>
      <c r="EV55" s="258"/>
      <c r="EW55" s="258"/>
      <c r="EX55" s="258"/>
      <c r="EY55" s="258"/>
      <c r="EZ55" s="258"/>
      <c r="FA55" s="258"/>
      <c r="FB55" s="258"/>
      <c r="FC55" s="258"/>
      <c r="FD55" s="258"/>
      <c r="FE55" s="258"/>
      <c r="FF55" s="258"/>
      <c r="FG55" s="258"/>
      <c r="FH55" s="258"/>
      <c r="FI55" s="258"/>
      <c r="FJ55" s="258"/>
      <c r="FK55" s="258"/>
      <c r="FL55" s="258"/>
      <c r="FM55" s="258"/>
      <c r="FN55" s="258"/>
      <c r="FO55" s="258"/>
      <c r="FP55" s="258"/>
      <c r="FQ55" s="258"/>
      <c r="FR55" s="258"/>
      <c r="FS55" s="258"/>
      <c r="FT55" s="258"/>
      <c r="FU55" s="258"/>
      <c r="FV55" s="258"/>
      <c r="FW55" s="258"/>
      <c r="FX55" s="258"/>
      <c r="FY55" s="258"/>
      <c r="FZ55" s="258"/>
      <c r="GA55" s="258"/>
      <c r="GB55" s="258"/>
      <c r="GC55" s="258"/>
      <c r="GD55" s="258"/>
      <c r="GE55" s="258"/>
      <c r="GF55" s="258"/>
      <c r="GG55" s="258"/>
      <c r="GH55" s="258"/>
      <c r="GI55" s="258"/>
      <c r="GJ55" s="258"/>
      <c r="GK55" s="258"/>
      <c r="GL55" s="258"/>
      <c r="GM55" s="258"/>
      <c r="GN55" s="258"/>
      <c r="GO55" s="258"/>
      <c r="GP55" s="258"/>
      <c r="GQ55" s="258"/>
      <c r="GR55" s="258"/>
      <c r="GS55" s="258"/>
      <c r="GT55" s="258"/>
      <c r="GU55" s="258"/>
      <c r="GV55" s="258"/>
      <c r="GW55" s="258"/>
      <c r="GX55" s="258"/>
      <c r="GY55" s="258"/>
      <c r="GZ55" s="258"/>
      <c r="HA55" s="258"/>
      <c r="HB55" s="258"/>
      <c r="HC55" s="258"/>
      <c r="HD55" s="258"/>
      <c r="HE55" s="258"/>
      <c r="HF55" s="258"/>
      <c r="HG55" s="258"/>
      <c r="HH55" s="258"/>
      <c r="HI55" s="258"/>
      <c r="HJ55" s="258"/>
      <c r="HK55" s="258"/>
      <c r="HL55" s="258"/>
      <c r="HM55" s="258"/>
      <c r="HN55" s="258"/>
      <c r="HO55" s="258"/>
      <c r="HP55" s="258"/>
      <c r="HQ55" s="258"/>
      <c r="HR55" s="258"/>
      <c r="HS55" s="258"/>
      <c r="HT55" s="258"/>
      <c r="HU55" s="258"/>
      <c r="HV55" s="258"/>
      <c r="HW55" s="258"/>
      <c r="HX55" s="258"/>
      <c r="HY55" s="258"/>
      <c r="HZ55" s="258"/>
      <c r="IA55" s="258"/>
      <c r="IB55" s="258"/>
      <c r="IC55" s="258"/>
      <c r="ID55" s="258"/>
      <c r="IE55" s="258"/>
      <c r="IF55" s="258"/>
      <c r="IG55" s="258"/>
      <c r="IH55" s="258"/>
      <c r="II55" s="258"/>
      <c r="IJ55" s="258"/>
      <c r="IK55" s="258"/>
      <c r="IL55" s="258"/>
      <c r="IM55" s="258"/>
      <c r="IN55" s="258"/>
      <c r="IO55" s="258"/>
      <c r="IP55" s="258"/>
      <c r="IQ55" s="258"/>
      <c r="IR55" s="258"/>
      <c r="IS55" s="258"/>
      <c r="IT55" s="258"/>
      <c r="IU55" s="258"/>
      <c r="IV55" s="258"/>
    </row>
    <row r="56" spans="1:256" hidden="1">
      <c r="A56" s="793" t="s">
        <v>528</v>
      </c>
      <c r="B56" s="796" t="s">
        <v>529</v>
      </c>
      <c r="C56" s="247" t="s">
        <v>0</v>
      </c>
      <c r="D56" s="248">
        <f>E56+M56</f>
        <v>18662578</v>
      </c>
      <c r="E56" s="249">
        <f>F56+I56+J56+K56+L56</f>
        <v>15862963</v>
      </c>
      <c r="F56" s="249">
        <f>G56+H56</f>
        <v>0</v>
      </c>
      <c r="G56" s="249">
        <v>0</v>
      </c>
      <c r="H56" s="249">
        <v>0</v>
      </c>
      <c r="I56" s="249">
        <v>0</v>
      </c>
      <c r="J56" s="249">
        <v>0</v>
      </c>
      <c r="K56" s="249">
        <v>15862963</v>
      </c>
      <c r="L56" s="249">
        <v>0</v>
      </c>
      <c r="M56" s="249">
        <f>N56+P56</f>
        <v>2799615</v>
      </c>
      <c r="N56" s="249">
        <v>2799615</v>
      </c>
      <c r="O56" s="249">
        <v>926007</v>
      </c>
      <c r="P56" s="249">
        <v>0</v>
      </c>
      <c r="Q56" s="250"/>
      <c r="R56" s="250"/>
      <c r="S56" s="250"/>
      <c r="T56" s="250"/>
      <c r="U56" s="250"/>
      <c r="V56" s="251"/>
      <c r="W56" s="251"/>
      <c r="X56" s="251"/>
      <c r="Y56" s="251"/>
      <c r="Z56" s="251"/>
      <c r="AA56" s="251"/>
      <c r="AB56" s="251"/>
      <c r="AC56" s="251"/>
      <c r="AD56" s="251"/>
      <c r="AE56" s="251"/>
      <c r="AF56" s="251"/>
      <c r="AG56" s="251"/>
      <c r="AH56" s="251"/>
      <c r="AI56" s="251"/>
      <c r="AJ56" s="251"/>
      <c r="AK56" s="251"/>
      <c r="AL56" s="251"/>
      <c r="AM56" s="251"/>
      <c r="AN56" s="251"/>
      <c r="AO56" s="251"/>
      <c r="AP56" s="251"/>
      <c r="AQ56" s="251"/>
      <c r="AR56" s="251"/>
      <c r="AS56" s="251"/>
      <c r="AT56" s="251"/>
      <c r="AU56" s="251"/>
      <c r="AV56" s="251"/>
      <c r="AW56" s="251"/>
      <c r="AX56" s="251"/>
      <c r="AY56" s="251"/>
      <c r="AZ56" s="251"/>
      <c r="BA56" s="251"/>
      <c r="BB56" s="251"/>
      <c r="BC56" s="251"/>
      <c r="BD56" s="251"/>
      <c r="BE56" s="251"/>
      <c r="BF56" s="251"/>
      <c r="BG56" s="251"/>
      <c r="BH56" s="251"/>
      <c r="BI56" s="251"/>
      <c r="BJ56" s="251"/>
      <c r="BK56" s="251"/>
      <c r="BL56" s="251"/>
      <c r="BM56" s="251"/>
      <c r="BN56" s="251"/>
      <c r="BO56" s="251"/>
      <c r="BP56" s="251"/>
      <c r="BQ56" s="251"/>
      <c r="BR56" s="251"/>
      <c r="BS56" s="251"/>
      <c r="BT56" s="251"/>
      <c r="BU56" s="251"/>
      <c r="BV56" s="251"/>
      <c r="BW56" s="251"/>
      <c r="BX56" s="251"/>
      <c r="BY56" s="251"/>
      <c r="BZ56" s="251"/>
      <c r="CA56" s="251"/>
      <c r="CB56" s="251"/>
      <c r="CC56" s="251"/>
      <c r="CD56" s="251"/>
      <c r="CE56" s="251"/>
      <c r="CF56" s="251"/>
      <c r="CG56" s="251"/>
      <c r="CH56" s="251"/>
      <c r="CI56" s="251"/>
      <c r="CJ56" s="251"/>
      <c r="CK56" s="251"/>
      <c r="CL56" s="251"/>
      <c r="CM56" s="251"/>
      <c r="CN56" s="251"/>
      <c r="CO56" s="251"/>
      <c r="CP56" s="251"/>
      <c r="CQ56" s="251"/>
      <c r="CR56" s="251"/>
      <c r="CS56" s="251"/>
      <c r="CT56" s="251"/>
      <c r="CU56" s="251"/>
      <c r="CV56" s="251"/>
      <c r="CW56" s="251"/>
      <c r="CX56" s="251"/>
      <c r="CY56" s="251"/>
      <c r="CZ56" s="251"/>
      <c r="DA56" s="251"/>
      <c r="DB56" s="251"/>
      <c r="DC56" s="251"/>
      <c r="DD56" s="251"/>
      <c r="DE56" s="251"/>
      <c r="DF56" s="251"/>
      <c r="DG56" s="251"/>
      <c r="DH56" s="251"/>
      <c r="DI56" s="251"/>
      <c r="DJ56" s="251"/>
      <c r="DK56" s="251"/>
      <c r="DL56" s="251"/>
      <c r="DM56" s="251"/>
      <c r="DN56" s="251"/>
      <c r="DO56" s="251"/>
      <c r="DP56" s="251"/>
      <c r="DQ56" s="251"/>
      <c r="DR56" s="251"/>
      <c r="DS56" s="251"/>
      <c r="DT56" s="251"/>
      <c r="DU56" s="251"/>
      <c r="DV56" s="251"/>
      <c r="DW56" s="251"/>
      <c r="DX56" s="251"/>
      <c r="DY56" s="251"/>
      <c r="DZ56" s="251"/>
      <c r="EA56" s="251"/>
      <c r="EB56" s="251"/>
      <c r="EC56" s="251"/>
      <c r="ED56" s="251"/>
      <c r="EE56" s="251"/>
      <c r="EF56" s="251"/>
      <c r="EG56" s="251"/>
      <c r="EH56" s="251"/>
      <c r="EI56" s="251"/>
      <c r="EJ56" s="251"/>
      <c r="EK56" s="251"/>
      <c r="EL56" s="251"/>
      <c r="EM56" s="251"/>
      <c r="EN56" s="251"/>
      <c r="EO56" s="251"/>
      <c r="EP56" s="251"/>
      <c r="EQ56" s="251"/>
      <c r="ER56" s="251"/>
      <c r="ES56" s="251"/>
      <c r="ET56" s="251"/>
      <c r="EU56" s="251"/>
      <c r="EV56" s="251"/>
      <c r="EW56" s="251"/>
      <c r="EX56" s="251"/>
      <c r="EY56" s="251"/>
      <c r="EZ56" s="251"/>
      <c r="FA56" s="251"/>
      <c r="FB56" s="251"/>
      <c r="FC56" s="251"/>
      <c r="FD56" s="251"/>
      <c r="FE56" s="251"/>
      <c r="FF56" s="251"/>
      <c r="FG56" s="251"/>
      <c r="FH56" s="251"/>
      <c r="FI56" s="251"/>
      <c r="FJ56" s="251"/>
      <c r="FK56" s="251"/>
      <c r="FL56" s="251"/>
      <c r="FM56" s="251"/>
      <c r="FN56" s="251"/>
      <c r="FO56" s="251"/>
      <c r="FP56" s="251"/>
      <c r="FQ56" s="251"/>
      <c r="FR56" s="251"/>
      <c r="FS56" s="251"/>
      <c r="FT56" s="251"/>
      <c r="FU56" s="251"/>
      <c r="FV56" s="251"/>
      <c r="FW56" s="251"/>
      <c r="FX56" s="251"/>
      <c r="FY56" s="251"/>
      <c r="FZ56" s="251"/>
      <c r="GA56" s="251"/>
      <c r="GB56" s="251"/>
      <c r="GC56" s="251"/>
      <c r="GD56" s="251"/>
      <c r="GE56" s="251"/>
      <c r="GF56" s="251"/>
      <c r="GG56" s="251"/>
      <c r="GH56" s="251"/>
      <c r="GI56" s="251"/>
      <c r="GJ56" s="251"/>
      <c r="GK56" s="251"/>
      <c r="GL56" s="251"/>
      <c r="GM56" s="251"/>
      <c r="GN56" s="251"/>
      <c r="GO56" s="251"/>
      <c r="GP56" s="251"/>
      <c r="GQ56" s="251"/>
      <c r="GR56" s="251"/>
      <c r="GS56" s="251"/>
      <c r="GT56" s="251"/>
      <c r="GU56" s="251"/>
      <c r="GV56" s="251"/>
      <c r="GW56" s="251"/>
      <c r="GX56" s="251"/>
      <c r="GY56" s="251"/>
      <c r="GZ56" s="251"/>
      <c r="HA56" s="251"/>
      <c r="HB56" s="251"/>
      <c r="HC56" s="251"/>
      <c r="HD56" s="251"/>
      <c r="HE56" s="251"/>
      <c r="HF56" s="251"/>
      <c r="HG56" s="251"/>
      <c r="HH56" s="251"/>
      <c r="HI56" s="251"/>
      <c r="HJ56" s="251"/>
      <c r="HK56" s="251"/>
      <c r="HL56" s="251"/>
      <c r="HM56" s="251"/>
      <c r="HN56" s="251"/>
      <c r="HO56" s="251"/>
      <c r="HP56" s="251"/>
      <c r="HQ56" s="251"/>
      <c r="HR56" s="251"/>
      <c r="HS56" s="251"/>
      <c r="HT56" s="251"/>
      <c r="HU56" s="251"/>
      <c r="HV56" s="251"/>
      <c r="HW56" s="251"/>
      <c r="HX56" s="251"/>
      <c r="HY56" s="251"/>
      <c r="HZ56" s="251"/>
      <c r="IA56" s="251"/>
      <c r="IB56" s="251"/>
      <c r="IC56" s="251"/>
      <c r="ID56" s="251"/>
      <c r="IE56" s="251"/>
      <c r="IF56" s="251"/>
      <c r="IG56" s="251"/>
      <c r="IH56" s="251"/>
      <c r="II56" s="251"/>
      <c r="IJ56" s="251"/>
      <c r="IK56" s="251"/>
      <c r="IL56" s="251"/>
      <c r="IM56" s="251"/>
      <c r="IN56" s="251"/>
      <c r="IO56" s="251"/>
      <c r="IP56" s="251"/>
      <c r="IQ56" s="251"/>
      <c r="IR56" s="251"/>
      <c r="IS56" s="251"/>
      <c r="IT56" s="251"/>
      <c r="IU56" s="251"/>
      <c r="IV56" s="251"/>
    </row>
    <row r="57" spans="1:256" hidden="1">
      <c r="A57" s="794"/>
      <c r="B57" s="797"/>
      <c r="C57" s="247" t="s">
        <v>1</v>
      </c>
      <c r="D57" s="248">
        <f>E57+M57</f>
        <v>0</v>
      </c>
      <c r="E57" s="249">
        <f>F57+I57+J57+K57+L57</f>
        <v>0</v>
      </c>
      <c r="F57" s="249">
        <f>G57+H57</f>
        <v>0</v>
      </c>
      <c r="G57" s="249"/>
      <c r="H57" s="249"/>
      <c r="I57" s="249"/>
      <c r="J57" s="249"/>
      <c r="K57" s="249"/>
      <c r="L57" s="249"/>
      <c r="M57" s="249">
        <f>N57+P57</f>
        <v>0</v>
      </c>
      <c r="N57" s="249"/>
      <c r="O57" s="249"/>
      <c r="P57" s="249"/>
      <c r="Q57" s="250"/>
      <c r="R57" s="250"/>
      <c r="S57" s="250"/>
      <c r="T57" s="250"/>
      <c r="U57" s="250"/>
      <c r="V57" s="251"/>
      <c r="W57" s="251"/>
      <c r="X57" s="251"/>
      <c r="Y57" s="251"/>
      <c r="Z57" s="251"/>
      <c r="AA57" s="251"/>
      <c r="AB57" s="251"/>
      <c r="AC57" s="251"/>
      <c r="AD57" s="251"/>
      <c r="AE57" s="251"/>
      <c r="AF57" s="251"/>
      <c r="AG57" s="251"/>
      <c r="AH57" s="251"/>
      <c r="AI57" s="251"/>
      <c r="AJ57" s="251"/>
      <c r="AK57" s="251"/>
      <c r="AL57" s="251"/>
      <c r="AM57" s="251"/>
      <c r="AN57" s="251"/>
      <c r="AO57" s="251"/>
      <c r="AP57" s="251"/>
      <c r="AQ57" s="251"/>
      <c r="AR57" s="251"/>
      <c r="AS57" s="251"/>
      <c r="AT57" s="251"/>
      <c r="AU57" s="251"/>
      <c r="AV57" s="251"/>
      <c r="AW57" s="251"/>
      <c r="AX57" s="251"/>
      <c r="AY57" s="251"/>
      <c r="AZ57" s="251"/>
      <c r="BA57" s="251"/>
      <c r="BB57" s="251"/>
      <c r="BC57" s="251"/>
      <c r="BD57" s="251"/>
      <c r="BE57" s="251"/>
      <c r="BF57" s="251"/>
      <c r="BG57" s="251"/>
      <c r="BH57" s="251"/>
      <c r="BI57" s="251"/>
      <c r="BJ57" s="251"/>
      <c r="BK57" s="251"/>
      <c r="BL57" s="251"/>
      <c r="BM57" s="251"/>
      <c r="BN57" s="251"/>
      <c r="BO57" s="251"/>
      <c r="BP57" s="251"/>
      <c r="BQ57" s="251"/>
      <c r="BR57" s="251"/>
      <c r="BS57" s="251"/>
      <c r="BT57" s="251"/>
      <c r="BU57" s="251"/>
      <c r="BV57" s="251"/>
      <c r="BW57" s="251"/>
      <c r="BX57" s="251"/>
      <c r="BY57" s="251"/>
      <c r="BZ57" s="251"/>
      <c r="CA57" s="251"/>
      <c r="CB57" s="251"/>
      <c r="CC57" s="251"/>
      <c r="CD57" s="251"/>
      <c r="CE57" s="251"/>
      <c r="CF57" s="251"/>
      <c r="CG57" s="251"/>
      <c r="CH57" s="251"/>
      <c r="CI57" s="251"/>
      <c r="CJ57" s="251"/>
      <c r="CK57" s="251"/>
      <c r="CL57" s="251"/>
      <c r="CM57" s="251"/>
      <c r="CN57" s="251"/>
      <c r="CO57" s="251"/>
      <c r="CP57" s="251"/>
      <c r="CQ57" s="251"/>
      <c r="CR57" s="251"/>
      <c r="CS57" s="251"/>
      <c r="CT57" s="251"/>
      <c r="CU57" s="251"/>
      <c r="CV57" s="251"/>
      <c r="CW57" s="251"/>
      <c r="CX57" s="251"/>
      <c r="CY57" s="251"/>
      <c r="CZ57" s="251"/>
      <c r="DA57" s="251"/>
      <c r="DB57" s="251"/>
      <c r="DC57" s="251"/>
      <c r="DD57" s="251"/>
      <c r="DE57" s="251"/>
      <c r="DF57" s="251"/>
      <c r="DG57" s="251"/>
      <c r="DH57" s="251"/>
      <c r="DI57" s="251"/>
      <c r="DJ57" s="251"/>
      <c r="DK57" s="251"/>
      <c r="DL57" s="251"/>
      <c r="DM57" s="251"/>
      <c r="DN57" s="251"/>
      <c r="DO57" s="251"/>
      <c r="DP57" s="251"/>
      <c r="DQ57" s="251"/>
      <c r="DR57" s="251"/>
      <c r="DS57" s="251"/>
      <c r="DT57" s="251"/>
      <c r="DU57" s="251"/>
      <c r="DV57" s="251"/>
      <c r="DW57" s="251"/>
      <c r="DX57" s="251"/>
      <c r="DY57" s="251"/>
      <c r="DZ57" s="251"/>
      <c r="EA57" s="251"/>
      <c r="EB57" s="251"/>
      <c r="EC57" s="251"/>
      <c r="ED57" s="251"/>
      <c r="EE57" s="251"/>
      <c r="EF57" s="251"/>
      <c r="EG57" s="251"/>
      <c r="EH57" s="251"/>
      <c r="EI57" s="251"/>
      <c r="EJ57" s="251"/>
      <c r="EK57" s="251"/>
      <c r="EL57" s="251"/>
      <c r="EM57" s="251"/>
      <c r="EN57" s="251"/>
      <c r="EO57" s="251"/>
      <c r="EP57" s="251"/>
      <c r="EQ57" s="251"/>
      <c r="ER57" s="251"/>
      <c r="ES57" s="251"/>
      <c r="ET57" s="251"/>
      <c r="EU57" s="251"/>
      <c r="EV57" s="251"/>
      <c r="EW57" s="251"/>
      <c r="EX57" s="251"/>
      <c r="EY57" s="251"/>
      <c r="EZ57" s="251"/>
      <c r="FA57" s="251"/>
      <c r="FB57" s="251"/>
      <c r="FC57" s="251"/>
      <c r="FD57" s="251"/>
      <c r="FE57" s="251"/>
      <c r="FF57" s="251"/>
      <c r="FG57" s="251"/>
      <c r="FH57" s="251"/>
      <c r="FI57" s="251"/>
      <c r="FJ57" s="251"/>
      <c r="FK57" s="251"/>
      <c r="FL57" s="251"/>
      <c r="FM57" s="251"/>
      <c r="FN57" s="251"/>
      <c r="FO57" s="251"/>
      <c r="FP57" s="251"/>
      <c r="FQ57" s="251"/>
      <c r="FR57" s="251"/>
      <c r="FS57" s="251"/>
      <c r="FT57" s="251"/>
      <c r="FU57" s="251"/>
      <c r="FV57" s="251"/>
      <c r="FW57" s="251"/>
      <c r="FX57" s="251"/>
      <c r="FY57" s="251"/>
      <c r="FZ57" s="251"/>
      <c r="GA57" s="251"/>
      <c r="GB57" s="251"/>
      <c r="GC57" s="251"/>
      <c r="GD57" s="251"/>
      <c r="GE57" s="251"/>
      <c r="GF57" s="251"/>
      <c r="GG57" s="251"/>
      <c r="GH57" s="251"/>
      <c r="GI57" s="251"/>
      <c r="GJ57" s="251"/>
      <c r="GK57" s="251"/>
      <c r="GL57" s="251"/>
      <c r="GM57" s="251"/>
      <c r="GN57" s="251"/>
      <c r="GO57" s="251"/>
      <c r="GP57" s="251"/>
      <c r="GQ57" s="251"/>
      <c r="GR57" s="251"/>
      <c r="GS57" s="251"/>
      <c r="GT57" s="251"/>
      <c r="GU57" s="251"/>
      <c r="GV57" s="251"/>
      <c r="GW57" s="251"/>
      <c r="GX57" s="251"/>
      <c r="GY57" s="251"/>
      <c r="GZ57" s="251"/>
      <c r="HA57" s="251"/>
      <c r="HB57" s="251"/>
      <c r="HC57" s="251"/>
      <c r="HD57" s="251"/>
      <c r="HE57" s="251"/>
      <c r="HF57" s="251"/>
      <c r="HG57" s="251"/>
      <c r="HH57" s="251"/>
      <c r="HI57" s="251"/>
      <c r="HJ57" s="251"/>
      <c r="HK57" s="251"/>
      <c r="HL57" s="251"/>
      <c r="HM57" s="251"/>
      <c r="HN57" s="251"/>
      <c r="HO57" s="251"/>
      <c r="HP57" s="251"/>
      <c r="HQ57" s="251"/>
      <c r="HR57" s="251"/>
      <c r="HS57" s="251"/>
      <c r="HT57" s="251"/>
      <c r="HU57" s="251"/>
      <c r="HV57" s="251"/>
      <c r="HW57" s="251"/>
      <c r="HX57" s="251"/>
      <c r="HY57" s="251"/>
      <c r="HZ57" s="251"/>
      <c r="IA57" s="251"/>
      <c r="IB57" s="251"/>
      <c r="IC57" s="251"/>
      <c r="ID57" s="251"/>
      <c r="IE57" s="251"/>
      <c r="IF57" s="251"/>
      <c r="IG57" s="251"/>
      <c r="IH57" s="251"/>
      <c r="II57" s="251"/>
      <c r="IJ57" s="251"/>
      <c r="IK57" s="251"/>
      <c r="IL57" s="251"/>
      <c r="IM57" s="251"/>
      <c r="IN57" s="251"/>
      <c r="IO57" s="251"/>
      <c r="IP57" s="251"/>
      <c r="IQ57" s="251"/>
      <c r="IR57" s="251"/>
      <c r="IS57" s="251"/>
      <c r="IT57" s="251"/>
      <c r="IU57" s="251"/>
      <c r="IV57" s="251"/>
    </row>
    <row r="58" spans="1:256" hidden="1">
      <c r="A58" s="795"/>
      <c r="B58" s="798"/>
      <c r="C58" s="247" t="s">
        <v>2</v>
      </c>
      <c r="D58" s="248">
        <f>D56+D57</f>
        <v>18662578</v>
      </c>
      <c r="E58" s="249">
        <f t="shared" ref="E58:P58" si="19">E56+E57</f>
        <v>15862963</v>
      </c>
      <c r="F58" s="249">
        <f t="shared" si="19"/>
        <v>0</v>
      </c>
      <c r="G58" s="249">
        <f t="shared" si="19"/>
        <v>0</v>
      </c>
      <c r="H58" s="249">
        <f t="shared" si="19"/>
        <v>0</v>
      </c>
      <c r="I58" s="249">
        <f t="shared" si="19"/>
        <v>0</v>
      </c>
      <c r="J58" s="249">
        <f t="shared" si="19"/>
        <v>0</v>
      </c>
      <c r="K58" s="249">
        <f t="shared" si="19"/>
        <v>15862963</v>
      </c>
      <c r="L58" s="249">
        <f t="shared" si="19"/>
        <v>0</v>
      </c>
      <c r="M58" s="249">
        <f t="shared" si="19"/>
        <v>2799615</v>
      </c>
      <c r="N58" s="249">
        <f t="shared" si="19"/>
        <v>2799615</v>
      </c>
      <c r="O58" s="249">
        <f t="shared" si="19"/>
        <v>926007</v>
      </c>
      <c r="P58" s="249">
        <f t="shared" si="19"/>
        <v>0</v>
      </c>
      <c r="Q58" s="250"/>
      <c r="R58" s="250"/>
      <c r="S58" s="250"/>
      <c r="T58" s="250"/>
      <c r="U58" s="250"/>
      <c r="V58" s="251"/>
      <c r="W58" s="251"/>
      <c r="X58" s="251"/>
      <c r="Y58" s="251"/>
      <c r="Z58" s="251"/>
      <c r="AA58" s="251"/>
      <c r="AB58" s="251"/>
      <c r="AC58" s="251"/>
      <c r="AD58" s="251"/>
      <c r="AE58" s="251"/>
      <c r="AF58" s="251"/>
      <c r="AG58" s="251"/>
      <c r="AH58" s="251"/>
      <c r="AI58" s="251"/>
      <c r="AJ58" s="251"/>
      <c r="AK58" s="251"/>
      <c r="AL58" s="251"/>
      <c r="AM58" s="251"/>
      <c r="AN58" s="251"/>
      <c r="AO58" s="251"/>
      <c r="AP58" s="251"/>
      <c r="AQ58" s="251"/>
      <c r="AR58" s="251"/>
      <c r="AS58" s="251"/>
      <c r="AT58" s="251"/>
      <c r="AU58" s="251"/>
      <c r="AV58" s="251"/>
      <c r="AW58" s="251"/>
      <c r="AX58" s="251"/>
      <c r="AY58" s="251"/>
      <c r="AZ58" s="251"/>
      <c r="BA58" s="251"/>
      <c r="BB58" s="251"/>
      <c r="BC58" s="251"/>
      <c r="BD58" s="251"/>
      <c r="BE58" s="251"/>
      <c r="BF58" s="251"/>
      <c r="BG58" s="251"/>
      <c r="BH58" s="251"/>
      <c r="BI58" s="251"/>
      <c r="BJ58" s="251"/>
      <c r="BK58" s="251"/>
      <c r="BL58" s="251"/>
      <c r="BM58" s="251"/>
      <c r="BN58" s="251"/>
      <c r="BO58" s="251"/>
      <c r="BP58" s="251"/>
      <c r="BQ58" s="251"/>
      <c r="BR58" s="251"/>
      <c r="BS58" s="251"/>
      <c r="BT58" s="251"/>
      <c r="BU58" s="251"/>
      <c r="BV58" s="251"/>
      <c r="BW58" s="251"/>
      <c r="BX58" s="251"/>
      <c r="BY58" s="251"/>
      <c r="BZ58" s="251"/>
      <c r="CA58" s="251"/>
      <c r="CB58" s="251"/>
      <c r="CC58" s="251"/>
      <c r="CD58" s="251"/>
      <c r="CE58" s="251"/>
      <c r="CF58" s="251"/>
      <c r="CG58" s="251"/>
      <c r="CH58" s="251"/>
      <c r="CI58" s="251"/>
      <c r="CJ58" s="251"/>
      <c r="CK58" s="251"/>
      <c r="CL58" s="251"/>
      <c r="CM58" s="251"/>
      <c r="CN58" s="251"/>
      <c r="CO58" s="251"/>
      <c r="CP58" s="251"/>
      <c r="CQ58" s="251"/>
      <c r="CR58" s="251"/>
      <c r="CS58" s="251"/>
      <c r="CT58" s="251"/>
      <c r="CU58" s="251"/>
      <c r="CV58" s="251"/>
      <c r="CW58" s="251"/>
      <c r="CX58" s="251"/>
      <c r="CY58" s="251"/>
      <c r="CZ58" s="251"/>
      <c r="DA58" s="251"/>
      <c r="DB58" s="251"/>
      <c r="DC58" s="251"/>
      <c r="DD58" s="251"/>
      <c r="DE58" s="251"/>
      <c r="DF58" s="251"/>
      <c r="DG58" s="251"/>
      <c r="DH58" s="251"/>
      <c r="DI58" s="251"/>
      <c r="DJ58" s="251"/>
      <c r="DK58" s="251"/>
      <c r="DL58" s="251"/>
      <c r="DM58" s="251"/>
      <c r="DN58" s="251"/>
      <c r="DO58" s="251"/>
      <c r="DP58" s="251"/>
      <c r="DQ58" s="251"/>
      <c r="DR58" s="251"/>
      <c r="DS58" s="251"/>
      <c r="DT58" s="251"/>
      <c r="DU58" s="251"/>
      <c r="DV58" s="251"/>
      <c r="DW58" s="251"/>
      <c r="DX58" s="251"/>
      <c r="DY58" s="251"/>
      <c r="DZ58" s="251"/>
      <c r="EA58" s="251"/>
      <c r="EB58" s="251"/>
      <c r="EC58" s="251"/>
      <c r="ED58" s="251"/>
      <c r="EE58" s="251"/>
      <c r="EF58" s="251"/>
      <c r="EG58" s="251"/>
      <c r="EH58" s="251"/>
      <c r="EI58" s="251"/>
      <c r="EJ58" s="251"/>
      <c r="EK58" s="251"/>
      <c r="EL58" s="251"/>
      <c r="EM58" s="251"/>
      <c r="EN58" s="251"/>
      <c r="EO58" s="251"/>
      <c r="EP58" s="251"/>
      <c r="EQ58" s="251"/>
      <c r="ER58" s="251"/>
      <c r="ES58" s="251"/>
      <c r="ET58" s="251"/>
      <c r="EU58" s="251"/>
      <c r="EV58" s="251"/>
      <c r="EW58" s="251"/>
      <c r="EX58" s="251"/>
      <c r="EY58" s="251"/>
      <c r="EZ58" s="251"/>
      <c r="FA58" s="251"/>
      <c r="FB58" s="251"/>
      <c r="FC58" s="251"/>
      <c r="FD58" s="251"/>
      <c r="FE58" s="251"/>
      <c r="FF58" s="251"/>
      <c r="FG58" s="251"/>
      <c r="FH58" s="251"/>
      <c r="FI58" s="251"/>
      <c r="FJ58" s="251"/>
      <c r="FK58" s="251"/>
      <c r="FL58" s="251"/>
      <c r="FM58" s="251"/>
      <c r="FN58" s="251"/>
      <c r="FO58" s="251"/>
      <c r="FP58" s="251"/>
      <c r="FQ58" s="251"/>
      <c r="FR58" s="251"/>
      <c r="FS58" s="251"/>
      <c r="FT58" s="251"/>
      <c r="FU58" s="251"/>
      <c r="FV58" s="251"/>
      <c r="FW58" s="251"/>
      <c r="FX58" s="251"/>
      <c r="FY58" s="251"/>
      <c r="FZ58" s="251"/>
      <c r="GA58" s="251"/>
      <c r="GB58" s="251"/>
      <c r="GC58" s="251"/>
      <c r="GD58" s="251"/>
      <c r="GE58" s="251"/>
      <c r="GF58" s="251"/>
      <c r="GG58" s="251"/>
      <c r="GH58" s="251"/>
      <c r="GI58" s="251"/>
      <c r="GJ58" s="251"/>
      <c r="GK58" s="251"/>
      <c r="GL58" s="251"/>
      <c r="GM58" s="251"/>
      <c r="GN58" s="251"/>
      <c r="GO58" s="251"/>
      <c r="GP58" s="251"/>
      <c r="GQ58" s="251"/>
      <c r="GR58" s="251"/>
      <c r="GS58" s="251"/>
      <c r="GT58" s="251"/>
      <c r="GU58" s="251"/>
      <c r="GV58" s="251"/>
      <c r="GW58" s="251"/>
      <c r="GX58" s="251"/>
      <c r="GY58" s="251"/>
      <c r="GZ58" s="251"/>
      <c r="HA58" s="251"/>
      <c r="HB58" s="251"/>
      <c r="HC58" s="251"/>
      <c r="HD58" s="251"/>
      <c r="HE58" s="251"/>
      <c r="HF58" s="251"/>
      <c r="HG58" s="251"/>
      <c r="HH58" s="251"/>
      <c r="HI58" s="251"/>
      <c r="HJ58" s="251"/>
      <c r="HK58" s="251"/>
      <c r="HL58" s="251"/>
      <c r="HM58" s="251"/>
      <c r="HN58" s="251"/>
      <c r="HO58" s="251"/>
      <c r="HP58" s="251"/>
      <c r="HQ58" s="251"/>
      <c r="HR58" s="251"/>
      <c r="HS58" s="251"/>
      <c r="HT58" s="251"/>
      <c r="HU58" s="251"/>
      <c r="HV58" s="251"/>
      <c r="HW58" s="251"/>
      <c r="HX58" s="251"/>
      <c r="HY58" s="251"/>
      <c r="HZ58" s="251"/>
      <c r="IA58" s="251"/>
      <c r="IB58" s="251"/>
      <c r="IC58" s="251"/>
      <c r="ID58" s="251"/>
      <c r="IE58" s="251"/>
      <c r="IF58" s="251"/>
      <c r="IG58" s="251"/>
      <c r="IH58" s="251"/>
      <c r="II58" s="251"/>
      <c r="IJ58" s="251"/>
      <c r="IK58" s="251"/>
      <c r="IL58" s="251"/>
      <c r="IM58" s="251"/>
      <c r="IN58" s="251"/>
      <c r="IO58" s="251"/>
      <c r="IP58" s="251"/>
      <c r="IQ58" s="251"/>
      <c r="IR58" s="251"/>
      <c r="IS58" s="251"/>
      <c r="IT58" s="251"/>
      <c r="IU58" s="251"/>
      <c r="IV58" s="251"/>
    </row>
    <row r="59" spans="1:256" ht="15" customHeight="1">
      <c r="A59" s="805" t="s">
        <v>45</v>
      </c>
      <c r="B59" s="808" t="s">
        <v>46</v>
      </c>
      <c r="C59" s="242" t="s">
        <v>0</v>
      </c>
      <c r="D59" s="256">
        <f>D62+D68+D74+D89+D77+D71+D86+D80+D83+D65</f>
        <v>905206596.36000001</v>
      </c>
      <c r="E59" s="244">
        <f>E62+E68+E74+E89+E77+E71+E86+E80+E83+E65</f>
        <v>319978578.36000001</v>
      </c>
      <c r="F59" s="244">
        <f t="shared" ref="F59:P60" si="20">F62+F68+F74+F89+F77+F71+F86+F80+F83+F65</f>
        <v>53777393</v>
      </c>
      <c r="G59" s="244">
        <f t="shared" si="20"/>
        <v>366830</v>
      </c>
      <c r="H59" s="244">
        <f t="shared" si="20"/>
        <v>53410563</v>
      </c>
      <c r="I59" s="244">
        <f t="shared" si="20"/>
        <v>259972575.36000001</v>
      </c>
      <c r="J59" s="244">
        <f t="shared" si="20"/>
        <v>0</v>
      </c>
      <c r="K59" s="244">
        <f t="shared" si="20"/>
        <v>6228610</v>
      </c>
      <c r="L59" s="244">
        <f t="shared" si="20"/>
        <v>0</v>
      </c>
      <c r="M59" s="244">
        <f t="shared" si="20"/>
        <v>585228018</v>
      </c>
      <c r="N59" s="244">
        <f t="shared" si="20"/>
        <v>575228018</v>
      </c>
      <c r="O59" s="244">
        <f t="shared" si="20"/>
        <v>296258664</v>
      </c>
      <c r="P59" s="244">
        <f t="shared" si="20"/>
        <v>10000000</v>
      </c>
      <c r="Q59" s="257"/>
      <c r="R59" s="257"/>
      <c r="S59" s="257"/>
      <c r="T59" s="257"/>
      <c r="U59" s="257"/>
      <c r="V59" s="258"/>
      <c r="W59" s="258"/>
      <c r="X59" s="258"/>
      <c r="Y59" s="258"/>
      <c r="Z59" s="258"/>
      <c r="AA59" s="258"/>
      <c r="AB59" s="258"/>
      <c r="AC59" s="258"/>
      <c r="AD59" s="258"/>
      <c r="AE59" s="258"/>
      <c r="AF59" s="258"/>
      <c r="AG59" s="258"/>
      <c r="AH59" s="258"/>
      <c r="AI59" s="258"/>
      <c r="AJ59" s="258"/>
      <c r="AK59" s="258"/>
      <c r="AL59" s="258"/>
      <c r="AM59" s="258"/>
      <c r="AN59" s="258"/>
      <c r="AO59" s="258"/>
      <c r="AP59" s="258"/>
      <c r="AQ59" s="258"/>
      <c r="AR59" s="258"/>
      <c r="AS59" s="258"/>
      <c r="AT59" s="258"/>
      <c r="AU59" s="258"/>
      <c r="AV59" s="258"/>
      <c r="AW59" s="258"/>
      <c r="AX59" s="258"/>
      <c r="AY59" s="258"/>
      <c r="AZ59" s="258"/>
      <c r="BA59" s="258"/>
      <c r="BB59" s="258"/>
      <c r="BC59" s="258"/>
      <c r="BD59" s="258"/>
      <c r="BE59" s="258"/>
      <c r="BF59" s="258"/>
      <c r="BG59" s="258"/>
      <c r="BH59" s="258"/>
      <c r="BI59" s="258"/>
      <c r="BJ59" s="258"/>
      <c r="BK59" s="258"/>
      <c r="BL59" s="258"/>
      <c r="BM59" s="258"/>
      <c r="BN59" s="258"/>
      <c r="BO59" s="258"/>
      <c r="BP59" s="258"/>
      <c r="BQ59" s="258"/>
      <c r="BR59" s="258"/>
      <c r="BS59" s="258"/>
      <c r="BT59" s="258"/>
      <c r="BU59" s="258"/>
      <c r="BV59" s="258"/>
      <c r="BW59" s="258"/>
      <c r="BX59" s="258"/>
      <c r="BY59" s="258"/>
      <c r="BZ59" s="258"/>
      <c r="CA59" s="258"/>
      <c r="CB59" s="258"/>
      <c r="CC59" s="258"/>
      <c r="CD59" s="258"/>
      <c r="CE59" s="258"/>
      <c r="CF59" s="258"/>
      <c r="CG59" s="258"/>
      <c r="CH59" s="258"/>
      <c r="CI59" s="258"/>
      <c r="CJ59" s="258"/>
      <c r="CK59" s="258"/>
      <c r="CL59" s="258"/>
      <c r="CM59" s="258"/>
      <c r="CN59" s="258"/>
      <c r="CO59" s="258"/>
      <c r="CP59" s="258"/>
      <c r="CQ59" s="258"/>
      <c r="CR59" s="258"/>
      <c r="CS59" s="258"/>
      <c r="CT59" s="258"/>
      <c r="CU59" s="258"/>
      <c r="CV59" s="258"/>
      <c r="CW59" s="258"/>
      <c r="CX59" s="258"/>
      <c r="CY59" s="258"/>
      <c r="CZ59" s="258"/>
      <c r="DA59" s="258"/>
      <c r="DB59" s="258"/>
      <c r="DC59" s="258"/>
      <c r="DD59" s="258"/>
      <c r="DE59" s="258"/>
      <c r="DF59" s="258"/>
      <c r="DG59" s="258"/>
      <c r="DH59" s="258"/>
      <c r="DI59" s="258"/>
      <c r="DJ59" s="258"/>
      <c r="DK59" s="258"/>
      <c r="DL59" s="258"/>
      <c r="DM59" s="258"/>
      <c r="DN59" s="258"/>
      <c r="DO59" s="258"/>
      <c r="DP59" s="258"/>
      <c r="DQ59" s="258"/>
      <c r="DR59" s="258"/>
      <c r="DS59" s="258"/>
      <c r="DT59" s="258"/>
      <c r="DU59" s="258"/>
      <c r="DV59" s="258"/>
      <c r="DW59" s="258"/>
      <c r="DX59" s="258"/>
      <c r="DY59" s="258"/>
      <c r="DZ59" s="258"/>
      <c r="EA59" s="258"/>
      <c r="EB59" s="258"/>
      <c r="EC59" s="258"/>
      <c r="ED59" s="258"/>
      <c r="EE59" s="258"/>
      <c r="EF59" s="258"/>
      <c r="EG59" s="258"/>
      <c r="EH59" s="258"/>
      <c r="EI59" s="258"/>
      <c r="EJ59" s="258"/>
      <c r="EK59" s="258"/>
      <c r="EL59" s="258"/>
      <c r="EM59" s="258"/>
      <c r="EN59" s="258"/>
      <c r="EO59" s="258"/>
      <c r="EP59" s="258"/>
      <c r="EQ59" s="258"/>
      <c r="ER59" s="258"/>
      <c r="ES59" s="258"/>
      <c r="ET59" s="258"/>
      <c r="EU59" s="258"/>
      <c r="EV59" s="258"/>
      <c r="EW59" s="258"/>
      <c r="EX59" s="258"/>
      <c r="EY59" s="258"/>
      <c r="EZ59" s="258"/>
      <c r="FA59" s="258"/>
      <c r="FB59" s="258"/>
      <c r="FC59" s="258"/>
      <c r="FD59" s="258"/>
      <c r="FE59" s="258"/>
      <c r="FF59" s="258"/>
      <c r="FG59" s="258"/>
      <c r="FH59" s="258"/>
      <c r="FI59" s="258"/>
      <c r="FJ59" s="258"/>
      <c r="FK59" s="258"/>
      <c r="FL59" s="258"/>
      <c r="FM59" s="258"/>
      <c r="FN59" s="258"/>
      <c r="FO59" s="258"/>
      <c r="FP59" s="258"/>
      <c r="FQ59" s="258"/>
      <c r="FR59" s="258"/>
      <c r="FS59" s="258"/>
      <c r="FT59" s="258"/>
      <c r="FU59" s="258"/>
      <c r="FV59" s="258"/>
      <c r="FW59" s="258"/>
      <c r="FX59" s="258"/>
      <c r="FY59" s="258"/>
      <c r="FZ59" s="258"/>
      <c r="GA59" s="258"/>
      <c r="GB59" s="258"/>
      <c r="GC59" s="258"/>
      <c r="GD59" s="258"/>
      <c r="GE59" s="258"/>
      <c r="GF59" s="258"/>
      <c r="GG59" s="258"/>
      <c r="GH59" s="258"/>
      <c r="GI59" s="258"/>
      <c r="GJ59" s="258"/>
      <c r="GK59" s="258"/>
      <c r="GL59" s="258"/>
      <c r="GM59" s="258"/>
      <c r="GN59" s="258"/>
      <c r="GO59" s="258"/>
      <c r="GP59" s="258"/>
      <c r="GQ59" s="258"/>
      <c r="GR59" s="258"/>
      <c r="GS59" s="258"/>
      <c r="GT59" s="258"/>
      <c r="GU59" s="258"/>
      <c r="GV59" s="258"/>
      <c r="GW59" s="258"/>
      <c r="GX59" s="258"/>
      <c r="GY59" s="258"/>
      <c r="GZ59" s="258"/>
      <c r="HA59" s="258"/>
      <c r="HB59" s="258"/>
      <c r="HC59" s="258"/>
      <c r="HD59" s="258"/>
      <c r="HE59" s="258"/>
      <c r="HF59" s="258"/>
      <c r="HG59" s="258"/>
      <c r="HH59" s="258"/>
      <c r="HI59" s="258"/>
      <c r="HJ59" s="258"/>
      <c r="HK59" s="258"/>
      <c r="HL59" s="258"/>
      <c r="HM59" s="258"/>
      <c r="HN59" s="258"/>
      <c r="HO59" s="258"/>
      <c r="HP59" s="258"/>
      <c r="HQ59" s="258"/>
      <c r="HR59" s="258"/>
      <c r="HS59" s="258"/>
      <c r="HT59" s="258"/>
      <c r="HU59" s="258"/>
      <c r="HV59" s="258"/>
      <c r="HW59" s="258"/>
      <c r="HX59" s="258"/>
      <c r="HY59" s="258"/>
      <c r="HZ59" s="258"/>
      <c r="IA59" s="258"/>
      <c r="IB59" s="258"/>
      <c r="IC59" s="258"/>
      <c r="ID59" s="258"/>
      <c r="IE59" s="258"/>
      <c r="IF59" s="258"/>
      <c r="IG59" s="258"/>
      <c r="IH59" s="258"/>
      <c r="II59" s="258"/>
      <c r="IJ59" s="258"/>
      <c r="IK59" s="258"/>
      <c r="IL59" s="258"/>
      <c r="IM59" s="258"/>
      <c r="IN59" s="258"/>
      <c r="IO59" s="258"/>
      <c r="IP59" s="258"/>
      <c r="IQ59" s="258"/>
      <c r="IR59" s="258"/>
      <c r="IS59" s="258"/>
      <c r="IT59" s="258"/>
      <c r="IU59" s="258"/>
      <c r="IV59" s="258"/>
    </row>
    <row r="60" spans="1:256" ht="15" customHeight="1">
      <c r="A60" s="806"/>
      <c r="B60" s="809"/>
      <c r="C60" s="242" t="s">
        <v>1</v>
      </c>
      <c r="D60" s="256">
        <f>D63+D69+D75+D90+D78+D72+D87+D81+D84+D66</f>
        <v>-24824289</v>
      </c>
      <c r="E60" s="244">
        <f>E63+E69+E75+E90+E78+E72+E87+E81+E84+E66</f>
        <v>14416468</v>
      </c>
      <c r="F60" s="244">
        <f t="shared" si="20"/>
        <v>14895222</v>
      </c>
      <c r="G60" s="244">
        <f t="shared" si="20"/>
        <v>0</v>
      </c>
      <c r="H60" s="244">
        <f t="shared" si="20"/>
        <v>14895222</v>
      </c>
      <c r="I60" s="244">
        <f t="shared" si="20"/>
        <v>0</v>
      </c>
      <c r="J60" s="244">
        <f t="shared" si="20"/>
        <v>0</v>
      </c>
      <c r="K60" s="244">
        <f t="shared" si="20"/>
        <v>-478754</v>
      </c>
      <c r="L60" s="244">
        <f t="shared" si="20"/>
        <v>0</v>
      </c>
      <c r="M60" s="244">
        <f t="shared" si="20"/>
        <v>-39240757</v>
      </c>
      <c r="N60" s="244">
        <f t="shared" si="20"/>
        <v>-39240757</v>
      </c>
      <c r="O60" s="244">
        <f t="shared" si="20"/>
        <v>-66087779</v>
      </c>
      <c r="P60" s="244">
        <f t="shared" si="20"/>
        <v>0</v>
      </c>
      <c r="Q60" s="257"/>
      <c r="R60" s="257"/>
      <c r="S60" s="257"/>
      <c r="T60" s="257"/>
      <c r="U60" s="257"/>
      <c r="V60" s="258"/>
      <c r="W60" s="258"/>
      <c r="X60" s="258"/>
      <c r="Y60" s="258"/>
      <c r="Z60" s="258"/>
      <c r="AA60" s="258"/>
      <c r="AB60" s="258"/>
      <c r="AC60" s="258"/>
      <c r="AD60" s="258"/>
      <c r="AE60" s="258"/>
      <c r="AF60" s="258"/>
      <c r="AG60" s="258"/>
      <c r="AH60" s="258"/>
      <c r="AI60" s="258"/>
      <c r="AJ60" s="258"/>
      <c r="AK60" s="258"/>
      <c r="AL60" s="258"/>
      <c r="AM60" s="258"/>
      <c r="AN60" s="258"/>
      <c r="AO60" s="258"/>
      <c r="AP60" s="258"/>
      <c r="AQ60" s="258"/>
      <c r="AR60" s="258"/>
      <c r="AS60" s="258"/>
      <c r="AT60" s="258"/>
      <c r="AU60" s="258"/>
      <c r="AV60" s="258"/>
      <c r="AW60" s="258"/>
      <c r="AX60" s="258"/>
      <c r="AY60" s="258"/>
      <c r="AZ60" s="258"/>
      <c r="BA60" s="258"/>
      <c r="BB60" s="258"/>
      <c r="BC60" s="258"/>
      <c r="BD60" s="258"/>
      <c r="BE60" s="258"/>
      <c r="BF60" s="258"/>
      <c r="BG60" s="258"/>
      <c r="BH60" s="258"/>
      <c r="BI60" s="258"/>
      <c r="BJ60" s="258"/>
      <c r="BK60" s="258"/>
      <c r="BL60" s="258"/>
      <c r="BM60" s="258"/>
      <c r="BN60" s="258"/>
      <c r="BO60" s="258"/>
      <c r="BP60" s="258"/>
      <c r="BQ60" s="258"/>
      <c r="BR60" s="258"/>
      <c r="BS60" s="258"/>
      <c r="BT60" s="258"/>
      <c r="BU60" s="258"/>
      <c r="BV60" s="258"/>
      <c r="BW60" s="258"/>
      <c r="BX60" s="258"/>
      <c r="BY60" s="258"/>
      <c r="BZ60" s="258"/>
      <c r="CA60" s="258"/>
      <c r="CB60" s="258"/>
      <c r="CC60" s="258"/>
      <c r="CD60" s="258"/>
      <c r="CE60" s="258"/>
      <c r="CF60" s="258"/>
      <c r="CG60" s="258"/>
      <c r="CH60" s="258"/>
      <c r="CI60" s="258"/>
      <c r="CJ60" s="258"/>
      <c r="CK60" s="258"/>
      <c r="CL60" s="258"/>
      <c r="CM60" s="258"/>
      <c r="CN60" s="258"/>
      <c r="CO60" s="258"/>
      <c r="CP60" s="258"/>
      <c r="CQ60" s="258"/>
      <c r="CR60" s="258"/>
      <c r="CS60" s="258"/>
      <c r="CT60" s="258"/>
      <c r="CU60" s="258"/>
      <c r="CV60" s="258"/>
      <c r="CW60" s="258"/>
      <c r="CX60" s="258"/>
      <c r="CY60" s="258"/>
      <c r="CZ60" s="258"/>
      <c r="DA60" s="258"/>
      <c r="DB60" s="258"/>
      <c r="DC60" s="258"/>
      <c r="DD60" s="258"/>
      <c r="DE60" s="258"/>
      <c r="DF60" s="258"/>
      <c r="DG60" s="258"/>
      <c r="DH60" s="258"/>
      <c r="DI60" s="258"/>
      <c r="DJ60" s="258"/>
      <c r="DK60" s="258"/>
      <c r="DL60" s="258"/>
      <c r="DM60" s="258"/>
      <c r="DN60" s="258"/>
      <c r="DO60" s="258"/>
      <c r="DP60" s="258"/>
      <c r="DQ60" s="258"/>
      <c r="DR60" s="258"/>
      <c r="DS60" s="258"/>
      <c r="DT60" s="258"/>
      <c r="DU60" s="258"/>
      <c r="DV60" s="258"/>
      <c r="DW60" s="258"/>
      <c r="DX60" s="258"/>
      <c r="DY60" s="258"/>
      <c r="DZ60" s="258"/>
      <c r="EA60" s="258"/>
      <c r="EB60" s="258"/>
      <c r="EC60" s="258"/>
      <c r="ED60" s="258"/>
      <c r="EE60" s="258"/>
      <c r="EF60" s="258"/>
      <c r="EG60" s="258"/>
      <c r="EH60" s="258"/>
      <c r="EI60" s="258"/>
      <c r="EJ60" s="258"/>
      <c r="EK60" s="258"/>
      <c r="EL60" s="258"/>
      <c r="EM60" s="258"/>
      <c r="EN60" s="258"/>
      <c r="EO60" s="258"/>
      <c r="EP60" s="258"/>
      <c r="EQ60" s="258"/>
      <c r="ER60" s="258"/>
      <c r="ES60" s="258"/>
      <c r="ET60" s="258"/>
      <c r="EU60" s="258"/>
      <c r="EV60" s="258"/>
      <c r="EW60" s="258"/>
      <c r="EX60" s="258"/>
      <c r="EY60" s="258"/>
      <c r="EZ60" s="258"/>
      <c r="FA60" s="258"/>
      <c r="FB60" s="258"/>
      <c r="FC60" s="258"/>
      <c r="FD60" s="258"/>
      <c r="FE60" s="258"/>
      <c r="FF60" s="258"/>
      <c r="FG60" s="258"/>
      <c r="FH60" s="258"/>
      <c r="FI60" s="258"/>
      <c r="FJ60" s="258"/>
      <c r="FK60" s="258"/>
      <c r="FL60" s="258"/>
      <c r="FM60" s="258"/>
      <c r="FN60" s="258"/>
      <c r="FO60" s="258"/>
      <c r="FP60" s="258"/>
      <c r="FQ60" s="258"/>
      <c r="FR60" s="258"/>
      <c r="FS60" s="258"/>
      <c r="FT60" s="258"/>
      <c r="FU60" s="258"/>
      <c r="FV60" s="258"/>
      <c r="FW60" s="258"/>
      <c r="FX60" s="258"/>
      <c r="FY60" s="258"/>
      <c r="FZ60" s="258"/>
      <c r="GA60" s="258"/>
      <c r="GB60" s="258"/>
      <c r="GC60" s="258"/>
      <c r="GD60" s="258"/>
      <c r="GE60" s="258"/>
      <c r="GF60" s="258"/>
      <c r="GG60" s="258"/>
      <c r="GH60" s="258"/>
      <c r="GI60" s="258"/>
      <c r="GJ60" s="258"/>
      <c r="GK60" s="258"/>
      <c r="GL60" s="258"/>
      <c r="GM60" s="258"/>
      <c r="GN60" s="258"/>
      <c r="GO60" s="258"/>
      <c r="GP60" s="258"/>
      <c r="GQ60" s="258"/>
      <c r="GR60" s="258"/>
      <c r="GS60" s="258"/>
      <c r="GT60" s="258"/>
      <c r="GU60" s="258"/>
      <c r="GV60" s="258"/>
      <c r="GW60" s="258"/>
      <c r="GX60" s="258"/>
      <c r="GY60" s="258"/>
      <c r="GZ60" s="258"/>
      <c r="HA60" s="258"/>
      <c r="HB60" s="258"/>
      <c r="HC60" s="258"/>
      <c r="HD60" s="258"/>
      <c r="HE60" s="258"/>
      <c r="HF60" s="258"/>
      <c r="HG60" s="258"/>
      <c r="HH60" s="258"/>
      <c r="HI60" s="258"/>
      <c r="HJ60" s="258"/>
      <c r="HK60" s="258"/>
      <c r="HL60" s="258"/>
      <c r="HM60" s="258"/>
      <c r="HN60" s="258"/>
      <c r="HO60" s="258"/>
      <c r="HP60" s="258"/>
      <c r="HQ60" s="258"/>
      <c r="HR60" s="258"/>
      <c r="HS60" s="258"/>
      <c r="HT60" s="258"/>
      <c r="HU60" s="258"/>
      <c r="HV60" s="258"/>
      <c r="HW60" s="258"/>
      <c r="HX60" s="258"/>
      <c r="HY60" s="258"/>
      <c r="HZ60" s="258"/>
      <c r="IA60" s="258"/>
      <c r="IB60" s="258"/>
      <c r="IC60" s="258"/>
      <c r="ID60" s="258"/>
      <c r="IE60" s="258"/>
      <c r="IF60" s="258"/>
      <c r="IG60" s="258"/>
      <c r="IH60" s="258"/>
      <c r="II60" s="258"/>
      <c r="IJ60" s="258"/>
      <c r="IK60" s="258"/>
      <c r="IL60" s="258"/>
      <c r="IM60" s="258"/>
      <c r="IN60" s="258"/>
      <c r="IO60" s="258"/>
      <c r="IP60" s="258"/>
      <c r="IQ60" s="258"/>
      <c r="IR60" s="258"/>
      <c r="IS60" s="258"/>
      <c r="IT60" s="258"/>
      <c r="IU60" s="258"/>
      <c r="IV60" s="258"/>
    </row>
    <row r="61" spans="1:256" ht="15" customHeight="1">
      <c r="A61" s="807"/>
      <c r="B61" s="810"/>
      <c r="C61" s="242" t="s">
        <v>2</v>
      </c>
      <c r="D61" s="256">
        <f>D59+D60</f>
        <v>880382307.36000001</v>
      </c>
      <c r="E61" s="244">
        <f t="shared" ref="E61:P61" si="21">E59+E60</f>
        <v>334395046.36000001</v>
      </c>
      <c r="F61" s="244">
        <f t="shared" si="21"/>
        <v>68672615</v>
      </c>
      <c r="G61" s="244">
        <f t="shared" si="21"/>
        <v>366830</v>
      </c>
      <c r="H61" s="244">
        <f t="shared" si="21"/>
        <v>68305785</v>
      </c>
      <c r="I61" s="244">
        <f t="shared" si="21"/>
        <v>259972575.36000001</v>
      </c>
      <c r="J61" s="244">
        <f t="shared" si="21"/>
        <v>0</v>
      </c>
      <c r="K61" s="244">
        <f t="shared" si="21"/>
        <v>5749856</v>
      </c>
      <c r="L61" s="244">
        <f t="shared" si="21"/>
        <v>0</v>
      </c>
      <c r="M61" s="244">
        <f t="shared" si="21"/>
        <v>545987261</v>
      </c>
      <c r="N61" s="244">
        <f t="shared" si="21"/>
        <v>535987261</v>
      </c>
      <c r="O61" s="244">
        <f t="shared" si="21"/>
        <v>230170885</v>
      </c>
      <c r="P61" s="244">
        <f t="shared" si="21"/>
        <v>10000000</v>
      </c>
      <c r="Q61" s="257"/>
      <c r="R61" s="257"/>
      <c r="S61" s="257"/>
      <c r="T61" s="257"/>
      <c r="U61" s="257"/>
      <c r="V61" s="258"/>
      <c r="W61" s="258"/>
      <c r="X61" s="258"/>
      <c r="Y61" s="258"/>
      <c r="Z61" s="258"/>
      <c r="AA61" s="258"/>
      <c r="AB61" s="258"/>
      <c r="AC61" s="258"/>
      <c r="AD61" s="258"/>
      <c r="AE61" s="258"/>
      <c r="AF61" s="258"/>
      <c r="AG61" s="258"/>
      <c r="AH61" s="258"/>
      <c r="AI61" s="258"/>
      <c r="AJ61" s="258"/>
      <c r="AK61" s="258"/>
      <c r="AL61" s="258"/>
      <c r="AM61" s="258"/>
      <c r="AN61" s="258"/>
      <c r="AO61" s="258"/>
      <c r="AP61" s="258"/>
      <c r="AQ61" s="258"/>
      <c r="AR61" s="258"/>
      <c r="AS61" s="258"/>
      <c r="AT61" s="258"/>
      <c r="AU61" s="258"/>
      <c r="AV61" s="258"/>
      <c r="AW61" s="258"/>
      <c r="AX61" s="258"/>
      <c r="AY61" s="258"/>
      <c r="AZ61" s="258"/>
      <c r="BA61" s="258"/>
      <c r="BB61" s="258"/>
      <c r="BC61" s="258"/>
      <c r="BD61" s="258"/>
      <c r="BE61" s="258"/>
      <c r="BF61" s="258"/>
      <c r="BG61" s="258"/>
      <c r="BH61" s="258"/>
      <c r="BI61" s="258"/>
      <c r="BJ61" s="258"/>
      <c r="BK61" s="258"/>
      <c r="BL61" s="258"/>
      <c r="BM61" s="258"/>
      <c r="BN61" s="258"/>
      <c r="BO61" s="258"/>
      <c r="BP61" s="258"/>
      <c r="BQ61" s="258"/>
      <c r="BR61" s="258"/>
      <c r="BS61" s="258"/>
      <c r="BT61" s="258"/>
      <c r="BU61" s="258"/>
      <c r="BV61" s="258"/>
      <c r="BW61" s="258"/>
      <c r="BX61" s="258"/>
      <c r="BY61" s="258"/>
      <c r="BZ61" s="258"/>
      <c r="CA61" s="258"/>
      <c r="CB61" s="258"/>
      <c r="CC61" s="258"/>
      <c r="CD61" s="258"/>
      <c r="CE61" s="258"/>
      <c r="CF61" s="258"/>
      <c r="CG61" s="258"/>
      <c r="CH61" s="258"/>
      <c r="CI61" s="258"/>
      <c r="CJ61" s="258"/>
      <c r="CK61" s="258"/>
      <c r="CL61" s="258"/>
      <c r="CM61" s="258"/>
      <c r="CN61" s="258"/>
      <c r="CO61" s="258"/>
      <c r="CP61" s="258"/>
      <c r="CQ61" s="258"/>
      <c r="CR61" s="258"/>
      <c r="CS61" s="258"/>
      <c r="CT61" s="258"/>
      <c r="CU61" s="258"/>
      <c r="CV61" s="258"/>
      <c r="CW61" s="258"/>
      <c r="CX61" s="258"/>
      <c r="CY61" s="258"/>
      <c r="CZ61" s="258"/>
      <c r="DA61" s="258"/>
      <c r="DB61" s="258"/>
      <c r="DC61" s="258"/>
      <c r="DD61" s="258"/>
      <c r="DE61" s="258"/>
      <c r="DF61" s="258"/>
      <c r="DG61" s="258"/>
      <c r="DH61" s="258"/>
      <c r="DI61" s="258"/>
      <c r="DJ61" s="258"/>
      <c r="DK61" s="258"/>
      <c r="DL61" s="258"/>
      <c r="DM61" s="258"/>
      <c r="DN61" s="258"/>
      <c r="DO61" s="258"/>
      <c r="DP61" s="258"/>
      <c r="DQ61" s="258"/>
      <c r="DR61" s="258"/>
      <c r="DS61" s="258"/>
      <c r="DT61" s="258"/>
      <c r="DU61" s="258"/>
      <c r="DV61" s="258"/>
      <c r="DW61" s="258"/>
      <c r="DX61" s="258"/>
      <c r="DY61" s="258"/>
      <c r="DZ61" s="258"/>
      <c r="EA61" s="258"/>
      <c r="EB61" s="258"/>
      <c r="EC61" s="258"/>
      <c r="ED61" s="258"/>
      <c r="EE61" s="258"/>
      <c r="EF61" s="258"/>
      <c r="EG61" s="258"/>
      <c r="EH61" s="258"/>
      <c r="EI61" s="258"/>
      <c r="EJ61" s="258"/>
      <c r="EK61" s="258"/>
      <c r="EL61" s="258"/>
      <c r="EM61" s="258"/>
      <c r="EN61" s="258"/>
      <c r="EO61" s="258"/>
      <c r="EP61" s="258"/>
      <c r="EQ61" s="258"/>
      <c r="ER61" s="258"/>
      <c r="ES61" s="258"/>
      <c r="ET61" s="258"/>
      <c r="EU61" s="258"/>
      <c r="EV61" s="258"/>
      <c r="EW61" s="258"/>
      <c r="EX61" s="258"/>
      <c r="EY61" s="258"/>
      <c r="EZ61" s="258"/>
      <c r="FA61" s="258"/>
      <c r="FB61" s="258"/>
      <c r="FC61" s="258"/>
      <c r="FD61" s="258"/>
      <c r="FE61" s="258"/>
      <c r="FF61" s="258"/>
      <c r="FG61" s="258"/>
      <c r="FH61" s="258"/>
      <c r="FI61" s="258"/>
      <c r="FJ61" s="258"/>
      <c r="FK61" s="258"/>
      <c r="FL61" s="258"/>
      <c r="FM61" s="258"/>
      <c r="FN61" s="258"/>
      <c r="FO61" s="258"/>
      <c r="FP61" s="258"/>
      <c r="FQ61" s="258"/>
      <c r="FR61" s="258"/>
      <c r="FS61" s="258"/>
      <c r="FT61" s="258"/>
      <c r="FU61" s="258"/>
      <c r="FV61" s="258"/>
      <c r="FW61" s="258"/>
      <c r="FX61" s="258"/>
      <c r="FY61" s="258"/>
      <c r="FZ61" s="258"/>
      <c r="GA61" s="258"/>
      <c r="GB61" s="258"/>
      <c r="GC61" s="258"/>
      <c r="GD61" s="258"/>
      <c r="GE61" s="258"/>
      <c r="GF61" s="258"/>
      <c r="GG61" s="258"/>
      <c r="GH61" s="258"/>
      <c r="GI61" s="258"/>
      <c r="GJ61" s="258"/>
      <c r="GK61" s="258"/>
      <c r="GL61" s="258"/>
      <c r="GM61" s="258"/>
      <c r="GN61" s="258"/>
      <c r="GO61" s="258"/>
      <c r="GP61" s="258"/>
      <c r="GQ61" s="258"/>
      <c r="GR61" s="258"/>
      <c r="GS61" s="258"/>
      <c r="GT61" s="258"/>
      <c r="GU61" s="258"/>
      <c r="GV61" s="258"/>
      <c r="GW61" s="258"/>
      <c r="GX61" s="258"/>
      <c r="GY61" s="258"/>
      <c r="GZ61" s="258"/>
      <c r="HA61" s="258"/>
      <c r="HB61" s="258"/>
      <c r="HC61" s="258"/>
      <c r="HD61" s="258"/>
      <c r="HE61" s="258"/>
      <c r="HF61" s="258"/>
      <c r="HG61" s="258"/>
      <c r="HH61" s="258"/>
      <c r="HI61" s="258"/>
      <c r="HJ61" s="258"/>
      <c r="HK61" s="258"/>
      <c r="HL61" s="258"/>
      <c r="HM61" s="258"/>
      <c r="HN61" s="258"/>
      <c r="HO61" s="258"/>
      <c r="HP61" s="258"/>
      <c r="HQ61" s="258"/>
      <c r="HR61" s="258"/>
      <c r="HS61" s="258"/>
      <c r="HT61" s="258"/>
      <c r="HU61" s="258"/>
      <c r="HV61" s="258"/>
      <c r="HW61" s="258"/>
      <c r="HX61" s="258"/>
      <c r="HY61" s="258"/>
      <c r="HZ61" s="258"/>
      <c r="IA61" s="258"/>
      <c r="IB61" s="258"/>
      <c r="IC61" s="258"/>
      <c r="ID61" s="258"/>
      <c r="IE61" s="258"/>
      <c r="IF61" s="258"/>
      <c r="IG61" s="258"/>
      <c r="IH61" s="258"/>
      <c r="II61" s="258"/>
      <c r="IJ61" s="258"/>
      <c r="IK61" s="258"/>
      <c r="IL61" s="258"/>
      <c r="IM61" s="258"/>
      <c r="IN61" s="258"/>
      <c r="IO61" s="258"/>
      <c r="IP61" s="258"/>
      <c r="IQ61" s="258"/>
      <c r="IR61" s="258"/>
      <c r="IS61" s="258"/>
      <c r="IT61" s="258"/>
      <c r="IU61" s="258"/>
      <c r="IV61" s="258"/>
    </row>
    <row r="62" spans="1:256" hidden="1">
      <c r="A62" s="793" t="s">
        <v>482</v>
      </c>
      <c r="B62" s="796" t="s">
        <v>530</v>
      </c>
      <c r="C62" s="247" t="s">
        <v>0</v>
      </c>
      <c r="D62" s="248">
        <f>E62+M62</f>
        <v>219346800.36000001</v>
      </c>
      <c r="E62" s="249">
        <f>F62+I62+J62+K62+L62</f>
        <v>205261013.36000001</v>
      </c>
      <c r="F62" s="249">
        <f>G62+H62</f>
        <v>485647</v>
      </c>
      <c r="G62" s="249">
        <v>150000</v>
      </c>
      <c r="H62" s="249">
        <v>335647</v>
      </c>
      <c r="I62" s="249">
        <v>200653892.36000001</v>
      </c>
      <c r="J62" s="249">
        <v>0</v>
      </c>
      <c r="K62" s="249">
        <f>3884183+237291</f>
        <v>4121474</v>
      </c>
      <c r="L62" s="249">
        <v>0</v>
      </c>
      <c r="M62" s="249">
        <f>N62+P62</f>
        <v>14085787</v>
      </c>
      <c r="N62" s="249">
        <v>14085787</v>
      </c>
      <c r="O62" s="249">
        <v>0</v>
      </c>
      <c r="P62" s="249">
        <v>0</v>
      </c>
      <c r="Q62" s="250"/>
      <c r="R62" s="250"/>
      <c r="S62" s="250"/>
      <c r="T62" s="250"/>
      <c r="U62" s="250"/>
      <c r="V62" s="251"/>
      <c r="W62" s="251"/>
      <c r="X62" s="251"/>
      <c r="Y62" s="251"/>
      <c r="Z62" s="251"/>
      <c r="AA62" s="251"/>
      <c r="AB62" s="251"/>
      <c r="AC62" s="251"/>
      <c r="AD62" s="251"/>
      <c r="AE62" s="251"/>
      <c r="AF62" s="251"/>
      <c r="AG62" s="251"/>
      <c r="AH62" s="251"/>
      <c r="AI62" s="251"/>
      <c r="AJ62" s="251"/>
      <c r="AK62" s="251"/>
      <c r="AL62" s="251"/>
      <c r="AM62" s="251"/>
      <c r="AN62" s="251"/>
      <c r="AO62" s="251"/>
      <c r="AP62" s="251"/>
      <c r="AQ62" s="251"/>
      <c r="AR62" s="251"/>
      <c r="AS62" s="251"/>
      <c r="AT62" s="251"/>
      <c r="AU62" s="251"/>
      <c r="AV62" s="251"/>
      <c r="AW62" s="251"/>
      <c r="AX62" s="251"/>
      <c r="AY62" s="251"/>
      <c r="AZ62" s="251"/>
      <c r="BA62" s="251"/>
      <c r="BB62" s="251"/>
      <c r="BC62" s="251"/>
      <c r="BD62" s="251"/>
      <c r="BE62" s="251"/>
      <c r="BF62" s="251"/>
      <c r="BG62" s="251"/>
      <c r="BH62" s="251"/>
      <c r="BI62" s="251"/>
      <c r="BJ62" s="251"/>
      <c r="BK62" s="251"/>
      <c r="BL62" s="251"/>
      <c r="BM62" s="251"/>
      <c r="BN62" s="251"/>
      <c r="BO62" s="251"/>
      <c r="BP62" s="251"/>
      <c r="BQ62" s="251"/>
      <c r="BR62" s="251"/>
      <c r="BS62" s="251"/>
      <c r="BT62" s="251"/>
      <c r="BU62" s="251"/>
      <c r="BV62" s="251"/>
      <c r="BW62" s="251"/>
      <c r="BX62" s="251"/>
      <c r="BY62" s="251"/>
      <c r="BZ62" s="251"/>
      <c r="CA62" s="251"/>
      <c r="CB62" s="251"/>
      <c r="CC62" s="251"/>
      <c r="CD62" s="251"/>
      <c r="CE62" s="251"/>
      <c r="CF62" s="251"/>
      <c r="CG62" s="251"/>
      <c r="CH62" s="251"/>
      <c r="CI62" s="251"/>
      <c r="CJ62" s="251"/>
      <c r="CK62" s="251"/>
      <c r="CL62" s="251"/>
      <c r="CM62" s="251"/>
      <c r="CN62" s="251"/>
      <c r="CO62" s="251"/>
      <c r="CP62" s="251"/>
      <c r="CQ62" s="251"/>
      <c r="CR62" s="251"/>
      <c r="CS62" s="251"/>
      <c r="CT62" s="251"/>
      <c r="CU62" s="251"/>
      <c r="CV62" s="251"/>
      <c r="CW62" s="251"/>
      <c r="CX62" s="251"/>
      <c r="CY62" s="251"/>
      <c r="CZ62" s="251"/>
      <c r="DA62" s="251"/>
      <c r="DB62" s="251"/>
      <c r="DC62" s="251"/>
      <c r="DD62" s="251"/>
      <c r="DE62" s="251"/>
      <c r="DF62" s="251"/>
      <c r="DG62" s="251"/>
      <c r="DH62" s="251"/>
      <c r="DI62" s="251"/>
      <c r="DJ62" s="251"/>
      <c r="DK62" s="251"/>
      <c r="DL62" s="251"/>
      <c r="DM62" s="251"/>
      <c r="DN62" s="251"/>
      <c r="DO62" s="251"/>
      <c r="DP62" s="251"/>
      <c r="DQ62" s="251"/>
      <c r="DR62" s="251"/>
      <c r="DS62" s="251"/>
      <c r="DT62" s="251"/>
      <c r="DU62" s="251"/>
      <c r="DV62" s="251"/>
      <c r="DW62" s="251"/>
      <c r="DX62" s="251"/>
      <c r="DY62" s="251"/>
      <c r="DZ62" s="251"/>
      <c r="EA62" s="251"/>
      <c r="EB62" s="251"/>
      <c r="EC62" s="251"/>
      <c r="ED62" s="251"/>
      <c r="EE62" s="251"/>
      <c r="EF62" s="251"/>
      <c r="EG62" s="251"/>
      <c r="EH62" s="251"/>
      <c r="EI62" s="251"/>
      <c r="EJ62" s="251"/>
      <c r="EK62" s="251"/>
      <c r="EL62" s="251"/>
      <c r="EM62" s="251"/>
      <c r="EN62" s="251"/>
      <c r="EO62" s="251"/>
      <c r="EP62" s="251"/>
      <c r="EQ62" s="251"/>
      <c r="ER62" s="251"/>
      <c r="ES62" s="251"/>
      <c r="ET62" s="251"/>
      <c r="EU62" s="251"/>
      <c r="EV62" s="251"/>
      <c r="EW62" s="251"/>
      <c r="EX62" s="251"/>
      <c r="EY62" s="251"/>
      <c r="EZ62" s="251"/>
      <c r="FA62" s="251"/>
      <c r="FB62" s="251"/>
      <c r="FC62" s="251"/>
      <c r="FD62" s="251"/>
      <c r="FE62" s="251"/>
      <c r="FF62" s="251"/>
      <c r="FG62" s="251"/>
      <c r="FH62" s="251"/>
      <c r="FI62" s="251"/>
      <c r="FJ62" s="251"/>
      <c r="FK62" s="251"/>
      <c r="FL62" s="251"/>
      <c r="FM62" s="251"/>
      <c r="FN62" s="251"/>
      <c r="FO62" s="251"/>
      <c r="FP62" s="251"/>
      <c r="FQ62" s="251"/>
      <c r="FR62" s="251"/>
      <c r="FS62" s="251"/>
      <c r="FT62" s="251"/>
      <c r="FU62" s="251"/>
      <c r="FV62" s="251"/>
      <c r="FW62" s="251"/>
      <c r="FX62" s="251"/>
      <c r="FY62" s="251"/>
      <c r="FZ62" s="251"/>
      <c r="GA62" s="251"/>
      <c r="GB62" s="251"/>
      <c r="GC62" s="251"/>
      <c r="GD62" s="251"/>
      <c r="GE62" s="251"/>
      <c r="GF62" s="251"/>
      <c r="GG62" s="251"/>
      <c r="GH62" s="251"/>
      <c r="GI62" s="251"/>
      <c r="GJ62" s="251"/>
      <c r="GK62" s="251"/>
      <c r="GL62" s="251"/>
      <c r="GM62" s="251"/>
      <c r="GN62" s="251"/>
      <c r="GO62" s="251"/>
      <c r="GP62" s="251"/>
      <c r="GQ62" s="251"/>
      <c r="GR62" s="251"/>
      <c r="GS62" s="251"/>
      <c r="GT62" s="251"/>
      <c r="GU62" s="251"/>
      <c r="GV62" s="251"/>
      <c r="GW62" s="251"/>
      <c r="GX62" s="251"/>
      <c r="GY62" s="251"/>
      <c r="GZ62" s="251"/>
      <c r="HA62" s="251"/>
      <c r="HB62" s="251"/>
      <c r="HC62" s="251"/>
      <c r="HD62" s="251"/>
      <c r="HE62" s="251"/>
      <c r="HF62" s="251"/>
      <c r="HG62" s="251"/>
      <c r="HH62" s="251"/>
      <c r="HI62" s="251"/>
      <c r="HJ62" s="251"/>
      <c r="HK62" s="251"/>
      <c r="HL62" s="251"/>
      <c r="HM62" s="251"/>
      <c r="HN62" s="251"/>
      <c r="HO62" s="251"/>
      <c r="HP62" s="251"/>
      <c r="HQ62" s="251"/>
      <c r="HR62" s="251"/>
      <c r="HS62" s="251"/>
      <c r="HT62" s="251"/>
      <c r="HU62" s="251"/>
      <c r="HV62" s="251"/>
      <c r="HW62" s="251"/>
      <c r="HX62" s="251"/>
      <c r="HY62" s="251"/>
      <c r="HZ62" s="251"/>
      <c r="IA62" s="251"/>
      <c r="IB62" s="251"/>
      <c r="IC62" s="251"/>
      <c r="ID62" s="251"/>
      <c r="IE62" s="251"/>
      <c r="IF62" s="251"/>
      <c r="IG62" s="251"/>
      <c r="IH62" s="251"/>
      <c r="II62" s="251"/>
      <c r="IJ62" s="251"/>
      <c r="IK62" s="251"/>
      <c r="IL62" s="251"/>
      <c r="IM62" s="251"/>
      <c r="IN62" s="251"/>
      <c r="IO62" s="251"/>
      <c r="IP62" s="251"/>
      <c r="IQ62" s="251"/>
      <c r="IR62" s="251"/>
      <c r="IS62" s="251"/>
      <c r="IT62" s="251"/>
      <c r="IU62" s="251"/>
      <c r="IV62" s="251"/>
    </row>
    <row r="63" spans="1:256" hidden="1">
      <c r="A63" s="794"/>
      <c r="B63" s="797"/>
      <c r="C63" s="247" t="s">
        <v>1</v>
      </c>
      <c r="D63" s="248">
        <f>E63+M63</f>
        <v>0</v>
      </c>
      <c r="E63" s="249">
        <f>F63+I63+J63+K63+L63</f>
        <v>0</v>
      </c>
      <c r="F63" s="249">
        <f>G63+H63</f>
        <v>0</v>
      </c>
      <c r="G63" s="249"/>
      <c r="H63" s="249">
        <v>0</v>
      </c>
      <c r="I63" s="249"/>
      <c r="J63" s="249"/>
      <c r="K63" s="249"/>
      <c r="L63" s="249"/>
      <c r="M63" s="249">
        <f>N63+P63</f>
        <v>0</v>
      </c>
      <c r="N63" s="249"/>
      <c r="O63" s="249"/>
      <c r="P63" s="249"/>
      <c r="Q63" s="250"/>
      <c r="R63" s="250"/>
      <c r="S63" s="250"/>
      <c r="T63" s="250"/>
      <c r="U63" s="250"/>
      <c r="V63" s="251"/>
      <c r="W63" s="251"/>
      <c r="X63" s="251"/>
      <c r="Y63" s="251"/>
      <c r="Z63" s="251"/>
      <c r="AA63" s="251"/>
      <c r="AB63" s="251"/>
      <c r="AC63" s="251"/>
      <c r="AD63" s="251"/>
      <c r="AE63" s="251"/>
      <c r="AF63" s="251"/>
      <c r="AG63" s="251"/>
      <c r="AH63" s="251"/>
      <c r="AI63" s="251"/>
      <c r="AJ63" s="251"/>
      <c r="AK63" s="251"/>
      <c r="AL63" s="251"/>
      <c r="AM63" s="251"/>
      <c r="AN63" s="251"/>
      <c r="AO63" s="251"/>
      <c r="AP63" s="251"/>
      <c r="AQ63" s="251"/>
      <c r="AR63" s="251"/>
      <c r="AS63" s="251"/>
      <c r="AT63" s="251"/>
      <c r="AU63" s="251"/>
      <c r="AV63" s="251"/>
      <c r="AW63" s="251"/>
      <c r="AX63" s="251"/>
      <c r="AY63" s="251"/>
      <c r="AZ63" s="251"/>
      <c r="BA63" s="251"/>
      <c r="BB63" s="251"/>
      <c r="BC63" s="251"/>
      <c r="BD63" s="251"/>
      <c r="BE63" s="251"/>
      <c r="BF63" s="251"/>
      <c r="BG63" s="251"/>
      <c r="BH63" s="251"/>
      <c r="BI63" s="251"/>
      <c r="BJ63" s="251"/>
      <c r="BK63" s="251"/>
      <c r="BL63" s="251"/>
      <c r="BM63" s="251"/>
      <c r="BN63" s="251"/>
      <c r="BO63" s="251"/>
      <c r="BP63" s="251"/>
      <c r="BQ63" s="251"/>
      <c r="BR63" s="251"/>
      <c r="BS63" s="251"/>
      <c r="BT63" s="251"/>
      <c r="BU63" s="251"/>
      <c r="BV63" s="251"/>
      <c r="BW63" s="251"/>
      <c r="BX63" s="251"/>
      <c r="BY63" s="251"/>
      <c r="BZ63" s="251"/>
      <c r="CA63" s="251"/>
      <c r="CB63" s="251"/>
      <c r="CC63" s="251"/>
      <c r="CD63" s="251"/>
      <c r="CE63" s="251"/>
      <c r="CF63" s="251"/>
      <c r="CG63" s="251"/>
      <c r="CH63" s="251"/>
      <c r="CI63" s="251"/>
      <c r="CJ63" s="251"/>
      <c r="CK63" s="251"/>
      <c r="CL63" s="251"/>
      <c r="CM63" s="251"/>
      <c r="CN63" s="251"/>
      <c r="CO63" s="251"/>
      <c r="CP63" s="251"/>
      <c r="CQ63" s="251"/>
      <c r="CR63" s="251"/>
      <c r="CS63" s="251"/>
      <c r="CT63" s="251"/>
      <c r="CU63" s="251"/>
      <c r="CV63" s="251"/>
      <c r="CW63" s="251"/>
      <c r="CX63" s="251"/>
      <c r="CY63" s="251"/>
      <c r="CZ63" s="251"/>
      <c r="DA63" s="251"/>
      <c r="DB63" s="251"/>
      <c r="DC63" s="251"/>
      <c r="DD63" s="251"/>
      <c r="DE63" s="251"/>
      <c r="DF63" s="251"/>
      <c r="DG63" s="251"/>
      <c r="DH63" s="251"/>
      <c r="DI63" s="251"/>
      <c r="DJ63" s="251"/>
      <c r="DK63" s="251"/>
      <c r="DL63" s="251"/>
      <c r="DM63" s="251"/>
      <c r="DN63" s="251"/>
      <c r="DO63" s="251"/>
      <c r="DP63" s="251"/>
      <c r="DQ63" s="251"/>
      <c r="DR63" s="251"/>
      <c r="DS63" s="251"/>
      <c r="DT63" s="251"/>
      <c r="DU63" s="251"/>
      <c r="DV63" s="251"/>
      <c r="DW63" s="251"/>
      <c r="DX63" s="251"/>
      <c r="DY63" s="251"/>
      <c r="DZ63" s="251"/>
      <c r="EA63" s="251"/>
      <c r="EB63" s="251"/>
      <c r="EC63" s="251"/>
      <c r="ED63" s="251"/>
      <c r="EE63" s="251"/>
      <c r="EF63" s="251"/>
      <c r="EG63" s="251"/>
      <c r="EH63" s="251"/>
      <c r="EI63" s="251"/>
      <c r="EJ63" s="251"/>
      <c r="EK63" s="251"/>
      <c r="EL63" s="251"/>
      <c r="EM63" s="251"/>
      <c r="EN63" s="251"/>
      <c r="EO63" s="251"/>
      <c r="EP63" s="251"/>
      <c r="EQ63" s="251"/>
      <c r="ER63" s="251"/>
      <c r="ES63" s="251"/>
      <c r="ET63" s="251"/>
      <c r="EU63" s="251"/>
      <c r="EV63" s="251"/>
      <c r="EW63" s="251"/>
      <c r="EX63" s="251"/>
      <c r="EY63" s="251"/>
      <c r="EZ63" s="251"/>
      <c r="FA63" s="251"/>
      <c r="FB63" s="251"/>
      <c r="FC63" s="251"/>
      <c r="FD63" s="251"/>
      <c r="FE63" s="251"/>
      <c r="FF63" s="251"/>
      <c r="FG63" s="251"/>
      <c r="FH63" s="251"/>
      <c r="FI63" s="251"/>
      <c r="FJ63" s="251"/>
      <c r="FK63" s="251"/>
      <c r="FL63" s="251"/>
      <c r="FM63" s="251"/>
      <c r="FN63" s="251"/>
      <c r="FO63" s="251"/>
      <c r="FP63" s="251"/>
      <c r="FQ63" s="251"/>
      <c r="FR63" s="251"/>
      <c r="FS63" s="251"/>
      <c r="FT63" s="251"/>
      <c r="FU63" s="251"/>
      <c r="FV63" s="251"/>
      <c r="FW63" s="251"/>
      <c r="FX63" s="251"/>
      <c r="FY63" s="251"/>
      <c r="FZ63" s="251"/>
      <c r="GA63" s="251"/>
      <c r="GB63" s="251"/>
      <c r="GC63" s="251"/>
      <c r="GD63" s="251"/>
      <c r="GE63" s="251"/>
      <c r="GF63" s="251"/>
      <c r="GG63" s="251"/>
      <c r="GH63" s="251"/>
      <c r="GI63" s="251"/>
      <c r="GJ63" s="251"/>
      <c r="GK63" s="251"/>
      <c r="GL63" s="251"/>
      <c r="GM63" s="251"/>
      <c r="GN63" s="251"/>
      <c r="GO63" s="251"/>
      <c r="GP63" s="251"/>
      <c r="GQ63" s="251"/>
      <c r="GR63" s="251"/>
      <c r="GS63" s="251"/>
      <c r="GT63" s="251"/>
      <c r="GU63" s="251"/>
      <c r="GV63" s="251"/>
      <c r="GW63" s="251"/>
      <c r="GX63" s="251"/>
      <c r="GY63" s="251"/>
      <c r="GZ63" s="251"/>
      <c r="HA63" s="251"/>
      <c r="HB63" s="251"/>
      <c r="HC63" s="251"/>
      <c r="HD63" s="251"/>
      <c r="HE63" s="251"/>
      <c r="HF63" s="251"/>
      <c r="HG63" s="251"/>
      <c r="HH63" s="251"/>
      <c r="HI63" s="251"/>
      <c r="HJ63" s="251"/>
      <c r="HK63" s="251"/>
      <c r="HL63" s="251"/>
      <c r="HM63" s="251"/>
      <c r="HN63" s="251"/>
      <c r="HO63" s="251"/>
      <c r="HP63" s="251"/>
      <c r="HQ63" s="251"/>
      <c r="HR63" s="251"/>
      <c r="HS63" s="251"/>
      <c r="HT63" s="251"/>
      <c r="HU63" s="251"/>
      <c r="HV63" s="251"/>
      <c r="HW63" s="251"/>
      <c r="HX63" s="251"/>
      <c r="HY63" s="251"/>
      <c r="HZ63" s="251"/>
      <c r="IA63" s="251"/>
      <c r="IB63" s="251"/>
      <c r="IC63" s="251"/>
      <c r="ID63" s="251"/>
      <c r="IE63" s="251"/>
      <c r="IF63" s="251"/>
      <c r="IG63" s="251"/>
      <c r="IH63" s="251"/>
      <c r="II63" s="251"/>
      <c r="IJ63" s="251"/>
      <c r="IK63" s="251"/>
      <c r="IL63" s="251"/>
      <c r="IM63" s="251"/>
      <c r="IN63" s="251"/>
      <c r="IO63" s="251"/>
      <c r="IP63" s="251"/>
      <c r="IQ63" s="251"/>
      <c r="IR63" s="251"/>
      <c r="IS63" s="251"/>
      <c r="IT63" s="251"/>
      <c r="IU63" s="251"/>
      <c r="IV63" s="251"/>
    </row>
    <row r="64" spans="1:256" hidden="1">
      <c r="A64" s="795"/>
      <c r="B64" s="798"/>
      <c r="C64" s="247" t="s">
        <v>2</v>
      </c>
      <c r="D64" s="248">
        <f>D62+D63</f>
        <v>219346800.36000001</v>
      </c>
      <c r="E64" s="249">
        <f t="shared" ref="E64:P64" si="22">E62+E63</f>
        <v>205261013.36000001</v>
      </c>
      <c r="F64" s="249">
        <f t="shared" si="22"/>
        <v>485647</v>
      </c>
      <c r="G64" s="249">
        <f t="shared" si="22"/>
        <v>150000</v>
      </c>
      <c r="H64" s="249">
        <f t="shared" si="22"/>
        <v>335647</v>
      </c>
      <c r="I64" s="249">
        <f t="shared" si="22"/>
        <v>200653892.36000001</v>
      </c>
      <c r="J64" s="249">
        <f t="shared" si="22"/>
        <v>0</v>
      </c>
      <c r="K64" s="249">
        <f t="shared" si="22"/>
        <v>4121474</v>
      </c>
      <c r="L64" s="249">
        <f t="shared" si="22"/>
        <v>0</v>
      </c>
      <c r="M64" s="249">
        <f t="shared" si="22"/>
        <v>14085787</v>
      </c>
      <c r="N64" s="249">
        <f t="shared" si="22"/>
        <v>14085787</v>
      </c>
      <c r="O64" s="249">
        <f t="shared" si="22"/>
        <v>0</v>
      </c>
      <c r="P64" s="249">
        <f t="shared" si="22"/>
        <v>0</v>
      </c>
      <c r="Q64" s="250"/>
      <c r="R64" s="250"/>
      <c r="S64" s="250"/>
      <c r="T64" s="250"/>
      <c r="U64" s="250"/>
      <c r="V64" s="251"/>
      <c r="W64" s="251"/>
      <c r="X64" s="251"/>
      <c r="Y64" s="251"/>
      <c r="Z64" s="251"/>
      <c r="AA64" s="251"/>
      <c r="AB64" s="251"/>
      <c r="AC64" s="251"/>
      <c r="AD64" s="251"/>
      <c r="AE64" s="251"/>
      <c r="AF64" s="251"/>
      <c r="AG64" s="251"/>
      <c r="AH64" s="251"/>
      <c r="AI64" s="251"/>
      <c r="AJ64" s="251"/>
      <c r="AK64" s="251"/>
      <c r="AL64" s="251"/>
      <c r="AM64" s="251"/>
      <c r="AN64" s="251"/>
      <c r="AO64" s="251"/>
      <c r="AP64" s="251"/>
      <c r="AQ64" s="251"/>
      <c r="AR64" s="251"/>
      <c r="AS64" s="251"/>
      <c r="AT64" s="251"/>
      <c r="AU64" s="251"/>
      <c r="AV64" s="251"/>
      <c r="AW64" s="251"/>
      <c r="AX64" s="251"/>
      <c r="AY64" s="251"/>
      <c r="AZ64" s="251"/>
      <c r="BA64" s="251"/>
      <c r="BB64" s="251"/>
      <c r="BC64" s="251"/>
      <c r="BD64" s="251"/>
      <c r="BE64" s="251"/>
      <c r="BF64" s="251"/>
      <c r="BG64" s="251"/>
      <c r="BH64" s="251"/>
      <c r="BI64" s="251"/>
      <c r="BJ64" s="251"/>
      <c r="BK64" s="251"/>
      <c r="BL64" s="251"/>
      <c r="BM64" s="251"/>
      <c r="BN64" s="251"/>
      <c r="BO64" s="251"/>
      <c r="BP64" s="251"/>
      <c r="BQ64" s="251"/>
      <c r="BR64" s="251"/>
      <c r="BS64" s="251"/>
      <c r="BT64" s="251"/>
      <c r="BU64" s="251"/>
      <c r="BV64" s="251"/>
      <c r="BW64" s="251"/>
      <c r="BX64" s="251"/>
      <c r="BY64" s="251"/>
      <c r="BZ64" s="251"/>
      <c r="CA64" s="251"/>
      <c r="CB64" s="251"/>
      <c r="CC64" s="251"/>
      <c r="CD64" s="251"/>
      <c r="CE64" s="251"/>
      <c r="CF64" s="251"/>
      <c r="CG64" s="251"/>
      <c r="CH64" s="251"/>
      <c r="CI64" s="251"/>
      <c r="CJ64" s="251"/>
      <c r="CK64" s="251"/>
      <c r="CL64" s="251"/>
      <c r="CM64" s="251"/>
      <c r="CN64" s="251"/>
      <c r="CO64" s="251"/>
      <c r="CP64" s="251"/>
      <c r="CQ64" s="251"/>
      <c r="CR64" s="251"/>
      <c r="CS64" s="251"/>
      <c r="CT64" s="251"/>
      <c r="CU64" s="251"/>
      <c r="CV64" s="251"/>
      <c r="CW64" s="251"/>
      <c r="CX64" s="251"/>
      <c r="CY64" s="251"/>
      <c r="CZ64" s="251"/>
      <c r="DA64" s="251"/>
      <c r="DB64" s="251"/>
      <c r="DC64" s="251"/>
      <c r="DD64" s="251"/>
      <c r="DE64" s="251"/>
      <c r="DF64" s="251"/>
      <c r="DG64" s="251"/>
      <c r="DH64" s="251"/>
      <c r="DI64" s="251"/>
      <c r="DJ64" s="251"/>
      <c r="DK64" s="251"/>
      <c r="DL64" s="251"/>
      <c r="DM64" s="251"/>
      <c r="DN64" s="251"/>
      <c r="DO64" s="251"/>
      <c r="DP64" s="251"/>
      <c r="DQ64" s="251"/>
      <c r="DR64" s="251"/>
      <c r="DS64" s="251"/>
      <c r="DT64" s="251"/>
      <c r="DU64" s="251"/>
      <c r="DV64" s="251"/>
      <c r="DW64" s="251"/>
      <c r="DX64" s="251"/>
      <c r="DY64" s="251"/>
      <c r="DZ64" s="251"/>
      <c r="EA64" s="251"/>
      <c r="EB64" s="251"/>
      <c r="EC64" s="251"/>
      <c r="ED64" s="251"/>
      <c r="EE64" s="251"/>
      <c r="EF64" s="251"/>
      <c r="EG64" s="251"/>
      <c r="EH64" s="251"/>
      <c r="EI64" s="251"/>
      <c r="EJ64" s="251"/>
      <c r="EK64" s="251"/>
      <c r="EL64" s="251"/>
      <c r="EM64" s="251"/>
      <c r="EN64" s="251"/>
      <c r="EO64" s="251"/>
      <c r="EP64" s="251"/>
      <c r="EQ64" s="251"/>
      <c r="ER64" s="251"/>
      <c r="ES64" s="251"/>
      <c r="ET64" s="251"/>
      <c r="EU64" s="251"/>
      <c r="EV64" s="251"/>
      <c r="EW64" s="251"/>
      <c r="EX64" s="251"/>
      <c r="EY64" s="251"/>
      <c r="EZ64" s="251"/>
      <c r="FA64" s="251"/>
      <c r="FB64" s="251"/>
      <c r="FC64" s="251"/>
      <c r="FD64" s="251"/>
      <c r="FE64" s="251"/>
      <c r="FF64" s="251"/>
      <c r="FG64" s="251"/>
      <c r="FH64" s="251"/>
      <c r="FI64" s="251"/>
      <c r="FJ64" s="251"/>
      <c r="FK64" s="251"/>
      <c r="FL64" s="251"/>
      <c r="FM64" s="251"/>
      <c r="FN64" s="251"/>
      <c r="FO64" s="251"/>
      <c r="FP64" s="251"/>
      <c r="FQ64" s="251"/>
      <c r="FR64" s="251"/>
      <c r="FS64" s="251"/>
      <c r="FT64" s="251"/>
      <c r="FU64" s="251"/>
      <c r="FV64" s="251"/>
      <c r="FW64" s="251"/>
      <c r="FX64" s="251"/>
      <c r="FY64" s="251"/>
      <c r="FZ64" s="251"/>
      <c r="GA64" s="251"/>
      <c r="GB64" s="251"/>
      <c r="GC64" s="251"/>
      <c r="GD64" s="251"/>
      <c r="GE64" s="251"/>
      <c r="GF64" s="251"/>
      <c r="GG64" s="251"/>
      <c r="GH64" s="251"/>
      <c r="GI64" s="251"/>
      <c r="GJ64" s="251"/>
      <c r="GK64" s="251"/>
      <c r="GL64" s="251"/>
      <c r="GM64" s="251"/>
      <c r="GN64" s="251"/>
      <c r="GO64" s="251"/>
      <c r="GP64" s="251"/>
      <c r="GQ64" s="251"/>
      <c r="GR64" s="251"/>
      <c r="GS64" s="251"/>
      <c r="GT64" s="251"/>
      <c r="GU64" s="251"/>
      <c r="GV64" s="251"/>
      <c r="GW64" s="251"/>
      <c r="GX64" s="251"/>
      <c r="GY64" s="251"/>
      <c r="GZ64" s="251"/>
      <c r="HA64" s="251"/>
      <c r="HB64" s="251"/>
      <c r="HC64" s="251"/>
      <c r="HD64" s="251"/>
      <c r="HE64" s="251"/>
      <c r="HF64" s="251"/>
      <c r="HG64" s="251"/>
      <c r="HH64" s="251"/>
      <c r="HI64" s="251"/>
      <c r="HJ64" s="251"/>
      <c r="HK64" s="251"/>
      <c r="HL64" s="251"/>
      <c r="HM64" s="251"/>
      <c r="HN64" s="251"/>
      <c r="HO64" s="251"/>
      <c r="HP64" s="251"/>
      <c r="HQ64" s="251"/>
      <c r="HR64" s="251"/>
      <c r="HS64" s="251"/>
      <c r="HT64" s="251"/>
      <c r="HU64" s="251"/>
      <c r="HV64" s="251"/>
      <c r="HW64" s="251"/>
      <c r="HX64" s="251"/>
      <c r="HY64" s="251"/>
      <c r="HZ64" s="251"/>
      <c r="IA64" s="251"/>
      <c r="IB64" s="251"/>
      <c r="IC64" s="251"/>
      <c r="ID64" s="251"/>
      <c r="IE64" s="251"/>
      <c r="IF64" s="251"/>
      <c r="IG64" s="251"/>
      <c r="IH64" s="251"/>
      <c r="II64" s="251"/>
      <c r="IJ64" s="251"/>
      <c r="IK64" s="251"/>
      <c r="IL64" s="251"/>
      <c r="IM64" s="251"/>
      <c r="IN64" s="251"/>
      <c r="IO64" s="251"/>
      <c r="IP64" s="251"/>
      <c r="IQ64" s="251"/>
      <c r="IR64" s="251"/>
      <c r="IS64" s="251"/>
      <c r="IT64" s="251"/>
      <c r="IU64" s="251"/>
      <c r="IV64" s="251"/>
    </row>
    <row r="65" spans="1:256" hidden="1">
      <c r="A65" s="811">
        <v>60002</v>
      </c>
      <c r="B65" s="796" t="s">
        <v>531</v>
      </c>
      <c r="C65" s="247" t="s">
        <v>0</v>
      </c>
      <c r="D65" s="248">
        <f>E65+M65</f>
        <v>200000</v>
      </c>
      <c r="E65" s="249">
        <f>F65+I65+J65+K65+L65</f>
        <v>0</v>
      </c>
      <c r="F65" s="249">
        <f>G65+H65</f>
        <v>0</v>
      </c>
      <c r="G65" s="249">
        <v>0</v>
      </c>
      <c r="H65" s="249">
        <v>0</v>
      </c>
      <c r="I65" s="249">
        <v>0</v>
      </c>
      <c r="J65" s="249">
        <v>0</v>
      </c>
      <c r="K65" s="249">
        <v>0</v>
      </c>
      <c r="L65" s="249">
        <v>0</v>
      </c>
      <c r="M65" s="249">
        <f>N65+P65</f>
        <v>200000</v>
      </c>
      <c r="N65" s="249">
        <v>200000</v>
      </c>
      <c r="O65" s="249">
        <v>0</v>
      </c>
      <c r="P65" s="249">
        <v>0</v>
      </c>
      <c r="Q65" s="250"/>
      <c r="R65" s="250"/>
      <c r="S65" s="250"/>
      <c r="T65" s="250"/>
      <c r="U65" s="250"/>
      <c r="V65" s="251"/>
      <c r="W65" s="251"/>
      <c r="X65" s="251"/>
      <c r="Y65" s="251"/>
      <c r="Z65" s="251"/>
      <c r="AA65" s="251"/>
      <c r="AB65" s="251"/>
      <c r="AC65" s="251"/>
      <c r="AD65" s="251"/>
      <c r="AE65" s="251"/>
      <c r="AF65" s="251"/>
      <c r="AG65" s="251"/>
      <c r="AH65" s="251"/>
      <c r="AI65" s="251"/>
      <c r="AJ65" s="251"/>
      <c r="AK65" s="251"/>
      <c r="AL65" s="251"/>
      <c r="AM65" s="251"/>
      <c r="AN65" s="251"/>
      <c r="AO65" s="251"/>
      <c r="AP65" s="251"/>
      <c r="AQ65" s="251"/>
      <c r="AR65" s="251"/>
      <c r="AS65" s="251"/>
      <c r="AT65" s="251"/>
      <c r="AU65" s="251"/>
      <c r="AV65" s="251"/>
      <c r="AW65" s="251"/>
      <c r="AX65" s="251"/>
      <c r="AY65" s="251"/>
      <c r="AZ65" s="251"/>
      <c r="BA65" s="251"/>
      <c r="BB65" s="251"/>
      <c r="BC65" s="251"/>
      <c r="BD65" s="251"/>
      <c r="BE65" s="251"/>
      <c r="BF65" s="251"/>
      <c r="BG65" s="251"/>
      <c r="BH65" s="251"/>
      <c r="BI65" s="251"/>
      <c r="BJ65" s="251"/>
      <c r="BK65" s="251"/>
      <c r="BL65" s="251"/>
      <c r="BM65" s="251"/>
      <c r="BN65" s="251"/>
      <c r="BO65" s="251"/>
      <c r="BP65" s="251"/>
      <c r="BQ65" s="251"/>
      <c r="BR65" s="251"/>
      <c r="BS65" s="251"/>
      <c r="BT65" s="251"/>
      <c r="BU65" s="251"/>
      <c r="BV65" s="251"/>
      <c r="BW65" s="251"/>
      <c r="BX65" s="251"/>
      <c r="BY65" s="251"/>
      <c r="BZ65" s="251"/>
      <c r="CA65" s="251"/>
      <c r="CB65" s="251"/>
      <c r="CC65" s="251"/>
      <c r="CD65" s="251"/>
      <c r="CE65" s="251"/>
      <c r="CF65" s="251"/>
      <c r="CG65" s="251"/>
      <c r="CH65" s="251"/>
      <c r="CI65" s="251"/>
      <c r="CJ65" s="251"/>
      <c r="CK65" s="251"/>
      <c r="CL65" s="251"/>
      <c r="CM65" s="251"/>
      <c r="CN65" s="251"/>
      <c r="CO65" s="251"/>
      <c r="CP65" s="251"/>
      <c r="CQ65" s="251"/>
      <c r="CR65" s="251"/>
      <c r="CS65" s="251"/>
      <c r="CT65" s="251"/>
      <c r="CU65" s="251"/>
      <c r="CV65" s="251"/>
      <c r="CW65" s="251"/>
      <c r="CX65" s="251"/>
      <c r="CY65" s="251"/>
      <c r="CZ65" s="251"/>
      <c r="DA65" s="251"/>
      <c r="DB65" s="251"/>
      <c r="DC65" s="251"/>
      <c r="DD65" s="251"/>
      <c r="DE65" s="251"/>
      <c r="DF65" s="251"/>
      <c r="DG65" s="251"/>
      <c r="DH65" s="251"/>
      <c r="DI65" s="251"/>
      <c r="DJ65" s="251"/>
      <c r="DK65" s="251"/>
      <c r="DL65" s="251"/>
      <c r="DM65" s="251"/>
      <c r="DN65" s="251"/>
      <c r="DO65" s="251"/>
      <c r="DP65" s="251"/>
      <c r="DQ65" s="251"/>
      <c r="DR65" s="251"/>
      <c r="DS65" s="251"/>
      <c r="DT65" s="251"/>
      <c r="DU65" s="251"/>
      <c r="DV65" s="251"/>
      <c r="DW65" s="251"/>
      <c r="DX65" s="251"/>
      <c r="DY65" s="251"/>
      <c r="DZ65" s="251"/>
      <c r="EA65" s="251"/>
      <c r="EB65" s="251"/>
      <c r="EC65" s="251"/>
      <c r="ED65" s="251"/>
      <c r="EE65" s="251"/>
      <c r="EF65" s="251"/>
      <c r="EG65" s="251"/>
      <c r="EH65" s="251"/>
      <c r="EI65" s="251"/>
      <c r="EJ65" s="251"/>
      <c r="EK65" s="251"/>
      <c r="EL65" s="251"/>
      <c r="EM65" s="251"/>
      <c r="EN65" s="251"/>
      <c r="EO65" s="251"/>
      <c r="EP65" s="251"/>
      <c r="EQ65" s="251"/>
      <c r="ER65" s="251"/>
      <c r="ES65" s="251"/>
      <c r="ET65" s="251"/>
      <c r="EU65" s="251"/>
      <c r="EV65" s="251"/>
      <c r="EW65" s="251"/>
      <c r="EX65" s="251"/>
      <c r="EY65" s="251"/>
      <c r="EZ65" s="251"/>
      <c r="FA65" s="251"/>
      <c r="FB65" s="251"/>
      <c r="FC65" s="251"/>
      <c r="FD65" s="251"/>
      <c r="FE65" s="251"/>
      <c r="FF65" s="251"/>
      <c r="FG65" s="251"/>
      <c r="FH65" s="251"/>
      <c r="FI65" s="251"/>
      <c r="FJ65" s="251"/>
      <c r="FK65" s="251"/>
      <c r="FL65" s="251"/>
      <c r="FM65" s="251"/>
      <c r="FN65" s="251"/>
      <c r="FO65" s="251"/>
      <c r="FP65" s="251"/>
      <c r="FQ65" s="251"/>
      <c r="FR65" s="251"/>
      <c r="FS65" s="251"/>
      <c r="FT65" s="251"/>
      <c r="FU65" s="251"/>
      <c r="FV65" s="251"/>
      <c r="FW65" s="251"/>
      <c r="FX65" s="251"/>
      <c r="FY65" s="251"/>
      <c r="FZ65" s="251"/>
      <c r="GA65" s="251"/>
      <c r="GB65" s="251"/>
      <c r="GC65" s="251"/>
      <c r="GD65" s="251"/>
      <c r="GE65" s="251"/>
      <c r="GF65" s="251"/>
      <c r="GG65" s="251"/>
      <c r="GH65" s="251"/>
      <c r="GI65" s="251"/>
      <c r="GJ65" s="251"/>
      <c r="GK65" s="251"/>
      <c r="GL65" s="251"/>
      <c r="GM65" s="251"/>
      <c r="GN65" s="251"/>
      <c r="GO65" s="251"/>
      <c r="GP65" s="251"/>
      <c r="GQ65" s="251"/>
      <c r="GR65" s="251"/>
      <c r="GS65" s="251"/>
      <c r="GT65" s="251"/>
      <c r="GU65" s="251"/>
      <c r="GV65" s="251"/>
      <c r="GW65" s="251"/>
      <c r="GX65" s="251"/>
      <c r="GY65" s="251"/>
      <c r="GZ65" s="251"/>
      <c r="HA65" s="251"/>
      <c r="HB65" s="251"/>
      <c r="HC65" s="251"/>
      <c r="HD65" s="251"/>
      <c r="HE65" s="251"/>
      <c r="HF65" s="251"/>
      <c r="HG65" s="251"/>
      <c r="HH65" s="251"/>
      <c r="HI65" s="251"/>
      <c r="HJ65" s="251"/>
      <c r="HK65" s="251"/>
      <c r="HL65" s="251"/>
      <c r="HM65" s="251"/>
      <c r="HN65" s="251"/>
      <c r="HO65" s="251"/>
      <c r="HP65" s="251"/>
      <c r="HQ65" s="251"/>
      <c r="HR65" s="251"/>
      <c r="HS65" s="251"/>
      <c r="HT65" s="251"/>
      <c r="HU65" s="251"/>
      <c r="HV65" s="251"/>
      <c r="HW65" s="251"/>
      <c r="HX65" s="251"/>
      <c r="HY65" s="251"/>
      <c r="HZ65" s="251"/>
      <c r="IA65" s="251"/>
      <c r="IB65" s="251"/>
      <c r="IC65" s="251"/>
      <c r="ID65" s="251"/>
      <c r="IE65" s="251"/>
      <c r="IF65" s="251"/>
      <c r="IG65" s="251"/>
      <c r="IH65" s="251"/>
      <c r="II65" s="251"/>
      <c r="IJ65" s="251"/>
      <c r="IK65" s="251"/>
      <c r="IL65" s="251"/>
      <c r="IM65" s="251"/>
      <c r="IN65" s="251"/>
      <c r="IO65" s="251"/>
      <c r="IP65" s="251"/>
      <c r="IQ65" s="251"/>
      <c r="IR65" s="251"/>
      <c r="IS65" s="251"/>
      <c r="IT65" s="251"/>
      <c r="IU65" s="251"/>
      <c r="IV65" s="251"/>
    </row>
    <row r="66" spans="1:256" hidden="1">
      <c r="A66" s="812"/>
      <c r="B66" s="797"/>
      <c r="C66" s="247" t="s">
        <v>1</v>
      </c>
      <c r="D66" s="248">
        <f>E66+M66</f>
        <v>0</v>
      </c>
      <c r="E66" s="249">
        <f>F66+I66+J66+K66+L66</f>
        <v>0</v>
      </c>
      <c r="F66" s="249">
        <f>G66+H66</f>
        <v>0</v>
      </c>
      <c r="G66" s="249"/>
      <c r="H66" s="249"/>
      <c r="I66" s="249"/>
      <c r="J66" s="249"/>
      <c r="K66" s="249"/>
      <c r="L66" s="249"/>
      <c r="M66" s="249">
        <f>N66+P66</f>
        <v>0</v>
      </c>
      <c r="N66" s="249"/>
      <c r="O66" s="249"/>
      <c r="P66" s="249"/>
      <c r="Q66" s="250"/>
      <c r="R66" s="250"/>
      <c r="S66" s="250"/>
      <c r="T66" s="250"/>
      <c r="U66" s="250"/>
      <c r="V66" s="251"/>
      <c r="W66" s="251"/>
      <c r="X66" s="251"/>
      <c r="Y66" s="251"/>
      <c r="Z66" s="251"/>
      <c r="AA66" s="251"/>
      <c r="AB66" s="251"/>
      <c r="AC66" s="251"/>
      <c r="AD66" s="251"/>
      <c r="AE66" s="251"/>
      <c r="AF66" s="251"/>
      <c r="AG66" s="251"/>
      <c r="AH66" s="251"/>
      <c r="AI66" s="251"/>
      <c r="AJ66" s="251"/>
      <c r="AK66" s="251"/>
      <c r="AL66" s="251"/>
      <c r="AM66" s="251"/>
      <c r="AN66" s="251"/>
      <c r="AO66" s="251"/>
      <c r="AP66" s="251"/>
      <c r="AQ66" s="251"/>
      <c r="AR66" s="251"/>
      <c r="AS66" s="251"/>
      <c r="AT66" s="251"/>
      <c r="AU66" s="251"/>
      <c r="AV66" s="251"/>
      <c r="AW66" s="251"/>
      <c r="AX66" s="251"/>
      <c r="AY66" s="251"/>
      <c r="AZ66" s="251"/>
      <c r="BA66" s="251"/>
      <c r="BB66" s="251"/>
      <c r="BC66" s="251"/>
      <c r="BD66" s="251"/>
      <c r="BE66" s="251"/>
      <c r="BF66" s="251"/>
      <c r="BG66" s="251"/>
      <c r="BH66" s="251"/>
      <c r="BI66" s="251"/>
      <c r="BJ66" s="251"/>
      <c r="BK66" s="251"/>
      <c r="BL66" s="251"/>
      <c r="BM66" s="251"/>
      <c r="BN66" s="251"/>
      <c r="BO66" s="251"/>
      <c r="BP66" s="251"/>
      <c r="BQ66" s="251"/>
      <c r="BR66" s="251"/>
      <c r="BS66" s="251"/>
      <c r="BT66" s="251"/>
      <c r="BU66" s="251"/>
      <c r="BV66" s="251"/>
      <c r="BW66" s="251"/>
      <c r="BX66" s="251"/>
      <c r="BY66" s="251"/>
      <c r="BZ66" s="251"/>
      <c r="CA66" s="251"/>
      <c r="CB66" s="251"/>
      <c r="CC66" s="251"/>
      <c r="CD66" s="251"/>
      <c r="CE66" s="251"/>
      <c r="CF66" s="251"/>
      <c r="CG66" s="251"/>
      <c r="CH66" s="251"/>
      <c r="CI66" s="251"/>
      <c r="CJ66" s="251"/>
      <c r="CK66" s="251"/>
      <c r="CL66" s="251"/>
      <c r="CM66" s="251"/>
      <c r="CN66" s="251"/>
      <c r="CO66" s="251"/>
      <c r="CP66" s="251"/>
      <c r="CQ66" s="251"/>
      <c r="CR66" s="251"/>
      <c r="CS66" s="251"/>
      <c r="CT66" s="251"/>
      <c r="CU66" s="251"/>
      <c r="CV66" s="251"/>
      <c r="CW66" s="251"/>
      <c r="CX66" s="251"/>
      <c r="CY66" s="251"/>
      <c r="CZ66" s="251"/>
      <c r="DA66" s="251"/>
      <c r="DB66" s="251"/>
      <c r="DC66" s="251"/>
      <c r="DD66" s="251"/>
      <c r="DE66" s="251"/>
      <c r="DF66" s="251"/>
      <c r="DG66" s="251"/>
      <c r="DH66" s="251"/>
      <c r="DI66" s="251"/>
      <c r="DJ66" s="251"/>
      <c r="DK66" s="251"/>
      <c r="DL66" s="251"/>
      <c r="DM66" s="251"/>
      <c r="DN66" s="251"/>
      <c r="DO66" s="251"/>
      <c r="DP66" s="251"/>
      <c r="DQ66" s="251"/>
      <c r="DR66" s="251"/>
      <c r="DS66" s="251"/>
      <c r="DT66" s="251"/>
      <c r="DU66" s="251"/>
      <c r="DV66" s="251"/>
      <c r="DW66" s="251"/>
      <c r="DX66" s="251"/>
      <c r="DY66" s="251"/>
      <c r="DZ66" s="251"/>
      <c r="EA66" s="251"/>
      <c r="EB66" s="251"/>
      <c r="EC66" s="251"/>
      <c r="ED66" s="251"/>
      <c r="EE66" s="251"/>
      <c r="EF66" s="251"/>
      <c r="EG66" s="251"/>
      <c r="EH66" s="251"/>
      <c r="EI66" s="251"/>
      <c r="EJ66" s="251"/>
      <c r="EK66" s="251"/>
      <c r="EL66" s="251"/>
      <c r="EM66" s="251"/>
      <c r="EN66" s="251"/>
      <c r="EO66" s="251"/>
      <c r="EP66" s="251"/>
      <c r="EQ66" s="251"/>
      <c r="ER66" s="251"/>
      <c r="ES66" s="251"/>
      <c r="ET66" s="251"/>
      <c r="EU66" s="251"/>
      <c r="EV66" s="251"/>
      <c r="EW66" s="251"/>
      <c r="EX66" s="251"/>
      <c r="EY66" s="251"/>
      <c r="EZ66" s="251"/>
      <c r="FA66" s="251"/>
      <c r="FB66" s="251"/>
      <c r="FC66" s="251"/>
      <c r="FD66" s="251"/>
      <c r="FE66" s="251"/>
      <c r="FF66" s="251"/>
      <c r="FG66" s="251"/>
      <c r="FH66" s="251"/>
      <c r="FI66" s="251"/>
      <c r="FJ66" s="251"/>
      <c r="FK66" s="251"/>
      <c r="FL66" s="251"/>
      <c r="FM66" s="251"/>
      <c r="FN66" s="251"/>
      <c r="FO66" s="251"/>
      <c r="FP66" s="251"/>
      <c r="FQ66" s="251"/>
      <c r="FR66" s="251"/>
      <c r="FS66" s="251"/>
      <c r="FT66" s="251"/>
      <c r="FU66" s="251"/>
      <c r="FV66" s="251"/>
      <c r="FW66" s="251"/>
      <c r="FX66" s="251"/>
      <c r="FY66" s="251"/>
      <c r="FZ66" s="251"/>
      <c r="GA66" s="251"/>
      <c r="GB66" s="251"/>
      <c r="GC66" s="251"/>
      <c r="GD66" s="251"/>
      <c r="GE66" s="251"/>
      <c r="GF66" s="251"/>
      <c r="GG66" s="251"/>
      <c r="GH66" s="251"/>
      <c r="GI66" s="251"/>
      <c r="GJ66" s="251"/>
      <c r="GK66" s="251"/>
      <c r="GL66" s="251"/>
      <c r="GM66" s="251"/>
      <c r="GN66" s="251"/>
      <c r="GO66" s="251"/>
      <c r="GP66" s="251"/>
      <c r="GQ66" s="251"/>
      <c r="GR66" s="251"/>
      <c r="GS66" s="251"/>
      <c r="GT66" s="251"/>
      <c r="GU66" s="251"/>
      <c r="GV66" s="251"/>
      <c r="GW66" s="251"/>
      <c r="GX66" s="251"/>
      <c r="GY66" s="251"/>
      <c r="GZ66" s="251"/>
      <c r="HA66" s="251"/>
      <c r="HB66" s="251"/>
      <c r="HC66" s="251"/>
      <c r="HD66" s="251"/>
      <c r="HE66" s="251"/>
      <c r="HF66" s="251"/>
      <c r="HG66" s="251"/>
      <c r="HH66" s="251"/>
      <c r="HI66" s="251"/>
      <c r="HJ66" s="251"/>
      <c r="HK66" s="251"/>
      <c r="HL66" s="251"/>
      <c r="HM66" s="251"/>
      <c r="HN66" s="251"/>
      <c r="HO66" s="251"/>
      <c r="HP66" s="251"/>
      <c r="HQ66" s="251"/>
      <c r="HR66" s="251"/>
      <c r="HS66" s="251"/>
      <c r="HT66" s="251"/>
      <c r="HU66" s="251"/>
      <c r="HV66" s="251"/>
      <c r="HW66" s="251"/>
      <c r="HX66" s="251"/>
      <c r="HY66" s="251"/>
      <c r="HZ66" s="251"/>
      <c r="IA66" s="251"/>
      <c r="IB66" s="251"/>
      <c r="IC66" s="251"/>
      <c r="ID66" s="251"/>
      <c r="IE66" s="251"/>
      <c r="IF66" s="251"/>
      <c r="IG66" s="251"/>
      <c r="IH66" s="251"/>
      <c r="II66" s="251"/>
      <c r="IJ66" s="251"/>
      <c r="IK66" s="251"/>
      <c r="IL66" s="251"/>
      <c r="IM66" s="251"/>
      <c r="IN66" s="251"/>
      <c r="IO66" s="251"/>
      <c r="IP66" s="251"/>
      <c r="IQ66" s="251"/>
      <c r="IR66" s="251"/>
      <c r="IS66" s="251"/>
      <c r="IT66" s="251"/>
      <c r="IU66" s="251"/>
      <c r="IV66" s="251"/>
    </row>
    <row r="67" spans="1:256" hidden="1">
      <c r="A67" s="813"/>
      <c r="B67" s="798"/>
      <c r="C67" s="247" t="s">
        <v>2</v>
      </c>
      <c r="D67" s="248">
        <f>D65+D66</f>
        <v>200000</v>
      </c>
      <c r="E67" s="249">
        <f t="shared" ref="E67:P67" si="23">E65+E66</f>
        <v>0</v>
      </c>
      <c r="F67" s="249">
        <f t="shared" si="23"/>
        <v>0</v>
      </c>
      <c r="G67" s="249">
        <f t="shared" si="23"/>
        <v>0</v>
      </c>
      <c r="H67" s="249">
        <f t="shared" si="23"/>
        <v>0</v>
      </c>
      <c r="I67" s="249">
        <f t="shared" si="23"/>
        <v>0</v>
      </c>
      <c r="J67" s="249">
        <f t="shared" si="23"/>
        <v>0</v>
      </c>
      <c r="K67" s="249">
        <f t="shared" si="23"/>
        <v>0</v>
      </c>
      <c r="L67" s="249">
        <f t="shared" si="23"/>
        <v>0</v>
      </c>
      <c r="M67" s="249">
        <f t="shared" si="23"/>
        <v>200000</v>
      </c>
      <c r="N67" s="249">
        <f t="shared" si="23"/>
        <v>200000</v>
      </c>
      <c r="O67" s="249">
        <f t="shared" si="23"/>
        <v>0</v>
      </c>
      <c r="P67" s="249">
        <f t="shared" si="23"/>
        <v>0</v>
      </c>
      <c r="Q67" s="250"/>
      <c r="R67" s="250"/>
      <c r="S67" s="250"/>
      <c r="T67" s="250"/>
      <c r="U67" s="250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251"/>
      <c r="BV67" s="251"/>
      <c r="BW67" s="251"/>
      <c r="BX67" s="251"/>
      <c r="BY67" s="251"/>
      <c r="BZ67" s="251"/>
      <c r="CA67" s="251"/>
      <c r="CB67" s="251"/>
      <c r="CC67" s="251"/>
      <c r="CD67" s="251"/>
      <c r="CE67" s="251"/>
      <c r="CF67" s="251"/>
      <c r="CG67" s="251"/>
      <c r="CH67" s="251"/>
      <c r="CI67" s="251"/>
      <c r="CJ67" s="251"/>
      <c r="CK67" s="251"/>
      <c r="CL67" s="251"/>
      <c r="CM67" s="251"/>
      <c r="CN67" s="251"/>
      <c r="CO67" s="251"/>
      <c r="CP67" s="251"/>
      <c r="CQ67" s="251"/>
      <c r="CR67" s="251"/>
      <c r="CS67" s="251"/>
      <c r="CT67" s="251"/>
      <c r="CU67" s="251"/>
      <c r="CV67" s="251"/>
      <c r="CW67" s="251"/>
      <c r="CX67" s="251"/>
      <c r="CY67" s="251"/>
      <c r="CZ67" s="251"/>
      <c r="DA67" s="251"/>
      <c r="DB67" s="251"/>
      <c r="DC67" s="251"/>
      <c r="DD67" s="251"/>
      <c r="DE67" s="251"/>
      <c r="DF67" s="251"/>
      <c r="DG67" s="251"/>
      <c r="DH67" s="251"/>
      <c r="DI67" s="251"/>
      <c r="DJ67" s="251"/>
      <c r="DK67" s="251"/>
      <c r="DL67" s="251"/>
      <c r="DM67" s="251"/>
      <c r="DN67" s="251"/>
      <c r="DO67" s="251"/>
      <c r="DP67" s="251"/>
      <c r="DQ67" s="251"/>
      <c r="DR67" s="251"/>
      <c r="DS67" s="251"/>
      <c r="DT67" s="251"/>
      <c r="DU67" s="251"/>
      <c r="DV67" s="251"/>
      <c r="DW67" s="251"/>
      <c r="DX67" s="251"/>
      <c r="DY67" s="251"/>
      <c r="DZ67" s="251"/>
      <c r="EA67" s="251"/>
      <c r="EB67" s="251"/>
      <c r="EC67" s="251"/>
      <c r="ED67" s="251"/>
      <c r="EE67" s="251"/>
      <c r="EF67" s="251"/>
      <c r="EG67" s="251"/>
      <c r="EH67" s="251"/>
      <c r="EI67" s="251"/>
      <c r="EJ67" s="251"/>
      <c r="EK67" s="251"/>
      <c r="EL67" s="251"/>
      <c r="EM67" s="251"/>
      <c r="EN67" s="251"/>
      <c r="EO67" s="251"/>
      <c r="EP67" s="251"/>
      <c r="EQ67" s="251"/>
      <c r="ER67" s="251"/>
      <c r="ES67" s="251"/>
      <c r="ET67" s="251"/>
      <c r="EU67" s="251"/>
      <c r="EV67" s="251"/>
      <c r="EW67" s="251"/>
      <c r="EX67" s="251"/>
      <c r="EY67" s="251"/>
      <c r="EZ67" s="251"/>
      <c r="FA67" s="251"/>
      <c r="FB67" s="251"/>
      <c r="FC67" s="251"/>
      <c r="FD67" s="251"/>
      <c r="FE67" s="251"/>
      <c r="FF67" s="251"/>
      <c r="FG67" s="251"/>
      <c r="FH67" s="251"/>
      <c r="FI67" s="251"/>
      <c r="FJ67" s="251"/>
      <c r="FK67" s="251"/>
      <c r="FL67" s="251"/>
      <c r="FM67" s="251"/>
      <c r="FN67" s="251"/>
      <c r="FO67" s="251"/>
      <c r="FP67" s="251"/>
      <c r="FQ67" s="251"/>
      <c r="FR67" s="251"/>
      <c r="FS67" s="251"/>
      <c r="FT67" s="251"/>
      <c r="FU67" s="251"/>
      <c r="FV67" s="251"/>
      <c r="FW67" s="251"/>
      <c r="FX67" s="251"/>
      <c r="FY67" s="251"/>
      <c r="FZ67" s="251"/>
      <c r="GA67" s="251"/>
      <c r="GB67" s="251"/>
      <c r="GC67" s="251"/>
      <c r="GD67" s="251"/>
      <c r="GE67" s="251"/>
      <c r="GF67" s="251"/>
      <c r="GG67" s="251"/>
      <c r="GH67" s="251"/>
      <c r="GI67" s="251"/>
      <c r="GJ67" s="251"/>
      <c r="GK67" s="251"/>
      <c r="GL67" s="251"/>
      <c r="GM67" s="251"/>
      <c r="GN67" s="251"/>
      <c r="GO67" s="251"/>
      <c r="GP67" s="251"/>
      <c r="GQ67" s="251"/>
      <c r="GR67" s="251"/>
      <c r="GS67" s="251"/>
      <c r="GT67" s="251"/>
      <c r="GU67" s="251"/>
      <c r="GV67" s="251"/>
      <c r="GW67" s="251"/>
      <c r="GX67" s="251"/>
      <c r="GY67" s="251"/>
      <c r="GZ67" s="251"/>
      <c r="HA67" s="251"/>
      <c r="HB67" s="251"/>
      <c r="HC67" s="251"/>
      <c r="HD67" s="251"/>
      <c r="HE67" s="251"/>
      <c r="HF67" s="251"/>
      <c r="HG67" s="251"/>
      <c r="HH67" s="251"/>
      <c r="HI67" s="251"/>
      <c r="HJ67" s="251"/>
      <c r="HK67" s="251"/>
      <c r="HL67" s="251"/>
      <c r="HM67" s="251"/>
      <c r="HN67" s="251"/>
      <c r="HO67" s="251"/>
      <c r="HP67" s="251"/>
      <c r="HQ67" s="251"/>
      <c r="HR67" s="251"/>
      <c r="HS67" s="251"/>
      <c r="HT67" s="251"/>
      <c r="HU67" s="251"/>
      <c r="HV67" s="251"/>
      <c r="HW67" s="251"/>
      <c r="HX67" s="251"/>
      <c r="HY67" s="251"/>
      <c r="HZ67" s="251"/>
      <c r="IA67" s="251"/>
      <c r="IB67" s="251"/>
      <c r="IC67" s="251"/>
      <c r="ID67" s="251"/>
      <c r="IE67" s="251"/>
      <c r="IF67" s="251"/>
      <c r="IG67" s="251"/>
      <c r="IH67" s="251"/>
      <c r="II67" s="251"/>
      <c r="IJ67" s="251"/>
      <c r="IK67" s="251"/>
      <c r="IL67" s="251"/>
      <c r="IM67" s="251"/>
      <c r="IN67" s="251"/>
      <c r="IO67" s="251"/>
      <c r="IP67" s="251"/>
      <c r="IQ67" s="251"/>
      <c r="IR67" s="251"/>
      <c r="IS67" s="251"/>
      <c r="IT67" s="251"/>
      <c r="IU67" s="251"/>
      <c r="IV67" s="251"/>
    </row>
    <row r="68" spans="1:256" hidden="1">
      <c r="A68" s="793" t="s">
        <v>532</v>
      </c>
      <c r="B68" s="796" t="s">
        <v>533</v>
      </c>
      <c r="C68" s="247" t="s">
        <v>0</v>
      </c>
      <c r="D68" s="248">
        <f>E68+M68</f>
        <v>36633506</v>
      </c>
      <c r="E68" s="249">
        <f>F68+I68+J68+K68+L68</f>
        <v>36633506</v>
      </c>
      <c r="F68" s="249">
        <f>G68+H68</f>
        <v>22506</v>
      </c>
      <c r="G68" s="249">
        <v>0</v>
      </c>
      <c r="H68" s="249">
        <v>22506</v>
      </c>
      <c r="I68" s="249">
        <v>36611000</v>
      </c>
      <c r="J68" s="249">
        <v>0</v>
      </c>
      <c r="K68" s="249">
        <v>0</v>
      </c>
      <c r="L68" s="249">
        <v>0</v>
      </c>
      <c r="M68" s="249">
        <f>N68+P68</f>
        <v>0</v>
      </c>
      <c r="N68" s="249">
        <v>0</v>
      </c>
      <c r="O68" s="249">
        <v>0</v>
      </c>
      <c r="P68" s="249">
        <v>0</v>
      </c>
      <c r="Q68" s="250"/>
      <c r="R68" s="250"/>
      <c r="S68" s="250"/>
      <c r="T68" s="250"/>
      <c r="U68" s="250"/>
      <c r="V68" s="251"/>
      <c r="W68" s="251"/>
      <c r="X68" s="251"/>
      <c r="Y68" s="251"/>
      <c r="Z68" s="251"/>
      <c r="AA68" s="251"/>
      <c r="AB68" s="251"/>
      <c r="AC68" s="251"/>
      <c r="AD68" s="251"/>
      <c r="AE68" s="251"/>
      <c r="AF68" s="251"/>
      <c r="AG68" s="251"/>
      <c r="AH68" s="251"/>
      <c r="AI68" s="251"/>
      <c r="AJ68" s="251"/>
      <c r="AK68" s="251"/>
      <c r="AL68" s="251"/>
      <c r="AM68" s="251"/>
      <c r="AN68" s="251"/>
      <c r="AO68" s="251"/>
      <c r="AP68" s="251"/>
      <c r="AQ68" s="251"/>
      <c r="AR68" s="251"/>
      <c r="AS68" s="251"/>
      <c r="AT68" s="251"/>
      <c r="AU68" s="251"/>
      <c r="AV68" s="251"/>
      <c r="AW68" s="251"/>
      <c r="AX68" s="251"/>
      <c r="AY68" s="251"/>
      <c r="AZ68" s="251"/>
      <c r="BA68" s="251"/>
      <c r="BB68" s="251"/>
      <c r="BC68" s="251"/>
      <c r="BD68" s="251"/>
      <c r="BE68" s="251"/>
      <c r="BF68" s="251"/>
      <c r="BG68" s="251"/>
      <c r="BH68" s="251"/>
      <c r="BI68" s="251"/>
      <c r="BJ68" s="251"/>
      <c r="BK68" s="251"/>
      <c r="BL68" s="251"/>
      <c r="BM68" s="251"/>
      <c r="BN68" s="251"/>
      <c r="BO68" s="251"/>
      <c r="BP68" s="251"/>
      <c r="BQ68" s="251"/>
      <c r="BR68" s="251"/>
      <c r="BS68" s="251"/>
      <c r="BT68" s="251"/>
      <c r="BU68" s="251"/>
      <c r="BV68" s="251"/>
      <c r="BW68" s="251"/>
      <c r="BX68" s="251"/>
      <c r="BY68" s="251"/>
      <c r="BZ68" s="251"/>
      <c r="CA68" s="251"/>
      <c r="CB68" s="251"/>
      <c r="CC68" s="251"/>
      <c r="CD68" s="251"/>
      <c r="CE68" s="251"/>
      <c r="CF68" s="251"/>
      <c r="CG68" s="251"/>
      <c r="CH68" s="251"/>
      <c r="CI68" s="251"/>
      <c r="CJ68" s="251"/>
      <c r="CK68" s="251"/>
      <c r="CL68" s="251"/>
      <c r="CM68" s="251"/>
      <c r="CN68" s="251"/>
      <c r="CO68" s="251"/>
      <c r="CP68" s="251"/>
      <c r="CQ68" s="251"/>
      <c r="CR68" s="251"/>
      <c r="CS68" s="251"/>
      <c r="CT68" s="251"/>
      <c r="CU68" s="251"/>
      <c r="CV68" s="251"/>
      <c r="CW68" s="251"/>
      <c r="CX68" s="251"/>
      <c r="CY68" s="251"/>
      <c r="CZ68" s="251"/>
      <c r="DA68" s="251"/>
      <c r="DB68" s="251"/>
      <c r="DC68" s="251"/>
      <c r="DD68" s="251"/>
      <c r="DE68" s="251"/>
      <c r="DF68" s="251"/>
      <c r="DG68" s="251"/>
      <c r="DH68" s="251"/>
      <c r="DI68" s="251"/>
      <c r="DJ68" s="251"/>
      <c r="DK68" s="251"/>
      <c r="DL68" s="251"/>
      <c r="DM68" s="251"/>
      <c r="DN68" s="251"/>
      <c r="DO68" s="251"/>
      <c r="DP68" s="251"/>
      <c r="DQ68" s="251"/>
      <c r="DR68" s="251"/>
      <c r="DS68" s="251"/>
      <c r="DT68" s="251"/>
      <c r="DU68" s="251"/>
      <c r="DV68" s="251"/>
      <c r="DW68" s="251"/>
      <c r="DX68" s="251"/>
      <c r="DY68" s="251"/>
      <c r="DZ68" s="251"/>
      <c r="EA68" s="251"/>
      <c r="EB68" s="251"/>
      <c r="EC68" s="251"/>
      <c r="ED68" s="251"/>
      <c r="EE68" s="251"/>
      <c r="EF68" s="251"/>
      <c r="EG68" s="251"/>
      <c r="EH68" s="251"/>
      <c r="EI68" s="251"/>
      <c r="EJ68" s="251"/>
      <c r="EK68" s="251"/>
      <c r="EL68" s="251"/>
      <c r="EM68" s="251"/>
      <c r="EN68" s="251"/>
      <c r="EO68" s="251"/>
      <c r="EP68" s="251"/>
      <c r="EQ68" s="251"/>
      <c r="ER68" s="251"/>
      <c r="ES68" s="251"/>
      <c r="ET68" s="251"/>
      <c r="EU68" s="251"/>
      <c r="EV68" s="251"/>
      <c r="EW68" s="251"/>
      <c r="EX68" s="251"/>
      <c r="EY68" s="251"/>
      <c r="EZ68" s="251"/>
      <c r="FA68" s="251"/>
      <c r="FB68" s="251"/>
      <c r="FC68" s="251"/>
      <c r="FD68" s="251"/>
      <c r="FE68" s="251"/>
      <c r="FF68" s="251"/>
      <c r="FG68" s="251"/>
      <c r="FH68" s="251"/>
      <c r="FI68" s="251"/>
      <c r="FJ68" s="251"/>
      <c r="FK68" s="251"/>
      <c r="FL68" s="251"/>
      <c r="FM68" s="251"/>
      <c r="FN68" s="251"/>
      <c r="FO68" s="251"/>
      <c r="FP68" s="251"/>
      <c r="FQ68" s="251"/>
      <c r="FR68" s="251"/>
      <c r="FS68" s="251"/>
      <c r="FT68" s="251"/>
      <c r="FU68" s="251"/>
      <c r="FV68" s="251"/>
      <c r="FW68" s="251"/>
      <c r="FX68" s="251"/>
      <c r="FY68" s="251"/>
      <c r="FZ68" s="251"/>
      <c r="GA68" s="251"/>
      <c r="GB68" s="251"/>
      <c r="GC68" s="251"/>
      <c r="GD68" s="251"/>
      <c r="GE68" s="251"/>
      <c r="GF68" s="251"/>
      <c r="GG68" s="251"/>
      <c r="GH68" s="251"/>
      <c r="GI68" s="251"/>
      <c r="GJ68" s="251"/>
      <c r="GK68" s="251"/>
      <c r="GL68" s="251"/>
      <c r="GM68" s="251"/>
      <c r="GN68" s="251"/>
      <c r="GO68" s="251"/>
      <c r="GP68" s="251"/>
      <c r="GQ68" s="251"/>
      <c r="GR68" s="251"/>
      <c r="GS68" s="251"/>
      <c r="GT68" s="251"/>
      <c r="GU68" s="251"/>
      <c r="GV68" s="251"/>
      <c r="GW68" s="251"/>
      <c r="GX68" s="251"/>
      <c r="GY68" s="251"/>
      <c r="GZ68" s="251"/>
      <c r="HA68" s="251"/>
      <c r="HB68" s="251"/>
      <c r="HC68" s="251"/>
      <c r="HD68" s="251"/>
      <c r="HE68" s="251"/>
      <c r="HF68" s="251"/>
      <c r="HG68" s="251"/>
      <c r="HH68" s="251"/>
      <c r="HI68" s="251"/>
      <c r="HJ68" s="251"/>
      <c r="HK68" s="251"/>
      <c r="HL68" s="251"/>
      <c r="HM68" s="251"/>
      <c r="HN68" s="251"/>
      <c r="HO68" s="251"/>
      <c r="HP68" s="251"/>
      <c r="HQ68" s="251"/>
      <c r="HR68" s="251"/>
      <c r="HS68" s="251"/>
      <c r="HT68" s="251"/>
      <c r="HU68" s="251"/>
      <c r="HV68" s="251"/>
      <c r="HW68" s="251"/>
      <c r="HX68" s="251"/>
      <c r="HY68" s="251"/>
      <c r="HZ68" s="251"/>
      <c r="IA68" s="251"/>
      <c r="IB68" s="251"/>
      <c r="IC68" s="251"/>
      <c r="ID68" s="251"/>
      <c r="IE68" s="251"/>
      <c r="IF68" s="251"/>
      <c r="IG68" s="251"/>
      <c r="IH68" s="251"/>
      <c r="II68" s="251"/>
      <c r="IJ68" s="251"/>
      <c r="IK68" s="251"/>
      <c r="IL68" s="251"/>
      <c r="IM68" s="251"/>
      <c r="IN68" s="251"/>
      <c r="IO68" s="251"/>
      <c r="IP68" s="251"/>
      <c r="IQ68" s="251"/>
      <c r="IR68" s="251"/>
      <c r="IS68" s="251"/>
      <c r="IT68" s="251"/>
      <c r="IU68" s="251"/>
      <c r="IV68" s="251"/>
    </row>
    <row r="69" spans="1:256" hidden="1">
      <c r="A69" s="794"/>
      <c r="B69" s="797"/>
      <c r="C69" s="247" t="s">
        <v>1</v>
      </c>
      <c r="D69" s="248">
        <f>E69+M69</f>
        <v>0</v>
      </c>
      <c r="E69" s="249">
        <f>F69+I69+J69+K69+L69</f>
        <v>0</v>
      </c>
      <c r="F69" s="249">
        <f>G69+H69</f>
        <v>0</v>
      </c>
      <c r="G69" s="249"/>
      <c r="H69" s="249">
        <v>0</v>
      </c>
      <c r="I69" s="249"/>
      <c r="J69" s="249"/>
      <c r="K69" s="249"/>
      <c r="L69" s="249"/>
      <c r="M69" s="249">
        <f>N69+P69</f>
        <v>0</v>
      </c>
      <c r="N69" s="249"/>
      <c r="O69" s="249"/>
      <c r="P69" s="249"/>
      <c r="Q69" s="250"/>
      <c r="R69" s="250"/>
      <c r="S69" s="250"/>
      <c r="T69" s="250"/>
      <c r="U69" s="250"/>
      <c r="V69" s="251"/>
      <c r="W69" s="251"/>
      <c r="X69" s="251"/>
      <c r="Y69" s="251"/>
      <c r="Z69" s="251"/>
      <c r="AA69" s="251"/>
      <c r="AB69" s="251"/>
      <c r="AC69" s="251"/>
      <c r="AD69" s="251"/>
      <c r="AE69" s="251"/>
      <c r="AF69" s="251"/>
      <c r="AG69" s="251"/>
      <c r="AH69" s="251"/>
      <c r="AI69" s="251"/>
      <c r="AJ69" s="251"/>
      <c r="AK69" s="251"/>
      <c r="AL69" s="251"/>
      <c r="AM69" s="251"/>
      <c r="AN69" s="251"/>
      <c r="AO69" s="251"/>
      <c r="AP69" s="251"/>
      <c r="AQ69" s="251"/>
      <c r="AR69" s="251"/>
      <c r="AS69" s="251"/>
      <c r="AT69" s="251"/>
      <c r="AU69" s="251"/>
      <c r="AV69" s="251"/>
      <c r="AW69" s="251"/>
      <c r="AX69" s="251"/>
      <c r="AY69" s="251"/>
      <c r="AZ69" s="251"/>
      <c r="BA69" s="251"/>
      <c r="BB69" s="251"/>
      <c r="BC69" s="251"/>
      <c r="BD69" s="251"/>
      <c r="BE69" s="251"/>
      <c r="BF69" s="251"/>
      <c r="BG69" s="251"/>
      <c r="BH69" s="251"/>
      <c r="BI69" s="251"/>
      <c r="BJ69" s="251"/>
      <c r="BK69" s="251"/>
      <c r="BL69" s="251"/>
      <c r="BM69" s="251"/>
      <c r="BN69" s="251"/>
      <c r="BO69" s="251"/>
      <c r="BP69" s="251"/>
      <c r="BQ69" s="251"/>
      <c r="BR69" s="251"/>
      <c r="BS69" s="251"/>
      <c r="BT69" s="251"/>
      <c r="BU69" s="251"/>
      <c r="BV69" s="251"/>
      <c r="BW69" s="251"/>
      <c r="BX69" s="251"/>
      <c r="BY69" s="251"/>
      <c r="BZ69" s="251"/>
      <c r="CA69" s="251"/>
      <c r="CB69" s="251"/>
      <c r="CC69" s="251"/>
      <c r="CD69" s="251"/>
      <c r="CE69" s="251"/>
      <c r="CF69" s="251"/>
      <c r="CG69" s="251"/>
      <c r="CH69" s="251"/>
      <c r="CI69" s="251"/>
      <c r="CJ69" s="251"/>
      <c r="CK69" s="251"/>
      <c r="CL69" s="251"/>
      <c r="CM69" s="251"/>
      <c r="CN69" s="251"/>
      <c r="CO69" s="251"/>
      <c r="CP69" s="251"/>
      <c r="CQ69" s="251"/>
      <c r="CR69" s="251"/>
      <c r="CS69" s="251"/>
      <c r="CT69" s="251"/>
      <c r="CU69" s="251"/>
      <c r="CV69" s="251"/>
      <c r="CW69" s="251"/>
      <c r="CX69" s="251"/>
      <c r="CY69" s="251"/>
      <c r="CZ69" s="251"/>
      <c r="DA69" s="251"/>
      <c r="DB69" s="251"/>
      <c r="DC69" s="251"/>
      <c r="DD69" s="251"/>
      <c r="DE69" s="251"/>
      <c r="DF69" s="251"/>
      <c r="DG69" s="251"/>
      <c r="DH69" s="251"/>
      <c r="DI69" s="251"/>
      <c r="DJ69" s="251"/>
      <c r="DK69" s="251"/>
      <c r="DL69" s="251"/>
      <c r="DM69" s="251"/>
      <c r="DN69" s="251"/>
      <c r="DO69" s="251"/>
      <c r="DP69" s="251"/>
      <c r="DQ69" s="251"/>
      <c r="DR69" s="251"/>
      <c r="DS69" s="251"/>
      <c r="DT69" s="251"/>
      <c r="DU69" s="251"/>
      <c r="DV69" s="251"/>
      <c r="DW69" s="251"/>
      <c r="DX69" s="251"/>
      <c r="DY69" s="251"/>
      <c r="DZ69" s="251"/>
      <c r="EA69" s="251"/>
      <c r="EB69" s="251"/>
      <c r="EC69" s="251"/>
      <c r="ED69" s="251"/>
      <c r="EE69" s="251"/>
      <c r="EF69" s="251"/>
      <c r="EG69" s="251"/>
      <c r="EH69" s="251"/>
      <c r="EI69" s="251"/>
      <c r="EJ69" s="251"/>
      <c r="EK69" s="251"/>
      <c r="EL69" s="251"/>
      <c r="EM69" s="251"/>
      <c r="EN69" s="251"/>
      <c r="EO69" s="251"/>
      <c r="EP69" s="251"/>
      <c r="EQ69" s="251"/>
      <c r="ER69" s="251"/>
      <c r="ES69" s="251"/>
      <c r="ET69" s="251"/>
      <c r="EU69" s="251"/>
      <c r="EV69" s="251"/>
      <c r="EW69" s="251"/>
      <c r="EX69" s="251"/>
      <c r="EY69" s="251"/>
      <c r="EZ69" s="251"/>
      <c r="FA69" s="251"/>
      <c r="FB69" s="251"/>
      <c r="FC69" s="251"/>
      <c r="FD69" s="251"/>
      <c r="FE69" s="251"/>
      <c r="FF69" s="251"/>
      <c r="FG69" s="251"/>
      <c r="FH69" s="251"/>
      <c r="FI69" s="251"/>
      <c r="FJ69" s="251"/>
      <c r="FK69" s="251"/>
      <c r="FL69" s="251"/>
      <c r="FM69" s="251"/>
      <c r="FN69" s="251"/>
      <c r="FO69" s="251"/>
      <c r="FP69" s="251"/>
      <c r="FQ69" s="251"/>
      <c r="FR69" s="251"/>
      <c r="FS69" s="251"/>
      <c r="FT69" s="251"/>
      <c r="FU69" s="251"/>
      <c r="FV69" s="251"/>
      <c r="FW69" s="251"/>
      <c r="FX69" s="251"/>
      <c r="FY69" s="251"/>
      <c r="FZ69" s="251"/>
      <c r="GA69" s="251"/>
      <c r="GB69" s="251"/>
      <c r="GC69" s="251"/>
      <c r="GD69" s="251"/>
      <c r="GE69" s="251"/>
      <c r="GF69" s="251"/>
      <c r="GG69" s="251"/>
      <c r="GH69" s="251"/>
      <c r="GI69" s="251"/>
      <c r="GJ69" s="251"/>
      <c r="GK69" s="251"/>
      <c r="GL69" s="251"/>
      <c r="GM69" s="251"/>
      <c r="GN69" s="251"/>
      <c r="GO69" s="251"/>
      <c r="GP69" s="251"/>
      <c r="GQ69" s="251"/>
      <c r="GR69" s="251"/>
      <c r="GS69" s="251"/>
      <c r="GT69" s="251"/>
      <c r="GU69" s="251"/>
      <c r="GV69" s="251"/>
      <c r="GW69" s="251"/>
      <c r="GX69" s="251"/>
      <c r="GY69" s="251"/>
      <c r="GZ69" s="251"/>
      <c r="HA69" s="251"/>
      <c r="HB69" s="251"/>
      <c r="HC69" s="251"/>
      <c r="HD69" s="251"/>
      <c r="HE69" s="251"/>
      <c r="HF69" s="251"/>
      <c r="HG69" s="251"/>
      <c r="HH69" s="251"/>
      <c r="HI69" s="251"/>
      <c r="HJ69" s="251"/>
      <c r="HK69" s="251"/>
      <c r="HL69" s="251"/>
      <c r="HM69" s="251"/>
      <c r="HN69" s="251"/>
      <c r="HO69" s="251"/>
      <c r="HP69" s="251"/>
      <c r="HQ69" s="251"/>
      <c r="HR69" s="251"/>
      <c r="HS69" s="251"/>
      <c r="HT69" s="251"/>
      <c r="HU69" s="251"/>
      <c r="HV69" s="251"/>
      <c r="HW69" s="251"/>
      <c r="HX69" s="251"/>
      <c r="HY69" s="251"/>
      <c r="HZ69" s="251"/>
      <c r="IA69" s="251"/>
      <c r="IB69" s="251"/>
      <c r="IC69" s="251"/>
      <c r="ID69" s="251"/>
      <c r="IE69" s="251"/>
      <c r="IF69" s="251"/>
      <c r="IG69" s="251"/>
      <c r="IH69" s="251"/>
      <c r="II69" s="251"/>
      <c r="IJ69" s="251"/>
      <c r="IK69" s="251"/>
      <c r="IL69" s="251"/>
      <c r="IM69" s="251"/>
      <c r="IN69" s="251"/>
      <c r="IO69" s="251"/>
      <c r="IP69" s="251"/>
      <c r="IQ69" s="251"/>
      <c r="IR69" s="251"/>
      <c r="IS69" s="251"/>
      <c r="IT69" s="251"/>
      <c r="IU69" s="251"/>
      <c r="IV69" s="251"/>
    </row>
    <row r="70" spans="1:256" hidden="1">
      <c r="A70" s="795"/>
      <c r="B70" s="798"/>
      <c r="C70" s="247" t="s">
        <v>2</v>
      </c>
      <c r="D70" s="248">
        <f>D68+D69</f>
        <v>36633506</v>
      </c>
      <c r="E70" s="249">
        <f t="shared" ref="E70:P70" si="24">E68+E69</f>
        <v>36633506</v>
      </c>
      <c r="F70" s="249">
        <f t="shared" si="24"/>
        <v>22506</v>
      </c>
      <c r="G70" s="249">
        <f t="shared" si="24"/>
        <v>0</v>
      </c>
      <c r="H70" s="249">
        <f t="shared" si="24"/>
        <v>22506</v>
      </c>
      <c r="I70" s="249">
        <f t="shared" si="24"/>
        <v>36611000</v>
      </c>
      <c r="J70" s="249">
        <f t="shared" si="24"/>
        <v>0</v>
      </c>
      <c r="K70" s="249">
        <f t="shared" si="24"/>
        <v>0</v>
      </c>
      <c r="L70" s="249">
        <f t="shared" si="24"/>
        <v>0</v>
      </c>
      <c r="M70" s="249">
        <f t="shared" si="24"/>
        <v>0</v>
      </c>
      <c r="N70" s="249">
        <f t="shared" si="24"/>
        <v>0</v>
      </c>
      <c r="O70" s="249">
        <f t="shared" si="24"/>
        <v>0</v>
      </c>
      <c r="P70" s="249">
        <f t="shared" si="24"/>
        <v>0</v>
      </c>
      <c r="Q70" s="250"/>
      <c r="R70" s="250"/>
      <c r="S70" s="250"/>
      <c r="T70" s="250"/>
      <c r="U70" s="250"/>
      <c r="V70" s="251"/>
      <c r="W70" s="251"/>
      <c r="X70" s="251"/>
      <c r="Y70" s="251"/>
      <c r="Z70" s="251"/>
      <c r="AA70" s="251"/>
      <c r="AB70" s="251"/>
      <c r="AC70" s="251"/>
      <c r="AD70" s="251"/>
      <c r="AE70" s="251"/>
      <c r="AF70" s="251"/>
      <c r="AG70" s="251"/>
      <c r="AH70" s="251"/>
      <c r="AI70" s="251"/>
      <c r="AJ70" s="251"/>
      <c r="AK70" s="251"/>
      <c r="AL70" s="251"/>
      <c r="AM70" s="251"/>
      <c r="AN70" s="251"/>
      <c r="AO70" s="251"/>
      <c r="AP70" s="251"/>
      <c r="AQ70" s="251"/>
      <c r="AR70" s="251"/>
      <c r="AS70" s="251"/>
      <c r="AT70" s="251"/>
      <c r="AU70" s="251"/>
      <c r="AV70" s="251"/>
      <c r="AW70" s="251"/>
      <c r="AX70" s="251"/>
      <c r="AY70" s="251"/>
      <c r="AZ70" s="251"/>
      <c r="BA70" s="251"/>
      <c r="BB70" s="251"/>
      <c r="BC70" s="251"/>
      <c r="BD70" s="251"/>
      <c r="BE70" s="251"/>
      <c r="BF70" s="251"/>
      <c r="BG70" s="251"/>
      <c r="BH70" s="251"/>
      <c r="BI70" s="251"/>
      <c r="BJ70" s="251"/>
      <c r="BK70" s="251"/>
      <c r="BL70" s="251"/>
      <c r="BM70" s="251"/>
      <c r="BN70" s="251"/>
      <c r="BO70" s="251"/>
      <c r="BP70" s="251"/>
      <c r="BQ70" s="251"/>
      <c r="BR70" s="251"/>
      <c r="BS70" s="251"/>
      <c r="BT70" s="251"/>
      <c r="BU70" s="251"/>
      <c r="BV70" s="251"/>
      <c r="BW70" s="251"/>
      <c r="BX70" s="251"/>
      <c r="BY70" s="251"/>
      <c r="BZ70" s="251"/>
      <c r="CA70" s="251"/>
      <c r="CB70" s="251"/>
      <c r="CC70" s="251"/>
      <c r="CD70" s="251"/>
      <c r="CE70" s="251"/>
      <c r="CF70" s="251"/>
      <c r="CG70" s="251"/>
      <c r="CH70" s="251"/>
      <c r="CI70" s="251"/>
      <c r="CJ70" s="251"/>
      <c r="CK70" s="251"/>
      <c r="CL70" s="251"/>
      <c r="CM70" s="251"/>
      <c r="CN70" s="251"/>
      <c r="CO70" s="251"/>
      <c r="CP70" s="251"/>
      <c r="CQ70" s="251"/>
      <c r="CR70" s="251"/>
      <c r="CS70" s="251"/>
      <c r="CT70" s="251"/>
      <c r="CU70" s="251"/>
      <c r="CV70" s="251"/>
      <c r="CW70" s="251"/>
      <c r="CX70" s="251"/>
      <c r="CY70" s="251"/>
      <c r="CZ70" s="251"/>
      <c r="DA70" s="251"/>
      <c r="DB70" s="251"/>
      <c r="DC70" s="251"/>
      <c r="DD70" s="251"/>
      <c r="DE70" s="251"/>
      <c r="DF70" s="251"/>
      <c r="DG70" s="251"/>
      <c r="DH70" s="251"/>
      <c r="DI70" s="251"/>
      <c r="DJ70" s="251"/>
      <c r="DK70" s="251"/>
      <c r="DL70" s="251"/>
      <c r="DM70" s="251"/>
      <c r="DN70" s="251"/>
      <c r="DO70" s="251"/>
      <c r="DP70" s="251"/>
      <c r="DQ70" s="251"/>
      <c r="DR70" s="251"/>
      <c r="DS70" s="251"/>
      <c r="DT70" s="251"/>
      <c r="DU70" s="251"/>
      <c r="DV70" s="251"/>
      <c r="DW70" s="251"/>
      <c r="DX70" s="251"/>
      <c r="DY70" s="251"/>
      <c r="DZ70" s="251"/>
      <c r="EA70" s="251"/>
      <c r="EB70" s="251"/>
      <c r="EC70" s="251"/>
      <c r="ED70" s="251"/>
      <c r="EE70" s="251"/>
      <c r="EF70" s="251"/>
      <c r="EG70" s="251"/>
      <c r="EH70" s="251"/>
      <c r="EI70" s="251"/>
      <c r="EJ70" s="251"/>
      <c r="EK70" s="251"/>
      <c r="EL70" s="251"/>
      <c r="EM70" s="251"/>
      <c r="EN70" s="251"/>
      <c r="EO70" s="251"/>
      <c r="EP70" s="251"/>
      <c r="EQ70" s="251"/>
      <c r="ER70" s="251"/>
      <c r="ES70" s="251"/>
      <c r="ET70" s="251"/>
      <c r="EU70" s="251"/>
      <c r="EV70" s="251"/>
      <c r="EW70" s="251"/>
      <c r="EX70" s="251"/>
      <c r="EY70" s="251"/>
      <c r="EZ70" s="251"/>
      <c r="FA70" s="251"/>
      <c r="FB70" s="251"/>
      <c r="FC70" s="251"/>
      <c r="FD70" s="251"/>
      <c r="FE70" s="251"/>
      <c r="FF70" s="251"/>
      <c r="FG70" s="251"/>
      <c r="FH70" s="251"/>
      <c r="FI70" s="251"/>
      <c r="FJ70" s="251"/>
      <c r="FK70" s="251"/>
      <c r="FL70" s="251"/>
      <c r="FM70" s="251"/>
      <c r="FN70" s="251"/>
      <c r="FO70" s="251"/>
      <c r="FP70" s="251"/>
      <c r="FQ70" s="251"/>
      <c r="FR70" s="251"/>
      <c r="FS70" s="251"/>
      <c r="FT70" s="251"/>
      <c r="FU70" s="251"/>
      <c r="FV70" s="251"/>
      <c r="FW70" s="251"/>
      <c r="FX70" s="251"/>
      <c r="FY70" s="251"/>
      <c r="FZ70" s="251"/>
      <c r="GA70" s="251"/>
      <c r="GB70" s="251"/>
      <c r="GC70" s="251"/>
      <c r="GD70" s="251"/>
      <c r="GE70" s="251"/>
      <c r="GF70" s="251"/>
      <c r="GG70" s="251"/>
      <c r="GH70" s="251"/>
      <c r="GI70" s="251"/>
      <c r="GJ70" s="251"/>
      <c r="GK70" s="251"/>
      <c r="GL70" s="251"/>
      <c r="GM70" s="251"/>
      <c r="GN70" s="251"/>
      <c r="GO70" s="251"/>
      <c r="GP70" s="251"/>
      <c r="GQ70" s="251"/>
      <c r="GR70" s="251"/>
      <c r="GS70" s="251"/>
      <c r="GT70" s="251"/>
      <c r="GU70" s="251"/>
      <c r="GV70" s="251"/>
      <c r="GW70" s="251"/>
      <c r="GX70" s="251"/>
      <c r="GY70" s="251"/>
      <c r="GZ70" s="251"/>
      <c r="HA70" s="251"/>
      <c r="HB70" s="251"/>
      <c r="HC70" s="251"/>
      <c r="HD70" s="251"/>
      <c r="HE70" s="251"/>
      <c r="HF70" s="251"/>
      <c r="HG70" s="251"/>
      <c r="HH70" s="251"/>
      <c r="HI70" s="251"/>
      <c r="HJ70" s="251"/>
      <c r="HK70" s="251"/>
      <c r="HL70" s="251"/>
      <c r="HM70" s="251"/>
      <c r="HN70" s="251"/>
      <c r="HO70" s="251"/>
      <c r="HP70" s="251"/>
      <c r="HQ70" s="251"/>
      <c r="HR70" s="251"/>
      <c r="HS70" s="251"/>
      <c r="HT70" s="251"/>
      <c r="HU70" s="251"/>
      <c r="HV70" s="251"/>
      <c r="HW70" s="251"/>
      <c r="HX70" s="251"/>
      <c r="HY70" s="251"/>
      <c r="HZ70" s="251"/>
      <c r="IA70" s="251"/>
      <c r="IB70" s="251"/>
      <c r="IC70" s="251"/>
      <c r="ID70" s="251"/>
      <c r="IE70" s="251"/>
      <c r="IF70" s="251"/>
      <c r="IG70" s="251"/>
      <c r="IH70" s="251"/>
      <c r="II70" s="251"/>
      <c r="IJ70" s="251"/>
      <c r="IK70" s="251"/>
      <c r="IL70" s="251"/>
      <c r="IM70" s="251"/>
      <c r="IN70" s="251"/>
      <c r="IO70" s="251"/>
      <c r="IP70" s="251"/>
      <c r="IQ70" s="251"/>
      <c r="IR70" s="251"/>
      <c r="IS70" s="251"/>
      <c r="IT70" s="251"/>
      <c r="IU70" s="251"/>
      <c r="IV70" s="251"/>
    </row>
    <row r="71" spans="1:256" hidden="1">
      <c r="A71" s="811">
        <v>60004</v>
      </c>
      <c r="B71" s="796" t="s">
        <v>534</v>
      </c>
      <c r="C71" s="247" t="s">
        <v>0</v>
      </c>
      <c r="D71" s="248">
        <f>E71+M71</f>
        <v>22657683</v>
      </c>
      <c r="E71" s="249">
        <f>F71+I71+J71+K71+L71</f>
        <v>22657683</v>
      </c>
      <c r="F71" s="249">
        <f>G71+H71</f>
        <v>0</v>
      </c>
      <c r="G71" s="249">
        <v>0</v>
      </c>
      <c r="H71" s="249">
        <v>0</v>
      </c>
      <c r="I71" s="249">
        <v>22657683</v>
      </c>
      <c r="J71" s="249">
        <v>0</v>
      </c>
      <c r="K71" s="249">
        <v>0</v>
      </c>
      <c r="L71" s="249">
        <v>0</v>
      </c>
      <c r="M71" s="249">
        <f>N71+P71</f>
        <v>0</v>
      </c>
      <c r="N71" s="249">
        <v>0</v>
      </c>
      <c r="O71" s="249">
        <v>0</v>
      </c>
      <c r="P71" s="249">
        <v>0</v>
      </c>
      <c r="Q71" s="250"/>
      <c r="R71" s="250"/>
      <c r="S71" s="250"/>
      <c r="T71" s="250"/>
      <c r="U71" s="250"/>
      <c r="V71" s="251"/>
      <c r="W71" s="251"/>
      <c r="X71" s="251"/>
      <c r="Y71" s="251"/>
      <c r="Z71" s="251"/>
      <c r="AA71" s="251"/>
      <c r="AB71" s="251"/>
      <c r="AC71" s="251"/>
      <c r="AD71" s="251"/>
      <c r="AE71" s="251"/>
      <c r="AF71" s="251"/>
      <c r="AG71" s="251"/>
      <c r="AH71" s="251"/>
      <c r="AI71" s="251"/>
      <c r="AJ71" s="251"/>
      <c r="AK71" s="251"/>
      <c r="AL71" s="251"/>
      <c r="AM71" s="251"/>
      <c r="AN71" s="251"/>
      <c r="AO71" s="251"/>
      <c r="AP71" s="251"/>
      <c r="AQ71" s="251"/>
      <c r="AR71" s="251"/>
      <c r="AS71" s="251"/>
      <c r="AT71" s="251"/>
      <c r="AU71" s="251"/>
      <c r="AV71" s="251"/>
      <c r="AW71" s="251"/>
      <c r="AX71" s="251"/>
      <c r="AY71" s="251"/>
      <c r="AZ71" s="251"/>
      <c r="BA71" s="251"/>
      <c r="BB71" s="251"/>
      <c r="BC71" s="251"/>
      <c r="BD71" s="251"/>
      <c r="BE71" s="251"/>
      <c r="BF71" s="251"/>
      <c r="BG71" s="251"/>
      <c r="BH71" s="251"/>
      <c r="BI71" s="251"/>
      <c r="BJ71" s="251"/>
      <c r="BK71" s="251"/>
      <c r="BL71" s="251"/>
      <c r="BM71" s="251"/>
      <c r="BN71" s="251"/>
      <c r="BO71" s="251"/>
      <c r="BP71" s="251"/>
      <c r="BQ71" s="251"/>
      <c r="BR71" s="251"/>
      <c r="BS71" s="251"/>
      <c r="BT71" s="251"/>
      <c r="BU71" s="251"/>
      <c r="BV71" s="251"/>
      <c r="BW71" s="251"/>
      <c r="BX71" s="251"/>
      <c r="BY71" s="251"/>
      <c r="BZ71" s="251"/>
      <c r="CA71" s="251"/>
      <c r="CB71" s="251"/>
      <c r="CC71" s="251"/>
      <c r="CD71" s="251"/>
      <c r="CE71" s="251"/>
      <c r="CF71" s="251"/>
      <c r="CG71" s="251"/>
      <c r="CH71" s="251"/>
      <c r="CI71" s="251"/>
      <c r="CJ71" s="251"/>
      <c r="CK71" s="251"/>
      <c r="CL71" s="251"/>
      <c r="CM71" s="251"/>
      <c r="CN71" s="251"/>
      <c r="CO71" s="251"/>
      <c r="CP71" s="251"/>
      <c r="CQ71" s="251"/>
      <c r="CR71" s="251"/>
      <c r="CS71" s="251"/>
      <c r="CT71" s="251"/>
      <c r="CU71" s="251"/>
      <c r="CV71" s="251"/>
      <c r="CW71" s="251"/>
      <c r="CX71" s="251"/>
      <c r="CY71" s="251"/>
      <c r="CZ71" s="251"/>
      <c r="DA71" s="251"/>
      <c r="DB71" s="251"/>
      <c r="DC71" s="251"/>
      <c r="DD71" s="251"/>
      <c r="DE71" s="251"/>
      <c r="DF71" s="251"/>
      <c r="DG71" s="251"/>
      <c r="DH71" s="251"/>
      <c r="DI71" s="251"/>
      <c r="DJ71" s="251"/>
      <c r="DK71" s="251"/>
      <c r="DL71" s="251"/>
      <c r="DM71" s="251"/>
      <c r="DN71" s="251"/>
      <c r="DO71" s="251"/>
      <c r="DP71" s="251"/>
      <c r="DQ71" s="251"/>
      <c r="DR71" s="251"/>
      <c r="DS71" s="251"/>
      <c r="DT71" s="251"/>
      <c r="DU71" s="251"/>
      <c r="DV71" s="251"/>
      <c r="DW71" s="251"/>
      <c r="DX71" s="251"/>
      <c r="DY71" s="251"/>
      <c r="DZ71" s="251"/>
      <c r="EA71" s="251"/>
      <c r="EB71" s="251"/>
      <c r="EC71" s="251"/>
      <c r="ED71" s="251"/>
      <c r="EE71" s="251"/>
      <c r="EF71" s="251"/>
      <c r="EG71" s="251"/>
      <c r="EH71" s="251"/>
      <c r="EI71" s="251"/>
      <c r="EJ71" s="251"/>
      <c r="EK71" s="251"/>
      <c r="EL71" s="251"/>
      <c r="EM71" s="251"/>
      <c r="EN71" s="251"/>
      <c r="EO71" s="251"/>
      <c r="EP71" s="251"/>
      <c r="EQ71" s="251"/>
      <c r="ER71" s="251"/>
      <c r="ES71" s="251"/>
      <c r="ET71" s="251"/>
      <c r="EU71" s="251"/>
      <c r="EV71" s="251"/>
      <c r="EW71" s="251"/>
      <c r="EX71" s="251"/>
      <c r="EY71" s="251"/>
      <c r="EZ71" s="251"/>
      <c r="FA71" s="251"/>
      <c r="FB71" s="251"/>
      <c r="FC71" s="251"/>
      <c r="FD71" s="251"/>
      <c r="FE71" s="251"/>
      <c r="FF71" s="251"/>
      <c r="FG71" s="251"/>
      <c r="FH71" s="251"/>
      <c r="FI71" s="251"/>
      <c r="FJ71" s="251"/>
      <c r="FK71" s="251"/>
      <c r="FL71" s="251"/>
      <c r="FM71" s="251"/>
      <c r="FN71" s="251"/>
      <c r="FO71" s="251"/>
      <c r="FP71" s="251"/>
      <c r="FQ71" s="251"/>
      <c r="FR71" s="251"/>
      <c r="FS71" s="251"/>
      <c r="FT71" s="251"/>
      <c r="FU71" s="251"/>
      <c r="FV71" s="251"/>
      <c r="FW71" s="251"/>
      <c r="FX71" s="251"/>
      <c r="FY71" s="251"/>
      <c r="FZ71" s="251"/>
      <c r="GA71" s="251"/>
      <c r="GB71" s="251"/>
      <c r="GC71" s="251"/>
      <c r="GD71" s="251"/>
      <c r="GE71" s="251"/>
      <c r="GF71" s="251"/>
      <c r="GG71" s="251"/>
      <c r="GH71" s="251"/>
      <c r="GI71" s="251"/>
      <c r="GJ71" s="251"/>
      <c r="GK71" s="251"/>
      <c r="GL71" s="251"/>
      <c r="GM71" s="251"/>
      <c r="GN71" s="251"/>
      <c r="GO71" s="251"/>
      <c r="GP71" s="251"/>
      <c r="GQ71" s="251"/>
      <c r="GR71" s="251"/>
      <c r="GS71" s="251"/>
      <c r="GT71" s="251"/>
      <c r="GU71" s="251"/>
      <c r="GV71" s="251"/>
      <c r="GW71" s="251"/>
      <c r="GX71" s="251"/>
      <c r="GY71" s="251"/>
      <c r="GZ71" s="251"/>
      <c r="HA71" s="251"/>
      <c r="HB71" s="251"/>
      <c r="HC71" s="251"/>
      <c r="HD71" s="251"/>
      <c r="HE71" s="251"/>
      <c r="HF71" s="251"/>
      <c r="HG71" s="251"/>
      <c r="HH71" s="251"/>
      <c r="HI71" s="251"/>
      <c r="HJ71" s="251"/>
      <c r="HK71" s="251"/>
      <c r="HL71" s="251"/>
      <c r="HM71" s="251"/>
      <c r="HN71" s="251"/>
      <c r="HO71" s="251"/>
      <c r="HP71" s="251"/>
      <c r="HQ71" s="251"/>
      <c r="HR71" s="251"/>
      <c r="HS71" s="251"/>
      <c r="HT71" s="251"/>
      <c r="HU71" s="251"/>
      <c r="HV71" s="251"/>
      <c r="HW71" s="251"/>
      <c r="HX71" s="251"/>
      <c r="HY71" s="251"/>
      <c r="HZ71" s="251"/>
      <c r="IA71" s="251"/>
      <c r="IB71" s="251"/>
      <c r="IC71" s="251"/>
      <c r="ID71" s="251"/>
      <c r="IE71" s="251"/>
      <c r="IF71" s="251"/>
      <c r="IG71" s="251"/>
      <c r="IH71" s="251"/>
      <c r="II71" s="251"/>
      <c r="IJ71" s="251"/>
      <c r="IK71" s="251"/>
      <c r="IL71" s="251"/>
      <c r="IM71" s="251"/>
      <c r="IN71" s="251"/>
      <c r="IO71" s="251"/>
      <c r="IP71" s="251"/>
      <c r="IQ71" s="251"/>
      <c r="IR71" s="251"/>
      <c r="IS71" s="251"/>
      <c r="IT71" s="251"/>
      <c r="IU71" s="251"/>
      <c r="IV71" s="251"/>
    </row>
    <row r="72" spans="1:256" hidden="1">
      <c r="A72" s="812"/>
      <c r="B72" s="797"/>
      <c r="C72" s="247" t="s">
        <v>1</v>
      </c>
      <c r="D72" s="248">
        <f>E72+M72</f>
        <v>0</v>
      </c>
      <c r="E72" s="249">
        <f>F72+I72+J72+K72+L72</f>
        <v>0</v>
      </c>
      <c r="F72" s="249">
        <f>G72+H72</f>
        <v>0</v>
      </c>
      <c r="G72" s="249"/>
      <c r="H72" s="249"/>
      <c r="I72" s="249"/>
      <c r="J72" s="249"/>
      <c r="K72" s="249"/>
      <c r="L72" s="249"/>
      <c r="M72" s="249">
        <f>N72+P72</f>
        <v>0</v>
      </c>
      <c r="N72" s="249"/>
      <c r="O72" s="249"/>
      <c r="P72" s="249"/>
      <c r="Q72" s="250"/>
      <c r="R72" s="250"/>
      <c r="S72" s="250"/>
      <c r="T72" s="250"/>
      <c r="U72" s="250"/>
      <c r="V72" s="251"/>
      <c r="W72" s="251"/>
      <c r="X72" s="251"/>
      <c r="Y72" s="251"/>
      <c r="Z72" s="251"/>
      <c r="AA72" s="251"/>
      <c r="AB72" s="251"/>
      <c r="AC72" s="251"/>
      <c r="AD72" s="251"/>
      <c r="AE72" s="251"/>
      <c r="AF72" s="251"/>
      <c r="AG72" s="251"/>
      <c r="AH72" s="251"/>
      <c r="AI72" s="251"/>
      <c r="AJ72" s="251"/>
      <c r="AK72" s="251"/>
      <c r="AL72" s="251"/>
      <c r="AM72" s="251"/>
      <c r="AN72" s="251"/>
      <c r="AO72" s="251"/>
      <c r="AP72" s="251"/>
      <c r="AQ72" s="251"/>
      <c r="AR72" s="251"/>
      <c r="AS72" s="251"/>
      <c r="AT72" s="251"/>
      <c r="AU72" s="251"/>
      <c r="AV72" s="251"/>
      <c r="AW72" s="251"/>
      <c r="AX72" s="251"/>
      <c r="AY72" s="251"/>
      <c r="AZ72" s="251"/>
      <c r="BA72" s="251"/>
      <c r="BB72" s="251"/>
      <c r="BC72" s="251"/>
      <c r="BD72" s="251"/>
      <c r="BE72" s="251"/>
      <c r="BF72" s="251"/>
      <c r="BG72" s="251"/>
      <c r="BH72" s="251"/>
      <c r="BI72" s="251"/>
      <c r="BJ72" s="251"/>
      <c r="BK72" s="251"/>
      <c r="BL72" s="251"/>
      <c r="BM72" s="251"/>
      <c r="BN72" s="251"/>
      <c r="BO72" s="251"/>
      <c r="BP72" s="251"/>
      <c r="BQ72" s="251"/>
      <c r="BR72" s="251"/>
      <c r="BS72" s="251"/>
      <c r="BT72" s="251"/>
      <c r="BU72" s="251"/>
      <c r="BV72" s="251"/>
      <c r="BW72" s="251"/>
      <c r="BX72" s="251"/>
      <c r="BY72" s="251"/>
      <c r="BZ72" s="251"/>
      <c r="CA72" s="251"/>
      <c r="CB72" s="251"/>
      <c r="CC72" s="251"/>
      <c r="CD72" s="251"/>
      <c r="CE72" s="251"/>
      <c r="CF72" s="251"/>
      <c r="CG72" s="251"/>
      <c r="CH72" s="251"/>
      <c r="CI72" s="251"/>
      <c r="CJ72" s="251"/>
      <c r="CK72" s="251"/>
      <c r="CL72" s="251"/>
      <c r="CM72" s="251"/>
      <c r="CN72" s="251"/>
      <c r="CO72" s="251"/>
      <c r="CP72" s="251"/>
      <c r="CQ72" s="251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251"/>
      <c r="DC72" s="251"/>
      <c r="DD72" s="251"/>
      <c r="DE72" s="251"/>
      <c r="DF72" s="251"/>
      <c r="DG72" s="251"/>
      <c r="DH72" s="251"/>
      <c r="DI72" s="251"/>
      <c r="DJ72" s="251"/>
      <c r="DK72" s="251"/>
      <c r="DL72" s="251"/>
      <c r="DM72" s="251"/>
      <c r="DN72" s="251"/>
      <c r="DO72" s="251"/>
      <c r="DP72" s="251"/>
      <c r="DQ72" s="251"/>
      <c r="DR72" s="251"/>
      <c r="DS72" s="251"/>
      <c r="DT72" s="251"/>
      <c r="DU72" s="251"/>
      <c r="DV72" s="251"/>
      <c r="DW72" s="251"/>
      <c r="DX72" s="251"/>
      <c r="DY72" s="251"/>
      <c r="DZ72" s="251"/>
      <c r="EA72" s="251"/>
      <c r="EB72" s="251"/>
      <c r="EC72" s="251"/>
      <c r="ED72" s="251"/>
      <c r="EE72" s="251"/>
      <c r="EF72" s="251"/>
      <c r="EG72" s="251"/>
      <c r="EH72" s="251"/>
      <c r="EI72" s="251"/>
      <c r="EJ72" s="251"/>
      <c r="EK72" s="251"/>
      <c r="EL72" s="251"/>
      <c r="EM72" s="251"/>
      <c r="EN72" s="251"/>
      <c r="EO72" s="251"/>
      <c r="EP72" s="251"/>
      <c r="EQ72" s="251"/>
      <c r="ER72" s="251"/>
      <c r="ES72" s="251"/>
      <c r="ET72" s="251"/>
      <c r="EU72" s="251"/>
      <c r="EV72" s="251"/>
      <c r="EW72" s="251"/>
      <c r="EX72" s="251"/>
      <c r="EY72" s="251"/>
      <c r="EZ72" s="251"/>
      <c r="FA72" s="251"/>
      <c r="FB72" s="251"/>
      <c r="FC72" s="251"/>
      <c r="FD72" s="251"/>
      <c r="FE72" s="251"/>
      <c r="FF72" s="251"/>
      <c r="FG72" s="251"/>
      <c r="FH72" s="251"/>
      <c r="FI72" s="251"/>
      <c r="FJ72" s="251"/>
      <c r="FK72" s="251"/>
      <c r="FL72" s="251"/>
      <c r="FM72" s="251"/>
      <c r="FN72" s="251"/>
      <c r="FO72" s="251"/>
      <c r="FP72" s="251"/>
      <c r="FQ72" s="251"/>
      <c r="FR72" s="251"/>
      <c r="FS72" s="251"/>
      <c r="FT72" s="251"/>
      <c r="FU72" s="251"/>
      <c r="FV72" s="251"/>
      <c r="FW72" s="251"/>
      <c r="FX72" s="251"/>
      <c r="FY72" s="251"/>
      <c r="FZ72" s="251"/>
      <c r="GA72" s="251"/>
      <c r="GB72" s="251"/>
      <c r="GC72" s="251"/>
      <c r="GD72" s="251"/>
      <c r="GE72" s="251"/>
      <c r="GF72" s="251"/>
      <c r="GG72" s="251"/>
      <c r="GH72" s="251"/>
      <c r="GI72" s="251"/>
      <c r="GJ72" s="251"/>
      <c r="GK72" s="251"/>
      <c r="GL72" s="251"/>
      <c r="GM72" s="251"/>
      <c r="GN72" s="251"/>
      <c r="GO72" s="251"/>
      <c r="GP72" s="251"/>
      <c r="GQ72" s="251"/>
      <c r="GR72" s="251"/>
      <c r="GS72" s="251"/>
      <c r="GT72" s="251"/>
      <c r="GU72" s="251"/>
      <c r="GV72" s="251"/>
      <c r="GW72" s="251"/>
      <c r="GX72" s="251"/>
      <c r="GY72" s="251"/>
      <c r="GZ72" s="251"/>
      <c r="HA72" s="251"/>
      <c r="HB72" s="251"/>
      <c r="HC72" s="251"/>
      <c r="HD72" s="251"/>
      <c r="HE72" s="251"/>
      <c r="HF72" s="251"/>
      <c r="HG72" s="251"/>
      <c r="HH72" s="251"/>
      <c r="HI72" s="251"/>
      <c r="HJ72" s="251"/>
      <c r="HK72" s="251"/>
      <c r="HL72" s="251"/>
      <c r="HM72" s="251"/>
      <c r="HN72" s="251"/>
      <c r="HO72" s="251"/>
      <c r="HP72" s="251"/>
      <c r="HQ72" s="251"/>
      <c r="HR72" s="251"/>
      <c r="HS72" s="251"/>
      <c r="HT72" s="251"/>
      <c r="HU72" s="251"/>
      <c r="HV72" s="251"/>
      <c r="HW72" s="251"/>
      <c r="HX72" s="251"/>
      <c r="HY72" s="251"/>
      <c r="HZ72" s="251"/>
      <c r="IA72" s="251"/>
      <c r="IB72" s="251"/>
      <c r="IC72" s="251"/>
      <c r="ID72" s="251"/>
      <c r="IE72" s="251"/>
      <c r="IF72" s="251"/>
      <c r="IG72" s="251"/>
      <c r="IH72" s="251"/>
      <c r="II72" s="251"/>
      <c r="IJ72" s="251"/>
      <c r="IK72" s="251"/>
      <c r="IL72" s="251"/>
      <c r="IM72" s="251"/>
      <c r="IN72" s="251"/>
      <c r="IO72" s="251"/>
      <c r="IP72" s="251"/>
      <c r="IQ72" s="251"/>
      <c r="IR72" s="251"/>
      <c r="IS72" s="251"/>
      <c r="IT72" s="251"/>
      <c r="IU72" s="251"/>
      <c r="IV72" s="251"/>
    </row>
    <row r="73" spans="1:256" hidden="1">
      <c r="A73" s="813"/>
      <c r="B73" s="798"/>
      <c r="C73" s="247" t="s">
        <v>2</v>
      </c>
      <c r="D73" s="248">
        <f>D71+D72</f>
        <v>22657683</v>
      </c>
      <c r="E73" s="249">
        <f t="shared" ref="E73:P73" si="25">E71+E72</f>
        <v>22657683</v>
      </c>
      <c r="F73" s="249">
        <f t="shared" si="25"/>
        <v>0</v>
      </c>
      <c r="G73" s="249">
        <f t="shared" si="25"/>
        <v>0</v>
      </c>
      <c r="H73" s="249">
        <f t="shared" si="25"/>
        <v>0</v>
      </c>
      <c r="I73" s="249">
        <f t="shared" si="25"/>
        <v>22657683</v>
      </c>
      <c r="J73" s="249">
        <f t="shared" si="25"/>
        <v>0</v>
      </c>
      <c r="K73" s="249">
        <f t="shared" si="25"/>
        <v>0</v>
      </c>
      <c r="L73" s="249">
        <f t="shared" si="25"/>
        <v>0</v>
      </c>
      <c r="M73" s="249">
        <f t="shared" si="25"/>
        <v>0</v>
      </c>
      <c r="N73" s="249">
        <f t="shared" si="25"/>
        <v>0</v>
      </c>
      <c r="O73" s="249">
        <f t="shared" si="25"/>
        <v>0</v>
      </c>
      <c r="P73" s="249">
        <f t="shared" si="25"/>
        <v>0</v>
      </c>
      <c r="Q73" s="250"/>
      <c r="R73" s="250"/>
      <c r="S73" s="250"/>
      <c r="T73" s="250"/>
      <c r="U73" s="250"/>
      <c r="V73" s="251"/>
      <c r="W73" s="251"/>
      <c r="X73" s="251"/>
      <c r="Y73" s="251"/>
      <c r="Z73" s="251"/>
      <c r="AA73" s="251"/>
      <c r="AB73" s="251"/>
      <c r="AC73" s="251"/>
      <c r="AD73" s="251"/>
      <c r="AE73" s="251"/>
      <c r="AF73" s="251"/>
      <c r="AG73" s="251"/>
      <c r="AH73" s="251"/>
      <c r="AI73" s="251"/>
      <c r="AJ73" s="251"/>
      <c r="AK73" s="251"/>
      <c r="AL73" s="251"/>
      <c r="AM73" s="251"/>
      <c r="AN73" s="251"/>
      <c r="AO73" s="251"/>
      <c r="AP73" s="251"/>
      <c r="AQ73" s="251"/>
      <c r="AR73" s="251"/>
      <c r="AS73" s="251"/>
      <c r="AT73" s="251"/>
      <c r="AU73" s="251"/>
      <c r="AV73" s="251"/>
      <c r="AW73" s="251"/>
      <c r="AX73" s="251"/>
      <c r="AY73" s="251"/>
      <c r="AZ73" s="251"/>
      <c r="BA73" s="251"/>
      <c r="BB73" s="251"/>
      <c r="BC73" s="251"/>
      <c r="BD73" s="251"/>
      <c r="BE73" s="251"/>
      <c r="BF73" s="251"/>
      <c r="BG73" s="251"/>
      <c r="BH73" s="251"/>
      <c r="BI73" s="251"/>
      <c r="BJ73" s="251"/>
      <c r="BK73" s="251"/>
      <c r="BL73" s="251"/>
      <c r="BM73" s="251"/>
      <c r="BN73" s="251"/>
      <c r="BO73" s="251"/>
      <c r="BP73" s="251"/>
      <c r="BQ73" s="251"/>
      <c r="BR73" s="251"/>
      <c r="BS73" s="251"/>
      <c r="BT73" s="251"/>
      <c r="BU73" s="251"/>
      <c r="BV73" s="251"/>
      <c r="BW73" s="251"/>
      <c r="BX73" s="251"/>
      <c r="BY73" s="251"/>
      <c r="BZ73" s="251"/>
      <c r="CA73" s="251"/>
      <c r="CB73" s="251"/>
      <c r="CC73" s="251"/>
      <c r="CD73" s="251"/>
      <c r="CE73" s="251"/>
      <c r="CF73" s="251"/>
      <c r="CG73" s="251"/>
      <c r="CH73" s="251"/>
      <c r="CI73" s="251"/>
      <c r="CJ73" s="251"/>
      <c r="CK73" s="251"/>
      <c r="CL73" s="251"/>
      <c r="CM73" s="251"/>
      <c r="CN73" s="251"/>
      <c r="CO73" s="251"/>
      <c r="CP73" s="251"/>
      <c r="CQ73" s="251"/>
      <c r="CR73" s="251"/>
      <c r="CS73" s="251"/>
      <c r="CT73" s="251"/>
      <c r="CU73" s="251"/>
      <c r="CV73" s="251"/>
      <c r="CW73" s="251"/>
      <c r="CX73" s="251"/>
      <c r="CY73" s="251"/>
      <c r="CZ73" s="251"/>
      <c r="DA73" s="251"/>
      <c r="DB73" s="251"/>
      <c r="DC73" s="251"/>
      <c r="DD73" s="251"/>
      <c r="DE73" s="251"/>
      <c r="DF73" s="251"/>
      <c r="DG73" s="251"/>
      <c r="DH73" s="251"/>
      <c r="DI73" s="251"/>
      <c r="DJ73" s="251"/>
      <c r="DK73" s="251"/>
      <c r="DL73" s="251"/>
      <c r="DM73" s="251"/>
      <c r="DN73" s="251"/>
      <c r="DO73" s="251"/>
      <c r="DP73" s="251"/>
      <c r="DQ73" s="251"/>
      <c r="DR73" s="251"/>
      <c r="DS73" s="251"/>
      <c r="DT73" s="251"/>
      <c r="DU73" s="251"/>
      <c r="DV73" s="251"/>
      <c r="DW73" s="251"/>
      <c r="DX73" s="251"/>
      <c r="DY73" s="251"/>
      <c r="DZ73" s="251"/>
      <c r="EA73" s="251"/>
      <c r="EB73" s="251"/>
      <c r="EC73" s="251"/>
      <c r="ED73" s="251"/>
      <c r="EE73" s="251"/>
      <c r="EF73" s="251"/>
      <c r="EG73" s="251"/>
      <c r="EH73" s="251"/>
      <c r="EI73" s="251"/>
      <c r="EJ73" s="251"/>
      <c r="EK73" s="251"/>
      <c r="EL73" s="251"/>
      <c r="EM73" s="251"/>
      <c r="EN73" s="251"/>
      <c r="EO73" s="251"/>
      <c r="EP73" s="251"/>
      <c r="EQ73" s="251"/>
      <c r="ER73" s="251"/>
      <c r="ES73" s="251"/>
      <c r="ET73" s="251"/>
      <c r="EU73" s="251"/>
      <c r="EV73" s="251"/>
      <c r="EW73" s="251"/>
      <c r="EX73" s="251"/>
      <c r="EY73" s="251"/>
      <c r="EZ73" s="251"/>
      <c r="FA73" s="251"/>
      <c r="FB73" s="251"/>
      <c r="FC73" s="251"/>
      <c r="FD73" s="251"/>
      <c r="FE73" s="251"/>
      <c r="FF73" s="251"/>
      <c r="FG73" s="251"/>
      <c r="FH73" s="251"/>
      <c r="FI73" s="251"/>
      <c r="FJ73" s="251"/>
      <c r="FK73" s="251"/>
      <c r="FL73" s="251"/>
      <c r="FM73" s="251"/>
      <c r="FN73" s="251"/>
      <c r="FO73" s="251"/>
      <c r="FP73" s="251"/>
      <c r="FQ73" s="251"/>
      <c r="FR73" s="251"/>
      <c r="FS73" s="251"/>
      <c r="FT73" s="251"/>
      <c r="FU73" s="251"/>
      <c r="FV73" s="251"/>
      <c r="FW73" s="251"/>
      <c r="FX73" s="251"/>
      <c r="FY73" s="251"/>
      <c r="FZ73" s="251"/>
      <c r="GA73" s="251"/>
      <c r="GB73" s="251"/>
      <c r="GC73" s="251"/>
      <c r="GD73" s="251"/>
      <c r="GE73" s="251"/>
      <c r="GF73" s="251"/>
      <c r="GG73" s="251"/>
      <c r="GH73" s="251"/>
      <c r="GI73" s="251"/>
      <c r="GJ73" s="251"/>
      <c r="GK73" s="251"/>
      <c r="GL73" s="251"/>
      <c r="GM73" s="251"/>
      <c r="GN73" s="251"/>
      <c r="GO73" s="251"/>
      <c r="GP73" s="251"/>
      <c r="GQ73" s="251"/>
      <c r="GR73" s="251"/>
      <c r="GS73" s="251"/>
      <c r="GT73" s="251"/>
      <c r="GU73" s="251"/>
      <c r="GV73" s="251"/>
      <c r="GW73" s="251"/>
      <c r="GX73" s="251"/>
      <c r="GY73" s="251"/>
      <c r="GZ73" s="251"/>
      <c r="HA73" s="251"/>
      <c r="HB73" s="251"/>
      <c r="HC73" s="251"/>
      <c r="HD73" s="251"/>
      <c r="HE73" s="251"/>
      <c r="HF73" s="251"/>
      <c r="HG73" s="251"/>
      <c r="HH73" s="251"/>
      <c r="HI73" s="251"/>
      <c r="HJ73" s="251"/>
      <c r="HK73" s="251"/>
      <c r="HL73" s="251"/>
      <c r="HM73" s="251"/>
      <c r="HN73" s="251"/>
      <c r="HO73" s="251"/>
      <c r="HP73" s="251"/>
      <c r="HQ73" s="251"/>
      <c r="HR73" s="251"/>
      <c r="HS73" s="251"/>
      <c r="HT73" s="251"/>
      <c r="HU73" s="251"/>
      <c r="HV73" s="251"/>
      <c r="HW73" s="251"/>
      <c r="HX73" s="251"/>
      <c r="HY73" s="251"/>
      <c r="HZ73" s="251"/>
      <c r="IA73" s="251"/>
      <c r="IB73" s="251"/>
      <c r="IC73" s="251"/>
      <c r="ID73" s="251"/>
      <c r="IE73" s="251"/>
      <c r="IF73" s="251"/>
      <c r="IG73" s="251"/>
      <c r="IH73" s="251"/>
      <c r="II73" s="251"/>
      <c r="IJ73" s="251"/>
      <c r="IK73" s="251"/>
      <c r="IL73" s="251"/>
      <c r="IM73" s="251"/>
      <c r="IN73" s="251"/>
      <c r="IO73" s="251"/>
      <c r="IP73" s="251"/>
      <c r="IQ73" s="251"/>
      <c r="IR73" s="251"/>
      <c r="IS73" s="251"/>
      <c r="IT73" s="251"/>
      <c r="IU73" s="251"/>
      <c r="IV73" s="251"/>
    </row>
    <row r="74" spans="1:256" ht="12.75" customHeight="1">
      <c r="A74" s="793" t="s">
        <v>325</v>
      </c>
      <c r="B74" s="796" t="s">
        <v>104</v>
      </c>
      <c r="C74" s="247" t="s">
        <v>0</v>
      </c>
      <c r="D74" s="248">
        <f>E74+M74</f>
        <v>590601061</v>
      </c>
      <c r="E74" s="249">
        <f>F74+I74+J74+K74+L74</f>
        <v>54021136</v>
      </c>
      <c r="F74" s="249">
        <f>G74+H74</f>
        <v>51914000</v>
      </c>
      <c r="G74" s="249">
        <v>0</v>
      </c>
      <c r="H74" s="249">
        <v>51914000</v>
      </c>
      <c r="I74" s="249">
        <v>0</v>
      </c>
      <c r="J74" s="249">
        <v>0</v>
      </c>
      <c r="K74" s="249">
        <v>2107136</v>
      </c>
      <c r="L74" s="249">
        <v>0</v>
      </c>
      <c r="M74" s="249">
        <f>N74+P74</f>
        <v>536579925</v>
      </c>
      <c r="N74" s="249">
        <v>536579925</v>
      </c>
      <c r="O74" s="249">
        <v>296258664</v>
      </c>
      <c r="P74" s="249">
        <v>0</v>
      </c>
      <c r="Q74" s="250"/>
      <c r="R74" s="250"/>
      <c r="S74" s="250"/>
      <c r="T74" s="250"/>
      <c r="U74" s="250"/>
      <c r="V74" s="251"/>
      <c r="W74" s="251"/>
      <c r="X74" s="251"/>
      <c r="Y74" s="251"/>
      <c r="Z74" s="251"/>
      <c r="AA74" s="251"/>
      <c r="AB74" s="251"/>
      <c r="AC74" s="251"/>
      <c r="AD74" s="251"/>
      <c r="AE74" s="251"/>
      <c r="AF74" s="251"/>
      <c r="AG74" s="251"/>
      <c r="AH74" s="251"/>
      <c r="AI74" s="251"/>
      <c r="AJ74" s="251"/>
      <c r="AK74" s="251"/>
      <c r="AL74" s="251"/>
      <c r="AM74" s="251"/>
      <c r="AN74" s="251"/>
      <c r="AO74" s="251"/>
      <c r="AP74" s="251"/>
      <c r="AQ74" s="251"/>
      <c r="AR74" s="251"/>
      <c r="AS74" s="251"/>
      <c r="AT74" s="251"/>
      <c r="AU74" s="251"/>
      <c r="AV74" s="251"/>
      <c r="AW74" s="251"/>
      <c r="AX74" s="251"/>
      <c r="AY74" s="251"/>
      <c r="AZ74" s="251"/>
      <c r="BA74" s="251"/>
      <c r="BB74" s="251"/>
      <c r="BC74" s="251"/>
      <c r="BD74" s="251"/>
      <c r="BE74" s="251"/>
      <c r="BF74" s="251"/>
      <c r="BG74" s="251"/>
      <c r="BH74" s="251"/>
      <c r="BI74" s="251"/>
      <c r="BJ74" s="251"/>
      <c r="BK74" s="251"/>
      <c r="BL74" s="251"/>
      <c r="BM74" s="251"/>
      <c r="BN74" s="251"/>
      <c r="BO74" s="251"/>
      <c r="BP74" s="251"/>
      <c r="BQ74" s="251"/>
      <c r="BR74" s="251"/>
      <c r="BS74" s="251"/>
      <c r="BT74" s="251"/>
      <c r="BU74" s="251"/>
      <c r="BV74" s="251"/>
      <c r="BW74" s="251"/>
      <c r="BX74" s="251"/>
      <c r="BY74" s="251"/>
      <c r="BZ74" s="251"/>
      <c r="CA74" s="251"/>
      <c r="CB74" s="251"/>
      <c r="CC74" s="251"/>
      <c r="CD74" s="251"/>
      <c r="CE74" s="251"/>
      <c r="CF74" s="251"/>
      <c r="CG74" s="251"/>
      <c r="CH74" s="251"/>
      <c r="CI74" s="251"/>
      <c r="CJ74" s="251"/>
      <c r="CK74" s="251"/>
      <c r="CL74" s="251"/>
      <c r="CM74" s="251"/>
      <c r="CN74" s="251"/>
      <c r="CO74" s="251"/>
      <c r="CP74" s="251"/>
      <c r="CQ74" s="251"/>
      <c r="CR74" s="251"/>
      <c r="CS74" s="251"/>
      <c r="CT74" s="251"/>
      <c r="CU74" s="251"/>
      <c r="CV74" s="251"/>
      <c r="CW74" s="251"/>
      <c r="CX74" s="251"/>
      <c r="CY74" s="251"/>
      <c r="CZ74" s="251"/>
      <c r="DA74" s="251"/>
      <c r="DB74" s="251"/>
      <c r="DC74" s="251"/>
      <c r="DD74" s="251"/>
      <c r="DE74" s="251"/>
      <c r="DF74" s="251"/>
      <c r="DG74" s="251"/>
      <c r="DH74" s="251"/>
      <c r="DI74" s="251"/>
      <c r="DJ74" s="251"/>
      <c r="DK74" s="251"/>
      <c r="DL74" s="251"/>
      <c r="DM74" s="251"/>
      <c r="DN74" s="251"/>
      <c r="DO74" s="251"/>
      <c r="DP74" s="251"/>
      <c r="DQ74" s="251"/>
      <c r="DR74" s="251"/>
      <c r="DS74" s="251"/>
      <c r="DT74" s="251"/>
      <c r="DU74" s="251"/>
      <c r="DV74" s="251"/>
      <c r="DW74" s="251"/>
      <c r="DX74" s="251"/>
      <c r="DY74" s="251"/>
      <c r="DZ74" s="251"/>
      <c r="EA74" s="251"/>
      <c r="EB74" s="251"/>
      <c r="EC74" s="251"/>
      <c r="ED74" s="251"/>
      <c r="EE74" s="251"/>
      <c r="EF74" s="251"/>
      <c r="EG74" s="251"/>
      <c r="EH74" s="251"/>
      <c r="EI74" s="251"/>
      <c r="EJ74" s="251"/>
      <c r="EK74" s="251"/>
      <c r="EL74" s="251"/>
      <c r="EM74" s="251"/>
      <c r="EN74" s="251"/>
      <c r="EO74" s="251"/>
      <c r="EP74" s="251"/>
      <c r="EQ74" s="251"/>
      <c r="ER74" s="251"/>
      <c r="ES74" s="251"/>
      <c r="ET74" s="251"/>
      <c r="EU74" s="251"/>
      <c r="EV74" s="251"/>
      <c r="EW74" s="251"/>
      <c r="EX74" s="251"/>
      <c r="EY74" s="251"/>
      <c r="EZ74" s="251"/>
      <c r="FA74" s="251"/>
      <c r="FB74" s="251"/>
      <c r="FC74" s="251"/>
      <c r="FD74" s="251"/>
      <c r="FE74" s="251"/>
      <c r="FF74" s="251"/>
      <c r="FG74" s="251"/>
      <c r="FH74" s="251"/>
      <c r="FI74" s="251"/>
      <c r="FJ74" s="251"/>
      <c r="FK74" s="251"/>
      <c r="FL74" s="251"/>
      <c r="FM74" s="251"/>
      <c r="FN74" s="251"/>
      <c r="FO74" s="251"/>
      <c r="FP74" s="251"/>
      <c r="FQ74" s="251"/>
      <c r="FR74" s="251"/>
      <c r="FS74" s="251"/>
      <c r="FT74" s="251"/>
      <c r="FU74" s="251"/>
      <c r="FV74" s="251"/>
      <c r="FW74" s="251"/>
      <c r="FX74" s="251"/>
      <c r="FY74" s="251"/>
      <c r="FZ74" s="251"/>
      <c r="GA74" s="251"/>
      <c r="GB74" s="251"/>
      <c r="GC74" s="251"/>
      <c r="GD74" s="251"/>
      <c r="GE74" s="251"/>
      <c r="GF74" s="251"/>
      <c r="GG74" s="251"/>
      <c r="GH74" s="251"/>
      <c r="GI74" s="251"/>
      <c r="GJ74" s="251"/>
      <c r="GK74" s="251"/>
      <c r="GL74" s="251"/>
      <c r="GM74" s="251"/>
      <c r="GN74" s="251"/>
      <c r="GO74" s="251"/>
      <c r="GP74" s="251"/>
      <c r="GQ74" s="251"/>
      <c r="GR74" s="251"/>
      <c r="GS74" s="251"/>
      <c r="GT74" s="251"/>
      <c r="GU74" s="251"/>
      <c r="GV74" s="251"/>
      <c r="GW74" s="251"/>
      <c r="GX74" s="251"/>
      <c r="GY74" s="251"/>
      <c r="GZ74" s="251"/>
      <c r="HA74" s="251"/>
      <c r="HB74" s="251"/>
      <c r="HC74" s="251"/>
      <c r="HD74" s="251"/>
      <c r="HE74" s="251"/>
      <c r="HF74" s="251"/>
      <c r="HG74" s="251"/>
      <c r="HH74" s="251"/>
      <c r="HI74" s="251"/>
      <c r="HJ74" s="251"/>
      <c r="HK74" s="251"/>
      <c r="HL74" s="251"/>
      <c r="HM74" s="251"/>
      <c r="HN74" s="251"/>
      <c r="HO74" s="251"/>
      <c r="HP74" s="251"/>
      <c r="HQ74" s="251"/>
      <c r="HR74" s="251"/>
      <c r="HS74" s="251"/>
      <c r="HT74" s="251"/>
      <c r="HU74" s="251"/>
      <c r="HV74" s="251"/>
      <c r="HW74" s="251"/>
      <c r="HX74" s="251"/>
      <c r="HY74" s="251"/>
      <c r="HZ74" s="251"/>
      <c r="IA74" s="251"/>
      <c r="IB74" s="251"/>
      <c r="IC74" s="251"/>
      <c r="ID74" s="251"/>
      <c r="IE74" s="251"/>
      <c r="IF74" s="251"/>
      <c r="IG74" s="251"/>
      <c r="IH74" s="251"/>
      <c r="II74" s="251"/>
      <c r="IJ74" s="251"/>
      <c r="IK74" s="251"/>
      <c r="IL74" s="251"/>
      <c r="IM74" s="251"/>
      <c r="IN74" s="251"/>
      <c r="IO74" s="251"/>
      <c r="IP74" s="251"/>
      <c r="IQ74" s="251"/>
      <c r="IR74" s="251"/>
      <c r="IS74" s="251"/>
      <c r="IT74" s="251"/>
      <c r="IU74" s="251"/>
      <c r="IV74" s="251"/>
    </row>
    <row r="75" spans="1:256" ht="12.75" customHeight="1">
      <c r="A75" s="794"/>
      <c r="B75" s="797"/>
      <c r="C75" s="247" t="s">
        <v>1</v>
      </c>
      <c r="D75" s="248">
        <f>E75+M75</f>
        <v>-26950289</v>
      </c>
      <c r="E75" s="249">
        <f>F75+I75+J75+K75+L75</f>
        <v>14416468</v>
      </c>
      <c r="F75" s="249">
        <f>G75+H75</f>
        <v>14895222</v>
      </c>
      <c r="G75" s="249"/>
      <c r="H75" s="249">
        <f>1858000+283000+7278868+5450000+5000+10354+10000</f>
        <v>14895222</v>
      </c>
      <c r="I75" s="249"/>
      <c r="J75" s="249"/>
      <c r="K75" s="249">
        <f>-328394-67601-56460-11699-8045-1657-4042-856</f>
        <v>-478754</v>
      </c>
      <c r="L75" s="249"/>
      <c r="M75" s="249">
        <f>N75+P75</f>
        <v>-41366757</v>
      </c>
      <c r="N75" s="249">
        <f>24771022-56032260-10055519-50000</f>
        <v>-41366757</v>
      </c>
      <c r="O75" s="249">
        <f>-56032260-10055519</f>
        <v>-66087779</v>
      </c>
      <c r="P75" s="249"/>
      <c r="Q75" s="250"/>
      <c r="R75" s="250"/>
      <c r="S75" s="250"/>
      <c r="T75" s="250"/>
      <c r="U75" s="250"/>
      <c r="V75" s="251"/>
      <c r="W75" s="251"/>
      <c r="X75" s="251"/>
      <c r="Y75" s="251"/>
      <c r="Z75" s="251"/>
      <c r="AA75" s="251"/>
      <c r="AB75" s="251"/>
      <c r="AC75" s="251"/>
      <c r="AD75" s="251"/>
      <c r="AE75" s="251"/>
      <c r="AF75" s="251"/>
      <c r="AG75" s="251"/>
      <c r="AH75" s="251"/>
      <c r="AI75" s="251"/>
      <c r="AJ75" s="251"/>
      <c r="AK75" s="251"/>
      <c r="AL75" s="251"/>
      <c r="AM75" s="251"/>
      <c r="AN75" s="251"/>
      <c r="AO75" s="251"/>
      <c r="AP75" s="251"/>
      <c r="AQ75" s="251"/>
      <c r="AR75" s="251"/>
      <c r="AS75" s="251"/>
      <c r="AT75" s="251"/>
      <c r="AU75" s="251"/>
      <c r="AV75" s="251"/>
      <c r="AW75" s="251"/>
      <c r="AX75" s="251"/>
      <c r="AY75" s="251"/>
      <c r="AZ75" s="251"/>
      <c r="BA75" s="251"/>
      <c r="BB75" s="251"/>
      <c r="BC75" s="251"/>
      <c r="BD75" s="251"/>
      <c r="BE75" s="251"/>
      <c r="BF75" s="251"/>
      <c r="BG75" s="251"/>
      <c r="BH75" s="251"/>
      <c r="BI75" s="251"/>
      <c r="BJ75" s="251"/>
      <c r="BK75" s="251"/>
      <c r="BL75" s="251"/>
      <c r="BM75" s="251"/>
      <c r="BN75" s="251"/>
      <c r="BO75" s="251"/>
      <c r="BP75" s="251"/>
      <c r="BQ75" s="251"/>
      <c r="BR75" s="251"/>
      <c r="BS75" s="251"/>
      <c r="BT75" s="251"/>
      <c r="BU75" s="251"/>
      <c r="BV75" s="251"/>
      <c r="BW75" s="251"/>
      <c r="BX75" s="251"/>
      <c r="BY75" s="251"/>
      <c r="BZ75" s="251"/>
      <c r="CA75" s="251"/>
      <c r="CB75" s="251"/>
      <c r="CC75" s="251"/>
      <c r="CD75" s="251"/>
      <c r="CE75" s="251"/>
      <c r="CF75" s="251"/>
      <c r="CG75" s="251"/>
      <c r="CH75" s="251"/>
      <c r="CI75" s="251"/>
      <c r="CJ75" s="251"/>
      <c r="CK75" s="251"/>
      <c r="CL75" s="251"/>
      <c r="CM75" s="251"/>
      <c r="CN75" s="251"/>
      <c r="CO75" s="251"/>
      <c r="CP75" s="251"/>
      <c r="CQ75" s="251"/>
      <c r="CR75" s="251"/>
      <c r="CS75" s="251"/>
      <c r="CT75" s="251"/>
      <c r="CU75" s="251"/>
      <c r="CV75" s="251"/>
      <c r="CW75" s="251"/>
      <c r="CX75" s="251"/>
      <c r="CY75" s="251"/>
      <c r="CZ75" s="251"/>
      <c r="DA75" s="251"/>
      <c r="DB75" s="251"/>
      <c r="DC75" s="251"/>
      <c r="DD75" s="251"/>
      <c r="DE75" s="251"/>
      <c r="DF75" s="251"/>
      <c r="DG75" s="251"/>
      <c r="DH75" s="251"/>
      <c r="DI75" s="251"/>
      <c r="DJ75" s="251"/>
      <c r="DK75" s="251"/>
      <c r="DL75" s="251"/>
      <c r="DM75" s="251"/>
      <c r="DN75" s="251"/>
      <c r="DO75" s="251"/>
      <c r="DP75" s="251"/>
      <c r="DQ75" s="251"/>
      <c r="DR75" s="251"/>
      <c r="DS75" s="251"/>
      <c r="DT75" s="251"/>
      <c r="DU75" s="251"/>
      <c r="DV75" s="251"/>
      <c r="DW75" s="251"/>
      <c r="DX75" s="251"/>
      <c r="DY75" s="251"/>
      <c r="DZ75" s="251"/>
      <c r="EA75" s="251"/>
      <c r="EB75" s="251"/>
      <c r="EC75" s="251"/>
      <c r="ED75" s="251"/>
      <c r="EE75" s="251"/>
      <c r="EF75" s="251"/>
      <c r="EG75" s="251"/>
      <c r="EH75" s="251"/>
      <c r="EI75" s="251"/>
      <c r="EJ75" s="251"/>
      <c r="EK75" s="251"/>
      <c r="EL75" s="251"/>
      <c r="EM75" s="251"/>
      <c r="EN75" s="251"/>
      <c r="EO75" s="251"/>
      <c r="EP75" s="251"/>
      <c r="EQ75" s="251"/>
      <c r="ER75" s="251"/>
      <c r="ES75" s="251"/>
      <c r="ET75" s="251"/>
      <c r="EU75" s="251"/>
      <c r="EV75" s="251"/>
      <c r="EW75" s="251"/>
      <c r="EX75" s="251"/>
      <c r="EY75" s="251"/>
      <c r="EZ75" s="251"/>
      <c r="FA75" s="251"/>
      <c r="FB75" s="251"/>
      <c r="FC75" s="251"/>
      <c r="FD75" s="251"/>
      <c r="FE75" s="251"/>
      <c r="FF75" s="251"/>
      <c r="FG75" s="251"/>
      <c r="FH75" s="251"/>
      <c r="FI75" s="251"/>
      <c r="FJ75" s="251"/>
      <c r="FK75" s="251"/>
      <c r="FL75" s="251"/>
      <c r="FM75" s="251"/>
      <c r="FN75" s="251"/>
      <c r="FO75" s="251"/>
      <c r="FP75" s="251"/>
      <c r="FQ75" s="251"/>
      <c r="FR75" s="251"/>
      <c r="FS75" s="251"/>
      <c r="FT75" s="251"/>
      <c r="FU75" s="251"/>
      <c r="FV75" s="251"/>
      <c r="FW75" s="251"/>
      <c r="FX75" s="251"/>
      <c r="FY75" s="251"/>
      <c r="FZ75" s="251"/>
      <c r="GA75" s="251"/>
      <c r="GB75" s="251"/>
      <c r="GC75" s="251"/>
      <c r="GD75" s="251"/>
      <c r="GE75" s="251"/>
      <c r="GF75" s="251"/>
      <c r="GG75" s="251"/>
      <c r="GH75" s="251"/>
      <c r="GI75" s="251"/>
      <c r="GJ75" s="251"/>
      <c r="GK75" s="251"/>
      <c r="GL75" s="251"/>
      <c r="GM75" s="251"/>
      <c r="GN75" s="251"/>
      <c r="GO75" s="251"/>
      <c r="GP75" s="251"/>
      <c r="GQ75" s="251"/>
      <c r="GR75" s="251"/>
      <c r="GS75" s="251"/>
      <c r="GT75" s="251"/>
      <c r="GU75" s="251"/>
      <c r="GV75" s="251"/>
      <c r="GW75" s="251"/>
      <c r="GX75" s="251"/>
      <c r="GY75" s="251"/>
      <c r="GZ75" s="251"/>
      <c r="HA75" s="251"/>
      <c r="HB75" s="251"/>
      <c r="HC75" s="251"/>
      <c r="HD75" s="251"/>
      <c r="HE75" s="251"/>
      <c r="HF75" s="251"/>
      <c r="HG75" s="251"/>
      <c r="HH75" s="251"/>
      <c r="HI75" s="251"/>
      <c r="HJ75" s="251"/>
      <c r="HK75" s="251"/>
      <c r="HL75" s="251"/>
      <c r="HM75" s="251"/>
      <c r="HN75" s="251"/>
      <c r="HO75" s="251"/>
      <c r="HP75" s="251"/>
      <c r="HQ75" s="251"/>
      <c r="HR75" s="251"/>
      <c r="HS75" s="251"/>
      <c r="HT75" s="251"/>
      <c r="HU75" s="251"/>
      <c r="HV75" s="251"/>
      <c r="HW75" s="251"/>
      <c r="HX75" s="251"/>
      <c r="HY75" s="251"/>
      <c r="HZ75" s="251"/>
      <c r="IA75" s="251"/>
      <c r="IB75" s="251"/>
      <c r="IC75" s="251"/>
      <c r="ID75" s="251"/>
      <c r="IE75" s="251"/>
      <c r="IF75" s="251"/>
      <c r="IG75" s="251"/>
      <c r="IH75" s="251"/>
      <c r="II75" s="251"/>
      <c r="IJ75" s="251"/>
      <c r="IK75" s="251"/>
      <c r="IL75" s="251"/>
      <c r="IM75" s="251"/>
      <c r="IN75" s="251"/>
      <c r="IO75" s="251"/>
      <c r="IP75" s="251"/>
      <c r="IQ75" s="251"/>
      <c r="IR75" s="251"/>
      <c r="IS75" s="251"/>
      <c r="IT75" s="251"/>
      <c r="IU75" s="251"/>
      <c r="IV75" s="251"/>
    </row>
    <row r="76" spans="1:256" ht="12.75" customHeight="1">
      <c r="A76" s="795"/>
      <c r="B76" s="798"/>
      <c r="C76" s="247" t="s">
        <v>2</v>
      </c>
      <c r="D76" s="248">
        <f>D74+D75</f>
        <v>563650772</v>
      </c>
      <c r="E76" s="249">
        <f t="shared" ref="E76:P76" si="26">E74+E75</f>
        <v>68437604</v>
      </c>
      <c r="F76" s="249">
        <f t="shared" si="26"/>
        <v>66809222</v>
      </c>
      <c r="G76" s="249">
        <f t="shared" si="26"/>
        <v>0</v>
      </c>
      <c r="H76" s="249">
        <f t="shared" si="26"/>
        <v>66809222</v>
      </c>
      <c r="I76" s="249">
        <f t="shared" si="26"/>
        <v>0</v>
      </c>
      <c r="J76" s="249">
        <f t="shared" si="26"/>
        <v>0</v>
      </c>
      <c r="K76" s="249">
        <f t="shared" si="26"/>
        <v>1628382</v>
      </c>
      <c r="L76" s="249">
        <f t="shared" si="26"/>
        <v>0</v>
      </c>
      <c r="M76" s="249">
        <f t="shared" si="26"/>
        <v>495213168</v>
      </c>
      <c r="N76" s="249">
        <f t="shared" si="26"/>
        <v>495213168</v>
      </c>
      <c r="O76" s="249">
        <f t="shared" si="26"/>
        <v>230170885</v>
      </c>
      <c r="P76" s="249">
        <f t="shared" si="26"/>
        <v>0</v>
      </c>
      <c r="Q76" s="250"/>
      <c r="R76" s="250"/>
      <c r="S76" s="250"/>
      <c r="T76" s="250"/>
      <c r="U76" s="250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  <c r="AT76" s="251"/>
      <c r="AU76" s="251"/>
      <c r="AV76" s="251"/>
      <c r="AW76" s="251"/>
      <c r="AX76" s="251"/>
      <c r="AY76" s="251"/>
      <c r="AZ76" s="251"/>
      <c r="BA76" s="251"/>
      <c r="BB76" s="251"/>
      <c r="BC76" s="251"/>
      <c r="BD76" s="251"/>
      <c r="BE76" s="251"/>
      <c r="BF76" s="251"/>
      <c r="BG76" s="251"/>
      <c r="BH76" s="251"/>
      <c r="BI76" s="251"/>
      <c r="BJ76" s="251"/>
      <c r="BK76" s="251"/>
      <c r="BL76" s="251"/>
      <c r="BM76" s="251"/>
      <c r="BN76" s="251"/>
      <c r="BO76" s="251"/>
      <c r="BP76" s="251"/>
      <c r="BQ76" s="251"/>
      <c r="BR76" s="251"/>
      <c r="BS76" s="251"/>
      <c r="BT76" s="251"/>
      <c r="BU76" s="251"/>
      <c r="BV76" s="251"/>
      <c r="BW76" s="251"/>
      <c r="BX76" s="251"/>
      <c r="BY76" s="251"/>
      <c r="BZ76" s="251"/>
      <c r="CA76" s="251"/>
      <c r="CB76" s="251"/>
      <c r="CC76" s="251"/>
      <c r="CD76" s="251"/>
      <c r="CE76" s="251"/>
      <c r="CF76" s="251"/>
      <c r="CG76" s="251"/>
      <c r="CH76" s="251"/>
      <c r="CI76" s="251"/>
      <c r="CJ76" s="251"/>
      <c r="CK76" s="251"/>
      <c r="CL76" s="251"/>
      <c r="CM76" s="251"/>
      <c r="CN76" s="251"/>
      <c r="CO76" s="251"/>
      <c r="CP76" s="251"/>
      <c r="CQ76" s="251"/>
      <c r="CR76" s="251"/>
      <c r="CS76" s="251"/>
      <c r="CT76" s="251"/>
      <c r="CU76" s="251"/>
      <c r="CV76" s="251"/>
      <c r="CW76" s="251"/>
      <c r="CX76" s="251"/>
      <c r="CY76" s="251"/>
      <c r="CZ76" s="251"/>
      <c r="DA76" s="251"/>
      <c r="DB76" s="251"/>
      <c r="DC76" s="251"/>
      <c r="DD76" s="251"/>
      <c r="DE76" s="251"/>
      <c r="DF76" s="251"/>
      <c r="DG76" s="251"/>
      <c r="DH76" s="251"/>
      <c r="DI76" s="251"/>
      <c r="DJ76" s="251"/>
      <c r="DK76" s="251"/>
      <c r="DL76" s="251"/>
      <c r="DM76" s="251"/>
      <c r="DN76" s="251"/>
      <c r="DO76" s="251"/>
      <c r="DP76" s="251"/>
      <c r="DQ76" s="251"/>
      <c r="DR76" s="251"/>
      <c r="DS76" s="251"/>
      <c r="DT76" s="251"/>
      <c r="DU76" s="251"/>
      <c r="DV76" s="251"/>
      <c r="DW76" s="251"/>
      <c r="DX76" s="251"/>
      <c r="DY76" s="251"/>
      <c r="DZ76" s="251"/>
      <c r="EA76" s="251"/>
      <c r="EB76" s="251"/>
      <c r="EC76" s="251"/>
      <c r="ED76" s="251"/>
      <c r="EE76" s="251"/>
      <c r="EF76" s="251"/>
      <c r="EG76" s="251"/>
      <c r="EH76" s="251"/>
      <c r="EI76" s="251"/>
      <c r="EJ76" s="251"/>
      <c r="EK76" s="251"/>
      <c r="EL76" s="251"/>
      <c r="EM76" s="251"/>
      <c r="EN76" s="251"/>
      <c r="EO76" s="251"/>
      <c r="EP76" s="251"/>
      <c r="EQ76" s="251"/>
      <c r="ER76" s="251"/>
      <c r="ES76" s="251"/>
      <c r="ET76" s="251"/>
      <c r="EU76" s="251"/>
      <c r="EV76" s="251"/>
      <c r="EW76" s="251"/>
      <c r="EX76" s="251"/>
      <c r="EY76" s="251"/>
      <c r="EZ76" s="251"/>
      <c r="FA76" s="251"/>
      <c r="FB76" s="251"/>
      <c r="FC76" s="251"/>
      <c r="FD76" s="251"/>
      <c r="FE76" s="251"/>
      <c r="FF76" s="251"/>
      <c r="FG76" s="251"/>
      <c r="FH76" s="251"/>
      <c r="FI76" s="251"/>
      <c r="FJ76" s="251"/>
      <c r="FK76" s="251"/>
      <c r="FL76" s="251"/>
      <c r="FM76" s="251"/>
      <c r="FN76" s="251"/>
      <c r="FO76" s="251"/>
      <c r="FP76" s="251"/>
      <c r="FQ76" s="251"/>
      <c r="FR76" s="251"/>
      <c r="FS76" s="251"/>
      <c r="FT76" s="251"/>
      <c r="FU76" s="251"/>
      <c r="FV76" s="251"/>
      <c r="FW76" s="251"/>
      <c r="FX76" s="251"/>
      <c r="FY76" s="251"/>
      <c r="FZ76" s="251"/>
      <c r="GA76" s="251"/>
      <c r="GB76" s="251"/>
      <c r="GC76" s="251"/>
      <c r="GD76" s="251"/>
      <c r="GE76" s="251"/>
      <c r="GF76" s="251"/>
      <c r="GG76" s="251"/>
      <c r="GH76" s="251"/>
      <c r="GI76" s="251"/>
      <c r="GJ76" s="251"/>
      <c r="GK76" s="251"/>
      <c r="GL76" s="251"/>
      <c r="GM76" s="251"/>
      <c r="GN76" s="251"/>
      <c r="GO76" s="251"/>
      <c r="GP76" s="251"/>
      <c r="GQ76" s="251"/>
      <c r="GR76" s="251"/>
      <c r="GS76" s="251"/>
      <c r="GT76" s="251"/>
      <c r="GU76" s="251"/>
      <c r="GV76" s="251"/>
      <c r="GW76" s="251"/>
      <c r="GX76" s="251"/>
      <c r="GY76" s="251"/>
      <c r="GZ76" s="251"/>
      <c r="HA76" s="251"/>
      <c r="HB76" s="251"/>
      <c r="HC76" s="251"/>
      <c r="HD76" s="251"/>
      <c r="HE76" s="251"/>
      <c r="HF76" s="251"/>
      <c r="HG76" s="251"/>
      <c r="HH76" s="251"/>
      <c r="HI76" s="251"/>
      <c r="HJ76" s="251"/>
      <c r="HK76" s="251"/>
      <c r="HL76" s="251"/>
      <c r="HM76" s="251"/>
      <c r="HN76" s="251"/>
      <c r="HO76" s="251"/>
      <c r="HP76" s="251"/>
      <c r="HQ76" s="251"/>
      <c r="HR76" s="251"/>
      <c r="HS76" s="251"/>
      <c r="HT76" s="251"/>
      <c r="HU76" s="251"/>
      <c r="HV76" s="251"/>
      <c r="HW76" s="251"/>
      <c r="HX76" s="251"/>
      <c r="HY76" s="251"/>
      <c r="HZ76" s="251"/>
      <c r="IA76" s="251"/>
      <c r="IB76" s="251"/>
      <c r="IC76" s="251"/>
      <c r="ID76" s="251"/>
      <c r="IE76" s="251"/>
      <c r="IF76" s="251"/>
      <c r="IG76" s="251"/>
      <c r="IH76" s="251"/>
      <c r="II76" s="251"/>
      <c r="IJ76" s="251"/>
      <c r="IK76" s="251"/>
      <c r="IL76" s="251"/>
      <c r="IM76" s="251"/>
      <c r="IN76" s="251"/>
      <c r="IO76" s="251"/>
      <c r="IP76" s="251"/>
      <c r="IQ76" s="251"/>
      <c r="IR76" s="251"/>
      <c r="IS76" s="251"/>
      <c r="IT76" s="251"/>
      <c r="IU76" s="251"/>
      <c r="IV76" s="251"/>
    </row>
    <row r="77" spans="1:256" ht="12.75" customHeight="1">
      <c r="A77" s="793" t="s">
        <v>320</v>
      </c>
      <c r="B77" s="796" t="s">
        <v>227</v>
      </c>
      <c r="C77" s="247" t="s">
        <v>0</v>
      </c>
      <c r="D77" s="248">
        <f>E77+M77</f>
        <v>8657901</v>
      </c>
      <c r="E77" s="249">
        <f>F77+I77+J77+K77+L77</f>
        <v>0</v>
      </c>
      <c r="F77" s="249">
        <f>G77+H77</f>
        <v>0</v>
      </c>
      <c r="G77" s="249">
        <v>0</v>
      </c>
      <c r="H77" s="249">
        <v>0</v>
      </c>
      <c r="I77" s="249">
        <v>0</v>
      </c>
      <c r="J77" s="249">
        <v>0</v>
      </c>
      <c r="K77" s="249">
        <v>0</v>
      </c>
      <c r="L77" s="249">
        <v>0</v>
      </c>
      <c r="M77" s="249">
        <f>N77+P77</f>
        <v>8657901</v>
      </c>
      <c r="N77" s="249">
        <v>8657901</v>
      </c>
      <c r="O77" s="249">
        <v>0</v>
      </c>
      <c r="P77" s="249">
        <v>0</v>
      </c>
      <c r="Q77" s="250"/>
      <c r="R77" s="250"/>
      <c r="S77" s="250"/>
      <c r="T77" s="250"/>
      <c r="U77" s="250"/>
      <c r="V77" s="251"/>
      <c r="W77" s="251"/>
      <c r="X77" s="251"/>
      <c r="Y77" s="251"/>
      <c r="Z77" s="251"/>
      <c r="AA77" s="251"/>
      <c r="AB77" s="251"/>
      <c r="AC77" s="251"/>
      <c r="AD77" s="251"/>
      <c r="AE77" s="251"/>
      <c r="AF77" s="251"/>
      <c r="AG77" s="251"/>
      <c r="AH77" s="251"/>
      <c r="AI77" s="251"/>
      <c r="AJ77" s="251"/>
      <c r="AK77" s="251"/>
      <c r="AL77" s="251"/>
      <c r="AM77" s="251"/>
      <c r="AN77" s="251"/>
      <c r="AO77" s="251"/>
      <c r="AP77" s="251"/>
      <c r="AQ77" s="251"/>
      <c r="AR77" s="251"/>
      <c r="AS77" s="251"/>
      <c r="AT77" s="251"/>
      <c r="AU77" s="251"/>
      <c r="AV77" s="251"/>
      <c r="AW77" s="251"/>
      <c r="AX77" s="251"/>
      <c r="AY77" s="251"/>
      <c r="AZ77" s="251"/>
      <c r="BA77" s="251"/>
      <c r="BB77" s="251"/>
      <c r="BC77" s="251"/>
      <c r="BD77" s="251"/>
      <c r="BE77" s="251"/>
      <c r="BF77" s="251"/>
      <c r="BG77" s="251"/>
      <c r="BH77" s="251"/>
      <c r="BI77" s="251"/>
      <c r="BJ77" s="251"/>
      <c r="BK77" s="251"/>
      <c r="BL77" s="251"/>
      <c r="BM77" s="251"/>
      <c r="BN77" s="251"/>
      <c r="BO77" s="251"/>
      <c r="BP77" s="251"/>
      <c r="BQ77" s="251"/>
      <c r="BR77" s="251"/>
      <c r="BS77" s="251"/>
      <c r="BT77" s="251"/>
      <c r="BU77" s="251"/>
      <c r="BV77" s="251"/>
      <c r="BW77" s="251"/>
      <c r="BX77" s="251"/>
      <c r="BY77" s="251"/>
      <c r="BZ77" s="251"/>
      <c r="CA77" s="251"/>
      <c r="CB77" s="251"/>
      <c r="CC77" s="251"/>
      <c r="CD77" s="251"/>
      <c r="CE77" s="251"/>
      <c r="CF77" s="251"/>
      <c r="CG77" s="251"/>
      <c r="CH77" s="251"/>
      <c r="CI77" s="251"/>
      <c r="CJ77" s="251"/>
      <c r="CK77" s="251"/>
      <c r="CL77" s="251"/>
      <c r="CM77" s="251"/>
      <c r="CN77" s="251"/>
      <c r="CO77" s="251"/>
      <c r="CP77" s="251"/>
      <c r="CQ77" s="251"/>
      <c r="CR77" s="251"/>
      <c r="CS77" s="251"/>
      <c r="CT77" s="251"/>
      <c r="CU77" s="251"/>
      <c r="CV77" s="251"/>
      <c r="CW77" s="251"/>
      <c r="CX77" s="251"/>
      <c r="CY77" s="251"/>
      <c r="CZ77" s="251"/>
      <c r="DA77" s="251"/>
      <c r="DB77" s="251"/>
      <c r="DC77" s="251"/>
      <c r="DD77" s="251"/>
      <c r="DE77" s="251"/>
      <c r="DF77" s="251"/>
      <c r="DG77" s="251"/>
      <c r="DH77" s="251"/>
      <c r="DI77" s="251"/>
      <c r="DJ77" s="251"/>
      <c r="DK77" s="251"/>
      <c r="DL77" s="251"/>
      <c r="DM77" s="251"/>
      <c r="DN77" s="251"/>
      <c r="DO77" s="251"/>
      <c r="DP77" s="251"/>
      <c r="DQ77" s="251"/>
      <c r="DR77" s="251"/>
      <c r="DS77" s="251"/>
      <c r="DT77" s="251"/>
      <c r="DU77" s="251"/>
      <c r="DV77" s="251"/>
      <c r="DW77" s="251"/>
      <c r="DX77" s="251"/>
      <c r="DY77" s="251"/>
      <c r="DZ77" s="251"/>
      <c r="EA77" s="251"/>
      <c r="EB77" s="251"/>
      <c r="EC77" s="251"/>
      <c r="ED77" s="251"/>
      <c r="EE77" s="251"/>
      <c r="EF77" s="251"/>
      <c r="EG77" s="251"/>
      <c r="EH77" s="251"/>
      <c r="EI77" s="251"/>
      <c r="EJ77" s="251"/>
      <c r="EK77" s="251"/>
      <c r="EL77" s="251"/>
      <c r="EM77" s="251"/>
      <c r="EN77" s="251"/>
      <c r="EO77" s="251"/>
      <c r="EP77" s="251"/>
      <c r="EQ77" s="251"/>
      <c r="ER77" s="251"/>
      <c r="ES77" s="251"/>
      <c r="ET77" s="251"/>
      <c r="EU77" s="251"/>
      <c r="EV77" s="251"/>
      <c r="EW77" s="251"/>
      <c r="EX77" s="251"/>
      <c r="EY77" s="251"/>
      <c r="EZ77" s="251"/>
      <c r="FA77" s="251"/>
      <c r="FB77" s="251"/>
      <c r="FC77" s="251"/>
      <c r="FD77" s="251"/>
      <c r="FE77" s="251"/>
      <c r="FF77" s="251"/>
      <c r="FG77" s="251"/>
      <c r="FH77" s="251"/>
      <c r="FI77" s="251"/>
      <c r="FJ77" s="251"/>
      <c r="FK77" s="251"/>
      <c r="FL77" s="251"/>
      <c r="FM77" s="251"/>
      <c r="FN77" s="251"/>
      <c r="FO77" s="251"/>
      <c r="FP77" s="251"/>
      <c r="FQ77" s="251"/>
      <c r="FR77" s="251"/>
      <c r="FS77" s="251"/>
      <c r="FT77" s="251"/>
      <c r="FU77" s="251"/>
      <c r="FV77" s="251"/>
      <c r="FW77" s="251"/>
      <c r="FX77" s="251"/>
      <c r="FY77" s="251"/>
      <c r="FZ77" s="251"/>
      <c r="GA77" s="251"/>
      <c r="GB77" s="251"/>
      <c r="GC77" s="251"/>
      <c r="GD77" s="251"/>
      <c r="GE77" s="251"/>
      <c r="GF77" s="251"/>
      <c r="GG77" s="251"/>
      <c r="GH77" s="251"/>
      <c r="GI77" s="251"/>
      <c r="GJ77" s="251"/>
      <c r="GK77" s="251"/>
      <c r="GL77" s="251"/>
      <c r="GM77" s="251"/>
      <c r="GN77" s="251"/>
      <c r="GO77" s="251"/>
      <c r="GP77" s="251"/>
      <c r="GQ77" s="251"/>
      <c r="GR77" s="251"/>
      <c r="GS77" s="251"/>
      <c r="GT77" s="251"/>
      <c r="GU77" s="251"/>
      <c r="GV77" s="251"/>
      <c r="GW77" s="251"/>
      <c r="GX77" s="251"/>
      <c r="GY77" s="251"/>
      <c r="GZ77" s="251"/>
      <c r="HA77" s="251"/>
      <c r="HB77" s="251"/>
      <c r="HC77" s="251"/>
      <c r="HD77" s="251"/>
      <c r="HE77" s="251"/>
      <c r="HF77" s="251"/>
      <c r="HG77" s="251"/>
      <c r="HH77" s="251"/>
      <c r="HI77" s="251"/>
      <c r="HJ77" s="251"/>
      <c r="HK77" s="251"/>
      <c r="HL77" s="251"/>
      <c r="HM77" s="251"/>
      <c r="HN77" s="251"/>
      <c r="HO77" s="251"/>
      <c r="HP77" s="251"/>
      <c r="HQ77" s="251"/>
      <c r="HR77" s="251"/>
      <c r="HS77" s="251"/>
      <c r="HT77" s="251"/>
      <c r="HU77" s="251"/>
      <c r="HV77" s="251"/>
      <c r="HW77" s="251"/>
      <c r="HX77" s="251"/>
      <c r="HY77" s="251"/>
      <c r="HZ77" s="251"/>
      <c r="IA77" s="251"/>
      <c r="IB77" s="251"/>
      <c r="IC77" s="251"/>
      <c r="ID77" s="251"/>
      <c r="IE77" s="251"/>
      <c r="IF77" s="251"/>
      <c r="IG77" s="251"/>
      <c r="IH77" s="251"/>
      <c r="II77" s="251"/>
      <c r="IJ77" s="251"/>
      <c r="IK77" s="251"/>
      <c r="IL77" s="251"/>
      <c r="IM77" s="251"/>
      <c r="IN77" s="251"/>
      <c r="IO77" s="251"/>
      <c r="IP77" s="251"/>
      <c r="IQ77" s="251"/>
      <c r="IR77" s="251"/>
      <c r="IS77" s="251"/>
      <c r="IT77" s="251"/>
      <c r="IU77" s="251"/>
      <c r="IV77" s="251"/>
    </row>
    <row r="78" spans="1:256" ht="12.75" customHeight="1">
      <c r="A78" s="794"/>
      <c r="B78" s="797"/>
      <c r="C78" s="247" t="s">
        <v>1</v>
      </c>
      <c r="D78" s="248">
        <f>E78+M78</f>
        <v>1250000</v>
      </c>
      <c r="E78" s="249">
        <f>F78+I78+J78+K78+L78</f>
        <v>0</v>
      </c>
      <c r="F78" s="249">
        <f>G78+H78</f>
        <v>0</v>
      </c>
      <c r="G78" s="249"/>
      <c r="H78" s="249"/>
      <c r="I78" s="249"/>
      <c r="J78" s="249"/>
      <c r="K78" s="249"/>
      <c r="L78" s="249"/>
      <c r="M78" s="249">
        <f>N78+P78</f>
        <v>1250000</v>
      </c>
      <c r="N78" s="249">
        <v>1250000</v>
      </c>
      <c r="O78" s="249"/>
      <c r="P78" s="249"/>
      <c r="Q78" s="250"/>
      <c r="R78" s="250"/>
      <c r="S78" s="250"/>
      <c r="T78" s="250"/>
      <c r="U78" s="250"/>
      <c r="V78" s="251"/>
      <c r="W78" s="251"/>
      <c r="X78" s="251"/>
      <c r="Y78" s="251"/>
      <c r="Z78" s="251"/>
      <c r="AA78" s="251"/>
      <c r="AB78" s="251"/>
      <c r="AC78" s="251"/>
      <c r="AD78" s="251"/>
      <c r="AE78" s="251"/>
      <c r="AF78" s="251"/>
      <c r="AG78" s="251"/>
      <c r="AH78" s="251"/>
      <c r="AI78" s="251"/>
      <c r="AJ78" s="251"/>
      <c r="AK78" s="251"/>
      <c r="AL78" s="251"/>
      <c r="AM78" s="251"/>
      <c r="AN78" s="251"/>
      <c r="AO78" s="251"/>
      <c r="AP78" s="251"/>
      <c r="AQ78" s="251"/>
      <c r="AR78" s="251"/>
      <c r="AS78" s="251"/>
      <c r="AT78" s="251"/>
      <c r="AU78" s="251"/>
      <c r="AV78" s="251"/>
      <c r="AW78" s="251"/>
      <c r="AX78" s="251"/>
      <c r="AY78" s="251"/>
      <c r="AZ78" s="251"/>
      <c r="BA78" s="251"/>
      <c r="BB78" s="251"/>
      <c r="BC78" s="251"/>
      <c r="BD78" s="251"/>
      <c r="BE78" s="251"/>
      <c r="BF78" s="251"/>
      <c r="BG78" s="251"/>
      <c r="BH78" s="251"/>
      <c r="BI78" s="251"/>
      <c r="BJ78" s="251"/>
      <c r="BK78" s="251"/>
      <c r="BL78" s="251"/>
      <c r="BM78" s="251"/>
      <c r="BN78" s="251"/>
      <c r="BO78" s="251"/>
      <c r="BP78" s="251"/>
      <c r="BQ78" s="251"/>
      <c r="BR78" s="251"/>
      <c r="BS78" s="251"/>
      <c r="BT78" s="251"/>
      <c r="BU78" s="251"/>
      <c r="BV78" s="251"/>
      <c r="BW78" s="251"/>
      <c r="BX78" s="251"/>
      <c r="BY78" s="251"/>
      <c r="BZ78" s="251"/>
      <c r="CA78" s="251"/>
      <c r="CB78" s="251"/>
      <c r="CC78" s="251"/>
      <c r="CD78" s="251"/>
      <c r="CE78" s="251"/>
      <c r="CF78" s="251"/>
      <c r="CG78" s="251"/>
      <c r="CH78" s="251"/>
      <c r="CI78" s="251"/>
      <c r="CJ78" s="251"/>
      <c r="CK78" s="251"/>
      <c r="CL78" s="251"/>
      <c r="CM78" s="251"/>
      <c r="CN78" s="251"/>
      <c r="CO78" s="251"/>
      <c r="CP78" s="251"/>
      <c r="CQ78" s="251"/>
      <c r="CR78" s="251"/>
      <c r="CS78" s="251"/>
      <c r="CT78" s="251"/>
      <c r="CU78" s="251"/>
      <c r="CV78" s="251"/>
      <c r="CW78" s="251"/>
      <c r="CX78" s="251"/>
      <c r="CY78" s="251"/>
      <c r="CZ78" s="251"/>
      <c r="DA78" s="251"/>
      <c r="DB78" s="251"/>
      <c r="DC78" s="251"/>
      <c r="DD78" s="251"/>
      <c r="DE78" s="251"/>
      <c r="DF78" s="251"/>
      <c r="DG78" s="251"/>
      <c r="DH78" s="251"/>
      <c r="DI78" s="251"/>
      <c r="DJ78" s="251"/>
      <c r="DK78" s="251"/>
      <c r="DL78" s="251"/>
      <c r="DM78" s="251"/>
      <c r="DN78" s="251"/>
      <c r="DO78" s="251"/>
      <c r="DP78" s="251"/>
      <c r="DQ78" s="251"/>
      <c r="DR78" s="251"/>
      <c r="DS78" s="251"/>
      <c r="DT78" s="251"/>
      <c r="DU78" s="251"/>
      <c r="DV78" s="251"/>
      <c r="DW78" s="251"/>
      <c r="DX78" s="251"/>
      <c r="DY78" s="251"/>
      <c r="DZ78" s="251"/>
      <c r="EA78" s="251"/>
      <c r="EB78" s="251"/>
      <c r="EC78" s="251"/>
      <c r="ED78" s="251"/>
      <c r="EE78" s="251"/>
      <c r="EF78" s="251"/>
      <c r="EG78" s="251"/>
      <c r="EH78" s="251"/>
      <c r="EI78" s="251"/>
      <c r="EJ78" s="251"/>
      <c r="EK78" s="251"/>
      <c r="EL78" s="251"/>
      <c r="EM78" s="251"/>
      <c r="EN78" s="251"/>
      <c r="EO78" s="251"/>
      <c r="EP78" s="251"/>
      <c r="EQ78" s="251"/>
      <c r="ER78" s="251"/>
      <c r="ES78" s="251"/>
      <c r="ET78" s="251"/>
      <c r="EU78" s="251"/>
      <c r="EV78" s="251"/>
      <c r="EW78" s="251"/>
      <c r="EX78" s="251"/>
      <c r="EY78" s="251"/>
      <c r="EZ78" s="251"/>
      <c r="FA78" s="251"/>
      <c r="FB78" s="251"/>
      <c r="FC78" s="251"/>
      <c r="FD78" s="251"/>
      <c r="FE78" s="251"/>
      <c r="FF78" s="251"/>
      <c r="FG78" s="251"/>
      <c r="FH78" s="251"/>
      <c r="FI78" s="251"/>
      <c r="FJ78" s="251"/>
      <c r="FK78" s="251"/>
      <c r="FL78" s="251"/>
      <c r="FM78" s="251"/>
      <c r="FN78" s="251"/>
      <c r="FO78" s="251"/>
      <c r="FP78" s="251"/>
      <c r="FQ78" s="251"/>
      <c r="FR78" s="251"/>
      <c r="FS78" s="251"/>
      <c r="FT78" s="251"/>
      <c r="FU78" s="251"/>
      <c r="FV78" s="251"/>
      <c r="FW78" s="251"/>
      <c r="FX78" s="251"/>
      <c r="FY78" s="251"/>
      <c r="FZ78" s="251"/>
      <c r="GA78" s="251"/>
      <c r="GB78" s="251"/>
      <c r="GC78" s="251"/>
      <c r="GD78" s="251"/>
      <c r="GE78" s="251"/>
      <c r="GF78" s="251"/>
      <c r="GG78" s="251"/>
      <c r="GH78" s="251"/>
      <c r="GI78" s="251"/>
      <c r="GJ78" s="251"/>
      <c r="GK78" s="251"/>
      <c r="GL78" s="251"/>
      <c r="GM78" s="251"/>
      <c r="GN78" s="251"/>
      <c r="GO78" s="251"/>
      <c r="GP78" s="251"/>
      <c r="GQ78" s="251"/>
      <c r="GR78" s="251"/>
      <c r="GS78" s="251"/>
      <c r="GT78" s="251"/>
      <c r="GU78" s="251"/>
      <c r="GV78" s="251"/>
      <c r="GW78" s="251"/>
      <c r="GX78" s="251"/>
      <c r="GY78" s="251"/>
      <c r="GZ78" s="251"/>
      <c r="HA78" s="251"/>
      <c r="HB78" s="251"/>
      <c r="HC78" s="251"/>
      <c r="HD78" s="251"/>
      <c r="HE78" s="251"/>
      <c r="HF78" s="251"/>
      <c r="HG78" s="251"/>
      <c r="HH78" s="251"/>
      <c r="HI78" s="251"/>
      <c r="HJ78" s="251"/>
      <c r="HK78" s="251"/>
      <c r="HL78" s="251"/>
      <c r="HM78" s="251"/>
      <c r="HN78" s="251"/>
      <c r="HO78" s="251"/>
      <c r="HP78" s="251"/>
      <c r="HQ78" s="251"/>
      <c r="HR78" s="251"/>
      <c r="HS78" s="251"/>
      <c r="HT78" s="251"/>
      <c r="HU78" s="251"/>
      <c r="HV78" s="251"/>
      <c r="HW78" s="251"/>
      <c r="HX78" s="251"/>
      <c r="HY78" s="251"/>
      <c r="HZ78" s="251"/>
      <c r="IA78" s="251"/>
      <c r="IB78" s="251"/>
      <c r="IC78" s="251"/>
      <c r="ID78" s="251"/>
      <c r="IE78" s="251"/>
      <c r="IF78" s="251"/>
      <c r="IG78" s="251"/>
      <c r="IH78" s="251"/>
      <c r="II78" s="251"/>
      <c r="IJ78" s="251"/>
      <c r="IK78" s="251"/>
      <c r="IL78" s="251"/>
      <c r="IM78" s="251"/>
      <c r="IN78" s="251"/>
      <c r="IO78" s="251"/>
      <c r="IP78" s="251"/>
      <c r="IQ78" s="251"/>
      <c r="IR78" s="251"/>
      <c r="IS78" s="251"/>
      <c r="IT78" s="251"/>
      <c r="IU78" s="251"/>
      <c r="IV78" s="251"/>
    </row>
    <row r="79" spans="1:256" ht="12.75" customHeight="1">
      <c r="A79" s="795"/>
      <c r="B79" s="798"/>
      <c r="C79" s="247" t="s">
        <v>2</v>
      </c>
      <c r="D79" s="248">
        <f>D77+D78</f>
        <v>9907901</v>
      </c>
      <c r="E79" s="249">
        <f t="shared" ref="E79:P79" si="27">E77+E78</f>
        <v>0</v>
      </c>
      <c r="F79" s="249">
        <f t="shared" si="27"/>
        <v>0</v>
      </c>
      <c r="G79" s="249">
        <f t="shared" si="27"/>
        <v>0</v>
      </c>
      <c r="H79" s="249">
        <f t="shared" si="27"/>
        <v>0</v>
      </c>
      <c r="I79" s="249">
        <f t="shared" si="27"/>
        <v>0</v>
      </c>
      <c r="J79" s="249">
        <f t="shared" si="27"/>
        <v>0</v>
      </c>
      <c r="K79" s="249">
        <f t="shared" si="27"/>
        <v>0</v>
      </c>
      <c r="L79" s="249">
        <f t="shared" si="27"/>
        <v>0</v>
      </c>
      <c r="M79" s="249">
        <f t="shared" si="27"/>
        <v>9907901</v>
      </c>
      <c r="N79" s="249">
        <f t="shared" si="27"/>
        <v>9907901</v>
      </c>
      <c r="O79" s="249">
        <f t="shared" si="27"/>
        <v>0</v>
      </c>
      <c r="P79" s="249">
        <f t="shared" si="27"/>
        <v>0</v>
      </c>
      <c r="Q79" s="250"/>
      <c r="R79" s="250"/>
      <c r="S79" s="250"/>
      <c r="T79" s="250"/>
      <c r="U79" s="250"/>
      <c r="V79" s="251"/>
      <c r="W79" s="251"/>
      <c r="X79" s="251"/>
      <c r="Y79" s="251"/>
      <c r="Z79" s="251"/>
      <c r="AA79" s="251"/>
      <c r="AB79" s="251"/>
      <c r="AC79" s="251"/>
      <c r="AD79" s="251"/>
      <c r="AE79" s="251"/>
      <c r="AF79" s="251"/>
      <c r="AG79" s="251"/>
      <c r="AH79" s="251"/>
      <c r="AI79" s="251"/>
      <c r="AJ79" s="251"/>
      <c r="AK79" s="251"/>
      <c r="AL79" s="251"/>
      <c r="AM79" s="251"/>
      <c r="AN79" s="251"/>
      <c r="AO79" s="251"/>
      <c r="AP79" s="251"/>
      <c r="AQ79" s="251"/>
      <c r="AR79" s="251"/>
      <c r="AS79" s="251"/>
      <c r="AT79" s="251"/>
      <c r="AU79" s="251"/>
      <c r="AV79" s="251"/>
      <c r="AW79" s="251"/>
      <c r="AX79" s="251"/>
      <c r="AY79" s="251"/>
      <c r="AZ79" s="251"/>
      <c r="BA79" s="251"/>
      <c r="BB79" s="251"/>
      <c r="BC79" s="251"/>
      <c r="BD79" s="251"/>
      <c r="BE79" s="251"/>
      <c r="BF79" s="251"/>
      <c r="BG79" s="251"/>
      <c r="BH79" s="251"/>
      <c r="BI79" s="251"/>
      <c r="BJ79" s="251"/>
      <c r="BK79" s="251"/>
      <c r="BL79" s="251"/>
      <c r="BM79" s="251"/>
      <c r="BN79" s="251"/>
      <c r="BO79" s="251"/>
      <c r="BP79" s="251"/>
      <c r="BQ79" s="251"/>
      <c r="BR79" s="251"/>
      <c r="BS79" s="251"/>
      <c r="BT79" s="251"/>
      <c r="BU79" s="251"/>
      <c r="BV79" s="251"/>
      <c r="BW79" s="251"/>
      <c r="BX79" s="251"/>
      <c r="BY79" s="251"/>
      <c r="BZ79" s="251"/>
      <c r="CA79" s="251"/>
      <c r="CB79" s="251"/>
      <c r="CC79" s="251"/>
      <c r="CD79" s="251"/>
      <c r="CE79" s="251"/>
      <c r="CF79" s="251"/>
      <c r="CG79" s="251"/>
      <c r="CH79" s="251"/>
      <c r="CI79" s="251"/>
      <c r="CJ79" s="251"/>
      <c r="CK79" s="251"/>
      <c r="CL79" s="251"/>
      <c r="CM79" s="251"/>
      <c r="CN79" s="251"/>
      <c r="CO79" s="251"/>
      <c r="CP79" s="251"/>
      <c r="CQ79" s="251"/>
      <c r="CR79" s="251"/>
      <c r="CS79" s="251"/>
      <c r="CT79" s="251"/>
      <c r="CU79" s="251"/>
      <c r="CV79" s="251"/>
      <c r="CW79" s="251"/>
      <c r="CX79" s="251"/>
      <c r="CY79" s="251"/>
      <c r="CZ79" s="251"/>
      <c r="DA79" s="251"/>
      <c r="DB79" s="251"/>
      <c r="DC79" s="251"/>
      <c r="DD79" s="251"/>
      <c r="DE79" s="251"/>
      <c r="DF79" s="251"/>
      <c r="DG79" s="251"/>
      <c r="DH79" s="251"/>
      <c r="DI79" s="251"/>
      <c r="DJ79" s="251"/>
      <c r="DK79" s="251"/>
      <c r="DL79" s="251"/>
      <c r="DM79" s="251"/>
      <c r="DN79" s="251"/>
      <c r="DO79" s="251"/>
      <c r="DP79" s="251"/>
      <c r="DQ79" s="251"/>
      <c r="DR79" s="251"/>
      <c r="DS79" s="251"/>
      <c r="DT79" s="251"/>
      <c r="DU79" s="251"/>
      <c r="DV79" s="251"/>
      <c r="DW79" s="251"/>
      <c r="DX79" s="251"/>
      <c r="DY79" s="251"/>
      <c r="DZ79" s="251"/>
      <c r="EA79" s="251"/>
      <c r="EB79" s="251"/>
      <c r="EC79" s="251"/>
      <c r="ED79" s="251"/>
      <c r="EE79" s="251"/>
      <c r="EF79" s="251"/>
      <c r="EG79" s="251"/>
      <c r="EH79" s="251"/>
      <c r="EI79" s="251"/>
      <c r="EJ79" s="251"/>
      <c r="EK79" s="251"/>
      <c r="EL79" s="251"/>
      <c r="EM79" s="251"/>
      <c r="EN79" s="251"/>
      <c r="EO79" s="251"/>
      <c r="EP79" s="251"/>
      <c r="EQ79" s="251"/>
      <c r="ER79" s="251"/>
      <c r="ES79" s="251"/>
      <c r="ET79" s="251"/>
      <c r="EU79" s="251"/>
      <c r="EV79" s="251"/>
      <c r="EW79" s="251"/>
      <c r="EX79" s="251"/>
      <c r="EY79" s="251"/>
      <c r="EZ79" s="251"/>
      <c r="FA79" s="251"/>
      <c r="FB79" s="251"/>
      <c r="FC79" s="251"/>
      <c r="FD79" s="251"/>
      <c r="FE79" s="251"/>
      <c r="FF79" s="251"/>
      <c r="FG79" s="251"/>
      <c r="FH79" s="251"/>
      <c r="FI79" s="251"/>
      <c r="FJ79" s="251"/>
      <c r="FK79" s="251"/>
      <c r="FL79" s="251"/>
      <c r="FM79" s="251"/>
      <c r="FN79" s="251"/>
      <c r="FO79" s="251"/>
      <c r="FP79" s="251"/>
      <c r="FQ79" s="251"/>
      <c r="FR79" s="251"/>
      <c r="FS79" s="251"/>
      <c r="FT79" s="251"/>
      <c r="FU79" s="251"/>
      <c r="FV79" s="251"/>
      <c r="FW79" s="251"/>
      <c r="FX79" s="251"/>
      <c r="FY79" s="251"/>
      <c r="FZ79" s="251"/>
      <c r="GA79" s="251"/>
      <c r="GB79" s="251"/>
      <c r="GC79" s="251"/>
      <c r="GD79" s="251"/>
      <c r="GE79" s="251"/>
      <c r="GF79" s="251"/>
      <c r="GG79" s="251"/>
      <c r="GH79" s="251"/>
      <c r="GI79" s="251"/>
      <c r="GJ79" s="251"/>
      <c r="GK79" s="251"/>
      <c r="GL79" s="251"/>
      <c r="GM79" s="251"/>
      <c r="GN79" s="251"/>
      <c r="GO79" s="251"/>
      <c r="GP79" s="251"/>
      <c r="GQ79" s="251"/>
      <c r="GR79" s="251"/>
      <c r="GS79" s="251"/>
      <c r="GT79" s="251"/>
      <c r="GU79" s="251"/>
      <c r="GV79" s="251"/>
      <c r="GW79" s="251"/>
      <c r="GX79" s="251"/>
      <c r="GY79" s="251"/>
      <c r="GZ79" s="251"/>
      <c r="HA79" s="251"/>
      <c r="HB79" s="251"/>
      <c r="HC79" s="251"/>
      <c r="HD79" s="251"/>
      <c r="HE79" s="251"/>
      <c r="HF79" s="251"/>
      <c r="HG79" s="251"/>
      <c r="HH79" s="251"/>
      <c r="HI79" s="251"/>
      <c r="HJ79" s="251"/>
      <c r="HK79" s="251"/>
      <c r="HL79" s="251"/>
      <c r="HM79" s="251"/>
      <c r="HN79" s="251"/>
      <c r="HO79" s="251"/>
      <c r="HP79" s="251"/>
      <c r="HQ79" s="251"/>
      <c r="HR79" s="251"/>
      <c r="HS79" s="251"/>
      <c r="HT79" s="251"/>
      <c r="HU79" s="251"/>
      <c r="HV79" s="251"/>
      <c r="HW79" s="251"/>
      <c r="HX79" s="251"/>
      <c r="HY79" s="251"/>
      <c r="HZ79" s="251"/>
      <c r="IA79" s="251"/>
      <c r="IB79" s="251"/>
      <c r="IC79" s="251"/>
      <c r="ID79" s="251"/>
      <c r="IE79" s="251"/>
      <c r="IF79" s="251"/>
      <c r="IG79" s="251"/>
      <c r="IH79" s="251"/>
      <c r="II79" s="251"/>
      <c r="IJ79" s="251"/>
      <c r="IK79" s="251"/>
      <c r="IL79" s="251"/>
      <c r="IM79" s="251"/>
      <c r="IN79" s="251"/>
      <c r="IO79" s="251"/>
      <c r="IP79" s="251"/>
      <c r="IQ79" s="251"/>
      <c r="IR79" s="251"/>
      <c r="IS79" s="251"/>
      <c r="IT79" s="251"/>
      <c r="IU79" s="251"/>
      <c r="IV79" s="251"/>
    </row>
    <row r="80" spans="1:256" ht="12.75" customHeight="1">
      <c r="A80" s="811">
        <v>60016</v>
      </c>
      <c r="B80" s="796" t="s">
        <v>226</v>
      </c>
      <c r="C80" s="247" t="s">
        <v>0</v>
      </c>
      <c r="D80" s="248">
        <f>E80+M80</f>
        <v>186000</v>
      </c>
      <c r="E80" s="249">
        <f>F80+I80+J80+K80+L80</f>
        <v>0</v>
      </c>
      <c r="F80" s="249">
        <f>G80+H80</f>
        <v>0</v>
      </c>
      <c r="G80" s="249">
        <v>0</v>
      </c>
      <c r="H80" s="249">
        <v>0</v>
      </c>
      <c r="I80" s="249">
        <v>0</v>
      </c>
      <c r="J80" s="249">
        <v>0</v>
      </c>
      <c r="K80" s="249">
        <v>0</v>
      </c>
      <c r="L80" s="249">
        <v>0</v>
      </c>
      <c r="M80" s="249">
        <f>N80+P80</f>
        <v>186000</v>
      </c>
      <c r="N80" s="249">
        <v>186000</v>
      </c>
      <c r="O80" s="249">
        <v>0</v>
      </c>
      <c r="P80" s="249">
        <v>0</v>
      </c>
      <c r="Q80" s="250"/>
      <c r="R80" s="250"/>
      <c r="S80" s="250"/>
      <c r="T80" s="250"/>
      <c r="U80" s="250"/>
      <c r="V80" s="251"/>
      <c r="W80" s="251"/>
      <c r="X80" s="251"/>
      <c r="Y80" s="251"/>
      <c r="Z80" s="251"/>
      <c r="AA80" s="251"/>
      <c r="AB80" s="251"/>
      <c r="AC80" s="251"/>
      <c r="AD80" s="251"/>
      <c r="AE80" s="251"/>
      <c r="AF80" s="251"/>
      <c r="AG80" s="251"/>
      <c r="AH80" s="251"/>
      <c r="AI80" s="251"/>
      <c r="AJ80" s="251"/>
      <c r="AK80" s="251"/>
      <c r="AL80" s="251"/>
      <c r="AM80" s="251"/>
      <c r="AN80" s="251"/>
      <c r="AO80" s="251"/>
      <c r="AP80" s="251"/>
      <c r="AQ80" s="251"/>
      <c r="AR80" s="251"/>
      <c r="AS80" s="251"/>
      <c r="AT80" s="251"/>
      <c r="AU80" s="251"/>
      <c r="AV80" s="251"/>
      <c r="AW80" s="251"/>
      <c r="AX80" s="251"/>
      <c r="AY80" s="251"/>
      <c r="AZ80" s="251"/>
      <c r="BA80" s="251"/>
      <c r="BB80" s="251"/>
      <c r="BC80" s="251"/>
      <c r="BD80" s="251"/>
      <c r="BE80" s="251"/>
      <c r="BF80" s="251"/>
      <c r="BG80" s="251"/>
      <c r="BH80" s="251"/>
      <c r="BI80" s="251"/>
      <c r="BJ80" s="251"/>
      <c r="BK80" s="251"/>
      <c r="BL80" s="251"/>
      <c r="BM80" s="251"/>
      <c r="BN80" s="251"/>
      <c r="BO80" s="251"/>
      <c r="BP80" s="251"/>
      <c r="BQ80" s="251"/>
      <c r="BR80" s="251"/>
      <c r="BS80" s="251"/>
      <c r="BT80" s="251"/>
      <c r="BU80" s="251"/>
      <c r="BV80" s="251"/>
      <c r="BW80" s="251"/>
      <c r="BX80" s="251"/>
      <c r="BY80" s="251"/>
      <c r="BZ80" s="251"/>
      <c r="CA80" s="251"/>
      <c r="CB80" s="251"/>
      <c r="CC80" s="251"/>
      <c r="CD80" s="251"/>
      <c r="CE80" s="251"/>
      <c r="CF80" s="251"/>
      <c r="CG80" s="251"/>
      <c r="CH80" s="251"/>
      <c r="CI80" s="251"/>
      <c r="CJ80" s="251"/>
      <c r="CK80" s="251"/>
      <c r="CL80" s="251"/>
      <c r="CM80" s="251"/>
      <c r="CN80" s="251"/>
      <c r="CO80" s="251"/>
      <c r="CP80" s="251"/>
      <c r="CQ80" s="251"/>
      <c r="CR80" s="251"/>
      <c r="CS80" s="251"/>
      <c r="CT80" s="251"/>
      <c r="CU80" s="251"/>
      <c r="CV80" s="251"/>
      <c r="CW80" s="251"/>
      <c r="CX80" s="251"/>
      <c r="CY80" s="251"/>
      <c r="CZ80" s="251"/>
      <c r="DA80" s="251"/>
      <c r="DB80" s="251"/>
      <c r="DC80" s="251"/>
      <c r="DD80" s="251"/>
      <c r="DE80" s="251"/>
      <c r="DF80" s="251"/>
      <c r="DG80" s="251"/>
      <c r="DH80" s="251"/>
      <c r="DI80" s="251"/>
      <c r="DJ80" s="251"/>
      <c r="DK80" s="251"/>
      <c r="DL80" s="251"/>
      <c r="DM80" s="251"/>
      <c r="DN80" s="251"/>
      <c r="DO80" s="251"/>
      <c r="DP80" s="251"/>
      <c r="DQ80" s="251"/>
      <c r="DR80" s="251"/>
      <c r="DS80" s="251"/>
      <c r="DT80" s="251"/>
      <c r="DU80" s="251"/>
      <c r="DV80" s="251"/>
      <c r="DW80" s="251"/>
      <c r="DX80" s="251"/>
      <c r="DY80" s="251"/>
      <c r="DZ80" s="251"/>
      <c r="EA80" s="251"/>
      <c r="EB80" s="251"/>
      <c r="EC80" s="251"/>
      <c r="ED80" s="251"/>
      <c r="EE80" s="251"/>
      <c r="EF80" s="251"/>
      <c r="EG80" s="251"/>
      <c r="EH80" s="251"/>
      <c r="EI80" s="251"/>
      <c r="EJ80" s="251"/>
      <c r="EK80" s="251"/>
      <c r="EL80" s="251"/>
      <c r="EM80" s="251"/>
      <c r="EN80" s="251"/>
      <c r="EO80" s="251"/>
      <c r="EP80" s="251"/>
      <c r="EQ80" s="251"/>
      <c r="ER80" s="251"/>
      <c r="ES80" s="251"/>
      <c r="ET80" s="251"/>
      <c r="EU80" s="251"/>
      <c r="EV80" s="251"/>
      <c r="EW80" s="251"/>
      <c r="EX80" s="251"/>
      <c r="EY80" s="251"/>
      <c r="EZ80" s="251"/>
      <c r="FA80" s="251"/>
      <c r="FB80" s="251"/>
      <c r="FC80" s="251"/>
      <c r="FD80" s="251"/>
      <c r="FE80" s="251"/>
      <c r="FF80" s="251"/>
      <c r="FG80" s="251"/>
      <c r="FH80" s="251"/>
      <c r="FI80" s="251"/>
      <c r="FJ80" s="251"/>
      <c r="FK80" s="251"/>
      <c r="FL80" s="251"/>
      <c r="FM80" s="251"/>
      <c r="FN80" s="251"/>
      <c r="FO80" s="251"/>
      <c r="FP80" s="251"/>
      <c r="FQ80" s="251"/>
      <c r="FR80" s="251"/>
      <c r="FS80" s="251"/>
      <c r="FT80" s="251"/>
      <c r="FU80" s="251"/>
      <c r="FV80" s="251"/>
      <c r="FW80" s="251"/>
      <c r="FX80" s="251"/>
      <c r="FY80" s="251"/>
      <c r="FZ80" s="251"/>
      <c r="GA80" s="251"/>
      <c r="GB80" s="251"/>
      <c r="GC80" s="251"/>
      <c r="GD80" s="251"/>
      <c r="GE80" s="251"/>
      <c r="GF80" s="251"/>
      <c r="GG80" s="251"/>
      <c r="GH80" s="251"/>
      <c r="GI80" s="251"/>
      <c r="GJ80" s="251"/>
      <c r="GK80" s="251"/>
      <c r="GL80" s="251"/>
      <c r="GM80" s="251"/>
      <c r="GN80" s="251"/>
      <c r="GO80" s="251"/>
      <c r="GP80" s="251"/>
      <c r="GQ80" s="251"/>
      <c r="GR80" s="251"/>
      <c r="GS80" s="251"/>
      <c r="GT80" s="251"/>
      <c r="GU80" s="251"/>
      <c r="GV80" s="251"/>
      <c r="GW80" s="251"/>
      <c r="GX80" s="251"/>
      <c r="GY80" s="251"/>
      <c r="GZ80" s="251"/>
      <c r="HA80" s="251"/>
      <c r="HB80" s="251"/>
      <c r="HC80" s="251"/>
      <c r="HD80" s="251"/>
      <c r="HE80" s="251"/>
      <c r="HF80" s="251"/>
      <c r="HG80" s="251"/>
      <c r="HH80" s="251"/>
      <c r="HI80" s="251"/>
      <c r="HJ80" s="251"/>
      <c r="HK80" s="251"/>
      <c r="HL80" s="251"/>
      <c r="HM80" s="251"/>
      <c r="HN80" s="251"/>
      <c r="HO80" s="251"/>
      <c r="HP80" s="251"/>
      <c r="HQ80" s="251"/>
      <c r="HR80" s="251"/>
      <c r="HS80" s="251"/>
      <c r="HT80" s="251"/>
      <c r="HU80" s="251"/>
      <c r="HV80" s="251"/>
      <c r="HW80" s="251"/>
      <c r="HX80" s="251"/>
      <c r="HY80" s="251"/>
      <c r="HZ80" s="251"/>
      <c r="IA80" s="251"/>
      <c r="IB80" s="251"/>
      <c r="IC80" s="251"/>
      <c r="ID80" s="251"/>
      <c r="IE80" s="251"/>
      <c r="IF80" s="251"/>
      <c r="IG80" s="251"/>
      <c r="IH80" s="251"/>
      <c r="II80" s="251"/>
      <c r="IJ80" s="251"/>
      <c r="IK80" s="251"/>
      <c r="IL80" s="251"/>
      <c r="IM80" s="251"/>
      <c r="IN80" s="251"/>
      <c r="IO80" s="251"/>
      <c r="IP80" s="251"/>
      <c r="IQ80" s="251"/>
      <c r="IR80" s="251"/>
      <c r="IS80" s="251"/>
      <c r="IT80" s="251"/>
      <c r="IU80" s="251"/>
      <c r="IV80" s="251"/>
    </row>
    <row r="81" spans="1:256" ht="12.75" customHeight="1">
      <c r="A81" s="812"/>
      <c r="B81" s="797"/>
      <c r="C81" s="247" t="s">
        <v>1</v>
      </c>
      <c r="D81" s="248">
        <f>E81+M81</f>
        <v>876000</v>
      </c>
      <c r="E81" s="249">
        <f>F81+I81+J81+K81+L81</f>
        <v>0</v>
      </c>
      <c r="F81" s="249">
        <f>G81+H81</f>
        <v>0</v>
      </c>
      <c r="G81" s="249"/>
      <c r="H81" s="249"/>
      <c r="I81" s="249"/>
      <c r="J81" s="249"/>
      <c r="K81" s="249"/>
      <c r="L81" s="249"/>
      <c r="M81" s="249">
        <f>N81+P81</f>
        <v>876000</v>
      </c>
      <c r="N81" s="249">
        <v>876000</v>
      </c>
      <c r="O81" s="249"/>
      <c r="P81" s="249"/>
      <c r="Q81" s="250"/>
      <c r="R81" s="250"/>
      <c r="S81" s="250"/>
      <c r="T81" s="250"/>
      <c r="U81" s="250"/>
      <c r="V81" s="251"/>
      <c r="W81" s="251"/>
      <c r="X81" s="251"/>
      <c r="Y81" s="251"/>
      <c r="Z81" s="251"/>
      <c r="AA81" s="251"/>
      <c r="AB81" s="251"/>
      <c r="AC81" s="251"/>
      <c r="AD81" s="251"/>
      <c r="AE81" s="251"/>
      <c r="AF81" s="251"/>
      <c r="AG81" s="251"/>
      <c r="AH81" s="251"/>
      <c r="AI81" s="251"/>
      <c r="AJ81" s="251"/>
      <c r="AK81" s="251"/>
      <c r="AL81" s="251"/>
      <c r="AM81" s="251"/>
      <c r="AN81" s="251"/>
      <c r="AO81" s="251"/>
      <c r="AP81" s="251"/>
      <c r="AQ81" s="251"/>
      <c r="AR81" s="251"/>
      <c r="AS81" s="251"/>
      <c r="AT81" s="251"/>
      <c r="AU81" s="251"/>
      <c r="AV81" s="251"/>
      <c r="AW81" s="251"/>
      <c r="AX81" s="251"/>
      <c r="AY81" s="251"/>
      <c r="AZ81" s="251"/>
      <c r="BA81" s="251"/>
      <c r="BB81" s="251"/>
      <c r="BC81" s="251"/>
      <c r="BD81" s="251"/>
      <c r="BE81" s="251"/>
      <c r="BF81" s="251"/>
      <c r="BG81" s="251"/>
      <c r="BH81" s="251"/>
      <c r="BI81" s="251"/>
      <c r="BJ81" s="251"/>
      <c r="BK81" s="251"/>
      <c r="BL81" s="251"/>
      <c r="BM81" s="251"/>
      <c r="BN81" s="251"/>
      <c r="BO81" s="251"/>
      <c r="BP81" s="251"/>
      <c r="BQ81" s="251"/>
      <c r="BR81" s="251"/>
      <c r="BS81" s="251"/>
      <c r="BT81" s="251"/>
      <c r="BU81" s="251"/>
      <c r="BV81" s="251"/>
      <c r="BW81" s="251"/>
      <c r="BX81" s="251"/>
      <c r="BY81" s="251"/>
      <c r="BZ81" s="251"/>
      <c r="CA81" s="251"/>
      <c r="CB81" s="251"/>
      <c r="CC81" s="251"/>
      <c r="CD81" s="251"/>
      <c r="CE81" s="251"/>
      <c r="CF81" s="251"/>
      <c r="CG81" s="251"/>
      <c r="CH81" s="251"/>
      <c r="CI81" s="251"/>
      <c r="CJ81" s="251"/>
      <c r="CK81" s="251"/>
      <c r="CL81" s="251"/>
      <c r="CM81" s="251"/>
      <c r="CN81" s="251"/>
      <c r="CO81" s="251"/>
      <c r="CP81" s="251"/>
      <c r="CQ81" s="251"/>
      <c r="CR81" s="251"/>
      <c r="CS81" s="251"/>
      <c r="CT81" s="251"/>
      <c r="CU81" s="251"/>
      <c r="CV81" s="251"/>
      <c r="CW81" s="251"/>
      <c r="CX81" s="251"/>
      <c r="CY81" s="251"/>
      <c r="CZ81" s="251"/>
      <c r="DA81" s="251"/>
      <c r="DB81" s="251"/>
      <c r="DC81" s="251"/>
      <c r="DD81" s="251"/>
      <c r="DE81" s="251"/>
      <c r="DF81" s="251"/>
      <c r="DG81" s="251"/>
      <c r="DH81" s="251"/>
      <c r="DI81" s="251"/>
      <c r="DJ81" s="251"/>
      <c r="DK81" s="251"/>
      <c r="DL81" s="251"/>
      <c r="DM81" s="251"/>
      <c r="DN81" s="251"/>
      <c r="DO81" s="251"/>
      <c r="DP81" s="251"/>
      <c r="DQ81" s="251"/>
      <c r="DR81" s="251"/>
      <c r="DS81" s="251"/>
      <c r="DT81" s="251"/>
      <c r="DU81" s="251"/>
      <c r="DV81" s="251"/>
      <c r="DW81" s="251"/>
      <c r="DX81" s="251"/>
      <c r="DY81" s="251"/>
      <c r="DZ81" s="251"/>
      <c r="EA81" s="251"/>
      <c r="EB81" s="251"/>
      <c r="EC81" s="251"/>
      <c r="ED81" s="251"/>
      <c r="EE81" s="251"/>
      <c r="EF81" s="251"/>
      <c r="EG81" s="251"/>
      <c r="EH81" s="251"/>
      <c r="EI81" s="251"/>
      <c r="EJ81" s="251"/>
      <c r="EK81" s="251"/>
      <c r="EL81" s="251"/>
      <c r="EM81" s="251"/>
      <c r="EN81" s="251"/>
      <c r="EO81" s="251"/>
      <c r="EP81" s="251"/>
      <c r="EQ81" s="251"/>
      <c r="ER81" s="251"/>
      <c r="ES81" s="251"/>
      <c r="ET81" s="251"/>
      <c r="EU81" s="251"/>
      <c r="EV81" s="251"/>
      <c r="EW81" s="251"/>
      <c r="EX81" s="251"/>
      <c r="EY81" s="251"/>
      <c r="EZ81" s="251"/>
      <c r="FA81" s="251"/>
      <c r="FB81" s="251"/>
      <c r="FC81" s="251"/>
      <c r="FD81" s="251"/>
      <c r="FE81" s="251"/>
      <c r="FF81" s="251"/>
      <c r="FG81" s="251"/>
      <c r="FH81" s="251"/>
      <c r="FI81" s="251"/>
      <c r="FJ81" s="251"/>
      <c r="FK81" s="251"/>
      <c r="FL81" s="251"/>
      <c r="FM81" s="251"/>
      <c r="FN81" s="251"/>
      <c r="FO81" s="251"/>
      <c r="FP81" s="251"/>
      <c r="FQ81" s="251"/>
      <c r="FR81" s="251"/>
      <c r="FS81" s="251"/>
      <c r="FT81" s="251"/>
      <c r="FU81" s="251"/>
      <c r="FV81" s="251"/>
      <c r="FW81" s="251"/>
      <c r="FX81" s="251"/>
      <c r="FY81" s="251"/>
      <c r="FZ81" s="251"/>
      <c r="GA81" s="251"/>
      <c r="GB81" s="251"/>
      <c r="GC81" s="251"/>
      <c r="GD81" s="251"/>
      <c r="GE81" s="251"/>
      <c r="GF81" s="251"/>
      <c r="GG81" s="251"/>
      <c r="GH81" s="251"/>
      <c r="GI81" s="251"/>
      <c r="GJ81" s="251"/>
      <c r="GK81" s="251"/>
      <c r="GL81" s="251"/>
      <c r="GM81" s="251"/>
      <c r="GN81" s="251"/>
      <c r="GO81" s="251"/>
      <c r="GP81" s="251"/>
      <c r="GQ81" s="251"/>
      <c r="GR81" s="251"/>
      <c r="GS81" s="251"/>
      <c r="GT81" s="251"/>
      <c r="GU81" s="251"/>
      <c r="GV81" s="251"/>
      <c r="GW81" s="251"/>
      <c r="GX81" s="251"/>
      <c r="GY81" s="251"/>
      <c r="GZ81" s="251"/>
      <c r="HA81" s="251"/>
      <c r="HB81" s="251"/>
      <c r="HC81" s="251"/>
      <c r="HD81" s="251"/>
      <c r="HE81" s="251"/>
      <c r="HF81" s="251"/>
      <c r="HG81" s="251"/>
      <c r="HH81" s="251"/>
      <c r="HI81" s="251"/>
      <c r="HJ81" s="251"/>
      <c r="HK81" s="251"/>
      <c r="HL81" s="251"/>
      <c r="HM81" s="251"/>
      <c r="HN81" s="251"/>
      <c r="HO81" s="251"/>
      <c r="HP81" s="251"/>
      <c r="HQ81" s="251"/>
      <c r="HR81" s="251"/>
      <c r="HS81" s="251"/>
      <c r="HT81" s="251"/>
      <c r="HU81" s="251"/>
      <c r="HV81" s="251"/>
      <c r="HW81" s="251"/>
      <c r="HX81" s="251"/>
      <c r="HY81" s="251"/>
      <c r="HZ81" s="251"/>
      <c r="IA81" s="251"/>
      <c r="IB81" s="251"/>
      <c r="IC81" s="251"/>
      <c r="ID81" s="251"/>
      <c r="IE81" s="251"/>
      <c r="IF81" s="251"/>
      <c r="IG81" s="251"/>
      <c r="IH81" s="251"/>
      <c r="II81" s="251"/>
      <c r="IJ81" s="251"/>
      <c r="IK81" s="251"/>
      <c r="IL81" s="251"/>
      <c r="IM81" s="251"/>
      <c r="IN81" s="251"/>
      <c r="IO81" s="251"/>
      <c r="IP81" s="251"/>
      <c r="IQ81" s="251"/>
      <c r="IR81" s="251"/>
      <c r="IS81" s="251"/>
      <c r="IT81" s="251"/>
      <c r="IU81" s="251"/>
      <c r="IV81" s="251"/>
    </row>
    <row r="82" spans="1:256" ht="12.75" customHeight="1">
      <c r="A82" s="813"/>
      <c r="B82" s="798"/>
      <c r="C82" s="247" t="s">
        <v>2</v>
      </c>
      <c r="D82" s="248">
        <f>D80+D81</f>
        <v>1062000</v>
      </c>
      <c r="E82" s="249">
        <f t="shared" ref="E82:P82" si="28">E80+E81</f>
        <v>0</v>
      </c>
      <c r="F82" s="249">
        <f t="shared" si="28"/>
        <v>0</v>
      </c>
      <c r="G82" s="249">
        <f t="shared" si="28"/>
        <v>0</v>
      </c>
      <c r="H82" s="249">
        <f t="shared" si="28"/>
        <v>0</v>
      </c>
      <c r="I82" s="249">
        <f t="shared" si="28"/>
        <v>0</v>
      </c>
      <c r="J82" s="249">
        <f t="shared" si="28"/>
        <v>0</v>
      </c>
      <c r="K82" s="249">
        <f t="shared" si="28"/>
        <v>0</v>
      </c>
      <c r="L82" s="249">
        <f t="shared" si="28"/>
        <v>0</v>
      </c>
      <c r="M82" s="249">
        <f t="shared" si="28"/>
        <v>1062000</v>
      </c>
      <c r="N82" s="249">
        <f t="shared" si="28"/>
        <v>1062000</v>
      </c>
      <c r="O82" s="249">
        <f t="shared" si="28"/>
        <v>0</v>
      </c>
      <c r="P82" s="249">
        <f t="shared" si="28"/>
        <v>0</v>
      </c>
      <c r="Q82" s="250"/>
      <c r="R82" s="250"/>
      <c r="S82" s="250"/>
      <c r="T82" s="250"/>
      <c r="U82" s="250"/>
      <c r="V82" s="251"/>
      <c r="W82" s="251"/>
      <c r="X82" s="251"/>
      <c r="Y82" s="251"/>
      <c r="Z82" s="251"/>
      <c r="AA82" s="251"/>
      <c r="AB82" s="251"/>
      <c r="AC82" s="251"/>
      <c r="AD82" s="251"/>
      <c r="AE82" s="251"/>
      <c r="AF82" s="251"/>
      <c r="AG82" s="251"/>
      <c r="AH82" s="251"/>
      <c r="AI82" s="251"/>
      <c r="AJ82" s="251"/>
      <c r="AK82" s="251"/>
      <c r="AL82" s="251"/>
      <c r="AM82" s="251"/>
      <c r="AN82" s="251"/>
      <c r="AO82" s="251"/>
      <c r="AP82" s="251"/>
      <c r="AQ82" s="251"/>
      <c r="AR82" s="251"/>
      <c r="AS82" s="251"/>
      <c r="AT82" s="251"/>
      <c r="AU82" s="251"/>
      <c r="AV82" s="251"/>
      <c r="AW82" s="251"/>
      <c r="AX82" s="251"/>
      <c r="AY82" s="251"/>
      <c r="AZ82" s="251"/>
      <c r="BA82" s="251"/>
      <c r="BB82" s="251"/>
      <c r="BC82" s="251"/>
      <c r="BD82" s="251"/>
      <c r="BE82" s="251"/>
      <c r="BF82" s="251"/>
      <c r="BG82" s="251"/>
      <c r="BH82" s="251"/>
      <c r="BI82" s="251"/>
      <c r="BJ82" s="251"/>
      <c r="BK82" s="251"/>
      <c r="BL82" s="251"/>
      <c r="BM82" s="251"/>
      <c r="BN82" s="251"/>
      <c r="BO82" s="251"/>
      <c r="BP82" s="251"/>
      <c r="BQ82" s="251"/>
      <c r="BR82" s="251"/>
      <c r="BS82" s="251"/>
      <c r="BT82" s="251"/>
      <c r="BU82" s="251"/>
      <c r="BV82" s="251"/>
      <c r="BW82" s="251"/>
      <c r="BX82" s="251"/>
      <c r="BY82" s="251"/>
      <c r="BZ82" s="251"/>
      <c r="CA82" s="251"/>
      <c r="CB82" s="251"/>
      <c r="CC82" s="251"/>
      <c r="CD82" s="251"/>
      <c r="CE82" s="251"/>
      <c r="CF82" s="251"/>
      <c r="CG82" s="251"/>
      <c r="CH82" s="251"/>
      <c r="CI82" s="251"/>
      <c r="CJ82" s="251"/>
      <c r="CK82" s="251"/>
      <c r="CL82" s="251"/>
      <c r="CM82" s="251"/>
      <c r="CN82" s="251"/>
      <c r="CO82" s="251"/>
      <c r="CP82" s="251"/>
      <c r="CQ82" s="251"/>
      <c r="CR82" s="251"/>
      <c r="CS82" s="251"/>
      <c r="CT82" s="251"/>
      <c r="CU82" s="251"/>
      <c r="CV82" s="251"/>
      <c r="CW82" s="251"/>
      <c r="CX82" s="251"/>
      <c r="CY82" s="251"/>
      <c r="CZ82" s="251"/>
      <c r="DA82" s="251"/>
      <c r="DB82" s="251"/>
      <c r="DC82" s="251"/>
      <c r="DD82" s="251"/>
      <c r="DE82" s="251"/>
      <c r="DF82" s="251"/>
      <c r="DG82" s="251"/>
      <c r="DH82" s="251"/>
      <c r="DI82" s="251"/>
      <c r="DJ82" s="251"/>
      <c r="DK82" s="251"/>
      <c r="DL82" s="251"/>
      <c r="DM82" s="251"/>
      <c r="DN82" s="251"/>
      <c r="DO82" s="251"/>
      <c r="DP82" s="251"/>
      <c r="DQ82" s="251"/>
      <c r="DR82" s="251"/>
      <c r="DS82" s="251"/>
      <c r="DT82" s="251"/>
      <c r="DU82" s="251"/>
      <c r="DV82" s="251"/>
      <c r="DW82" s="251"/>
      <c r="DX82" s="251"/>
      <c r="DY82" s="251"/>
      <c r="DZ82" s="251"/>
      <c r="EA82" s="251"/>
      <c r="EB82" s="251"/>
      <c r="EC82" s="251"/>
      <c r="ED82" s="251"/>
      <c r="EE82" s="251"/>
      <c r="EF82" s="251"/>
      <c r="EG82" s="251"/>
      <c r="EH82" s="251"/>
      <c r="EI82" s="251"/>
      <c r="EJ82" s="251"/>
      <c r="EK82" s="251"/>
      <c r="EL82" s="251"/>
      <c r="EM82" s="251"/>
      <c r="EN82" s="251"/>
      <c r="EO82" s="251"/>
      <c r="EP82" s="251"/>
      <c r="EQ82" s="251"/>
      <c r="ER82" s="251"/>
      <c r="ES82" s="251"/>
      <c r="ET82" s="251"/>
      <c r="EU82" s="251"/>
      <c r="EV82" s="251"/>
      <c r="EW82" s="251"/>
      <c r="EX82" s="251"/>
      <c r="EY82" s="251"/>
      <c r="EZ82" s="251"/>
      <c r="FA82" s="251"/>
      <c r="FB82" s="251"/>
      <c r="FC82" s="251"/>
      <c r="FD82" s="251"/>
      <c r="FE82" s="251"/>
      <c r="FF82" s="251"/>
      <c r="FG82" s="251"/>
      <c r="FH82" s="251"/>
      <c r="FI82" s="251"/>
      <c r="FJ82" s="251"/>
      <c r="FK82" s="251"/>
      <c r="FL82" s="251"/>
      <c r="FM82" s="251"/>
      <c r="FN82" s="251"/>
      <c r="FO82" s="251"/>
      <c r="FP82" s="251"/>
      <c r="FQ82" s="251"/>
      <c r="FR82" s="251"/>
      <c r="FS82" s="251"/>
      <c r="FT82" s="251"/>
      <c r="FU82" s="251"/>
      <c r="FV82" s="251"/>
      <c r="FW82" s="251"/>
      <c r="FX82" s="251"/>
      <c r="FY82" s="251"/>
      <c r="FZ82" s="251"/>
      <c r="GA82" s="251"/>
      <c r="GB82" s="251"/>
      <c r="GC82" s="251"/>
      <c r="GD82" s="251"/>
      <c r="GE82" s="251"/>
      <c r="GF82" s="251"/>
      <c r="GG82" s="251"/>
      <c r="GH82" s="251"/>
      <c r="GI82" s="251"/>
      <c r="GJ82" s="251"/>
      <c r="GK82" s="251"/>
      <c r="GL82" s="251"/>
      <c r="GM82" s="251"/>
      <c r="GN82" s="251"/>
      <c r="GO82" s="251"/>
      <c r="GP82" s="251"/>
      <c r="GQ82" s="251"/>
      <c r="GR82" s="251"/>
      <c r="GS82" s="251"/>
      <c r="GT82" s="251"/>
      <c r="GU82" s="251"/>
      <c r="GV82" s="251"/>
      <c r="GW82" s="251"/>
      <c r="GX82" s="251"/>
      <c r="GY82" s="251"/>
      <c r="GZ82" s="251"/>
      <c r="HA82" s="251"/>
      <c r="HB82" s="251"/>
      <c r="HC82" s="251"/>
      <c r="HD82" s="251"/>
      <c r="HE82" s="251"/>
      <c r="HF82" s="251"/>
      <c r="HG82" s="251"/>
      <c r="HH82" s="251"/>
      <c r="HI82" s="251"/>
      <c r="HJ82" s="251"/>
      <c r="HK82" s="251"/>
      <c r="HL82" s="251"/>
      <c r="HM82" s="251"/>
      <c r="HN82" s="251"/>
      <c r="HO82" s="251"/>
      <c r="HP82" s="251"/>
      <c r="HQ82" s="251"/>
      <c r="HR82" s="251"/>
      <c r="HS82" s="251"/>
      <c r="HT82" s="251"/>
      <c r="HU82" s="251"/>
      <c r="HV82" s="251"/>
      <c r="HW82" s="251"/>
      <c r="HX82" s="251"/>
      <c r="HY82" s="251"/>
      <c r="HZ82" s="251"/>
      <c r="IA82" s="251"/>
      <c r="IB82" s="251"/>
      <c r="IC82" s="251"/>
      <c r="ID82" s="251"/>
      <c r="IE82" s="251"/>
      <c r="IF82" s="251"/>
      <c r="IG82" s="251"/>
      <c r="IH82" s="251"/>
      <c r="II82" s="251"/>
      <c r="IJ82" s="251"/>
      <c r="IK82" s="251"/>
      <c r="IL82" s="251"/>
      <c r="IM82" s="251"/>
      <c r="IN82" s="251"/>
      <c r="IO82" s="251"/>
      <c r="IP82" s="251"/>
      <c r="IQ82" s="251"/>
      <c r="IR82" s="251"/>
      <c r="IS82" s="251"/>
      <c r="IT82" s="251"/>
      <c r="IU82" s="251"/>
      <c r="IV82" s="251"/>
    </row>
    <row r="83" spans="1:256" hidden="1">
      <c r="A83" s="811" t="s">
        <v>316</v>
      </c>
      <c r="B83" s="796" t="s">
        <v>535</v>
      </c>
      <c r="C83" s="247" t="s">
        <v>0</v>
      </c>
      <c r="D83" s="248">
        <f>E83+M83</f>
        <v>15518405</v>
      </c>
      <c r="E83" s="249">
        <f>F83+I83+J83+K83+L83</f>
        <v>0</v>
      </c>
      <c r="F83" s="249">
        <f>G83+H83</f>
        <v>0</v>
      </c>
      <c r="G83" s="249">
        <v>0</v>
      </c>
      <c r="H83" s="249">
        <v>0</v>
      </c>
      <c r="I83" s="249">
        <v>0</v>
      </c>
      <c r="J83" s="249">
        <v>0</v>
      </c>
      <c r="K83" s="249">
        <v>0</v>
      </c>
      <c r="L83" s="249">
        <v>0</v>
      </c>
      <c r="M83" s="249">
        <f>N83+P83</f>
        <v>15518405</v>
      </c>
      <c r="N83" s="249">
        <v>15518405</v>
      </c>
      <c r="O83" s="249">
        <v>0</v>
      </c>
      <c r="P83" s="249">
        <v>0</v>
      </c>
      <c r="Q83" s="250"/>
      <c r="R83" s="250"/>
      <c r="S83" s="250"/>
      <c r="T83" s="250"/>
      <c r="U83" s="250"/>
      <c r="V83" s="251"/>
      <c r="W83" s="251"/>
      <c r="X83" s="251"/>
      <c r="Y83" s="251"/>
      <c r="Z83" s="251"/>
      <c r="AA83" s="251"/>
      <c r="AB83" s="251"/>
      <c r="AC83" s="251"/>
      <c r="AD83" s="251"/>
      <c r="AE83" s="251"/>
      <c r="AF83" s="251"/>
      <c r="AG83" s="251"/>
      <c r="AH83" s="251"/>
      <c r="AI83" s="251"/>
      <c r="AJ83" s="251"/>
      <c r="AK83" s="251"/>
      <c r="AL83" s="251"/>
      <c r="AM83" s="251"/>
      <c r="AN83" s="251"/>
      <c r="AO83" s="251"/>
      <c r="AP83" s="251"/>
      <c r="AQ83" s="251"/>
      <c r="AR83" s="251"/>
      <c r="AS83" s="251"/>
      <c r="AT83" s="251"/>
      <c r="AU83" s="251"/>
      <c r="AV83" s="251"/>
      <c r="AW83" s="251"/>
      <c r="AX83" s="251"/>
      <c r="AY83" s="251"/>
      <c r="AZ83" s="251"/>
      <c r="BA83" s="251"/>
      <c r="BB83" s="251"/>
      <c r="BC83" s="251"/>
      <c r="BD83" s="251"/>
      <c r="BE83" s="251"/>
      <c r="BF83" s="251"/>
      <c r="BG83" s="251"/>
      <c r="BH83" s="251"/>
      <c r="BI83" s="251"/>
      <c r="BJ83" s="251"/>
      <c r="BK83" s="251"/>
      <c r="BL83" s="251"/>
      <c r="BM83" s="251"/>
      <c r="BN83" s="251"/>
      <c r="BO83" s="251"/>
      <c r="BP83" s="251"/>
      <c r="BQ83" s="251"/>
      <c r="BR83" s="251"/>
      <c r="BS83" s="251"/>
      <c r="BT83" s="251"/>
      <c r="BU83" s="251"/>
      <c r="BV83" s="251"/>
      <c r="BW83" s="251"/>
      <c r="BX83" s="251"/>
      <c r="BY83" s="251"/>
      <c r="BZ83" s="251"/>
      <c r="CA83" s="251"/>
      <c r="CB83" s="251"/>
      <c r="CC83" s="251"/>
      <c r="CD83" s="251"/>
      <c r="CE83" s="251"/>
      <c r="CF83" s="251"/>
      <c r="CG83" s="251"/>
      <c r="CH83" s="251"/>
      <c r="CI83" s="251"/>
      <c r="CJ83" s="251"/>
      <c r="CK83" s="251"/>
      <c r="CL83" s="251"/>
      <c r="CM83" s="251"/>
      <c r="CN83" s="251"/>
      <c r="CO83" s="251"/>
      <c r="CP83" s="251"/>
      <c r="CQ83" s="251"/>
      <c r="CR83" s="251"/>
      <c r="CS83" s="251"/>
      <c r="CT83" s="251"/>
      <c r="CU83" s="251"/>
      <c r="CV83" s="251"/>
      <c r="CW83" s="251"/>
      <c r="CX83" s="251"/>
      <c r="CY83" s="251"/>
      <c r="CZ83" s="251"/>
      <c r="DA83" s="251"/>
      <c r="DB83" s="251"/>
      <c r="DC83" s="251"/>
      <c r="DD83" s="251"/>
      <c r="DE83" s="251"/>
      <c r="DF83" s="251"/>
      <c r="DG83" s="251"/>
      <c r="DH83" s="251"/>
      <c r="DI83" s="251"/>
      <c r="DJ83" s="251"/>
      <c r="DK83" s="251"/>
      <c r="DL83" s="251"/>
      <c r="DM83" s="251"/>
      <c r="DN83" s="251"/>
      <c r="DO83" s="251"/>
      <c r="DP83" s="251"/>
      <c r="DQ83" s="251"/>
      <c r="DR83" s="251"/>
      <c r="DS83" s="251"/>
      <c r="DT83" s="251"/>
      <c r="DU83" s="251"/>
      <c r="DV83" s="251"/>
      <c r="DW83" s="251"/>
      <c r="DX83" s="251"/>
      <c r="DY83" s="251"/>
      <c r="DZ83" s="251"/>
      <c r="EA83" s="251"/>
      <c r="EB83" s="251"/>
      <c r="EC83" s="251"/>
      <c r="ED83" s="251"/>
      <c r="EE83" s="251"/>
      <c r="EF83" s="251"/>
      <c r="EG83" s="251"/>
      <c r="EH83" s="251"/>
      <c r="EI83" s="251"/>
      <c r="EJ83" s="251"/>
      <c r="EK83" s="251"/>
      <c r="EL83" s="251"/>
      <c r="EM83" s="251"/>
      <c r="EN83" s="251"/>
      <c r="EO83" s="251"/>
      <c r="EP83" s="251"/>
      <c r="EQ83" s="251"/>
      <c r="ER83" s="251"/>
      <c r="ES83" s="251"/>
      <c r="ET83" s="251"/>
      <c r="EU83" s="251"/>
      <c r="EV83" s="251"/>
      <c r="EW83" s="251"/>
      <c r="EX83" s="251"/>
      <c r="EY83" s="251"/>
      <c r="EZ83" s="251"/>
      <c r="FA83" s="251"/>
      <c r="FB83" s="251"/>
      <c r="FC83" s="251"/>
      <c r="FD83" s="251"/>
      <c r="FE83" s="251"/>
      <c r="FF83" s="251"/>
      <c r="FG83" s="251"/>
      <c r="FH83" s="251"/>
      <c r="FI83" s="251"/>
      <c r="FJ83" s="251"/>
      <c r="FK83" s="251"/>
      <c r="FL83" s="251"/>
      <c r="FM83" s="251"/>
      <c r="FN83" s="251"/>
      <c r="FO83" s="251"/>
      <c r="FP83" s="251"/>
      <c r="FQ83" s="251"/>
      <c r="FR83" s="251"/>
      <c r="FS83" s="251"/>
      <c r="FT83" s="251"/>
      <c r="FU83" s="251"/>
      <c r="FV83" s="251"/>
      <c r="FW83" s="251"/>
      <c r="FX83" s="251"/>
      <c r="FY83" s="251"/>
      <c r="FZ83" s="251"/>
      <c r="GA83" s="251"/>
      <c r="GB83" s="251"/>
      <c r="GC83" s="251"/>
      <c r="GD83" s="251"/>
      <c r="GE83" s="251"/>
      <c r="GF83" s="251"/>
      <c r="GG83" s="251"/>
      <c r="GH83" s="251"/>
      <c r="GI83" s="251"/>
      <c r="GJ83" s="251"/>
      <c r="GK83" s="251"/>
      <c r="GL83" s="251"/>
      <c r="GM83" s="251"/>
      <c r="GN83" s="251"/>
      <c r="GO83" s="251"/>
      <c r="GP83" s="251"/>
      <c r="GQ83" s="251"/>
      <c r="GR83" s="251"/>
      <c r="GS83" s="251"/>
      <c r="GT83" s="251"/>
      <c r="GU83" s="251"/>
      <c r="GV83" s="251"/>
      <c r="GW83" s="251"/>
      <c r="GX83" s="251"/>
      <c r="GY83" s="251"/>
      <c r="GZ83" s="251"/>
      <c r="HA83" s="251"/>
      <c r="HB83" s="251"/>
      <c r="HC83" s="251"/>
      <c r="HD83" s="251"/>
      <c r="HE83" s="251"/>
      <c r="HF83" s="251"/>
      <c r="HG83" s="251"/>
      <c r="HH83" s="251"/>
      <c r="HI83" s="251"/>
      <c r="HJ83" s="251"/>
      <c r="HK83" s="251"/>
      <c r="HL83" s="251"/>
      <c r="HM83" s="251"/>
      <c r="HN83" s="251"/>
      <c r="HO83" s="251"/>
      <c r="HP83" s="251"/>
      <c r="HQ83" s="251"/>
      <c r="HR83" s="251"/>
      <c r="HS83" s="251"/>
      <c r="HT83" s="251"/>
      <c r="HU83" s="251"/>
      <c r="HV83" s="251"/>
      <c r="HW83" s="251"/>
      <c r="HX83" s="251"/>
      <c r="HY83" s="251"/>
      <c r="HZ83" s="251"/>
      <c r="IA83" s="251"/>
      <c r="IB83" s="251"/>
      <c r="IC83" s="251"/>
      <c r="ID83" s="251"/>
      <c r="IE83" s="251"/>
      <c r="IF83" s="251"/>
      <c r="IG83" s="251"/>
      <c r="IH83" s="251"/>
      <c r="II83" s="251"/>
      <c r="IJ83" s="251"/>
      <c r="IK83" s="251"/>
      <c r="IL83" s="251"/>
      <c r="IM83" s="251"/>
      <c r="IN83" s="251"/>
      <c r="IO83" s="251"/>
      <c r="IP83" s="251"/>
      <c r="IQ83" s="251"/>
      <c r="IR83" s="251"/>
      <c r="IS83" s="251"/>
      <c r="IT83" s="251"/>
      <c r="IU83" s="251"/>
      <c r="IV83" s="251"/>
    </row>
    <row r="84" spans="1:256" hidden="1">
      <c r="A84" s="812"/>
      <c r="B84" s="797"/>
      <c r="C84" s="247" t="s">
        <v>1</v>
      </c>
      <c r="D84" s="248">
        <f>E84+M84</f>
        <v>0</v>
      </c>
      <c r="E84" s="249">
        <f>F84+I84+J84+K84+L84</f>
        <v>0</v>
      </c>
      <c r="F84" s="249">
        <f>G84+H84</f>
        <v>0</v>
      </c>
      <c r="G84" s="249"/>
      <c r="H84" s="249"/>
      <c r="I84" s="249"/>
      <c r="J84" s="249"/>
      <c r="K84" s="249"/>
      <c r="L84" s="249"/>
      <c r="M84" s="249">
        <f>N84+P84</f>
        <v>0</v>
      </c>
      <c r="N84" s="249"/>
      <c r="O84" s="249"/>
      <c r="P84" s="249"/>
      <c r="Q84" s="250"/>
      <c r="R84" s="250"/>
      <c r="S84" s="250"/>
      <c r="T84" s="250"/>
      <c r="U84" s="250"/>
      <c r="V84" s="251"/>
      <c r="W84" s="251"/>
      <c r="X84" s="251"/>
      <c r="Y84" s="251"/>
      <c r="Z84" s="251"/>
      <c r="AA84" s="251"/>
      <c r="AB84" s="251"/>
      <c r="AC84" s="251"/>
      <c r="AD84" s="251"/>
      <c r="AE84" s="251"/>
      <c r="AF84" s="251"/>
      <c r="AG84" s="251"/>
      <c r="AH84" s="251"/>
      <c r="AI84" s="251"/>
      <c r="AJ84" s="251"/>
      <c r="AK84" s="251"/>
      <c r="AL84" s="251"/>
      <c r="AM84" s="251"/>
      <c r="AN84" s="251"/>
      <c r="AO84" s="251"/>
      <c r="AP84" s="251"/>
      <c r="AQ84" s="251"/>
      <c r="AR84" s="251"/>
      <c r="AS84" s="251"/>
      <c r="AT84" s="251"/>
      <c r="AU84" s="251"/>
      <c r="AV84" s="251"/>
      <c r="AW84" s="251"/>
      <c r="AX84" s="251"/>
      <c r="AY84" s="251"/>
      <c r="AZ84" s="251"/>
      <c r="BA84" s="251"/>
      <c r="BB84" s="251"/>
      <c r="BC84" s="251"/>
      <c r="BD84" s="251"/>
      <c r="BE84" s="251"/>
      <c r="BF84" s="251"/>
      <c r="BG84" s="251"/>
      <c r="BH84" s="251"/>
      <c r="BI84" s="251"/>
      <c r="BJ84" s="251"/>
      <c r="BK84" s="251"/>
      <c r="BL84" s="251"/>
      <c r="BM84" s="251"/>
      <c r="BN84" s="251"/>
      <c r="BO84" s="251"/>
      <c r="BP84" s="251"/>
      <c r="BQ84" s="251"/>
      <c r="BR84" s="251"/>
      <c r="BS84" s="251"/>
      <c r="BT84" s="251"/>
      <c r="BU84" s="251"/>
      <c r="BV84" s="251"/>
      <c r="BW84" s="251"/>
      <c r="BX84" s="251"/>
      <c r="BY84" s="251"/>
      <c r="BZ84" s="251"/>
      <c r="CA84" s="251"/>
      <c r="CB84" s="251"/>
      <c r="CC84" s="251"/>
      <c r="CD84" s="251"/>
      <c r="CE84" s="251"/>
      <c r="CF84" s="251"/>
      <c r="CG84" s="251"/>
      <c r="CH84" s="251"/>
      <c r="CI84" s="251"/>
      <c r="CJ84" s="251"/>
      <c r="CK84" s="251"/>
      <c r="CL84" s="251"/>
      <c r="CM84" s="251"/>
      <c r="CN84" s="251"/>
      <c r="CO84" s="251"/>
      <c r="CP84" s="251"/>
      <c r="CQ84" s="251"/>
      <c r="CR84" s="251"/>
      <c r="CS84" s="251"/>
      <c r="CT84" s="251"/>
      <c r="CU84" s="251"/>
      <c r="CV84" s="251"/>
      <c r="CW84" s="251"/>
      <c r="CX84" s="251"/>
      <c r="CY84" s="251"/>
      <c r="CZ84" s="251"/>
      <c r="DA84" s="251"/>
      <c r="DB84" s="251"/>
      <c r="DC84" s="251"/>
      <c r="DD84" s="251"/>
      <c r="DE84" s="251"/>
      <c r="DF84" s="251"/>
      <c r="DG84" s="251"/>
      <c r="DH84" s="251"/>
      <c r="DI84" s="251"/>
      <c r="DJ84" s="251"/>
      <c r="DK84" s="251"/>
      <c r="DL84" s="251"/>
      <c r="DM84" s="251"/>
      <c r="DN84" s="251"/>
      <c r="DO84" s="251"/>
      <c r="DP84" s="251"/>
      <c r="DQ84" s="251"/>
      <c r="DR84" s="251"/>
      <c r="DS84" s="251"/>
      <c r="DT84" s="251"/>
      <c r="DU84" s="251"/>
      <c r="DV84" s="251"/>
      <c r="DW84" s="251"/>
      <c r="DX84" s="251"/>
      <c r="DY84" s="251"/>
      <c r="DZ84" s="251"/>
      <c r="EA84" s="251"/>
      <c r="EB84" s="251"/>
      <c r="EC84" s="251"/>
      <c r="ED84" s="251"/>
      <c r="EE84" s="251"/>
      <c r="EF84" s="251"/>
      <c r="EG84" s="251"/>
      <c r="EH84" s="251"/>
      <c r="EI84" s="251"/>
      <c r="EJ84" s="251"/>
      <c r="EK84" s="251"/>
      <c r="EL84" s="251"/>
      <c r="EM84" s="251"/>
      <c r="EN84" s="251"/>
      <c r="EO84" s="251"/>
      <c r="EP84" s="251"/>
      <c r="EQ84" s="251"/>
      <c r="ER84" s="251"/>
      <c r="ES84" s="251"/>
      <c r="ET84" s="251"/>
      <c r="EU84" s="251"/>
      <c r="EV84" s="251"/>
      <c r="EW84" s="251"/>
      <c r="EX84" s="251"/>
      <c r="EY84" s="251"/>
      <c r="EZ84" s="251"/>
      <c r="FA84" s="251"/>
      <c r="FB84" s="251"/>
      <c r="FC84" s="251"/>
      <c r="FD84" s="251"/>
      <c r="FE84" s="251"/>
      <c r="FF84" s="251"/>
      <c r="FG84" s="251"/>
      <c r="FH84" s="251"/>
      <c r="FI84" s="251"/>
      <c r="FJ84" s="251"/>
      <c r="FK84" s="251"/>
      <c r="FL84" s="251"/>
      <c r="FM84" s="251"/>
      <c r="FN84" s="251"/>
      <c r="FO84" s="251"/>
      <c r="FP84" s="251"/>
      <c r="FQ84" s="251"/>
      <c r="FR84" s="251"/>
      <c r="FS84" s="251"/>
      <c r="FT84" s="251"/>
      <c r="FU84" s="251"/>
      <c r="FV84" s="251"/>
      <c r="FW84" s="251"/>
      <c r="FX84" s="251"/>
      <c r="FY84" s="251"/>
      <c r="FZ84" s="251"/>
      <c r="GA84" s="251"/>
      <c r="GB84" s="251"/>
      <c r="GC84" s="251"/>
      <c r="GD84" s="251"/>
      <c r="GE84" s="251"/>
      <c r="GF84" s="251"/>
      <c r="GG84" s="251"/>
      <c r="GH84" s="251"/>
      <c r="GI84" s="251"/>
      <c r="GJ84" s="251"/>
      <c r="GK84" s="251"/>
      <c r="GL84" s="251"/>
      <c r="GM84" s="251"/>
      <c r="GN84" s="251"/>
      <c r="GO84" s="251"/>
      <c r="GP84" s="251"/>
      <c r="GQ84" s="251"/>
      <c r="GR84" s="251"/>
      <c r="GS84" s="251"/>
      <c r="GT84" s="251"/>
      <c r="GU84" s="251"/>
      <c r="GV84" s="251"/>
      <c r="GW84" s="251"/>
      <c r="GX84" s="251"/>
      <c r="GY84" s="251"/>
      <c r="GZ84" s="251"/>
      <c r="HA84" s="251"/>
      <c r="HB84" s="251"/>
      <c r="HC84" s="251"/>
      <c r="HD84" s="251"/>
      <c r="HE84" s="251"/>
      <c r="HF84" s="251"/>
      <c r="HG84" s="251"/>
      <c r="HH84" s="251"/>
      <c r="HI84" s="251"/>
      <c r="HJ84" s="251"/>
      <c r="HK84" s="251"/>
      <c r="HL84" s="251"/>
      <c r="HM84" s="251"/>
      <c r="HN84" s="251"/>
      <c r="HO84" s="251"/>
      <c r="HP84" s="251"/>
      <c r="HQ84" s="251"/>
      <c r="HR84" s="251"/>
      <c r="HS84" s="251"/>
      <c r="HT84" s="251"/>
      <c r="HU84" s="251"/>
      <c r="HV84" s="251"/>
      <c r="HW84" s="251"/>
      <c r="HX84" s="251"/>
      <c r="HY84" s="251"/>
      <c r="HZ84" s="251"/>
      <c r="IA84" s="251"/>
      <c r="IB84" s="251"/>
      <c r="IC84" s="251"/>
      <c r="ID84" s="251"/>
      <c r="IE84" s="251"/>
      <c r="IF84" s="251"/>
      <c r="IG84" s="251"/>
      <c r="IH84" s="251"/>
      <c r="II84" s="251"/>
      <c r="IJ84" s="251"/>
      <c r="IK84" s="251"/>
      <c r="IL84" s="251"/>
      <c r="IM84" s="251"/>
      <c r="IN84" s="251"/>
      <c r="IO84" s="251"/>
      <c r="IP84" s="251"/>
      <c r="IQ84" s="251"/>
      <c r="IR84" s="251"/>
      <c r="IS84" s="251"/>
      <c r="IT84" s="251"/>
      <c r="IU84" s="251"/>
      <c r="IV84" s="251"/>
    </row>
    <row r="85" spans="1:256" hidden="1">
      <c r="A85" s="813"/>
      <c r="B85" s="798"/>
      <c r="C85" s="247" t="s">
        <v>2</v>
      </c>
      <c r="D85" s="248">
        <f>D83+D84</f>
        <v>15518405</v>
      </c>
      <c r="E85" s="249">
        <f t="shared" ref="E85:P85" si="29">E83+E84</f>
        <v>0</v>
      </c>
      <c r="F85" s="249">
        <f t="shared" si="29"/>
        <v>0</v>
      </c>
      <c r="G85" s="249">
        <f t="shared" si="29"/>
        <v>0</v>
      </c>
      <c r="H85" s="249">
        <f t="shared" si="29"/>
        <v>0</v>
      </c>
      <c r="I85" s="249">
        <f t="shared" si="29"/>
        <v>0</v>
      </c>
      <c r="J85" s="249">
        <f t="shared" si="29"/>
        <v>0</v>
      </c>
      <c r="K85" s="249">
        <f t="shared" si="29"/>
        <v>0</v>
      </c>
      <c r="L85" s="249">
        <f t="shared" si="29"/>
        <v>0</v>
      </c>
      <c r="M85" s="249">
        <f t="shared" si="29"/>
        <v>15518405</v>
      </c>
      <c r="N85" s="249">
        <f t="shared" si="29"/>
        <v>15518405</v>
      </c>
      <c r="O85" s="249">
        <f t="shared" si="29"/>
        <v>0</v>
      </c>
      <c r="P85" s="249">
        <f t="shared" si="29"/>
        <v>0</v>
      </c>
      <c r="Q85" s="250"/>
      <c r="R85" s="250"/>
      <c r="S85" s="250"/>
      <c r="T85" s="250"/>
      <c r="U85" s="250"/>
      <c r="V85" s="251"/>
      <c r="W85" s="251"/>
      <c r="X85" s="251"/>
      <c r="Y85" s="251"/>
      <c r="Z85" s="251"/>
      <c r="AA85" s="251"/>
      <c r="AB85" s="251"/>
      <c r="AC85" s="251"/>
      <c r="AD85" s="251"/>
      <c r="AE85" s="251"/>
      <c r="AF85" s="251"/>
      <c r="AG85" s="251"/>
      <c r="AH85" s="251"/>
      <c r="AI85" s="251"/>
      <c r="AJ85" s="251"/>
      <c r="AK85" s="251"/>
      <c r="AL85" s="251"/>
      <c r="AM85" s="251"/>
      <c r="AN85" s="251"/>
      <c r="AO85" s="251"/>
      <c r="AP85" s="251"/>
      <c r="AQ85" s="251"/>
      <c r="AR85" s="251"/>
      <c r="AS85" s="251"/>
      <c r="AT85" s="251"/>
      <c r="AU85" s="251"/>
      <c r="AV85" s="251"/>
      <c r="AW85" s="251"/>
      <c r="AX85" s="251"/>
      <c r="AY85" s="251"/>
      <c r="AZ85" s="251"/>
      <c r="BA85" s="251"/>
      <c r="BB85" s="251"/>
      <c r="BC85" s="251"/>
      <c r="BD85" s="251"/>
      <c r="BE85" s="251"/>
      <c r="BF85" s="251"/>
      <c r="BG85" s="251"/>
      <c r="BH85" s="251"/>
      <c r="BI85" s="251"/>
      <c r="BJ85" s="251"/>
      <c r="BK85" s="251"/>
      <c r="BL85" s="251"/>
      <c r="BM85" s="251"/>
      <c r="BN85" s="251"/>
      <c r="BO85" s="251"/>
      <c r="BP85" s="251"/>
      <c r="BQ85" s="251"/>
      <c r="BR85" s="251"/>
      <c r="BS85" s="251"/>
      <c r="BT85" s="251"/>
      <c r="BU85" s="251"/>
      <c r="BV85" s="251"/>
      <c r="BW85" s="251"/>
      <c r="BX85" s="251"/>
      <c r="BY85" s="251"/>
      <c r="BZ85" s="251"/>
      <c r="CA85" s="251"/>
      <c r="CB85" s="251"/>
      <c r="CC85" s="251"/>
      <c r="CD85" s="251"/>
      <c r="CE85" s="251"/>
      <c r="CF85" s="251"/>
      <c r="CG85" s="251"/>
      <c r="CH85" s="251"/>
      <c r="CI85" s="251"/>
      <c r="CJ85" s="251"/>
      <c r="CK85" s="251"/>
      <c r="CL85" s="251"/>
      <c r="CM85" s="251"/>
      <c r="CN85" s="251"/>
      <c r="CO85" s="251"/>
      <c r="CP85" s="251"/>
      <c r="CQ85" s="251"/>
      <c r="CR85" s="251"/>
      <c r="CS85" s="251"/>
      <c r="CT85" s="251"/>
      <c r="CU85" s="251"/>
      <c r="CV85" s="251"/>
      <c r="CW85" s="251"/>
      <c r="CX85" s="251"/>
      <c r="CY85" s="251"/>
      <c r="CZ85" s="251"/>
      <c r="DA85" s="251"/>
      <c r="DB85" s="251"/>
      <c r="DC85" s="251"/>
      <c r="DD85" s="251"/>
      <c r="DE85" s="251"/>
      <c r="DF85" s="251"/>
      <c r="DG85" s="251"/>
      <c r="DH85" s="251"/>
      <c r="DI85" s="251"/>
      <c r="DJ85" s="251"/>
      <c r="DK85" s="251"/>
      <c r="DL85" s="251"/>
      <c r="DM85" s="251"/>
      <c r="DN85" s="251"/>
      <c r="DO85" s="251"/>
      <c r="DP85" s="251"/>
      <c r="DQ85" s="251"/>
      <c r="DR85" s="251"/>
      <c r="DS85" s="251"/>
      <c r="DT85" s="251"/>
      <c r="DU85" s="251"/>
      <c r="DV85" s="251"/>
      <c r="DW85" s="251"/>
      <c r="DX85" s="251"/>
      <c r="DY85" s="251"/>
      <c r="DZ85" s="251"/>
      <c r="EA85" s="251"/>
      <c r="EB85" s="251"/>
      <c r="EC85" s="251"/>
      <c r="ED85" s="251"/>
      <c r="EE85" s="251"/>
      <c r="EF85" s="251"/>
      <c r="EG85" s="251"/>
      <c r="EH85" s="251"/>
      <c r="EI85" s="251"/>
      <c r="EJ85" s="251"/>
      <c r="EK85" s="251"/>
      <c r="EL85" s="251"/>
      <c r="EM85" s="251"/>
      <c r="EN85" s="251"/>
      <c r="EO85" s="251"/>
      <c r="EP85" s="251"/>
      <c r="EQ85" s="251"/>
      <c r="ER85" s="251"/>
      <c r="ES85" s="251"/>
      <c r="ET85" s="251"/>
      <c r="EU85" s="251"/>
      <c r="EV85" s="251"/>
      <c r="EW85" s="251"/>
      <c r="EX85" s="251"/>
      <c r="EY85" s="251"/>
      <c r="EZ85" s="251"/>
      <c r="FA85" s="251"/>
      <c r="FB85" s="251"/>
      <c r="FC85" s="251"/>
      <c r="FD85" s="251"/>
      <c r="FE85" s="251"/>
      <c r="FF85" s="251"/>
      <c r="FG85" s="251"/>
      <c r="FH85" s="251"/>
      <c r="FI85" s="251"/>
      <c r="FJ85" s="251"/>
      <c r="FK85" s="251"/>
      <c r="FL85" s="251"/>
      <c r="FM85" s="251"/>
      <c r="FN85" s="251"/>
      <c r="FO85" s="251"/>
      <c r="FP85" s="251"/>
      <c r="FQ85" s="251"/>
      <c r="FR85" s="251"/>
      <c r="FS85" s="251"/>
      <c r="FT85" s="251"/>
      <c r="FU85" s="251"/>
      <c r="FV85" s="251"/>
      <c r="FW85" s="251"/>
      <c r="FX85" s="251"/>
      <c r="FY85" s="251"/>
      <c r="FZ85" s="251"/>
      <c r="GA85" s="251"/>
      <c r="GB85" s="251"/>
      <c r="GC85" s="251"/>
      <c r="GD85" s="251"/>
      <c r="GE85" s="251"/>
      <c r="GF85" s="251"/>
      <c r="GG85" s="251"/>
      <c r="GH85" s="251"/>
      <c r="GI85" s="251"/>
      <c r="GJ85" s="251"/>
      <c r="GK85" s="251"/>
      <c r="GL85" s="251"/>
      <c r="GM85" s="251"/>
      <c r="GN85" s="251"/>
      <c r="GO85" s="251"/>
      <c r="GP85" s="251"/>
      <c r="GQ85" s="251"/>
      <c r="GR85" s="251"/>
      <c r="GS85" s="251"/>
      <c r="GT85" s="251"/>
      <c r="GU85" s="251"/>
      <c r="GV85" s="251"/>
      <c r="GW85" s="251"/>
      <c r="GX85" s="251"/>
      <c r="GY85" s="251"/>
      <c r="GZ85" s="251"/>
      <c r="HA85" s="251"/>
      <c r="HB85" s="251"/>
      <c r="HC85" s="251"/>
      <c r="HD85" s="251"/>
      <c r="HE85" s="251"/>
      <c r="HF85" s="251"/>
      <c r="HG85" s="251"/>
      <c r="HH85" s="251"/>
      <c r="HI85" s="251"/>
      <c r="HJ85" s="251"/>
      <c r="HK85" s="251"/>
      <c r="HL85" s="251"/>
      <c r="HM85" s="251"/>
      <c r="HN85" s="251"/>
      <c r="HO85" s="251"/>
      <c r="HP85" s="251"/>
      <c r="HQ85" s="251"/>
      <c r="HR85" s="251"/>
      <c r="HS85" s="251"/>
      <c r="HT85" s="251"/>
      <c r="HU85" s="251"/>
      <c r="HV85" s="251"/>
      <c r="HW85" s="251"/>
      <c r="HX85" s="251"/>
      <c r="HY85" s="251"/>
      <c r="HZ85" s="251"/>
      <c r="IA85" s="251"/>
      <c r="IB85" s="251"/>
      <c r="IC85" s="251"/>
      <c r="ID85" s="251"/>
      <c r="IE85" s="251"/>
      <c r="IF85" s="251"/>
      <c r="IG85" s="251"/>
      <c r="IH85" s="251"/>
      <c r="II85" s="251"/>
      <c r="IJ85" s="251"/>
      <c r="IK85" s="251"/>
      <c r="IL85" s="251"/>
      <c r="IM85" s="251"/>
      <c r="IN85" s="251"/>
      <c r="IO85" s="251"/>
      <c r="IP85" s="251"/>
      <c r="IQ85" s="251"/>
      <c r="IR85" s="251"/>
      <c r="IS85" s="251"/>
      <c r="IT85" s="251"/>
      <c r="IU85" s="251"/>
      <c r="IV85" s="251"/>
    </row>
    <row r="86" spans="1:256" hidden="1">
      <c r="A86" s="811">
        <v>60041</v>
      </c>
      <c r="B86" s="796" t="s">
        <v>536</v>
      </c>
      <c r="C86" s="247" t="s">
        <v>0</v>
      </c>
      <c r="D86" s="248">
        <f>E86+M86</f>
        <v>10000000</v>
      </c>
      <c r="E86" s="249">
        <f>F86+I86+J86+K86+L86</f>
        <v>0</v>
      </c>
      <c r="F86" s="249">
        <f>G86+H86</f>
        <v>0</v>
      </c>
      <c r="G86" s="249">
        <v>0</v>
      </c>
      <c r="H86" s="249">
        <v>0</v>
      </c>
      <c r="I86" s="249">
        <v>0</v>
      </c>
      <c r="J86" s="249">
        <v>0</v>
      </c>
      <c r="K86" s="249">
        <v>0</v>
      </c>
      <c r="L86" s="249">
        <v>0</v>
      </c>
      <c r="M86" s="249">
        <f>N86+P86</f>
        <v>10000000</v>
      </c>
      <c r="N86" s="249">
        <v>0</v>
      </c>
      <c r="O86" s="249">
        <v>0</v>
      </c>
      <c r="P86" s="249">
        <v>10000000</v>
      </c>
      <c r="Q86" s="250"/>
      <c r="R86" s="250"/>
      <c r="S86" s="250"/>
      <c r="T86" s="250"/>
      <c r="U86" s="250"/>
      <c r="V86" s="251"/>
      <c r="W86" s="251"/>
      <c r="X86" s="251"/>
      <c r="Y86" s="251"/>
      <c r="Z86" s="251"/>
      <c r="AA86" s="251"/>
      <c r="AB86" s="251"/>
      <c r="AC86" s="251"/>
      <c r="AD86" s="251"/>
      <c r="AE86" s="251"/>
      <c r="AF86" s="251"/>
      <c r="AG86" s="251"/>
      <c r="AH86" s="251"/>
      <c r="AI86" s="251"/>
      <c r="AJ86" s="251"/>
      <c r="AK86" s="251"/>
      <c r="AL86" s="251"/>
      <c r="AM86" s="251"/>
      <c r="AN86" s="251"/>
      <c r="AO86" s="251"/>
      <c r="AP86" s="251"/>
      <c r="AQ86" s="251"/>
      <c r="AR86" s="251"/>
      <c r="AS86" s="251"/>
      <c r="AT86" s="251"/>
      <c r="AU86" s="251"/>
      <c r="AV86" s="251"/>
      <c r="AW86" s="251"/>
      <c r="AX86" s="251"/>
      <c r="AY86" s="251"/>
      <c r="AZ86" s="251"/>
      <c r="BA86" s="251"/>
      <c r="BB86" s="251"/>
      <c r="BC86" s="251"/>
      <c r="BD86" s="251"/>
      <c r="BE86" s="251"/>
      <c r="BF86" s="251"/>
      <c r="BG86" s="251"/>
      <c r="BH86" s="251"/>
      <c r="BI86" s="251"/>
      <c r="BJ86" s="251"/>
      <c r="BK86" s="251"/>
      <c r="BL86" s="251"/>
      <c r="BM86" s="251"/>
      <c r="BN86" s="251"/>
      <c r="BO86" s="251"/>
      <c r="BP86" s="251"/>
      <c r="BQ86" s="251"/>
      <c r="BR86" s="251"/>
      <c r="BS86" s="251"/>
      <c r="BT86" s="251"/>
      <c r="BU86" s="251"/>
      <c r="BV86" s="251"/>
      <c r="BW86" s="251"/>
      <c r="BX86" s="251"/>
      <c r="BY86" s="251"/>
      <c r="BZ86" s="251"/>
      <c r="CA86" s="251"/>
      <c r="CB86" s="251"/>
      <c r="CC86" s="251"/>
      <c r="CD86" s="251"/>
      <c r="CE86" s="251"/>
      <c r="CF86" s="251"/>
      <c r="CG86" s="251"/>
      <c r="CH86" s="251"/>
      <c r="CI86" s="251"/>
      <c r="CJ86" s="251"/>
      <c r="CK86" s="251"/>
      <c r="CL86" s="251"/>
      <c r="CM86" s="251"/>
      <c r="CN86" s="251"/>
      <c r="CO86" s="251"/>
      <c r="CP86" s="251"/>
      <c r="CQ86" s="251"/>
      <c r="CR86" s="251"/>
      <c r="CS86" s="251"/>
      <c r="CT86" s="251"/>
      <c r="CU86" s="251"/>
      <c r="CV86" s="251"/>
      <c r="CW86" s="251"/>
      <c r="CX86" s="251"/>
      <c r="CY86" s="251"/>
      <c r="CZ86" s="251"/>
      <c r="DA86" s="251"/>
      <c r="DB86" s="251"/>
      <c r="DC86" s="251"/>
      <c r="DD86" s="251"/>
      <c r="DE86" s="251"/>
      <c r="DF86" s="251"/>
      <c r="DG86" s="251"/>
      <c r="DH86" s="251"/>
      <c r="DI86" s="251"/>
      <c r="DJ86" s="251"/>
      <c r="DK86" s="251"/>
      <c r="DL86" s="251"/>
      <c r="DM86" s="251"/>
      <c r="DN86" s="251"/>
      <c r="DO86" s="251"/>
      <c r="DP86" s="251"/>
      <c r="DQ86" s="251"/>
      <c r="DR86" s="251"/>
      <c r="DS86" s="251"/>
      <c r="DT86" s="251"/>
      <c r="DU86" s="251"/>
      <c r="DV86" s="251"/>
      <c r="DW86" s="251"/>
      <c r="DX86" s="251"/>
      <c r="DY86" s="251"/>
      <c r="DZ86" s="251"/>
      <c r="EA86" s="251"/>
      <c r="EB86" s="251"/>
      <c r="EC86" s="251"/>
      <c r="ED86" s="251"/>
      <c r="EE86" s="251"/>
      <c r="EF86" s="251"/>
      <c r="EG86" s="251"/>
      <c r="EH86" s="251"/>
      <c r="EI86" s="251"/>
      <c r="EJ86" s="251"/>
      <c r="EK86" s="251"/>
      <c r="EL86" s="251"/>
      <c r="EM86" s="251"/>
      <c r="EN86" s="251"/>
      <c r="EO86" s="251"/>
      <c r="EP86" s="251"/>
      <c r="EQ86" s="251"/>
      <c r="ER86" s="251"/>
      <c r="ES86" s="251"/>
      <c r="ET86" s="251"/>
      <c r="EU86" s="251"/>
      <c r="EV86" s="251"/>
      <c r="EW86" s="251"/>
      <c r="EX86" s="251"/>
      <c r="EY86" s="251"/>
      <c r="EZ86" s="251"/>
      <c r="FA86" s="251"/>
      <c r="FB86" s="251"/>
      <c r="FC86" s="251"/>
      <c r="FD86" s="251"/>
      <c r="FE86" s="251"/>
      <c r="FF86" s="251"/>
      <c r="FG86" s="251"/>
      <c r="FH86" s="251"/>
      <c r="FI86" s="251"/>
      <c r="FJ86" s="251"/>
      <c r="FK86" s="251"/>
      <c r="FL86" s="251"/>
      <c r="FM86" s="251"/>
      <c r="FN86" s="251"/>
      <c r="FO86" s="251"/>
      <c r="FP86" s="251"/>
      <c r="FQ86" s="251"/>
      <c r="FR86" s="251"/>
      <c r="FS86" s="251"/>
      <c r="FT86" s="251"/>
      <c r="FU86" s="251"/>
      <c r="FV86" s="251"/>
      <c r="FW86" s="251"/>
      <c r="FX86" s="251"/>
      <c r="FY86" s="251"/>
      <c r="FZ86" s="251"/>
      <c r="GA86" s="251"/>
      <c r="GB86" s="251"/>
      <c r="GC86" s="251"/>
      <c r="GD86" s="251"/>
      <c r="GE86" s="251"/>
      <c r="GF86" s="251"/>
      <c r="GG86" s="251"/>
      <c r="GH86" s="251"/>
      <c r="GI86" s="251"/>
      <c r="GJ86" s="251"/>
      <c r="GK86" s="251"/>
      <c r="GL86" s="251"/>
      <c r="GM86" s="251"/>
      <c r="GN86" s="251"/>
      <c r="GO86" s="251"/>
      <c r="GP86" s="251"/>
      <c r="GQ86" s="251"/>
      <c r="GR86" s="251"/>
      <c r="GS86" s="251"/>
      <c r="GT86" s="251"/>
      <c r="GU86" s="251"/>
      <c r="GV86" s="251"/>
      <c r="GW86" s="251"/>
      <c r="GX86" s="251"/>
      <c r="GY86" s="251"/>
      <c r="GZ86" s="251"/>
      <c r="HA86" s="251"/>
      <c r="HB86" s="251"/>
      <c r="HC86" s="251"/>
      <c r="HD86" s="251"/>
      <c r="HE86" s="251"/>
      <c r="HF86" s="251"/>
      <c r="HG86" s="251"/>
      <c r="HH86" s="251"/>
      <c r="HI86" s="251"/>
      <c r="HJ86" s="251"/>
      <c r="HK86" s="251"/>
      <c r="HL86" s="251"/>
      <c r="HM86" s="251"/>
      <c r="HN86" s="251"/>
      <c r="HO86" s="251"/>
      <c r="HP86" s="251"/>
      <c r="HQ86" s="251"/>
      <c r="HR86" s="251"/>
      <c r="HS86" s="251"/>
      <c r="HT86" s="251"/>
      <c r="HU86" s="251"/>
      <c r="HV86" s="251"/>
      <c r="HW86" s="251"/>
      <c r="HX86" s="251"/>
      <c r="HY86" s="251"/>
      <c r="HZ86" s="251"/>
      <c r="IA86" s="251"/>
      <c r="IB86" s="251"/>
      <c r="IC86" s="251"/>
      <c r="ID86" s="251"/>
      <c r="IE86" s="251"/>
      <c r="IF86" s="251"/>
      <c r="IG86" s="251"/>
      <c r="IH86" s="251"/>
      <c r="II86" s="251"/>
      <c r="IJ86" s="251"/>
      <c r="IK86" s="251"/>
      <c r="IL86" s="251"/>
      <c r="IM86" s="251"/>
      <c r="IN86" s="251"/>
      <c r="IO86" s="251"/>
      <c r="IP86" s="251"/>
      <c r="IQ86" s="251"/>
      <c r="IR86" s="251"/>
      <c r="IS86" s="251"/>
      <c r="IT86" s="251"/>
      <c r="IU86" s="251"/>
      <c r="IV86" s="251"/>
    </row>
    <row r="87" spans="1:256" hidden="1">
      <c r="A87" s="812"/>
      <c r="B87" s="797"/>
      <c r="C87" s="247" t="s">
        <v>1</v>
      </c>
      <c r="D87" s="248">
        <f>E87+M87</f>
        <v>0</v>
      </c>
      <c r="E87" s="249">
        <f>F87+I87+J87+K87+L87</f>
        <v>0</v>
      </c>
      <c r="F87" s="249">
        <f>G87+H87</f>
        <v>0</v>
      </c>
      <c r="G87" s="249"/>
      <c r="H87" s="249"/>
      <c r="I87" s="249"/>
      <c r="J87" s="249"/>
      <c r="K87" s="249"/>
      <c r="L87" s="249"/>
      <c r="M87" s="249">
        <f>N87+P87</f>
        <v>0</v>
      </c>
      <c r="N87" s="249"/>
      <c r="O87" s="249"/>
      <c r="P87" s="249"/>
      <c r="Q87" s="250"/>
      <c r="R87" s="250"/>
      <c r="S87" s="250"/>
      <c r="T87" s="250"/>
      <c r="U87" s="250"/>
      <c r="V87" s="251"/>
      <c r="W87" s="251"/>
      <c r="X87" s="251"/>
      <c r="Y87" s="251"/>
      <c r="Z87" s="251"/>
      <c r="AA87" s="251"/>
      <c r="AB87" s="251"/>
      <c r="AC87" s="251"/>
      <c r="AD87" s="251"/>
      <c r="AE87" s="251"/>
      <c r="AF87" s="251"/>
      <c r="AG87" s="251"/>
      <c r="AH87" s="251"/>
      <c r="AI87" s="251"/>
      <c r="AJ87" s="251"/>
      <c r="AK87" s="251"/>
      <c r="AL87" s="251"/>
      <c r="AM87" s="251"/>
      <c r="AN87" s="251"/>
      <c r="AO87" s="251"/>
      <c r="AP87" s="251"/>
      <c r="AQ87" s="251"/>
      <c r="AR87" s="251"/>
      <c r="AS87" s="251"/>
      <c r="AT87" s="251"/>
      <c r="AU87" s="251"/>
      <c r="AV87" s="251"/>
      <c r="AW87" s="251"/>
      <c r="AX87" s="251"/>
      <c r="AY87" s="251"/>
      <c r="AZ87" s="251"/>
      <c r="BA87" s="251"/>
      <c r="BB87" s="251"/>
      <c r="BC87" s="251"/>
      <c r="BD87" s="251"/>
      <c r="BE87" s="251"/>
      <c r="BF87" s="251"/>
      <c r="BG87" s="251"/>
      <c r="BH87" s="251"/>
      <c r="BI87" s="251"/>
      <c r="BJ87" s="251"/>
      <c r="BK87" s="251"/>
      <c r="BL87" s="251"/>
      <c r="BM87" s="251"/>
      <c r="BN87" s="251"/>
      <c r="BO87" s="251"/>
      <c r="BP87" s="251"/>
      <c r="BQ87" s="251"/>
      <c r="BR87" s="251"/>
      <c r="BS87" s="251"/>
      <c r="BT87" s="251"/>
      <c r="BU87" s="251"/>
      <c r="BV87" s="251"/>
      <c r="BW87" s="251"/>
      <c r="BX87" s="251"/>
      <c r="BY87" s="251"/>
      <c r="BZ87" s="251"/>
      <c r="CA87" s="251"/>
      <c r="CB87" s="251"/>
      <c r="CC87" s="251"/>
      <c r="CD87" s="251"/>
      <c r="CE87" s="251"/>
      <c r="CF87" s="251"/>
      <c r="CG87" s="251"/>
      <c r="CH87" s="251"/>
      <c r="CI87" s="251"/>
      <c r="CJ87" s="251"/>
      <c r="CK87" s="251"/>
      <c r="CL87" s="251"/>
      <c r="CM87" s="251"/>
      <c r="CN87" s="251"/>
      <c r="CO87" s="251"/>
      <c r="CP87" s="251"/>
      <c r="CQ87" s="251"/>
      <c r="CR87" s="251"/>
      <c r="CS87" s="251"/>
      <c r="CT87" s="251"/>
      <c r="CU87" s="251"/>
      <c r="CV87" s="251"/>
      <c r="CW87" s="251"/>
      <c r="CX87" s="251"/>
      <c r="CY87" s="251"/>
      <c r="CZ87" s="251"/>
      <c r="DA87" s="251"/>
      <c r="DB87" s="251"/>
      <c r="DC87" s="251"/>
      <c r="DD87" s="251"/>
      <c r="DE87" s="251"/>
      <c r="DF87" s="251"/>
      <c r="DG87" s="251"/>
      <c r="DH87" s="251"/>
      <c r="DI87" s="251"/>
      <c r="DJ87" s="251"/>
      <c r="DK87" s="251"/>
      <c r="DL87" s="251"/>
      <c r="DM87" s="251"/>
      <c r="DN87" s="251"/>
      <c r="DO87" s="251"/>
      <c r="DP87" s="251"/>
      <c r="DQ87" s="251"/>
      <c r="DR87" s="251"/>
      <c r="DS87" s="251"/>
      <c r="DT87" s="251"/>
      <c r="DU87" s="251"/>
      <c r="DV87" s="251"/>
      <c r="DW87" s="251"/>
      <c r="DX87" s="251"/>
      <c r="DY87" s="251"/>
      <c r="DZ87" s="251"/>
      <c r="EA87" s="251"/>
      <c r="EB87" s="251"/>
      <c r="EC87" s="251"/>
      <c r="ED87" s="251"/>
      <c r="EE87" s="251"/>
      <c r="EF87" s="251"/>
      <c r="EG87" s="251"/>
      <c r="EH87" s="251"/>
      <c r="EI87" s="251"/>
      <c r="EJ87" s="251"/>
      <c r="EK87" s="251"/>
      <c r="EL87" s="251"/>
      <c r="EM87" s="251"/>
      <c r="EN87" s="251"/>
      <c r="EO87" s="251"/>
      <c r="EP87" s="251"/>
      <c r="EQ87" s="251"/>
      <c r="ER87" s="251"/>
      <c r="ES87" s="251"/>
      <c r="ET87" s="251"/>
      <c r="EU87" s="251"/>
      <c r="EV87" s="251"/>
      <c r="EW87" s="251"/>
      <c r="EX87" s="251"/>
      <c r="EY87" s="251"/>
      <c r="EZ87" s="251"/>
      <c r="FA87" s="251"/>
      <c r="FB87" s="251"/>
      <c r="FC87" s="251"/>
      <c r="FD87" s="251"/>
      <c r="FE87" s="251"/>
      <c r="FF87" s="251"/>
      <c r="FG87" s="251"/>
      <c r="FH87" s="251"/>
      <c r="FI87" s="251"/>
      <c r="FJ87" s="251"/>
      <c r="FK87" s="251"/>
      <c r="FL87" s="251"/>
      <c r="FM87" s="251"/>
      <c r="FN87" s="251"/>
      <c r="FO87" s="251"/>
      <c r="FP87" s="251"/>
      <c r="FQ87" s="251"/>
      <c r="FR87" s="251"/>
      <c r="FS87" s="251"/>
      <c r="FT87" s="251"/>
      <c r="FU87" s="251"/>
      <c r="FV87" s="251"/>
      <c r="FW87" s="251"/>
      <c r="FX87" s="251"/>
      <c r="FY87" s="251"/>
      <c r="FZ87" s="251"/>
      <c r="GA87" s="251"/>
      <c r="GB87" s="251"/>
      <c r="GC87" s="251"/>
      <c r="GD87" s="251"/>
      <c r="GE87" s="251"/>
      <c r="GF87" s="251"/>
      <c r="GG87" s="251"/>
      <c r="GH87" s="251"/>
      <c r="GI87" s="251"/>
      <c r="GJ87" s="251"/>
      <c r="GK87" s="251"/>
      <c r="GL87" s="251"/>
      <c r="GM87" s="251"/>
      <c r="GN87" s="251"/>
      <c r="GO87" s="251"/>
      <c r="GP87" s="251"/>
      <c r="GQ87" s="251"/>
      <c r="GR87" s="251"/>
      <c r="GS87" s="251"/>
      <c r="GT87" s="251"/>
      <c r="GU87" s="251"/>
      <c r="GV87" s="251"/>
      <c r="GW87" s="251"/>
      <c r="GX87" s="251"/>
      <c r="GY87" s="251"/>
      <c r="GZ87" s="251"/>
      <c r="HA87" s="251"/>
      <c r="HB87" s="251"/>
      <c r="HC87" s="251"/>
      <c r="HD87" s="251"/>
      <c r="HE87" s="251"/>
      <c r="HF87" s="251"/>
      <c r="HG87" s="251"/>
      <c r="HH87" s="251"/>
      <c r="HI87" s="251"/>
      <c r="HJ87" s="251"/>
      <c r="HK87" s="251"/>
      <c r="HL87" s="251"/>
      <c r="HM87" s="251"/>
      <c r="HN87" s="251"/>
      <c r="HO87" s="251"/>
      <c r="HP87" s="251"/>
      <c r="HQ87" s="251"/>
      <c r="HR87" s="251"/>
      <c r="HS87" s="251"/>
      <c r="HT87" s="251"/>
      <c r="HU87" s="251"/>
      <c r="HV87" s="251"/>
      <c r="HW87" s="251"/>
      <c r="HX87" s="251"/>
      <c r="HY87" s="251"/>
      <c r="HZ87" s="251"/>
      <c r="IA87" s="251"/>
      <c r="IB87" s="251"/>
      <c r="IC87" s="251"/>
      <c r="ID87" s="251"/>
      <c r="IE87" s="251"/>
      <c r="IF87" s="251"/>
      <c r="IG87" s="251"/>
      <c r="IH87" s="251"/>
      <c r="II87" s="251"/>
      <c r="IJ87" s="251"/>
      <c r="IK87" s="251"/>
      <c r="IL87" s="251"/>
      <c r="IM87" s="251"/>
      <c r="IN87" s="251"/>
      <c r="IO87" s="251"/>
      <c r="IP87" s="251"/>
      <c r="IQ87" s="251"/>
      <c r="IR87" s="251"/>
      <c r="IS87" s="251"/>
      <c r="IT87" s="251"/>
      <c r="IU87" s="251"/>
      <c r="IV87" s="251"/>
    </row>
    <row r="88" spans="1:256" hidden="1">
      <c r="A88" s="813"/>
      <c r="B88" s="798"/>
      <c r="C88" s="247" t="s">
        <v>2</v>
      </c>
      <c r="D88" s="248">
        <f>D86+D87</f>
        <v>10000000</v>
      </c>
      <c r="E88" s="249">
        <f t="shared" ref="E88:P88" si="30">E86+E87</f>
        <v>0</v>
      </c>
      <c r="F88" s="249">
        <f t="shared" si="30"/>
        <v>0</v>
      </c>
      <c r="G88" s="249">
        <f t="shared" si="30"/>
        <v>0</v>
      </c>
      <c r="H88" s="249">
        <f t="shared" si="30"/>
        <v>0</v>
      </c>
      <c r="I88" s="249">
        <f t="shared" si="30"/>
        <v>0</v>
      </c>
      <c r="J88" s="249">
        <f t="shared" si="30"/>
        <v>0</v>
      </c>
      <c r="K88" s="249">
        <f t="shared" si="30"/>
        <v>0</v>
      </c>
      <c r="L88" s="249">
        <f t="shared" si="30"/>
        <v>0</v>
      </c>
      <c r="M88" s="249">
        <f t="shared" si="30"/>
        <v>10000000</v>
      </c>
      <c r="N88" s="249">
        <f t="shared" si="30"/>
        <v>0</v>
      </c>
      <c r="O88" s="249">
        <f t="shared" si="30"/>
        <v>0</v>
      </c>
      <c r="P88" s="249">
        <f t="shared" si="30"/>
        <v>10000000</v>
      </c>
      <c r="Q88" s="250"/>
      <c r="R88" s="250"/>
      <c r="S88" s="250"/>
      <c r="T88" s="250"/>
      <c r="U88" s="250"/>
      <c r="V88" s="251"/>
      <c r="W88" s="251"/>
      <c r="X88" s="251"/>
      <c r="Y88" s="251"/>
      <c r="Z88" s="251"/>
      <c r="AA88" s="251"/>
      <c r="AB88" s="251"/>
      <c r="AC88" s="251"/>
      <c r="AD88" s="251"/>
      <c r="AE88" s="251"/>
      <c r="AF88" s="251"/>
      <c r="AG88" s="251"/>
      <c r="AH88" s="251"/>
      <c r="AI88" s="251"/>
      <c r="AJ88" s="251"/>
      <c r="AK88" s="251"/>
      <c r="AL88" s="251"/>
      <c r="AM88" s="251"/>
      <c r="AN88" s="251"/>
      <c r="AO88" s="251"/>
      <c r="AP88" s="251"/>
      <c r="AQ88" s="251"/>
      <c r="AR88" s="251"/>
      <c r="AS88" s="251"/>
      <c r="AT88" s="251"/>
      <c r="AU88" s="251"/>
      <c r="AV88" s="251"/>
      <c r="AW88" s="251"/>
      <c r="AX88" s="251"/>
      <c r="AY88" s="251"/>
      <c r="AZ88" s="251"/>
      <c r="BA88" s="251"/>
      <c r="BB88" s="251"/>
      <c r="BC88" s="251"/>
      <c r="BD88" s="251"/>
      <c r="BE88" s="251"/>
      <c r="BF88" s="251"/>
      <c r="BG88" s="251"/>
      <c r="BH88" s="251"/>
      <c r="BI88" s="251"/>
      <c r="BJ88" s="251"/>
      <c r="BK88" s="251"/>
      <c r="BL88" s="251"/>
      <c r="BM88" s="251"/>
      <c r="BN88" s="251"/>
      <c r="BO88" s="251"/>
      <c r="BP88" s="251"/>
      <c r="BQ88" s="251"/>
      <c r="BR88" s="251"/>
      <c r="BS88" s="251"/>
      <c r="BT88" s="251"/>
      <c r="BU88" s="251"/>
      <c r="BV88" s="251"/>
      <c r="BW88" s="251"/>
      <c r="BX88" s="251"/>
      <c r="BY88" s="251"/>
      <c r="BZ88" s="251"/>
      <c r="CA88" s="251"/>
      <c r="CB88" s="251"/>
      <c r="CC88" s="251"/>
      <c r="CD88" s="251"/>
      <c r="CE88" s="251"/>
      <c r="CF88" s="251"/>
      <c r="CG88" s="251"/>
      <c r="CH88" s="251"/>
      <c r="CI88" s="251"/>
      <c r="CJ88" s="251"/>
      <c r="CK88" s="251"/>
      <c r="CL88" s="251"/>
      <c r="CM88" s="251"/>
      <c r="CN88" s="251"/>
      <c r="CO88" s="251"/>
      <c r="CP88" s="251"/>
      <c r="CQ88" s="251"/>
      <c r="CR88" s="251"/>
      <c r="CS88" s="251"/>
      <c r="CT88" s="251"/>
      <c r="CU88" s="251"/>
      <c r="CV88" s="251"/>
      <c r="CW88" s="251"/>
      <c r="CX88" s="251"/>
      <c r="CY88" s="251"/>
      <c r="CZ88" s="251"/>
      <c r="DA88" s="251"/>
      <c r="DB88" s="251"/>
      <c r="DC88" s="251"/>
      <c r="DD88" s="251"/>
      <c r="DE88" s="251"/>
      <c r="DF88" s="251"/>
      <c r="DG88" s="251"/>
      <c r="DH88" s="251"/>
      <c r="DI88" s="251"/>
      <c r="DJ88" s="251"/>
      <c r="DK88" s="251"/>
      <c r="DL88" s="251"/>
      <c r="DM88" s="251"/>
      <c r="DN88" s="251"/>
      <c r="DO88" s="251"/>
      <c r="DP88" s="251"/>
      <c r="DQ88" s="251"/>
      <c r="DR88" s="251"/>
      <c r="DS88" s="251"/>
      <c r="DT88" s="251"/>
      <c r="DU88" s="251"/>
      <c r="DV88" s="251"/>
      <c r="DW88" s="251"/>
      <c r="DX88" s="251"/>
      <c r="DY88" s="251"/>
      <c r="DZ88" s="251"/>
      <c r="EA88" s="251"/>
      <c r="EB88" s="251"/>
      <c r="EC88" s="251"/>
      <c r="ED88" s="251"/>
      <c r="EE88" s="251"/>
      <c r="EF88" s="251"/>
      <c r="EG88" s="251"/>
      <c r="EH88" s="251"/>
      <c r="EI88" s="251"/>
      <c r="EJ88" s="251"/>
      <c r="EK88" s="251"/>
      <c r="EL88" s="251"/>
      <c r="EM88" s="251"/>
      <c r="EN88" s="251"/>
      <c r="EO88" s="251"/>
      <c r="EP88" s="251"/>
      <c r="EQ88" s="251"/>
      <c r="ER88" s="251"/>
      <c r="ES88" s="251"/>
      <c r="ET88" s="251"/>
      <c r="EU88" s="251"/>
      <c r="EV88" s="251"/>
      <c r="EW88" s="251"/>
      <c r="EX88" s="251"/>
      <c r="EY88" s="251"/>
      <c r="EZ88" s="251"/>
      <c r="FA88" s="251"/>
      <c r="FB88" s="251"/>
      <c r="FC88" s="251"/>
      <c r="FD88" s="251"/>
      <c r="FE88" s="251"/>
      <c r="FF88" s="251"/>
      <c r="FG88" s="251"/>
      <c r="FH88" s="251"/>
      <c r="FI88" s="251"/>
      <c r="FJ88" s="251"/>
      <c r="FK88" s="251"/>
      <c r="FL88" s="251"/>
      <c r="FM88" s="251"/>
      <c r="FN88" s="251"/>
      <c r="FO88" s="251"/>
      <c r="FP88" s="251"/>
      <c r="FQ88" s="251"/>
      <c r="FR88" s="251"/>
      <c r="FS88" s="251"/>
      <c r="FT88" s="251"/>
      <c r="FU88" s="251"/>
      <c r="FV88" s="251"/>
      <c r="FW88" s="251"/>
      <c r="FX88" s="251"/>
      <c r="FY88" s="251"/>
      <c r="FZ88" s="251"/>
      <c r="GA88" s="251"/>
      <c r="GB88" s="251"/>
      <c r="GC88" s="251"/>
      <c r="GD88" s="251"/>
      <c r="GE88" s="251"/>
      <c r="GF88" s="251"/>
      <c r="GG88" s="251"/>
      <c r="GH88" s="251"/>
      <c r="GI88" s="251"/>
      <c r="GJ88" s="251"/>
      <c r="GK88" s="251"/>
      <c r="GL88" s="251"/>
      <c r="GM88" s="251"/>
      <c r="GN88" s="251"/>
      <c r="GO88" s="251"/>
      <c r="GP88" s="251"/>
      <c r="GQ88" s="251"/>
      <c r="GR88" s="251"/>
      <c r="GS88" s="251"/>
      <c r="GT88" s="251"/>
      <c r="GU88" s="251"/>
      <c r="GV88" s="251"/>
      <c r="GW88" s="251"/>
      <c r="GX88" s="251"/>
      <c r="GY88" s="251"/>
      <c r="GZ88" s="251"/>
      <c r="HA88" s="251"/>
      <c r="HB88" s="251"/>
      <c r="HC88" s="251"/>
      <c r="HD88" s="251"/>
      <c r="HE88" s="251"/>
      <c r="HF88" s="251"/>
      <c r="HG88" s="251"/>
      <c r="HH88" s="251"/>
      <c r="HI88" s="251"/>
      <c r="HJ88" s="251"/>
      <c r="HK88" s="251"/>
      <c r="HL88" s="251"/>
      <c r="HM88" s="251"/>
      <c r="HN88" s="251"/>
      <c r="HO88" s="251"/>
      <c r="HP88" s="251"/>
      <c r="HQ88" s="251"/>
      <c r="HR88" s="251"/>
      <c r="HS88" s="251"/>
      <c r="HT88" s="251"/>
      <c r="HU88" s="251"/>
      <c r="HV88" s="251"/>
      <c r="HW88" s="251"/>
      <c r="HX88" s="251"/>
      <c r="HY88" s="251"/>
      <c r="HZ88" s="251"/>
      <c r="IA88" s="251"/>
      <c r="IB88" s="251"/>
      <c r="IC88" s="251"/>
      <c r="ID88" s="251"/>
      <c r="IE88" s="251"/>
      <c r="IF88" s="251"/>
      <c r="IG88" s="251"/>
      <c r="IH88" s="251"/>
      <c r="II88" s="251"/>
      <c r="IJ88" s="251"/>
      <c r="IK88" s="251"/>
      <c r="IL88" s="251"/>
      <c r="IM88" s="251"/>
      <c r="IN88" s="251"/>
      <c r="IO88" s="251"/>
      <c r="IP88" s="251"/>
      <c r="IQ88" s="251"/>
      <c r="IR88" s="251"/>
      <c r="IS88" s="251"/>
      <c r="IT88" s="251"/>
      <c r="IU88" s="251"/>
      <c r="IV88" s="251"/>
    </row>
    <row r="89" spans="1:256" hidden="1">
      <c r="A89" s="793" t="s">
        <v>537</v>
      </c>
      <c r="B89" s="796" t="s">
        <v>115</v>
      </c>
      <c r="C89" s="247" t="s">
        <v>0</v>
      </c>
      <c r="D89" s="248">
        <f>E89+M89</f>
        <v>1405240</v>
      </c>
      <c r="E89" s="249">
        <f>F89+I89+J89+K89+L89</f>
        <v>1405240</v>
      </c>
      <c r="F89" s="249">
        <f>G89+H89</f>
        <v>1355240</v>
      </c>
      <c r="G89" s="249">
        <v>216830</v>
      </c>
      <c r="H89" s="249">
        <v>1138410</v>
      </c>
      <c r="I89" s="249">
        <v>50000</v>
      </c>
      <c r="J89" s="249">
        <v>0</v>
      </c>
      <c r="K89" s="249">
        <v>0</v>
      </c>
      <c r="L89" s="249">
        <v>0</v>
      </c>
      <c r="M89" s="249">
        <f>N89+P89</f>
        <v>0</v>
      </c>
      <c r="N89" s="249">
        <v>0</v>
      </c>
      <c r="O89" s="249">
        <v>0</v>
      </c>
      <c r="P89" s="249">
        <v>0</v>
      </c>
      <c r="Q89" s="250"/>
      <c r="R89" s="250"/>
      <c r="S89" s="250"/>
      <c r="T89" s="250"/>
      <c r="U89" s="250"/>
      <c r="V89" s="251"/>
      <c r="W89" s="251"/>
      <c r="X89" s="251"/>
      <c r="Y89" s="251"/>
      <c r="Z89" s="251"/>
      <c r="AA89" s="251"/>
      <c r="AB89" s="251"/>
      <c r="AC89" s="251"/>
      <c r="AD89" s="251"/>
      <c r="AE89" s="251"/>
      <c r="AF89" s="251"/>
      <c r="AG89" s="251"/>
      <c r="AH89" s="251"/>
      <c r="AI89" s="251"/>
      <c r="AJ89" s="251"/>
      <c r="AK89" s="251"/>
      <c r="AL89" s="251"/>
      <c r="AM89" s="251"/>
      <c r="AN89" s="251"/>
      <c r="AO89" s="251"/>
      <c r="AP89" s="251"/>
      <c r="AQ89" s="251"/>
      <c r="AR89" s="251"/>
      <c r="AS89" s="251"/>
      <c r="AT89" s="251"/>
      <c r="AU89" s="251"/>
      <c r="AV89" s="251"/>
      <c r="AW89" s="251"/>
      <c r="AX89" s="251"/>
      <c r="AY89" s="251"/>
      <c r="AZ89" s="251"/>
      <c r="BA89" s="251"/>
      <c r="BB89" s="251"/>
      <c r="BC89" s="251"/>
      <c r="BD89" s="251"/>
      <c r="BE89" s="251"/>
      <c r="BF89" s="251"/>
      <c r="BG89" s="251"/>
      <c r="BH89" s="251"/>
      <c r="BI89" s="251"/>
      <c r="BJ89" s="251"/>
      <c r="BK89" s="251"/>
      <c r="BL89" s="251"/>
      <c r="BM89" s="251"/>
      <c r="BN89" s="251"/>
      <c r="BO89" s="251"/>
      <c r="BP89" s="251"/>
      <c r="BQ89" s="251"/>
      <c r="BR89" s="251"/>
      <c r="BS89" s="251"/>
      <c r="BT89" s="251"/>
      <c r="BU89" s="251"/>
      <c r="BV89" s="251"/>
      <c r="BW89" s="251"/>
      <c r="BX89" s="251"/>
      <c r="BY89" s="251"/>
      <c r="BZ89" s="251"/>
      <c r="CA89" s="251"/>
      <c r="CB89" s="251"/>
      <c r="CC89" s="251"/>
      <c r="CD89" s="251"/>
      <c r="CE89" s="251"/>
      <c r="CF89" s="251"/>
      <c r="CG89" s="251"/>
      <c r="CH89" s="251"/>
      <c r="CI89" s="251"/>
      <c r="CJ89" s="251"/>
      <c r="CK89" s="251"/>
      <c r="CL89" s="251"/>
      <c r="CM89" s="251"/>
      <c r="CN89" s="251"/>
      <c r="CO89" s="251"/>
      <c r="CP89" s="251"/>
      <c r="CQ89" s="251"/>
      <c r="CR89" s="251"/>
      <c r="CS89" s="251"/>
      <c r="CT89" s="251"/>
      <c r="CU89" s="251"/>
      <c r="CV89" s="251"/>
      <c r="CW89" s="251"/>
      <c r="CX89" s="251"/>
      <c r="CY89" s="251"/>
      <c r="CZ89" s="251"/>
      <c r="DA89" s="251"/>
      <c r="DB89" s="251"/>
      <c r="DC89" s="251"/>
      <c r="DD89" s="251"/>
      <c r="DE89" s="251"/>
      <c r="DF89" s="251"/>
      <c r="DG89" s="251"/>
      <c r="DH89" s="251"/>
      <c r="DI89" s="251"/>
      <c r="DJ89" s="251"/>
      <c r="DK89" s="251"/>
      <c r="DL89" s="251"/>
      <c r="DM89" s="251"/>
      <c r="DN89" s="251"/>
      <c r="DO89" s="251"/>
      <c r="DP89" s="251"/>
      <c r="DQ89" s="251"/>
      <c r="DR89" s="251"/>
      <c r="DS89" s="251"/>
      <c r="DT89" s="251"/>
      <c r="DU89" s="251"/>
      <c r="DV89" s="251"/>
      <c r="DW89" s="251"/>
      <c r="DX89" s="251"/>
      <c r="DY89" s="251"/>
      <c r="DZ89" s="251"/>
      <c r="EA89" s="251"/>
      <c r="EB89" s="251"/>
      <c r="EC89" s="251"/>
      <c r="ED89" s="251"/>
      <c r="EE89" s="251"/>
      <c r="EF89" s="251"/>
      <c r="EG89" s="251"/>
      <c r="EH89" s="251"/>
      <c r="EI89" s="251"/>
      <c r="EJ89" s="251"/>
      <c r="EK89" s="251"/>
      <c r="EL89" s="251"/>
      <c r="EM89" s="251"/>
      <c r="EN89" s="251"/>
      <c r="EO89" s="251"/>
      <c r="EP89" s="251"/>
      <c r="EQ89" s="251"/>
      <c r="ER89" s="251"/>
      <c r="ES89" s="251"/>
      <c r="ET89" s="251"/>
      <c r="EU89" s="251"/>
      <c r="EV89" s="251"/>
      <c r="EW89" s="251"/>
      <c r="EX89" s="251"/>
      <c r="EY89" s="251"/>
      <c r="EZ89" s="251"/>
      <c r="FA89" s="251"/>
      <c r="FB89" s="251"/>
      <c r="FC89" s="251"/>
      <c r="FD89" s="251"/>
      <c r="FE89" s="251"/>
      <c r="FF89" s="251"/>
      <c r="FG89" s="251"/>
      <c r="FH89" s="251"/>
      <c r="FI89" s="251"/>
      <c r="FJ89" s="251"/>
      <c r="FK89" s="251"/>
      <c r="FL89" s="251"/>
      <c r="FM89" s="251"/>
      <c r="FN89" s="251"/>
      <c r="FO89" s="251"/>
      <c r="FP89" s="251"/>
      <c r="FQ89" s="251"/>
      <c r="FR89" s="251"/>
      <c r="FS89" s="251"/>
      <c r="FT89" s="251"/>
      <c r="FU89" s="251"/>
      <c r="FV89" s="251"/>
      <c r="FW89" s="251"/>
      <c r="FX89" s="251"/>
      <c r="FY89" s="251"/>
      <c r="FZ89" s="251"/>
      <c r="GA89" s="251"/>
      <c r="GB89" s="251"/>
      <c r="GC89" s="251"/>
      <c r="GD89" s="251"/>
      <c r="GE89" s="251"/>
      <c r="GF89" s="251"/>
      <c r="GG89" s="251"/>
      <c r="GH89" s="251"/>
      <c r="GI89" s="251"/>
      <c r="GJ89" s="251"/>
      <c r="GK89" s="251"/>
      <c r="GL89" s="251"/>
      <c r="GM89" s="251"/>
      <c r="GN89" s="251"/>
      <c r="GO89" s="251"/>
      <c r="GP89" s="251"/>
      <c r="GQ89" s="251"/>
      <c r="GR89" s="251"/>
      <c r="GS89" s="251"/>
      <c r="GT89" s="251"/>
      <c r="GU89" s="251"/>
      <c r="GV89" s="251"/>
      <c r="GW89" s="251"/>
      <c r="GX89" s="251"/>
      <c r="GY89" s="251"/>
      <c r="GZ89" s="251"/>
      <c r="HA89" s="251"/>
      <c r="HB89" s="251"/>
      <c r="HC89" s="251"/>
      <c r="HD89" s="251"/>
      <c r="HE89" s="251"/>
      <c r="HF89" s="251"/>
      <c r="HG89" s="251"/>
      <c r="HH89" s="251"/>
      <c r="HI89" s="251"/>
      <c r="HJ89" s="251"/>
      <c r="HK89" s="251"/>
      <c r="HL89" s="251"/>
      <c r="HM89" s="251"/>
      <c r="HN89" s="251"/>
      <c r="HO89" s="251"/>
      <c r="HP89" s="251"/>
      <c r="HQ89" s="251"/>
      <c r="HR89" s="251"/>
      <c r="HS89" s="251"/>
      <c r="HT89" s="251"/>
      <c r="HU89" s="251"/>
      <c r="HV89" s="251"/>
      <c r="HW89" s="251"/>
      <c r="HX89" s="251"/>
      <c r="HY89" s="251"/>
      <c r="HZ89" s="251"/>
      <c r="IA89" s="251"/>
      <c r="IB89" s="251"/>
      <c r="IC89" s="251"/>
      <c r="ID89" s="251"/>
      <c r="IE89" s="251"/>
      <c r="IF89" s="251"/>
      <c r="IG89" s="251"/>
      <c r="IH89" s="251"/>
      <c r="II89" s="251"/>
      <c r="IJ89" s="251"/>
      <c r="IK89" s="251"/>
      <c r="IL89" s="251"/>
      <c r="IM89" s="251"/>
      <c r="IN89" s="251"/>
      <c r="IO89" s="251"/>
      <c r="IP89" s="251"/>
      <c r="IQ89" s="251"/>
      <c r="IR89" s="251"/>
      <c r="IS89" s="251"/>
      <c r="IT89" s="251"/>
      <c r="IU89" s="251"/>
      <c r="IV89" s="251"/>
    </row>
    <row r="90" spans="1:256" hidden="1">
      <c r="A90" s="794"/>
      <c r="B90" s="797"/>
      <c r="C90" s="247" t="s">
        <v>1</v>
      </c>
      <c r="D90" s="248">
        <f>E90+M90</f>
        <v>0</v>
      </c>
      <c r="E90" s="249">
        <f>F90+I90+J90+K90+L90</f>
        <v>0</v>
      </c>
      <c r="F90" s="249">
        <f>G90+H90</f>
        <v>0</v>
      </c>
      <c r="G90" s="249"/>
      <c r="H90" s="249"/>
      <c r="I90" s="249"/>
      <c r="J90" s="249"/>
      <c r="K90" s="249"/>
      <c r="L90" s="249"/>
      <c r="M90" s="249">
        <f>N90+P90</f>
        <v>0</v>
      </c>
      <c r="N90" s="249"/>
      <c r="O90" s="249"/>
      <c r="P90" s="249"/>
      <c r="Q90" s="250"/>
      <c r="R90" s="250"/>
      <c r="S90" s="250"/>
      <c r="T90" s="250"/>
      <c r="U90" s="250"/>
      <c r="V90" s="251"/>
      <c r="W90" s="251"/>
      <c r="X90" s="251"/>
      <c r="Y90" s="251"/>
      <c r="Z90" s="251"/>
      <c r="AA90" s="251"/>
      <c r="AB90" s="251"/>
      <c r="AC90" s="251"/>
      <c r="AD90" s="251"/>
      <c r="AE90" s="251"/>
      <c r="AF90" s="251"/>
      <c r="AG90" s="251"/>
      <c r="AH90" s="251"/>
      <c r="AI90" s="251"/>
      <c r="AJ90" s="251"/>
      <c r="AK90" s="251"/>
      <c r="AL90" s="251"/>
      <c r="AM90" s="251"/>
      <c r="AN90" s="251"/>
      <c r="AO90" s="251"/>
      <c r="AP90" s="251"/>
      <c r="AQ90" s="251"/>
      <c r="AR90" s="251"/>
      <c r="AS90" s="251"/>
      <c r="AT90" s="251"/>
      <c r="AU90" s="251"/>
      <c r="AV90" s="251"/>
      <c r="AW90" s="251"/>
      <c r="AX90" s="251"/>
      <c r="AY90" s="251"/>
      <c r="AZ90" s="251"/>
      <c r="BA90" s="251"/>
      <c r="BB90" s="251"/>
      <c r="BC90" s="251"/>
      <c r="BD90" s="251"/>
      <c r="BE90" s="251"/>
      <c r="BF90" s="251"/>
      <c r="BG90" s="251"/>
      <c r="BH90" s="251"/>
      <c r="BI90" s="251"/>
      <c r="BJ90" s="251"/>
      <c r="BK90" s="251"/>
      <c r="BL90" s="251"/>
      <c r="BM90" s="251"/>
      <c r="BN90" s="251"/>
      <c r="BO90" s="251"/>
      <c r="BP90" s="251"/>
      <c r="BQ90" s="251"/>
      <c r="BR90" s="251"/>
      <c r="BS90" s="251"/>
      <c r="BT90" s="251"/>
      <c r="BU90" s="251"/>
      <c r="BV90" s="251"/>
      <c r="BW90" s="251"/>
      <c r="BX90" s="251"/>
      <c r="BY90" s="251"/>
      <c r="BZ90" s="251"/>
      <c r="CA90" s="251"/>
      <c r="CB90" s="251"/>
      <c r="CC90" s="251"/>
      <c r="CD90" s="251"/>
      <c r="CE90" s="251"/>
      <c r="CF90" s="251"/>
      <c r="CG90" s="251"/>
      <c r="CH90" s="251"/>
      <c r="CI90" s="251"/>
      <c r="CJ90" s="251"/>
      <c r="CK90" s="251"/>
      <c r="CL90" s="251"/>
      <c r="CM90" s="251"/>
      <c r="CN90" s="251"/>
      <c r="CO90" s="251"/>
      <c r="CP90" s="251"/>
      <c r="CQ90" s="251"/>
      <c r="CR90" s="251"/>
      <c r="CS90" s="251"/>
      <c r="CT90" s="251"/>
      <c r="CU90" s="251"/>
      <c r="CV90" s="251"/>
      <c r="CW90" s="251"/>
      <c r="CX90" s="251"/>
      <c r="CY90" s="251"/>
      <c r="CZ90" s="251"/>
      <c r="DA90" s="251"/>
      <c r="DB90" s="251"/>
      <c r="DC90" s="251"/>
      <c r="DD90" s="251"/>
      <c r="DE90" s="251"/>
      <c r="DF90" s="251"/>
      <c r="DG90" s="251"/>
      <c r="DH90" s="251"/>
      <c r="DI90" s="251"/>
      <c r="DJ90" s="251"/>
      <c r="DK90" s="251"/>
      <c r="DL90" s="251"/>
      <c r="DM90" s="251"/>
      <c r="DN90" s="251"/>
      <c r="DO90" s="251"/>
      <c r="DP90" s="251"/>
      <c r="DQ90" s="251"/>
      <c r="DR90" s="251"/>
      <c r="DS90" s="251"/>
      <c r="DT90" s="251"/>
      <c r="DU90" s="251"/>
      <c r="DV90" s="251"/>
      <c r="DW90" s="251"/>
      <c r="DX90" s="251"/>
      <c r="DY90" s="251"/>
      <c r="DZ90" s="251"/>
      <c r="EA90" s="251"/>
      <c r="EB90" s="251"/>
      <c r="EC90" s="251"/>
      <c r="ED90" s="251"/>
      <c r="EE90" s="251"/>
      <c r="EF90" s="251"/>
      <c r="EG90" s="251"/>
      <c r="EH90" s="251"/>
      <c r="EI90" s="251"/>
      <c r="EJ90" s="251"/>
      <c r="EK90" s="251"/>
      <c r="EL90" s="251"/>
      <c r="EM90" s="251"/>
      <c r="EN90" s="251"/>
      <c r="EO90" s="251"/>
      <c r="EP90" s="251"/>
      <c r="EQ90" s="251"/>
      <c r="ER90" s="251"/>
      <c r="ES90" s="251"/>
      <c r="ET90" s="251"/>
      <c r="EU90" s="251"/>
      <c r="EV90" s="251"/>
      <c r="EW90" s="251"/>
      <c r="EX90" s="251"/>
      <c r="EY90" s="251"/>
      <c r="EZ90" s="251"/>
      <c r="FA90" s="251"/>
      <c r="FB90" s="251"/>
      <c r="FC90" s="251"/>
      <c r="FD90" s="251"/>
      <c r="FE90" s="251"/>
      <c r="FF90" s="251"/>
      <c r="FG90" s="251"/>
      <c r="FH90" s="251"/>
      <c r="FI90" s="251"/>
      <c r="FJ90" s="251"/>
      <c r="FK90" s="251"/>
      <c r="FL90" s="251"/>
      <c r="FM90" s="251"/>
      <c r="FN90" s="251"/>
      <c r="FO90" s="251"/>
      <c r="FP90" s="251"/>
      <c r="FQ90" s="251"/>
      <c r="FR90" s="251"/>
      <c r="FS90" s="251"/>
      <c r="FT90" s="251"/>
      <c r="FU90" s="251"/>
      <c r="FV90" s="251"/>
      <c r="FW90" s="251"/>
      <c r="FX90" s="251"/>
      <c r="FY90" s="251"/>
      <c r="FZ90" s="251"/>
      <c r="GA90" s="251"/>
      <c r="GB90" s="251"/>
      <c r="GC90" s="251"/>
      <c r="GD90" s="251"/>
      <c r="GE90" s="251"/>
      <c r="GF90" s="251"/>
      <c r="GG90" s="251"/>
      <c r="GH90" s="251"/>
      <c r="GI90" s="251"/>
      <c r="GJ90" s="251"/>
      <c r="GK90" s="251"/>
      <c r="GL90" s="251"/>
      <c r="GM90" s="251"/>
      <c r="GN90" s="251"/>
      <c r="GO90" s="251"/>
      <c r="GP90" s="251"/>
      <c r="GQ90" s="251"/>
      <c r="GR90" s="251"/>
      <c r="GS90" s="251"/>
      <c r="GT90" s="251"/>
      <c r="GU90" s="251"/>
      <c r="GV90" s="251"/>
      <c r="GW90" s="251"/>
      <c r="GX90" s="251"/>
      <c r="GY90" s="251"/>
      <c r="GZ90" s="251"/>
      <c r="HA90" s="251"/>
      <c r="HB90" s="251"/>
      <c r="HC90" s="251"/>
      <c r="HD90" s="251"/>
      <c r="HE90" s="251"/>
      <c r="HF90" s="251"/>
      <c r="HG90" s="251"/>
      <c r="HH90" s="251"/>
      <c r="HI90" s="251"/>
      <c r="HJ90" s="251"/>
      <c r="HK90" s="251"/>
      <c r="HL90" s="251"/>
      <c r="HM90" s="251"/>
      <c r="HN90" s="251"/>
      <c r="HO90" s="251"/>
      <c r="HP90" s="251"/>
      <c r="HQ90" s="251"/>
      <c r="HR90" s="251"/>
      <c r="HS90" s="251"/>
      <c r="HT90" s="251"/>
      <c r="HU90" s="251"/>
      <c r="HV90" s="251"/>
      <c r="HW90" s="251"/>
      <c r="HX90" s="251"/>
      <c r="HY90" s="251"/>
      <c r="HZ90" s="251"/>
      <c r="IA90" s="251"/>
      <c r="IB90" s="251"/>
      <c r="IC90" s="251"/>
      <c r="ID90" s="251"/>
      <c r="IE90" s="251"/>
      <c r="IF90" s="251"/>
      <c r="IG90" s="251"/>
      <c r="IH90" s="251"/>
      <c r="II90" s="251"/>
      <c r="IJ90" s="251"/>
      <c r="IK90" s="251"/>
      <c r="IL90" s="251"/>
      <c r="IM90" s="251"/>
      <c r="IN90" s="251"/>
      <c r="IO90" s="251"/>
      <c r="IP90" s="251"/>
      <c r="IQ90" s="251"/>
      <c r="IR90" s="251"/>
      <c r="IS90" s="251"/>
      <c r="IT90" s="251"/>
      <c r="IU90" s="251"/>
      <c r="IV90" s="251"/>
    </row>
    <row r="91" spans="1:256" hidden="1">
      <c r="A91" s="795"/>
      <c r="B91" s="798"/>
      <c r="C91" s="247" t="s">
        <v>2</v>
      </c>
      <c r="D91" s="248">
        <f>D89+D90</f>
        <v>1405240</v>
      </c>
      <c r="E91" s="249">
        <f t="shared" ref="E91:P91" si="31">E89+E90</f>
        <v>1405240</v>
      </c>
      <c r="F91" s="249">
        <f t="shared" si="31"/>
        <v>1355240</v>
      </c>
      <c r="G91" s="249">
        <f t="shared" si="31"/>
        <v>216830</v>
      </c>
      <c r="H91" s="249">
        <f t="shared" si="31"/>
        <v>1138410</v>
      </c>
      <c r="I91" s="249">
        <f t="shared" si="31"/>
        <v>50000</v>
      </c>
      <c r="J91" s="249">
        <f t="shared" si="31"/>
        <v>0</v>
      </c>
      <c r="K91" s="249">
        <f t="shared" si="31"/>
        <v>0</v>
      </c>
      <c r="L91" s="249">
        <f t="shared" si="31"/>
        <v>0</v>
      </c>
      <c r="M91" s="249">
        <f t="shared" si="31"/>
        <v>0</v>
      </c>
      <c r="N91" s="249">
        <f t="shared" si="31"/>
        <v>0</v>
      </c>
      <c r="O91" s="249">
        <f t="shared" si="31"/>
        <v>0</v>
      </c>
      <c r="P91" s="249">
        <f t="shared" si="31"/>
        <v>0</v>
      </c>
      <c r="Q91" s="250"/>
      <c r="R91" s="250"/>
      <c r="S91" s="250"/>
      <c r="T91" s="250"/>
      <c r="U91" s="250"/>
      <c r="V91" s="251"/>
      <c r="W91" s="251"/>
      <c r="X91" s="251"/>
      <c r="Y91" s="251"/>
      <c r="Z91" s="251"/>
      <c r="AA91" s="251"/>
      <c r="AB91" s="251"/>
      <c r="AC91" s="251"/>
      <c r="AD91" s="251"/>
      <c r="AE91" s="251"/>
      <c r="AF91" s="251"/>
      <c r="AG91" s="251"/>
      <c r="AH91" s="251"/>
      <c r="AI91" s="251"/>
      <c r="AJ91" s="251"/>
      <c r="AK91" s="251"/>
      <c r="AL91" s="251"/>
      <c r="AM91" s="251"/>
      <c r="AN91" s="251"/>
      <c r="AO91" s="251"/>
      <c r="AP91" s="251"/>
      <c r="AQ91" s="251"/>
      <c r="AR91" s="251"/>
      <c r="AS91" s="251"/>
      <c r="AT91" s="251"/>
      <c r="AU91" s="251"/>
      <c r="AV91" s="251"/>
      <c r="AW91" s="251"/>
      <c r="AX91" s="251"/>
      <c r="AY91" s="251"/>
      <c r="AZ91" s="251"/>
      <c r="BA91" s="251"/>
      <c r="BB91" s="251"/>
      <c r="BC91" s="251"/>
      <c r="BD91" s="251"/>
      <c r="BE91" s="251"/>
      <c r="BF91" s="251"/>
      <c r="BG91" s="251"/>
      <c r="BH91" s="251"/>
      <c r="BI91" s="251"/>
      <c r="BJ91" s="251"/>
      <c r="BK91" s="251"/>
      <c r="BL91" s="251"/>
      <c r="BM91" s="251"/>
      <c r="BN91" s="251"/>
      <c r="BO91" s="251"/>
      <c r="BP91" s="251"/>
      <c r="BQ91" s="251"/>
      <c r="BR91" s="251"/>
      <c r="BS91" s="251"/>
      <c r="BT91" s="251"/>
      <c r="BU91" s="251"/>
      <c r="BV91" s="251"/>
      <c r="BW91" s="251"/>
      <c r="BX91" s="251"/>
      <c r="BY91" s="251"/>
      <c r="BZ91" s="251"/>
      <c r="CA91" s="251"/>
      <c r="CB91" s="251"/>
      <c r="CC91" s="251"/>
      <c r="CD91" s="251"/>
      <c r="CE91" s="251"/>
      <c r="CF91" s="251"/>
      <c r="CG91" s="251"/>
      <c r="CH91" s="251"/>
      <c r="CI91" s="251"/>
      <c r="CJ91" s="251"/>
      <c r="CK91" s="251"/>
      <c r="CL91" s="251"/>
      <c r="CM91" s="251"/>
      <c r="CN91" s="251"/>
      <c r="CO91" s="251"/>
      <c r="CP91" s="251"/>
      <c r="CQ91" s="251"/>
      <c r="CR91" s="251"/>
      <c r="CS91" s="251"/>
      <c r="CT91" s="251"/>
      <c r="CU91" s="251"/>
      <c r="CV91" s="251"/>
      <c r="CW91" s="251"/>
      <c r="CX91" s="251"/>
      <c r="CY91" s="251"/>
      <c r="CZ91" s="251"/>
      <c r="DA91" s="251"/>
      <c r="DB91" s="251"/>
      <c r="DC91" s="251"/>
      <c r="DD91" s="251"/>
      <c r="DE91" s="251"/>
      <c r="DF91" s="251"/>
      <c r="DG91" s="251"/>
      <c r="DH91" s="251"/>
      <c r="DI91" s="251"/>
      <c r="DJ91" s="251"/>
      <c r="DK91" s="251"/>
      <c r="DL91" s="251"/>
      <c r="DM91" s="251"/>
      <c r="DN91" s="251"/>
      <c r="DO91" s="251"/>
      <c r="DP91" s="251"/>
      <c r="DQ91" s="251"/>
      <c r="DR91" s="251"/>
      <c r="DS91" s="251"/>
      <c r="DT91" s="251"/>
      <c r="DU91" s="251"/>
      <c r="DV91" s="251"/>
      <c r="DW91" s="251"/>
      <c r="DX91" s="251"/>
      <c r="DY91" s="251"/>
      <c r="DZ91" s="251"/>
      <c r="EA91" s="251"/>
      <c r="EB91" s="251"/>
      <c r="EC91" s="251"/>
      <c r="ED91" s="251"/>
      <c r="EE91" s="251"/>
      <c r="EF91" s="251"/>
      <c r="EG91" s="251"/>
      <c r="EH91" s="251"/>
      <c r="EI91" s="251"/>
      <c r="EJ91" s="251"/>
      <c r="EK91" s="251"/>
      <c r="EL91" s="251"/>
      <c r="EM91" s="251"/>
      <c r="EN91" s="251"/>
      <c r="EO91" s="251"/>
      <c r="EP91" s="251"/>
      <c r="EQ91" s="251"/>
      <c r="ER91" s="251"/>
      <c r="ES91" s="251"/>
      <c r="ET91" s="251"/>
      <c r="EU91" s="251"/>
      <c r="EV91" s="251"/>
      <c r="EW91" s="251"/>
      <c r="EX91" s="251"/>
      <c r="EY91" s="251"/>
      <c r="EZ91" s="251"/>
      <c r="FA91" s="251"/>
      <c r="FB91" s="251"/>
      <c r="FC91" s="251"/>
      <c r="FD91" s="251"/>
      <c r="FE91" s="251"/>
      <c r="FF91" s="251"/>
      <c r="FG91" s="251"/>
      <c r="FH91" s="251"/>
      <c r="FI91" s="251"/>
      <c r="FJ91" s="251"/>
      <c r="FK91" s="251"/>
      <c r="FL91" s="251"/>
      <c r="FM91" s="251"/>
      <c r="FN91" s="251"/>
      <c r="FO91" s="251"/>
      <c r="FP91" s="251"/>
      <c r="FQ91" s="251"/>
      <c r="FR91" s="251"/>
      <c r="FS91" s="251"/>
      <c r="FT91" s="251"/>
      <c r="FU91" s="251"/>
      <c r="FV91" s="251"/>
      <c r="FW91" s="251"/>
      <c r="FX91" s="251"/>
      <c r="FY91" s="251"/>
      <c r="FZ91" s="251"/>
      <c r="GA91" s="251"/>
      <c r="GB91" s="251"/>
      <c r="GC91" s="251"/>
      <c r="GD91" s="251"/>
      <c r="GE91" s="251"/>
      <c r="GF91" s="251"/>
      <c r="GG91" s="251"/>
      <c r="GH91" s="251"/>
      <c r="GI91" s="251"/>
      <c r="GJ91" s="251"/>
      <c r="GK91" s="251"/>
      <c r="GL91" s="251"/>
      <c r="GM91" s="251"/>
      <c r="GN91" s="251"/>
      <c r="GO91" s="251"/>
      <c r="GP91" s="251"/>
      <c r="GQ91" s="251"/>
      <c r="GR91" s="251"/>
      <c r="GS91" s="251"/>
      <c r="GT91" s="251"/>
      <c r="GU91" s="251"/>
      <c r="GV91" s="251"/>
      <c r="GW91" s="251"/>
      <c r="GX91" s="251"/>
      <c r="GY91" s="251"/>
      <c r="GZ91" s="251"/>
      <c r="HA91" s="251"/>
      <c r="HB91" s="251"/>
      <c r="HC91" s="251"/>
      <c r="HD91" s="251"/>
      <c r="HE91" s="251"/>
      <c r="HF91" s="251"/>
      <c r="HG91" s="251"/>
      <c r="HH91" s="251"/>
      <c r="HI91" s="251"/>
      <c r="HJ91" s="251"/>
      <c r="HK91" s="251"/>
      <c r="HL91" s="251"/>
      <c r="HM91" s="251"/>
      <c r="HN91" s="251"/>
      <c r="HO91" s="251"/>
      <c r="HP91" s="251"/>
      <c r="HQ91" s="251"/>
      <c r="HR91" s="251"/>
      <c r="HS91" s="251"/>
      <c r="HT91" s="251"/>
      <c r="HU91" s="251"/>
      <c r="HV91" s="251"/>
      <c r="HW91" s="251"/>
      <c r="HX91" s="251"/>
      <c r="HY91" s="251"/>
      <c r="HZ91" s="251"/>
      <c r="IA91" s="251"/>
      <c r="IB91" s="251"/>
      <c r="IC91" s="251"/>
      <c r="ID91" s="251"/>
      <c r="IE91" s="251"/>
      <c r="IF91" s="251"/>
      <c r="IG91" s="251"/>
      <c r="IH91" s="251"/>
      <c r="II91" s="251"/>
      <c r="IJ91" s="251"/>
      <c r="IK91" s="251"/>
      <c r="IL91" s="251"/>
      <c r="IM91" s="251"/>
      <c r="IN91" s="251"/>
      <c r="IO91" s="251"/>
      <c r="IP91" s="251"/>
      <c r="IQ91" s="251"/>
      <c r="IR91" s="251"/>
      <c r="IS91" s="251"/>
      <c r="IT91" s="251"/>
      <c r="IU91" s="251"/>
      <c r="IV91" s="251"/>
    </row>
    <row r="92" spans="1:256" ht="15" hidden="1">
      <c r="A92" s="805" t="s">
        <v>84</v>
      </c>
      <c r="B92" s="808" t="s">
        <v>85</v>
      </c>
      <c r="C92" s="242" t="s">
        <v>0</v>
      </c>
      <c r="D92" s="243">
        <f>D95</f>
        <v>2040730</v>
      </c>
      <c r="E92" s="244">
        <f>E95</f>
        <v>2040730</v>
      </c>
      <c r="F92" s="244">
        <f t="shared" ref="F92:P93" si="32">F95</f>
        <v>1840730</v>
      </c>
      <c r="G92" s="244">
        <f t="shared" si="32"/>
        <v>190000</v>
      </c>
      <c r="H92" s="244">
        <f t="shared" si="32"/>
        <v>1650730</v>
      </c>
      <c r="I92" s="244">
        <f t="shared" si="32"/>
        <v>200000</v>
      </c>
      <c r="J92" s="244">
        <f t="shared" si="32"/>
        <v>0</v>
      </c>
      <c r="K92" s="244">
        <f t="shared" si="32"/>
        <v>0</v>
      </c>
      <c r="L92" s="244">
        <f t="shared" si="32"/>
        <v>0</v>
      </c>
      <c r="M92" s="244">
        <f t="shared" si="32"/>
        <v>0</v>
      </c>
      <c r="N92" s="244">
        <f t="shared" si="32"/>
        <v>0</v>
      </c>
      <c r="O92" s="244">
        <f t="shared" si="32"/>
        <v>0</v>
      </c>
      <c r="P92" s="244">
        <f t="shared" si="32"/>
        <v>0</v>
      </c>
      <c r="Q92" s="257"/>
      <c r="R92" s="257"/>
      <c r="S92" s="257"/>
      <c r="T92" s="257"/>
      <c r="U92" s="257"/>
      <c r="V92" s="258"/>
      <c r="W92" s="258"/>
      <c r="X92" s="258"/>
      <c r="Y92" s="258"/>
      <c r="Z92" s="258"/>
      <c r="AA92" s="258"/>
      <c r="AB92" s="258"/>
      <c r="AC92" s="258"/>
      <c r="AD92" s="258"/>
      <c r="AE92" s="258"/>
      <c r="AF92" s="258"/>
      <c r="AG92" s="258"/>
      <c r="AH92" s="258"/>
      <c r="AI92" s="258"/>
      <c r="AJ92" s="258"/>
      <c r="AK92" s="258"/>
      <c r="AL92" s="258"/>
      <c r="AM92" s="258"/>
      <c r="AN92" s="258"/>
      <c r="AO92" s="258"/>
      <c r="AP92" s="258"/>
      <c r="AQ92" s="258"/>
      <c r="AR92" s="258"/>
      <c r="AS92" s="258"/>
      <c r="AT92" s="258"/>
      <c r="AU92" s="258"/>
      <c r="AV92" s="258"/>
      <c r="AW92" s="258"/>
      <c r="AX92" s="258"/>
      <c r="AY92" s="258"/>
      <c r="AZ92" s="258"/>
      <c r="BA92" s="258"/>
      <c r="BB92" s="258"/>
      <c r="BC92" s="258"/>
      <c r="BD92" s="258"/>
      <c r="BE92" s="258"/>
      <c r="BF92" s="258"/>
      <c r="BG92" s="258"/>
      <c r="BH92" s="258"/>
      <c r="BI92" s="258"/>
      <c r="BJ92" s="258"/>
      <c r="BK92" s="258"/>
      <c r="BL92" s="258"/>
      <c r="BM92" s="258"/>
      <c r="BN92" s="258"/>
      <c r="BO92" s="258"/>
      <c r="BP92" s="258"/>
      <c r="BQ92" s="258"/>
      <c r="BR92" s="258"/>
      <c r="BS92" s="258"/>
      <c r="BT92" s="258"/>
      <c r="BU92" s="258"/>
      <c r="BV92" s="258"/>
      <c r="BW92" s="258"/>
      <c r="BX92" s="258"/>
      <c r="BY92" s="258"/>
      <c r="BZ92" s="258"/>
      <c r="CA92" s="258"/>
      <c r="CB92" s="258"/>
      <c r="CC92" s="258"/>
      <c r="CD92" s="258"/>
      <c r="CE92" s="258"/>
      <c r="CF92" s="258"/>
      <c r="CG92" s="258"/>
      <c r="CH92" s="258"/>
      <c r="CI92" s="258"/>
      <c r="CJ92" s="258"/>
      <c r="CK92" s="258"/>
      <c r="CL92" s="258"/>
      <c r="CM92" s="258"/>
      <c r="CN92" s="258"/>
      <c r="CO92" s="258"/>
      <c r="CP92" s="258"/>
      <c r="CQ92" s="258"/>
      <c r="CR92" s="258"/>
      <c r="CS92" s="258"/>
      <c r="CT92" s="258"/>
      <c r="CU92" s="258"/>
      <c r="CV92" s="258"/>
      <c r="CW92" s="258"/>
      <c r="CX92" s="258"/>
      <c r="CY92" s="258"/>
      <c r="CZ92" s="258"/>
      <c r="DA92" s="258"/>
      <c r="DB92" s="258"/>
      <c r="DC92" s="258"/>
      <c r="DD92" s="258"/>
      <c r="DE92" s="258"/>
      <c r="DF92" s="258"/>
      <c r="DG92" s="258"/>
      <c r="DH92" s="258"/>
      <c r="DI92" s="258"/>
      <c r="DJ92" s="258"/>
      <c r="DK92" s="258"/>
      <c r="DL92" s="258"/>
      <c r="DM92" s="258"/>
      <c r="DN92" s="258"/>
      <c r="DO92" s="258"/>
      <c r="DP92" s="258"/>
      <c r="DQ92" s="258"/>
      <c r="DR92" s="258"/>
      <c r="DS92" s="258"/>
      <c r="DT92" s="258"/>
      <c r="DU92" s="258"/>
      <c r="DV92" s="258"/>
      <c r="DW92" s="258"/>
      <c r="DX92" s="258"/>
      <c r="DY92" s="258"/>
      <c r="DZ92" s="258"/>
      <c r="EA92" s="258"/>
      <c r="EB92" s="258"/>
      <c r="EC92" s="258"/>
      <c r="ED92" s="258"/>
      <c r="EE92" s="258"/>
      <c r="EF92" s="258"/>
      <c r="EG92" s="258"/>
      <c r="EH92" s="258"/>
      <c r="EI92" s="258"/>
      <c r="EJ92" s="258"/>
      <c r="EK92" s="258"/>
      <c r="EL92" s="258"/>
      <c r="EM92" s="258"/>
      <c r="EN92" s="258"/>
      <c r="EO92" s="258"/>
      <c r="EP92" s="258"/>
      <c r="EQ92" s="258"/>
      <c r="ER92" s="258"/>
      <c r="ES92" s="258"/>
      <c r="ET92" s="258"/>
      <c r="EU92" s="258"/>
      <c r="EV92" s="258"/>
      <c r="EW92" s="258"/>
      <c r="EX92" s="258"/>
      <c r="EY92" s="258"/>
      <c r="EZ92" s="258"/>
      <c r="FA92" s="258"/>
      <c r="FB92" s="258"/>
      <c r="FC92" s="258"/>
      <c r="FD92" s="258"/>
      <c r="FE92" s="258"/>
      <c r="FF92" s="258"/>
      <c r="FG92" s="258"/>
      <c r="FH92" s="258"/>
      <c r="FI92" s="258"/>
      <c r="FJ92" s="258"/>
      <c r="FK92" s="258"/>
      <c r="FL92" s="258"/>
      <c r="FM92" s="258"/>
      <c r="FN92" s="258"/>
      <c r="FO92" s="258"/>
      <c r="FP92" s="258"/>
      <c r="FQ92" s="258"/>
      <c r="FR92" s="258"/>
      <c r="FS92" s="258"/>
      <c r="FT92" s="258"/>
      <c r="FU92" s="258"/>
      <c r="FV92" s="258"/>
      <c r="FW92" s="258"/>
      <c r="FX92" s="258"/>
      <c r="FY92" s="258"/>
      <c r="FZ92" s="258"/>
      <c r="GA92" s="258"/>
      <c r="GB92" s="258"/>
      <c r="GC92" s="258"/>
      <c r="GD92" s="258"/>
      <c r="GE92" s="258"/>
      <c r="GF92" s="258"/>
      <c r="GG92" s="258"/>
      <c r="GH92" s="258"/>
      <c r="GI92" s="258"/>
      <c r="GJ92" s="258"/>
      <c r="GK92" s="258"/>
      <c r="GL92" s="258"/>
      <c r="GM92" s="258"/>
      <c r="GN92" s="258"/>
      <c r="GO92" s="258"/>
      <c r="GP92" s="258"/>
      <c r="GQ92" s="258"/>
      <c r="GR92" s="258"/>
      <c r="GS92" s="258"/>
      <c r="GT92" s="258"/>
      <c r="GU92" s="258"/>
      <c r="GV92" s="258"/>
      <c r="GW92" s="258"/>
      <c r="GX92" s="258"/>
      <c r="GY92" s="258"/>
      <c r="GZ92" s="258"/>
      <c r="HA92" s="258"/>
      <c r="HB92" s="258"/>
      <c r="HC92" s="258"/>
      <c r="HD92" s="258"/>
      <c r="HE92" s="258"/>
      <c r="HF92" s="258"/>
      <c r="HG92" s="258"/>
      <c r="HH92" s="258"/>
      <c r="HI92" s="258"/>
      <c r="HJ92" s="258"/>
      <c r="HK92" s="258"/>
      <c r="HL92" s="258"/>
      <c r="HM92" s="258"/>
      <c r="HN92" s="258"/>
      <c r="HO92" s="258"/>
      <c r="HP92" s="258"/>
      <c r="HQ92" s="258"/>
      <c r="HR92" s="258"/>
      <c r="HS92" s="258"/>
      <c r="HT92" s="258"/>
      <c r="HU92" s="258"/>
      <c r="HV92" s="258"/>
      <c r="HW92" s="258"/>
      <c r="HX92" s="258"/>
      <c r="HY92" s="258"/>
      <c r="HZ92" s="258"/>
      <c r="IA92" s="258"/>
      <c r="IB92" s="258"/>
      <c r="IC92" s="258"/>
      <c r="ID92" s="258"/>
      <c r="IE92" s="258"/>
      <c r="IF92" s="258"/>
      <c r="IG92" s="258"/>
      <c r="IH92" s="258"/>
      <c r="II92" s="258"/>
      <c r="IJ92" s="258"/>
      <c r="IK92" s="258"/>
      <c r="IL92" s="258"/>
      <c r="IM92" s="258"/>
      <c r="IN92" s="258"/>
      <c r="IO92" s="258"/>
      <c r="IP92" s="258"/>
      <c r="IQ92" s="258"/>
      <c r="IR92" s="258"/>
      <c r="IS92" s="258"/>
      <c r="IT92" s="258"/>
      <c r="IU92" s="258"/>
      <c r="IV92" s="258"/>
    </row>
    <row r="93" spans="1:256" ht="15" hidden="1">
      <c r="A93" s="806"/>
      <c r="B93" s="809"/>
      <c r="C93" s="242" t="s">
        <v>1</v>
      </c>
      <c r="D93" s="243">
        <f>D96</f>
        <v>0</v>
      </c>
      <c r="E93" s="244">
        <f>E96</f>
        <v>0</v>
      </c>
      <c r="F93" s="244">
        <f t="shared" si="32"/>
        <v>0</v>
      </c>
      <c r="G93" s="244">
        <f t="shared" si="32"/>
        <v>0</v>
      </c>
      <c r="H93" s="244">
        <f t="shared" si="32"/>
        <v>0</v>
      </c>
      <c r="I93" s="244">
        <f t="shared" si="32"/>
        <v>0</v>
      </c>
      <c r="J93" s="244">
        <f t="shared" si="32"/>
        <v>0</v>
      </c>
      <c r="K93" s="244">
        <f t="shared" si="32"/>
        <v>0</v>
      </c>
      <c r="L93" s="244">
        <f t="shared" si="32"/>
        <v>0</v>
      </c>
      <c r="M93" s="244">
        <f t="shared" si="32"/>
        <v>0</v>
      </c>
      <c r="N93" s="244">
        <f t="shared" si="32"/>
        <v>0</v>
      </c>
      <c r="O93" s="244">
        <f t="shared" si="32"/>
        <v>0</v>
      </c>
      <c r="P93" s="244">
        <f t="shared" si="32"/>
        <v>0</v>
      </c>
      <c r="Q93" s="257"/>
      <c r="R93" s="257"/>
      <c r="S93" s="257"/>
      <c r="T93" s="257"/>
      <c r="U93" s="257"/>
      <c r="V93" s="258"/>
      <c r="W93" s="258"/>
      <c r="X93" s="258"/>
      <c r="Y93" s="258"/>
      <c r="Z93" s="258"/>
      <c r="AA93" s="258"/>
      <c r="AB93" s="258"/>
      <c r="AC93" s="258"/>
      <c r="AD93" s="258"/>
      <c r="AE93" s="258"/>
      <c r="AF93" s="258"/>
      <c r="AG93" s="258"/>
      <c r="AH93" s="258"/>
      <c r="AI93" s="258"/>
      <c r="AJ93" s="258"/>
      <c r="AK93" s="258"/>
      <c r="AL93" s="258"/>
      <c r="AM93" s="258"/>
      <c r="AN93" s="258"/>
      <c r="AO93" s="258"/>
      <c r="AP93" s="258"/>
      <c r="AQ93" s="258"/>
      <c r="AR93" s="258"/>
      <c r="AS93" s="258"/>
      <c r="AT93" s="258"/>
      <c r="AU93" s="258"/>
      <c r="AV93" s="258"/>
      <c r="AW93" s="258"/>
      <c r="AX93" s="258"/>
      <c r="AY93" s="258"/>
      <c r="AZ93" s="258"/>
      <c r="BA93" s="258"/>
      <c r="BB93" s="258"/>
      <c r="BC93" s="258"/>
      <c r="BD93" s="258"/>
      <c r="BE93" s="258"/>
      <c r="BF93" s="258"/>
      <c r="BG93" s="258"/>
      <c r="BH93" s="258"/>
      <c r="BI93" s="258"/>
      <c r="BJ93" s="258"/>
      <c r="BK93" s="258"/>
      <c r="BL93" s="258"/>
      <c r="BM93" s="258"/>
      <c r="BN93" s="258"/>
      <c r="BO93" s="258"/>
      <c r="BP93" s="258"/>
      <c r="BQ93" s="258"/>
      <c r="BR93" s="258"/>
      <c r="BS93" s="258"/>
      <c r="BT93" s="258"/>
      <c r="BU93" s="258"/>
      <c r="BV93" s="258"/>
      <c r="BW93" s="258"/>
      <c r="BX93" s="258"/>
      <c r="BY93" s="258"/>
      <c r="BZ93" s="258"/>
      <c r="CA93" s="258"/>
      <c r="CB93" s="258"/>
      <c r="CC93" s="258"/>
      <c r="CD93" s="258"/>
      <c r="CE93" s="258"/>
      <c r="CF93" s="258"/>
      <c r="CG93" s="258"/>
      <c r="CH93" s="258"/>
      <c r="CI93" s="258"/>
      <c r="CJ93" s="258"/>
      <c r="CK93" s="258"/>
      <c r="CL93" s="258"/>
      <c r="CM93" s="258"/>
      <c r="CN93" s="258"/>
      <c r="CO93" s="258"/>
      <c r="CP93" s="258"/>
      <c r="CQ93" s="258"/>
      <c r="CR93" s="258"/>
      <c r="CS93" s="258"/>
      <c r="CT93" s="258"/>
      <c r="CU93" s="258"/>
      <c r="CV93" s="258"/>
      <c r="CW93" s="258"/>
      <c r="CX93" s="258"/>
      <c r="CY93" s="258"/>
      <c r="CZ93" s="258"/>
      <c r="DA93" s="258"/>
      <c r="DB93" s="258"/>
      <c r="DC93" s="258"/>
      <c r="DD93" s="258"/>
      <c r="DE93" s="258"/>
      <c r="DF93" s="258"/>
      <c r="DG93" s="258"/>
      <c r="DH93" s="258"/>
      <c r="DI93" s="258"/>
      <c r="DJ93" s="258"/>
      <c r="DK93" s="258"/>
      <c r="DL93" s="258"/>
      <c r="DM93" s="258"/>
      <c r="DN93" s="258"/>
      <c r="DO93" s="258"/>
      <c r="DP93" s="258"/>
      <c r="DQ93" s="258"/>
      <c r="DR93" s="258"/>
      <c r="DS93" s="258"/>
      <c r="DT93" s="258"/>
      <c r="DU93" s="258"/>
      <c r="DV93" s="258"/>
      <c r="DW93" s="258"/>
      <c r="DX93" s="258"/>
      <c r="DY93" s="258"/>
      <c r="DZ93" s="258"/>
      <c r="EA93" s="258"/>
      <c r="EB93" s="258"/>
      <c r="EC93" s="258"/>
      <c r="ED93" s="258"/>
      <c r="EE93" s="258"/>
      <c r="EF93" s="258"/>
      <c r="EG93" s="258"/>
      <c r="EH93" s="258"/>
      <c r="EI93" s="258"/>
      <c r="EJ93" s="258"/>
      <c r="EK93" s="258"/>
      <c r="EL93" s="258"/>
      <c r="EM93" s="258"/>
      <c r="EN93" s="258"/>
      <c r="EO93" s="258"/>
      <c r="EP93" s="258"/>
      <c r="EQ93" s="258"/>
      <c r="ER93" s="258"/>
      <c r="ES93" s="258"/>
      <c r="ET93" s="258"/>
      <c r="EU93" s="258"/>
      <c r="EV93" s="258"/>
      <c r="EW93" s="258"/>
      <c r="EX93" s="258"/>
      <c r="EY93" s="258"/>
      <c r="EZ93" s="258"/>
      <c r="FA93" s="258"/>
      <c r="FB93" s="258"/>
      <c r="FC93" s="258"/>
      <c r="FD93" s="258"/>
      <c r="FE93" s="258"/>
      <c r="FF93" s="258"/>
      <c r="FG93" s="258"/>
      <c r="FH93" s="258"/>
      <c r="FI93" s="258"/>
      <c r="FJ93" s="258"/>
      <c r="FK93" s="258"/>
      <c r="FL93" s="258"/>
      <c r="FM93" s="258"/>
      <c r="FN93" s="258"/>
      <c r="FO93" s="258"/>
      <c r="FP93" s="258"/>
      <c r="FQ93" s="258"/>
      <c r="FR93" s="258"/>
      <c r="FS93" s="258"/>
      <c r="FT93" s="258"/>
      <c r="FU93" s="258"/>
      <c r="FV93" s="258"/>
      <c r="FW93" s="258"/>
      <c r="FX93" s="258"/>
      <c r="FY93" s="258"/>
      <c r="FZ93" s="258"/>
      <c r="GA93" s="258"/>
      <c r="GB93" s="258"/>
      <c r="GC93" s="258"/>
      <c r="GD93" s="258"/>
      <c r="GE93" s="258"/>
      <c r="GF93" s="258"/>
      <c r="GG93" s="258"/>
      <c r="GH93" s="258"/>
      <c r="GI93" s="258"/>
      <c r="GJ93" s="258"/>
      <c r="GK93" s="258"/>
      <c r="GL93" s="258"/>
      <c r="GM93" s="258"/>
      <c r="GN93" s="258"/>
      <c r="GO93" s="258"/>
      <c r="GP93" s="258"/>
      <c r="GQ93" s="258"/>
      <c r="GR93" s="258"/>
      <c r="GS93" s="258"/>
      <c r="GT93" s="258"/>
      <c r="GU93" s="258"/>
      <c r="GV93" s="258"/>
      <c r="GW93" s="258"/>
      <c r="GX93" s="258"/>
      <c r="GY93" s="258"/>
      <c r="GZ93" s="258"/>
      <c r="HA93" s="258"/>
      <c r="HB93" s="258"/>
      <c r="HC93" s="258"/>
      <c r="HD93" s="258"/>
      <c r="HE93" s="258"/>
      <c r="HF93" s="258"/>
      <c r="HG93" s="258"/>
      <c r="HH93" s="258"/>
      <c r="HI93" s="258"/>
      <c r="HJ93" s="258"/>
      <c r="HK93" s="258"/>
      <c r="HL93" s="258"/>
      <c r="HM93" s="258"/>
      <c r="HN93" s="258"/>
      <c r="HO93" s="258"/>
      <c r="HP93" s="258"/>
      <c r="HQ93" s="258"/>
      <c r="HR93" s="258"/>
      <c r="HS93" s="258"/>
      <c r="HT93" s="258"/>
      <c r="HU93" s="258"/>
      <c r="HV93" s="258"/>
      <c r="HW93" s="258"/>
      <c r="HX93" s="258"/>
      <c r="HY93" s="258"/>
      <c r="HZ93" s="258"/>
      <c r="IA93" s="258"/>
      <c r="IB93" s="258"/>
      <c r="IC93" s="258"/>
      <c r="ID93" s="258"/>
      <c r="IE93" s="258"/>
      <c r="IF93" s="258"/>
      <c r="IG93" s="258"/>
      <c r="IH93" s="258"/>
      <c r="II93" s="258"/>
      <c r="IJ93" s="258"/>
      <c r="IK93" s="258"/>
      <c r="IL93" s="258"/>
      <c r="IM93" s="258"/>
      <c r="IN93" s="258"/>
      <c r="IO93" s="258"/>
      <c r="IP93" s="258"/>
      <c r="IQ93" s="258"/>
      <c r="IR93" s="258"/>
      <c r="IS93" s="258"/>
      <c r="IT93" s="258"/>
      <c r="IU93" s="258"/>
      <c r="IV93" s="258"/>
    </row>
    <row r="94" spans="1:256" ht="15" hidden="1">
      <c r="A94" s="807"/>
      <c r="B94" s="810"/>
      <c r="C94" s="242" t="s">
        <v>2</v>
      </c>
      <c r="D94" s="243">
        <f>D92+D93</f>
        <v>2040730</v>
      </c>
      <c r="E94" s="244">
        <f t="shared" ref="E94:P94" si="33">E92+E93</f>
        <v>2040730</v>
      </c>
      <c r="F94" s="244">
        <f t="shared" si="33"/>
        <v>1840730</v>
      </c>
      <c r="G94" s="244">
        <f t="shared" si="33"/>
        <v>190000</v>
      </c>
      <c r="H94" s="244">
        <f t="shared" si="33"/>
        <v>1650730</v>
      </c>
      <c r="I94" s="244">
        <f t="shared" si="33"/>
        <v>200000</v>
      </c>
      <c r="J94" s="244">
        <f t="shared" si="33"/>
        <v>0</v>
      </c>
      <c r="K94" s="244">
        <f t="shared" si="33"/>
        <v>0</v>
      </c>
      <c r="L94" s="244">
        <f t="shared" si="33"/>
        <v>0</v>
      </c>
      <c r="M94" s="244">
        <f t="shared" si="33"/>
        <v>0</v>
      </c>
      <c r="N94" s="244">
        <f t="shared" si="33"/>
        <v>0</v>
      </c>
      <c r="O94" s="244">
        <f t="shared" si="33"/>
        <v>0</v>
      </c>
      <c r="P94" s="244">
        <f t="shared" si="33"/>
        <v>0</v>
      </c>
      <c r="Q94" s="257"/>
      <c r="R94" s="257"/>
      <c r="S94" s="257"/>
      <c r="T94" s="257"/>
      <c r="U94" s="257"/>
      <c r="V94" s="258"/>
      <c r="W94" s="258"/>
      <c r="X94" s="258"/>
      <c r="Y94" s="258"/>
      <c r="Z94" s="258"/>
      <c r="AA94" s="258"/>
      <c r="AB94" s="258"/>
      <c r="AC94" s="258"/>
      <c r="AD94" s="258"/>
      <c r="AE94" s="258"/>
      <c r="AF94" s="258"/>
      <c r="AG94" s="258"/>
      <c r="AH94" s="258"/>
      <c r="AI94" s="258"/>
      <c r="AJ94" s="258"/>
      <c r="AK94" s="258"/>
      <c r="AL94" s="258"/>
      <c r="AM94" s="258"/>
      <c r="AN94" s="258"/>
      <c r="AO94" s="258"/>
      <c r="AP94" s="258"/>
      <c r="AQ94" s="258"/>
      <c r="AR94" s="258"/>
      <c r="AS94" s="258"/>
      <c r="AT94" s="258"/>
      <c r="AU94" s="258"/>
      <c r="AV94" s="258"/>
      <c r="AW94" s="258"/>
      <c r="AX94" s="258"/>
      <c r="AY94" s="258"/>
      <c r="AZ94" s="258"/>
      <c r="BA94" s="258"/>
      <c r="BB94" s="258"/>
      <c r="BC94" s="258"/>
      <c r="BD94" s="258"/>
      <c r="BE94" s="258"/>
      <c r="BF94" s="258"/>
      <c r="BG94" s="258"/>
      <c r="BH94" s="258"/>
      <c r="BI94" s="258"/>
      <c r="BJ94" s="258"/>
      <c r="BK94" s="258"/>
      <c r="BL94" s="258"/>
      <c r="BM94" s="258"/>
      <c r="BN94" s="258"/>
      <c r="BO94" s="258"/>
      <c r="BP94" s="258"/>
      <c r="BQ94" s="258"/>
      <c r="BR94" s="258"/>
      <c r="BS94" s="258"/>
      <c r="BT94" s="258"/>
      <c r="BU94" s="258"/>
      <c r="BV94" s="258"/>
      <c r="BW94" s="258"/>
      <c r="BX94" s="258"/>
      <c r="BY94" s="258"/>
      <c r="BZ94" s="258"/>
      <c r="CA94" s="258"/>
      <c r="CB94" s="258"/>
      <c r="CC94" s="258"/>
      <c r="CD94" s="258"/>
      <c r="CE94" s="258"/>
      <c r="CF94" s="258"/>
      <c r="CG94" s="258"/>
      <c r="CH94" s="258"/>
      <c r="CI94" s="258"/>
      <c r="CJ94" s="258"/>
      <c r="CK94" s="258"/>
      <c r="CL94" s="258"/>
      <c r="CM94" s="258"/>
      <c r="CN94" s="258"/>
      <c r="CO94" s="258"/>
      <c r="CP94" s="258"/>
      <c r="CQ94" s="258"/>
      <c r="CR94" s="258"/>
      <c r="CS94" s="258"/>
      <c r="CT94" s="258"/>
      <c r="CU94" s="258"/>
      <c r="CV94" s="258"/>
      <c r="CW94" s="258"/>
      <c r="CX94" s="258"/>
      <c r="CY94" s="258"/>
      <c r="CZ94" s="258"/>
      <c r="DA94" s="258"/>
      <c r="DB94" s="258"/>
      <c r="DC94" s="258"/>
      <c r="DD94" s="258"/>
      <c r="DE94" s="258"/>
      <c r="DF94" s="258"/>
      <c r="DG94" s="258"/>
      <c r="DH94" s="258"/>
      <c r="DI94" s="258"/>
      <c r="DJ94" s="258"/>
      <c r="DK94" s="258"/>
      <c r="DL94" s="258"/>
      <c r="DM94" s="258"/>
      <c r="DN94" s="258"/>
      <c r="DO94" s="258"/>
      <c r="DP94" s="258"/>
      <c r="DQ94" s="258"/>
      <c r="DR94" s="258"/>
      <c r="DS94" s="258"/>
      <c r="DT94" s="258"/>
      <c r="DU94" s="258"/>
      <c r="DV94" s="258"/>
      <c r="DW94" s="258"/>
      <c r="DX94" s="258"/>
      <c r="DY94" s="258"/>
      <c r="DZ94" s="258"/>
      <c r="EA94" s="258"/>
      <c r="EB94" s="258"/>
      <c r="EC94" s="258"/>
      <c r="ED94" s="258"/>
      <c r="EE94" s="258"/>
      <c r="EF94" s="258"/>
      <c r="EG94" s="258"/>
      <c r="EH94" s="258"/>
      <c r="EI94" s="258"/>
      <c r="EJ94" s="258"/>
      <c r="EK94" s="258"/>
      <c r="EL94" s="258"/>
      <c r="EM94" s="258"/>
      <c r="EN94" s="258"/>
      <c r="EO94" s="258"/>
      <c r="EP94" s="258"/>
      <c r="EQ94" s="258"/>
      <c r="ER94" s="258"/>
      <c r="ES94" s="258"/>
      <c r="ET94" s="258"/>
      <c r="EU94" s="258"/>
      <c r="EV94" s="258"/>
      <c r="EW94" s="258"/>
      <c r="EX94" s="258"/>
      <c r="EY94" s="258"/>
      <c r="EZ94" s="258"/>
      <c r="FA94" s="258"/>
      <c r="FB94" s="258"/>
      <c r="FC94" s="258"/>
      <c r="FD94" s="258"/>
      <c r="FE94" s="258"/>
      <c r="FF94" s="258"/>
      <c r="FG94" s="258"/>
      <c r="FH94" s="258"/>
      <c r="FI94" s="258"/>
      <c r="FJ94" s="258"/>
      <c r="FK94" s="258"/>
      <c r="FL94" s="258"/>
      <c r="FM94" s="258"/>
      <c r="FN94" s="258"/>
      <c r="FO94" s="258"/>
      <c r="FP94" s="258"/>
      <c r="FQ94" s="258"/>
      <c r="FR94" s="258"/>
      <c r="FS94" s="258"/>
      <c r="FT94" s="258"/>
      <c r="FU94" s="258"/>
      <c r="FV94" s="258"/>
      <c r="FW94" s="258"/>
      <c r="FX94" s="258"/>
      <c r="FY94" s="258"/>
      <c r="FZ94" s="258"/>
      <c r="GA94" s="258"/>
      <c r="GB94" s="258"/>
      <c r="GC94" s="258"/>
      <c r="GD94" s="258"/>
      <c r="GE94" s="258"/>
      <c r="GF94" s="258"/>
      <c r="GG94" s="258"/>
      <c r="GH94" s="258"/>
      <c r="GI94" s="258"/>
      <c r="GJ94" s="258"/>
      <c r="GK94" s="258"/>
      <c r="GL94" s="258"/>
      <c r="GM94" s="258"/>
      <c r="GN94" s="258"/>
      <c r="GO94" s="258"/>
      <c r="GP94" s="258"/>
      <c r="GQ94" s="258"/>
      <c r="GR94" s="258"/>
      <c r="GS94" s="258"/>
      <c r="GT94" s="258"/>
      <c r="GU94" s="258"/>
      <c r="GV94" s="258"/>
      <c r="GW94" s="258"/>
      <c r="GX94" s="258"/>
      <c r="GY94" s="258"/>
      <c r="GZ94" s="258"/>
      <c r="HA94" s="258"/>
      <c r="HB94" s="258"/>
      <c r="HC94" s="258"/>
      <c r="HD94" s="258"/>
      <c r="HE94" s="258"/>
      <c r="HF94" s="258"/>
      <c r="HG94" s="258"/>
      <c r="HH94" s="258"/>
      <c r="HI94" s="258"/>
      <c r="HJ94" s="258"/>
      <c r="HK94" s="258"/>
      <c r="HL94" s="258"/>
      <c r="HM94" s="258"/>
      <c r="HN94" s="258"/>
      <c r="HO94" s="258"/>
      <c r="HP94" s="258"/>
      <c r="HQ94" s="258"/>
      <c r="HR94" s="258"/>
      <c r="HS94" s="258"/>
      <c r="HT94" s="258"/>
      <c r="HU94" s="258"/>
      <c r="HV94" s="258"/>
      <c r="HW94" s="258"/>
      <c r="HX94" s="258"/>
      <c r="HY94" s="258"/>
      <c r="HZ94" s="258"/>
      <c r="IA94" s="258"/>
      <c r="IB94" s="258"/>
      <c r="IC94" s="258"/>
      <c r="ID94" s="258"/>
      <c r="IE94" s="258"/>
      <c r="IF94" s="258"/>
      <c r="IG94" s="258"/>
      <c r="IH94" s="258"/>
      <c r="II94" s="258"/>
      <c r="IJ94" s="258"/>
      <c r="IK94" s="258"/>
      <c r="IL94" s="258"/>
      <c r="IM94" s="258"/>
      <c r="IN94" s="258"/>
      <c r="IO94" s="258"/>
      <c r="IP94" s="258"/>
      <c r="IQ94" s="258"/>
      <c r="IR94" s="258"/>
      <c r="IS94" s="258"/>
      <c r="IT94" s="258"/>
      <c r="IU94" s="258"/>
      <c r="IV94" s="258"/>
    </row>
    <row r="95" spans="1:256" hidden="1">
      <c r="A95" s="793" t="s">
        <v>538</v>
      </c>
      <c r="B95" s="796" t="s">
        <v>115</v>
      </c>
      <c r="C95" s="247" t="s">
        <v>0</v>
      </c>
      <c r="D95" s="248">
        <f>E95+M95</f>
        <v>2040730</v>
      </c>
      <c r="E95" s="249">
        <f>F95+I95+J95+K95+L95</f>
        <v>2040730</v>
      </c>
      <c r="F95" s="249">
        <f>G95+H95</f>
        <v>1840730</v>
      </c>
      <c r="G95" s="249">
        <v>190000</v>
      </c>
      <c r="H95" s="249">
        <v>1650730</v>
      </c>
      <c r="I95" s="249">
        <v>200000</v>
      </c>
      <c r="J95" s="249">
        <v>0</v>
      </c>
      <c r="K95" s="249">
        <v>0</v>
      </c>
      <c r="L95" s="249">
        <v>0</v>
      </c>
      <c r="M95" s="249">
        <f>N95+P95</f>
        <v>0</v>
      </c>
      <c r="N95" s="249">
        <v>0</v>
      </c>
      <c r="O95" s="249">
        <v>0</v>
      </c>
      <c r="P95" s="249">
        <v>0</v>
      </c>
      <c r="Q95" s="250"/>
      <c r="R95" s="250"/>
      <c r="S95" s="250"/>
      <c r="T95" s="250"/>
      <c r="U95" s="250"/>
      <c r="V95" s="251"/>
      <c r="W95" s="251"/>
      <c r="X95" s="251"/>
      <c r="Y95" s="251"/>
      <c r="Z95" s="251"/>
      <c r="AA95" s="251"/>
      <c r="AB95" s="251"/>
      <c r="AC95" s="251"/>
      <c r="AD95" s="251"/>
      <c r="AE95" s="251"/>
      <c r="AF95" s="251"/>
      <c r="AG95" s="251"/>
      <c r="AH95" s="251"/>
      <c r="AI95" s="251"/>
      <c r="AJ95" s="251"/>
      <c r="AK95" s="251"/>
      <c r="AL95" s="251"/>
      <c r="AM95" s="251"/>
      <c r="AN95" s="251"/>
      <c r="AO95" s="251"/>
      <c r="AP95" s="251"/>
      <c r="AQ95" s="251"/>
      <c r="AR95" s="251"/>
      <c r="AS95" s="251"/>
      <c r="AT95" s="251"/>
      <c r="AU95" s="251"/>
      <c r="AV95" s="251"/>
      <c r="AW95" s="251"/>
      <c r="AX95" s="251"/>
      <c r="AY95" s="251"/>
      <c r="AZ95" s="251"/>
      <c r="BA95" s="251"/>
      <c r="BB95" s="251"/>
      <c r="BC95" s="251"/>
      <c r="BD95" s="251"/>
      <c r="BE95" s="251"/>
      <c r="BF95" s="251"/>
      <c r="BG95" s="251"/>
      <c r="BH95" s="251"/>
      <c r="BI95" s="251"/>
      <c r="BJ95" s="251"/>
      <c r="BK95" s="251"/>
      <c r="BL95" s="251"/>
      <c r="BM95" s="251"/>
      <c r="BN95" s="251"/>
      <c r="BO95" s="251"/>
      <c r="BP95" s="251"/>
      <c r="BQ95" s="251"/>
      <c r="BR95" s="251"/>
      <c r="BS95" s="251"/>
      <c r="BT95" s="251"/>
      <c r="BU95" s="251"/>
      <c r="BV95" s="251"/>
      <c r="BW95" s="251"/>
      <c r="BX95" s="251"/>
      <c r="BY95" s="251"/>
      <c r="BZ95" s="251"/>
      <c r="CA95" s="251"/>
      <c r="CB95" s="251"/>
      <c r="CC95" s="251"/>
      <c r="CD95" s="251"/>
      <c r="CE95" s="251"/>
      <c r="CF95" s="251"/>
      <c r="CG95" s="251"/>
      <c r="CH95" s="251"/>
      <c r="CI95" s="251"/>
      <c r="CJ95" s="251"/>
      <c r="CK95" s="251"/>
      <c r="CL95" s="251"/>
      <c r="CM95" s="251"/>
      <c r="CN95" s="251"/>
      <c r="CO95" s="251"/>
      <c r="CP95" s="251"/>
      <c r="CQ95" s="251"/>
      <c r="CR95" s="251"/>
      <c r="CS95" s="251"/>
      <c r="CT95" s="251"/>
      <c r="CU95" s="251"/>
      <c r="CV95" s="251"/>
      <c r="CW95" s="251"/>
      <c r="CX95" s="251"/>
      <c r="CY95" s="251"/>
      <c r="CZ95" s="251"/>
      <c r="DA95" s="251"/>
      <c r="DB95" s="251"/>
      <c r="DC95" s="251"/>
      <c r="DD95" s="251"/>
      <c r="DE95" s="251"/>
      <c r="DF95" s="251"/>
      <c r="DG95" s="251"/>
      <c r="DH95" s="251"/>
      <c r="DI95" s="251"/>
      <c r="DJ95" s="251"/>
      <c r="DK95" s="251"/>
      <c r="DL95" s="251"/>
      <c r="DM95" s="251"/>
      <c r="DN95" s="251"/>
      <c r="DO95" s="251"/>
      <c r="DP95" s="251"/>
      <c r="DQ95" s="251"/>
      <c r="DR95" s="251"/>
      <c r="DS95" s="251"/>
      <c r="DT95" s="251"/>
      <c r="DU95" s="251"/>
      <c r="DV95" s="251"/>
      <c r="DW95" s="251"/>
      <c r="DX95" s="251"/>
      <c r="DY95" s="251"/>
      <c r="DZ95" s="251"/>
      <c r="EA95" s="251"/>
      <c r="EB95" s="251"/>
      <c r="EC95" s="251"/>
      <c r="ED95" s="251"/>
      <c r="EE95" s="251"/>
      <c r="EF95" s="251"/>
      <c r="EG95" s="251"/>
      <c r="EH95" s="251"/>
      <c r="EI95" s="251"/>
      <c r="EJ95" s="251"/>
      <c r="EK95" s="251"/>
      <c r="EL95" s="251"/>
      <c r="EM95" s="251"/>
      <c r="EN95" s="251"/>
      <c r="EO95" s="251"/>
      <c r="EP95" s="251"/>
      <c r="EQ95" s="251"/>
      <c r="ER95" s="251"/>
      <c r="ES95" s="251"/>
      <c r="ET95" s="251"/>
      <c r="EU95" s="251"/>
      <c r="EV95" s="251"/>
      <c r="EW95" s="251"/>
      <c r="EX95" s="251"/>
      <c r="EY95" s="251"/>
      <c r="EZ95" s="251"/>
      <c r="FA95" s="251"/>
      <c r="FB95" s="251"/>
      <c r="FC95" s="251"/>
      <c r="FD95" s="251"/>
      <c r="FE95" s="251"/>
      <c r="FF95" s="251"/>
      <c r="FG95" s="251"/>
      <c r="FH95" s="251"/>
      <c r="FI95" s="251"/>
      <c r="FJ95" s="251"/>
      <c r="FK95" s="251"/>
      <c r="FL95" s="251"/>
      <c r="FM95" s="251"/>
      <c r="FN95" s="251"/>
      <c r="FO95" s="251"/>
      <c r="FP95" s="251"/>
      <c r="FQ95" s="251"/>
      <c r="FR95" s="251"/>
      <c r="FS95" s="251"/>
      <c r="FT95" s="251"/>
      <c r="FU95" s="251"/>
      <c r="FV95" s="251"/>
      <c r="FW95" s="251"/>
      <c r="FX95" s="251"/>
      <c r="FY95" s="251"/>
      <c r="FZ95" s="251"/>
      <c r="GA95" s="251"/>
      <c r="GB95" s="251"/>
      <c r="GC95" s="251"/>
      <c r="GD95" s="251"/>
      <c r="GE95" s="251"/>
      <c r="GF95" s="251"/>
      <c r="GG95" s="251"/>
      <c r="GH95" s="251"/>
      <c r="GI95" s="251"/>
      <c r="GJ95" s="251"/>
      <c r="GK95" s="251"/>
      <c r="GL95" s="251"/>
      <c r="GM95" s="251"/>
      <c r="GN95" s="251"/>
      <c r="GO95" s="251"/>
      <c r="GP95" s="251"/>
      <c r="GQ95" s="251"/>
      <c r="GR95" s="251"/>
      <c r="GS95" s="251"/>
      <c r="GT95" s="251"/>
      <c r="GU95" s="251"/>
      <c r="GV95" s="251"/>
      <c r="GW95" s="251"/>
      <c r="GX95" s="251"/>
      <c r="GY95" s="251"/>
      <c r="GZ95" s="251"/>
      <c r="HA95" s="251"/>
      <c r="HB95" s="251"/>
      <c r="HC95" s="251"/>
      <c r="HD95" s="251"/>
      <c r="HE95" s="251"/>
      <c r="HF95" s="251"/>
      <c r="HG95" s="251"/>
      <c r="HH95" s="251"/>
      <c r="HI95" s="251"/>
      <c r="HJ95" s="251"/>
      <c r="HK95" s="251"/>
      <c r="HL95" s="251"/>
      <c r="HM95" s="251"/>
      <c r="HN95" s="251"/>
      <c r="HO95" s="251"/>
      <c r="HP95" s="251"/>
      <c r="HQ95" s="251"/>
      <c r="HR95" s="251"/>
      <c r="HS95" s="251"/>
      <c r="HT95" s="251"/>
      <c r="HU95" s="251"/>
      <c r="HV95" s="251"/>
      <c r="HW95" s="251"/>
      <c r="HX95" s="251"/>
      <c r="HY95" s="251"/>
      <c r="HZ95" s="251"/>
      <c r="IA95" s="251"/>
      <c r="IB95" s="251"/>
      <c r="IC95" s="251"/>
      <c r="ID95" s="251"/>
      <c r="IE95" s="251"/>
      <c r="IF95" s="251"/>
      <c r="IG95" s="251"/>
      <c r="IH95" s="251"/>
      <c r="II95" s="251"/>
      <c r="IJ95" s="251"/>
      <c r="IK95" s="251"/>
      <c r="IL95" s="251"/>
      <c r="IM95" s="251"/>
      <c r="IN95" s="251"/>
      <c r="IO95" s="251"/>
      <c r="IP95" s="251"/>
      <c r="IQ95" s="251"/>
      <c r="IR95" s="251"/>
      <c r="IS95" s="251"/>
      <c r="IT95" s="251"/>
      <c r="IU95" s="251"/>
      <c r="IV95" s="251"/>
    </row>
    <row r="96" spans="1:256" hidden="1">
      <c r="A96" s="794"/>
      <c r="B96" s="797"/>
      <c r="C96" s="247" t="s">
        <v>1</v>
      </c>
      <c r="D96" s="248">
        <f>E96+M96</f>
        <v>0</v>
      </c>
      <c r="E96" s="249">
        <f>F96+I96+J96+K96+L96</f>
        <v>0</v>
      </c>
      <c r="F96" s="249">
        <f>G96+H96</f>
        <v>0</v>
      </c>
      <c r="G96" s="249"/>
      <c r="H96" s="249"/>
      <c r="I96" s="249"/>
      <c r="J96" s="249"/>
      <c r="K96" s="249"/>
      <c r="L96" s="249"/>
      <c r="M96" s="249">
        <f>N96+P96</f>
        <v>0</v>
      </c>
      <c r="N96" s="249"/>
      <c r="O96" s="249"/>
      <c r="P96" s="249"/>
      <c r="Q96" s="250"/>
      <c r="R96" s="250"/>
      <c r="S96" s="250"/>
      <c r="T96" s="250"/>
      <c r="U96" s="250"/>
      <c r="V96" s="251"/>
      <c r="W96" s="251"/>
      <c r="X96" s="251"/>
      <c r="Y96" s="251"/>
      <c r="Z96" s="251"/>
      <c r="AA96" s="251"/>
      <c r="AB96" s="251"/>
      <c r="AC96" s="251"/>
      <c r="AD96" s="251"/>
      <c r="AE96" s="251"/>
      <c r="AF96" s="251"/>
      <c r="AG96" s="251"/>
      <c r="AH96" s="251"/>
      <c r="AI96" s="251"/>
      <c r="AJ96" s="251"/>
      <c r="AK96" s="251"/>
      <c r="AL96" s="251"/>
      <c r="AM96" s="251"/>
      <c r="AN96" s="251"/>
      <c r="AO96" s="251"/>
      <c r="AP96" s="251"/>
      <c r="AQ96" s="251"/>
      <c r="AR96" s="251"/>
      <c r="AS96" s="251"/>
      <c r="AT96" s="251"/>
      <c r="AU96" s="251"/>
      <c r="AV96" s="251"/>
      <c r="AW96" s="251"/>
      <c r="AX96" s="251"/>
      <c r="AY96" s="251"/>
      <c r="AZ96" s="251"/>
      <c r="BA96" s="251"/>
      <c r="BB96" s="251"/>
      <c r="BC96" s="251"/>
      <c r="BD96" s="251"/>
      <c r="BE96" s="251"/>
      <c r="BF96" s="251"/>
      <c r="BG96" s="251"/>
      <c r="BH96" s="251"/>
      <c r="BI96" s="251"/>
      <c r="BJ96" s="251"/>
      <c r="BK96" s="251"/>
      <c r="BL96" s="251"/>
      <c r="BM96" s="251"/>
      <c r="BN96" s="251"/>
      <c r="BO96" s="251"/>
      <c r="BP96" s="251"/>
      <c r="BQ96" s="251"/>
      <c r="BR96" s="251"/>
      <c r="BS96" s="251"/>
      <c r="BT96" s="251"/>
      <c r="BU96" s="251"/>
      <c r="BV96" s="251"/>
      <c r="BW96" s="251"/>
      <c r="BX96" s="251"/>
      <c r="BY96" s="251"/>
      <c r="BZ96" s="251"/>
      <c r="CA96" s="251"/>
      <c r="CB96" s="251"/>
      <c r="CC96" s="251"/>
      <c r="CD96" s="251"/>
      <c r="CE96" s="251"/>
      <c r="CF96" s="251"/>
      <c r="CG96" s="251"/>
      <c r="CH96" s="251"/>
      <c r="CI96" s="251"/>
      <c r="CJ96" s="251"/>
      <c r="CK96" s="251"/>
      <c r="CL96" s="251"/>
      <c r="CM96" s="251"/>
      <c r="CN96" s="251"/>
      <c r="CO96" s="251"/>
      <c r="CP96" s="251"/>
      <c r="CQ96" s="251"/>
      <c r="CR96" s="251"/>
      <c r="CS96" s="251"/>
      <c r="CT96" s="251"/>
      <c r="CU96" s="251"/>
      <c r="CV96" s="251"/>
      <c r="CW96" s="251"/>
      <c r="CX96" s="251"/>
      <c r="CY96" s="251"/>
      <c r="CZ96" s="251"/>
      <c r="DA96" s="251"/>
      <c r="DB96" s="251"/>
      <c r="DC96" s="251"/>
      <c r="DD96" s="251"/>
      <c r="DE96" s="251"/>
      <c r="DF96" s="251"/>
      <c r="DG96" s="251"/>
      <c r="DH96" s="251"/>
      <c r="DI96" s="251"/>
      <c r="DJ96" s="251"/>
      <c r="DK96" s="251"/>
      <c r="DL96" s="251"/>
      <c r="DM96" s="251"/>
      <c r="DN96" s="251"/>
      <c r="DO96" s="251"/>
      <c r="DP96" s="251"/>
      <c r="DQ96" s="251"/>
      <c r="DR96" s="251"/>
      <c r="DS96" s="251"/>
      <c r="DT96" s="251"/>
      <c r="DU96" s="251"/>
      <c r="DV96" s="251"/>
      <c r="DW96" s="251"/>
      <c r="DX96" s="251"/>
      <c r="DY96" s="251"/>
      <c r="DZ96" s="251"/>
      <c r="EA96" s="251"/>
      <c r="EB96" s="251"/>
      <c r="EC96" s="251"/>
      <c r="ED96" s="251"/>
      <c r="EE96" s="251"/>
      <c r="EF96" s="251"/>
      <c r="EG96" s="251"/>
      <c r="EH96" s="251"/>
      <c r="EI96" s="251"/>
      <c r="EJ96" s="251"/>
      <c r="EK96" s="251"/>
      <c r="EL96" s="251"/>
      <c r="EM96" s="251"/>
      <c r="EN96" s="251"/>
      <c r="EO96" s="251"/>
      <c r="EP96" s="251"/>
      <c r="EQ96" s="251"/>
      <c r="ER96" s="251"/>
      <c r="ES96" s="251"/>
      <c r="ET96" s="251"/>
      <c r="EU96" s="251"/>
      <c r="EV96" s="251"/>
      <c r="EW96" s="251"/>
      <c r="EX96" s="251"/>
      <c r="EY96" s="251"/>
      <c r="EZ96" s="251"/>
      <c r="FA96" s="251"/>
      <c r="FB96" s="251"/>
      <c r="FC96" s="251"/>
      <c r="FD96" s="251"/>
      <c r="FE96" s="251"/>
      <c r="FF96" s="251"/>
      <c r="FG96" s="251"/>
      <c r="FH96" s="251"/>
      <c r="FI96" s="251"/>
      <c r="FJ96" s="251"/>
      <c r="FK96" s="251"/>
      <c r="FL96" s="251"/>
      <c r="FM96" s="251"/>
      <c r="FN96" s="251"/>
      <c r="FO96" s="251"/>
      <c r="FP96" s="251"/>
      <c r="FQ96" s="251"/>
      <c r="FR96" s="251"/>
      <c r="FS96" s="251"/>
      <c r="FT96" s="251"/>
      <c r="FU96" s="251"/>
      <c r="FV96" s="251"/>
      <c r="FW96" s="251"/>
      <c r="FX96" s="251"/>
      <c r="FY96" s="251"/>
      <c r="FZ96" s="251"/>
      <c r="GA96" s="251"/>
      <c r="GB96" s="251"/>
      <c r="GC96" s="251"/>
      <c r="GD96" s="251"/>
      <c r="GE96" s="251"/>
      <c r="GF96" s="251"/>
      <c r="GG96" s="251"/>
      <c r="GH96" s="251"/>
      <c r="GI96" s="251"/>
      <c r="GJ96" s="251"/>
      <c r="GK96" s="251"/>
      <c r="GL96" s="251"/>
      <c r="GM96" s="251"/>
      <c r="GN96" s="251"/>
      <c r="GO96" s="251"/>
      <c r="GP96" s="251"/>
      <c r="GQ96" s="251"/>
      <c r="GR96" s="251"/>
      <c r="GS96" s="251"/>
      <c r="GT96" s="251"/>
      <c r="GU96" s="251"/>
      <c r="GV96" s="251"/>
      <c r="GW96" s="251"/>
      <c r="GX96" s="251"/>
      <c r="GY96" s="251"/>
      <c r="GZ96" s="251"/>
      <c r="HA96" s="251"/>
      <c r="HB96" s="251"/>
      <c r="HC96" s="251"/>
      <c r="HD96" s="251"/>
      <c r="HE96" s="251"/>
      <c r="HF96" s="251"/>
      <c r="HG96" s="251"/>
      <c r="HH96" s="251"/>
      <c r="HI96" s="251"/>
      <c r="HJ96" s="251"/>
      <c r="HK96" s="251"/>
      <c r="HL96" s="251"/>
      <c r="HM96" s="251"/>
      <c r="HN96" s="251"/>
      <c r="HO96" s="251"/>
      <c r="HP96" s="251"/>
      <c r="HQ96" s="251"/>
      <c r="HR96" s="251"/>
      <c r="HS96" s="251"/>
      <c r="HT96" s="251"/>
      <c r="HU96" s="251"/>
      <c r="HV96" s="251"/>
      <c r="HW96" s="251"/>
      <c r="HX96" s="251"/>
      <c r="HY96" s="251"/>
      <c r="HZ96" s="251"/>
      <c r="IA96" s="251"/>
      <c r="IB96" s="251"/>
      <c r="IC96" s="251"/>
      <c r="ID96" s="251"/>
      <c r="IE96" s="251"/>
      <c r="IF96" s="251"/>
      <c r="IG96" s="251"/>
      <c r="IH96" s="251"/>
      <c r="II96" s="251"/>
      <c r="IJ96" s="251"/>
      <c r="IK96" s="251"/>
      <c r="IL96" s="251"/>
      <c r="IM96" s="251"/>
      <c r="IN96" s="251"/>
      <c r="IO96" s="251"/>
      <c r="IP96" s="251"/>
      <c r="IQ96" s="251"/>
      <c r="IR96" s="251"/>
      <c r="IS96" s="251"/>
      <c r="IT96" s="251"/>
      <c r="IU96" s="251"/>
      <c r="IV96" s="251"/>
    </row>
    <row r="97" spans="1:256" hidden="1">
      <c r="A97" s="795"/>
      <c r="B97" s="798"/>
      <c r="C97" s="247" t="s">
        <v>2</v>
      </c>
      <c r="D97" s="248">
        <f>D95+D96</f>
        <v>2040730</v>
      </c>
      <c r="E97" s="249">
        <f t="shared" ref="E97:P97" si="34">E95+E96</f>
        <v>2040730</v>
      </c>
      <c r="F97" s="249">
        <f t="shared" si="34"/>
        <v>1840730</v>
      </c>
      <c r="G97" s="249">
        <f t="shared" si="34"/>
        <v>190000</v>
      </c>
      <c r="H97" s="249">
        <f t="shared" si="34"/>
        <v>1650730</v>
      </c>
      <c r="I97" s="249">
        <f t="shared" si="34"/>
        <v>200000</v>
      </c>
      <c r="J97" s="249">
        <f t="shared" si="34"/>
        <v>0</v>
      </c>
      <c r="K97" s="249">
        <f t="shared" si="34"/>
        <v>0</v>
      </c>
      <c r="L97" s="249">
        <f t="shared" si="34"/>
        <v>0</v>
      </c>
      <c r="M97" s="249">
        <f t="shared" si="34"/>
        <v>0</v>
      </c>
      <c r="N97" s="249">
        <f t="shared" si="34"/>
        <v>0</v>
      </c>
      <c r="O97" s="249">
        <f t="shared" si="34"/>
        <v>0</v>
      </c>
      <c r="P97" s="249">
        <f t="shared" si="34"/>
        <v>0</v>
      </c>
      <c r="Q97" s="250"/>
      <c r="R97" s="250"/>
      <c r="S97" s="250"/>
      <c r="T97" s="250"/>
      <c r="U97" s="250"/>
      <c r="V97" s="251"/>
      <c r="W97" s="251"/>
      <c r="X97" s="251"/>
      <c r="Y97" s="251"/>
      <c r="Z97" s="251"/>
      <c r="AA97" s="251"/>
      <c r="AB97" s="251"/>
      <c r="AC97" s="251"/>
      <c r="AD97" s="251"/>
      <c r="AE97" s="251"/>
      <c r="AF97" s="251"/>
      <c r="AG97" s="251"/>
      <c r="AH97" s="251"/>
      <c r="AI97" s="251"/>
      <c r="AJ97" s="251"/>
      <c r="AK97" s="251"/>
      <c r="AL97" s="251"/>
      <c r="AM97" s="251"/>
      <c r="AN97" s="251"/>
      <c r="AO97" s="251"/>
      <c r="AP97" s="251"/>
      <c r="AQ97" s="251"/>
      <c r="AR97" s="251"/>
      <c r="AS97" s="251"/>
      <c r="AT97" s="251"/>
      <c r="AU97" s="251"/>
      <c r="AV97" s="251"/>
      <c r="AW97" s="251"/>
      <c r="AX97" s="251"/>
      <c r="AY97" s="251"/>
      <c r="AZ97" s="251"/>
      <c r="BA97" s="251"/>
      <c r="BB97" s="251"/>
      <c r="BC97" s="251"/>
      <c r="BD97" s="251"/>
      <c r="BE97" s="251"/>
      <c r="BF97" s="251"/>
      <c r="BG97" s="251"/>
      <c r="BH97" s="251"/>
      <c r="BI97" s="251"/>
      <c r="BJ97" s="251"/>
      <c r="BK97" s="251"/>
      <c r="BL97" s="251"/>
      <c r="BM97" s="251"/>
      <c r="BN97" s="251"/>
      <c r="BO97" s="251"/>
      <c r="BP97" s="251"/>
      <c r="BQ97" s="251"/>
      <c r="BR97" s="251"/>
      <c r="BS97" s="251"/>
      <c r="BT97" s="251"/>
      <c r="BU97" s="251"/>
      <c r="BV97" s="251"/>
      <c r="BW97" s="251"/>
      <c r="BX97" s="251"/>
      <c r="BY97" s="251"/>
      <c r="BZ97" s="251"/>
      <c r="CA97" s="251"/>
      <c r="CB97" s="251"/>
      <c r="CC97" s="251"/>
      <c r="CD97" s="251"/>
      <c r="CE97" s="251"/>
      <c r="CF97" s="251"/>
      <c r="CG97" s="251"/>
      <c r="CH97" s="251"/>
      <c r="CI97" s="251"/>
      <c r="CJ97" s="251"/>
      <c r="CK97" s="251"/>
      <c r="CL97" s="251"/>
      <c r="CM97" s="251"/>
      <c r="CN97" s="251"/>
      <c r="CO97" s="251"/>
      <c r="CP97" s="251"/>
      <c r="CQ97" s="251"/>
      <c r="CR97" s="251"/>
      <c r="CS97" s="251"/>
      <c r="CT97" s="251"/>
      <c r="CU97" s="251"/>
      <c r="CV97" s="251"/>
      <c r="CW97" s="251"/>
      <c r="CX97" s="251"/>
      <c r="CY97" s="251"/>
      <c r="CZ97" s="251"/>
      <c r="DA97" s="251"/>
      <c r="DB97" s="251"/>
      <c r="DC97" s="251"/>
      <c r="DD97" s="251"/>
      <c r="DE97" s="251"/>
      <c r="DF97" s="251"/>
      <c r="DG97" s="251"/>
      <c r="DH97" s="251"/>
      <c r="DI97" s="251"/>
      <c r="DJ97" s="251"/>
      <c r="DK97" s="251"/>
      <c r="DL97" s="251"/>
      <c r="DM97" s="251"/>
      <c r="DN97" s="251"/>
      <c r="DO97" s="251"/>
      <c r="DP97" s="251"/>
      <c r="DQ97" s="251"/>
      <c r="DR97" s="251"/>
      <c r="DS97" s="251"/>
      <c r="DT97" s="251"/>
      <c r="DU97" s="251"/>
      <c r="DV97" s="251"/>
      <c r="DW97" s="251"/>
      <c r="DX97" s="251"/>
      <c r="DY97" s="251"/>
      <c r="DZ97" s="251"/>
      <c r="EA97" s="251"/>
      <c r="EB97" s="251"/>
      <c r="EC97" s="251"/>
      <c r="ED97" s="251"/>
      <c r="EE97" s="251"/>
      <c r="EF97" s="251"/>
      <c r="EG97" s="251"/>
      <c r="EH97" s="251"/>
      <c r="EI97" s="251"/>
      <c r="EJ97" s="251"/>
      <c r="EK97" s="251"/>
      <c r="EL97" s="251"/>
      <c r="EM97" s="251"/>
      <c r="EN97" s="251"/>
      <c r="EO97" s="251"/>
      <c r="EP97" s="251"/>
      <c r="EQ97" s="251"/>
      <c r="ER97" s="251"/>
      <c r="ES97" s="251"/>
      <c r="ET97" s="251"/>
      <c r="EU97" s="251"/>
      <c r="EV97" s="251"/>
      <c r="EW97" s="251"/>
      <c r="EX97" s="251"/>
      <c r="EY97" s="251"/>
      <c r="EZ97" s="251"/>
      <c r="FA97" s="251"/>
      <c r="FB97" s="251"/>
      <c r="FC97" s="251"/>
      <c r="FD97" s="251"/>
      <c r="FE97" s="251"/>
      <c r="FF97" s="251"/>
      <c r="FG97" s="251"/>
      <c r="FH97" s="251"/>
      <c r="FI97" s="251"/>
      <c r="FJ97" s="251"/>
      <c r="FK97" s="251"/>
      <c r="FL97" s="251"/>
      <c r="FM97" s="251"/>
      <c r="FN97" s="251"/>
      <c r="FO97" s="251"/>
      <c r="FP97" s="251"/>
      <c r="FQ97" s="251"/>
      <c r="FR97" s="251"/>
      <c r="FS97" s="251"/>
      <c r="FT97" s="251"/>
      <c r="FU97" s="251"/>
      <c r="FV97" s="251"/>
      <c r="FW97" s="251"/>
      <c r="FX97" s="251"/>
      <c r="FY97" s="251"/>
      <c r="FZ97" s="251"/>
      <c r="GA97" s="251"/>
      <c r="GB97" s="251"/>
      <c r="GC97" s="251"/>
      <c r="GD97" s="251"/>
      <c r="GE97" s="251"/>
      <c r="GF97" s="251"/>
      <c r="GG97" s="251"/>
      <c r="GH97" s="251"/>
      <c r="GI97" s="251"/>
      <c r="GJ97" s="251"/>
      <c r="GK97" s="251"/>
      <c r="GL97" s="251"/>
      <c r="GM97" s="251"/>
      <c r="GN97" s="251"/>
      <c r="GO97" s="251"/>
      <c r="GP97" s="251"/>
      <c r="GQ97" s="251"/>
      <c r="GR97" s="251"/>
      <c r="GS97" s="251"/>
      <c r="GT97" s="251"/>
      <c r="GU97" s="251"/>
      <c r="GV97" s="251"/>
      <c r="GW97" s="251"/>
      <c r="GX97" s="251"/>
      <c r="GY97" s="251"/>
      <c r="GZ97" s="251"/>
      <c r="HA97" s="251"/>
      <c r="HB97" s="251"/>
      <c r="HC97" s="251"/>
      <c r="HD97" s="251"/>
      <c r="HE97" s="251"/>
      <c r="HF97" s="251"/>
      <c r="HG97" s="251"/>
      <c r="HH97" s="251"/>
      <c r="HI97" s="251"/>
      <c r="HJ97" s="251"/>
      <c r="HK97" s="251"/>
      <c r="HL97" s="251"/>
      <c r="HM97" s="251"/>
      <c r="HN97" s="251"/>
      <c r="HO97" s="251"/>
      <c r="HP97" s="251"/>
      <c r="HQ97" s="251"/>
      <c r="HR97" s="251"/>
      <c r="HS97" s="251"/>
      <c r="HT97" s="251"/>
      <c r="HU97" s="251"/>
      <c r="HV97" s="251"/>
      <c r="HW97" s="251"/>
      <c r="HX97" s="251"/>
      <c r="HY97" s="251"/>
      <c r="HZ97" s="251"/>
      <c r="IA97" s="251"/>
      <c r="IB97" s="251"/>
      <c r="IC97" s="251"/>
      <c r="ID97" s="251"/>
      <c r="IE97" s="251"/>
      <c r="IF97" s="251"/>
      <c r="IG97" s="251"/>
      <c r="IH97" s="251"/>
      <c r="II97" s="251"/>
      <c r="IJ97" s="251"/>
      <c r="IK97" s="251"/>
      <c r="IL97" s="251"/>
      <c r="IM97" s="251"/>
      <c r="IN97" s="251"/>
      <c r="IO97" s="251"/>
      <c r="IP97" s="251"/>
      <c r="IQ97" s="251"/>
      <c r="IR97" s="251"/>
      <c r="IS97" s="251"/>
      <c r="IT97" s="251"/>
      <c r="IU97" s="251"/>
      <c r="IV97" s="251"/>
    </row>
    <row r="98" spans="1:256" ht="15" customHeight="1">
      <c r="A98" s="805" t="s">
        <v>47</v>
      </c>
      <c r="B98" s="808" t="s">
        <v>48</v>
      </c>
      <c r="C98" s="242" t="s">
        <v>0</v>
      </c>
      <c r="D98" s="256">
        <f t="shared" ref="D98:O99" si="35">D101+D104</f>
        <v>2264956</v>
      </c>
      <c r="E98" s="244">
        <f t="shared" si="35"/>
        <v>1222500</v>
      </c>
      <c r="F98" s="244">
        <f t="shared" si="35"/>
        <v>1222500</v>
      </c>
      <c r="G98" s="244">
        <f t="shared" si="35"/>
        <v>0</v>
      </c>
      <c r="H98" s="244">
        <f t="shared" si="35"/>
        <v>1222500</v>
      </c>
      <c r="I98" s="244">
        <f t="shared" si="35"/>
        <v>0</v>
      </c>
      <c r="J98" s="244">
        <f t="shared" si="35"/>
        <v>0</v>
      </c>
      <c r="K98" s="244">
        <f t="shared" si="35"/>
        <v>0</v>
      </c>
      <c r="L98" s="244">
        <f t="shared" si="35"/>
        <v>0</v>
      </c>
      <c r="M98" s="244">
        <f t="shared" si="35"/>
        <v>1042456</v>
      </c>
      <c r="N98" s="244">
        <f t="shared" si="35"/>
        <v>1042456</v>
      </c>
      <c r="O98" s="244">
        <f t="shared" si="35"/>
        <v>0</v>
      </c>
      <c r="P98" s="244">
        <f>P101+P104</f>
        <v>0</v>
      </c>
      <c r="Q98" s="257"/>
      <c r="R98" s="257"/>
      <c r="S98" s="257"/>
      <c r="T98" s="257"/>
      <c r="U98" s="257"/>
      <c r="V98" s="258"/>
      <c r="W98" s="258"/>
      <c r="X98" s="258"/>
      <c r="Y98" s="258"/>
      <c r="Z98" s="258"/>
      <c r="AA98" s="258"/>
      <c r="AB98" s="258"/>
      <c r="AC98" s="258"/>
      <c r="AD98" s="258"/>
      <c r="AE98" s="258"/>
      <c r="AF98" s="258"/>
      <c r="AG98" s="258"/>
      <c r="AH98" s="258"/>
      <c r="AI98" s="258"/>
      <c r="AJ98" s="258"/>
      <c r="AK98" s="258"/>
      <c r="AL98" s="258"/>
      <c r="AM98" s="258"/>
      <c r="AN98" s="258"/>
      <c r="AO98" s="258"/>
      <c r="AP98" s="258"/>
      <c r="AQ98" s="258"/>
      <c r="AR98" s="258"/>
      <c r="AS98" s="258"/>
      <c r="AT98" s="258"/>
      <c r="AU98" s="258"/>
      <c r="AV98" s="258"/>
      <c r="AW98" s="258"/>
      <c r="AX98" s="258"/>
      <c r="AY98" s="258"/>
      <c r="AZ98" s="258"/>
      <c r="BA98" s="258"/>
      <c r="BB98" s="258"/>
      <c r="BC98" s="258"/>
      <c r="BD98" s="258"/>
      <c r="BE98" s="258"/>
      <c r="BF98" s="258"/>
      <c r="BG98" s="258"/>
      <c r="BH98" s="258"/>
      <c r="BI98" s="258"/>
      <c r="BJ98" s="258"/>
      <c r="BK98" s="258"/>
      <c r="BL98" s="258"/>
      <c r="BM98" s="258"/>
      <c r="BN98" s="258"/>
      <c r="BO98" s="258"/>
      <c r="BP98" s="258"/>
      <c r="BQ98" s="258"/>
      <c r="BR98" s="258"/>
      <c r="BS98" s="258"/>
      <c r="BT98" s="258"/>
      <c r="BU98" s="258"/>
      <c r="BV98" s="258"/>
      <c r="BW98" s="258"/>
      <c r="BX98" s="258"/>
      <c r="BY98" s="258"/>
      <c r="BZ98" s="258"/>
      <c r="CA98" s="258"/>
      <c r="CB98" s="258"/>
      <c r="CC98" s="258"/>
      <c r="CD98" s="258"/>
      <c r="CE98" s="258"/>
      <c r="CF98" s="258"/>
      <c r="CG98" s="258"/>
      <c r="CH98" s="258"/>
      <c r="CI98" s="258"/>
      <c r="CJ98" s="258"/>
      <c r="CK98" s="258"/>
      <c r="CL98" s="258"/>
      <c r="CM98" s="258"/>
      <c r="CN98" s="258"/>
      <c r="CO98" s="258"/>
      <c r="CP98" s="258"/>
      <c r="CQ98" s="258"/>
      <c r="CR98" s="258"/>
      <c r="CS98" s="258"/>
      <c r="CT98" s="258"/>
      <c r="CU98" s="258"/>
      <c r="CV98" s="258"/>
      <c r="CW98" s="258"/>
      <c r="CX98" s="258"/>
      <c r="CY98" s="258"/>
      <c r="CZ98" s="258"/>
      <c r="DA98" s="258"/>
      <c r="DB98" s="258"/>
      <c r="DC98" s="258"/>
      <c r="DD98" s="258"/>
      <c r="DE98" s="258"/>
      <c r="DF98" s="258"/>
      <c r="DG98" s="258"/>
      <c r="DH98" s="258"/>
      <c r="DI98" s="258"/>
      <c r="DJ98" s="258"/>
      <c r="DK98" s="258"/>
      <c r="DL98" s="258"/>
      <c r="DM98" s="258"/>
      <c r="DN98" s="258"/>
      <c r="DO98" s="258"/>
      <c r="DP98" s="258"/>
      <c r="DQ98" s="258"/>
      <c r="DR98" s="258"/>
      <c r="DS98" s="258"/>
      <c r="DT98" s="258"/>
      <c r="DU98" s="258"/>
      <c r="DV98" s="258"/>
      <c r="DW98" s="258"/>
      <c r="DX98" s="258"/>
      <c r="DY98" s="258"/>
      <c r="DZ98" s="258"/>
      <c r="EA98" s="258"/>
      <c r="EB98" s="258"/>
      <c r="EC98" s="258"/>
      <c r="ED98" s="258"/>
      <c r="EE98" s="258"/>
      <c r="EF98" s="258"/>
      <c r="EG98" s="258"/>
      <c r="EH98" s="258"/>
      <c r="EI98" s="258"/>
      <c r="EJ98" s="258"/>
      <c r="EK98" s="258"/>
      <c r="EL98" s="258"/>
      <c r="EM98" s="258"/>
      <c r="EN98" s="258"/>
      <c r="EO98" s="258"/>
      <c r="EP98" s="258"/>
      <c r="EQ98" s="258"/>
      <c r="ER98" s="258"/>
      <c r="ES98" s="258"/>
      <c r="ET98" s="258"/>
      <c r="EU98" s="258"/>
      <c r="EV98" s="258"/>
      <c r="EW98" s="258"/>
      <c r="EX98" s="258"/>
      <c r="EY98" s="258"/>
      <c r="EZ98" s="258"/>
      <c r="FA98" s="258"/>
      <c r="FB98" s="258"/>
      <c r="FC98" s="258"/>
      <c r="FD98" s="258"/>
      <c r="FE98" s="258"/>
      <c r="FF98" s="258"/>
      <c r="FG98" s="258"/>
      <c r="FH98" s="258"/>
      <c r="FI98" s="258"/>
      <c r="FJ98" s="258"/>
      <c r="FK98" s="258"/>
      <c r="FL98" s="258"/>
      <c r="FM98" s="258"/>
      <c r="FN98" s="258"/>
      <c r="FO98" s="258"/>
      <c r="FP98" s="258"/>
      <c r="FQ98" s="258"/>
      <c r="FR98" s="258"/>
      <c r="FS98" s="258"/>
      <c r="FT98" s="258"/>
      <c r="FU98" s="258"/>
      <c r="FV98" s="258"/>
      <c r="FW98" s="258"/>
      <c r="FX98" s="258"/>
      <c r="FY98" s="258"/>
      <c r="FZ98" s="258"/>
      <c r="GA98" s="258"/>
      <c r="GB98" s="258"/>
      <c r="GC98" s="258"/>
      <c r="GD98" s="258"/>
      <c r="GE98" s="258"/>
      <c r="GF98" s="258"/>
      <c r="GG98" s="258"/>
      <c r="GH98" s="258"/>
      <c r="GI98" s="258"/>
      <c r="GJ98" s="258"/>
      <c r="GK98" s="258"/>
      <c r="GL98" s="258"/>
      <c r="GM98" s="258"/>
      <c r="GN98" s="258"/>
      <c r="GO98" s="258"/>
      <c r="GP98" s="258"/>
      <c r="GQ98" s="258"/>
      <c r="GR98" s="258"/>
      <c r="GS98" s="258"/>
      <c r="GT98" s="258"/>
      <c r="GU98" s="258"/>
      <c r="GV98" s="258"/>
      <c r="GW98" s="258"/>
      <c r="GX98" s="258"/>
      <c r="GY98" s="258"/>
      <c r="GZ98" s="258"/>
      <c r="HA98" s="258"/>
      <c r="HB98" s="258"/>
      <c r="HC98" s="258"/>
      <c r="HD98" s="258"/>
      <c r="HE98" s="258"/>
      <c r="HF98" s="258"/>
      <c r="HG98" s="258"/>
      <c r="HH98" s="258"/>
      <c r="HI98" s="258"/>
      <c r="HJ98" s="258"/>
      <c r="HK98" s="258"/>
      <c r="HL98" s="258"/>
      <c r="HM98" s="258"/>
      <c r="HN98" s="258"/>
      <c r="HO98" s="258"/>
      <c r="HP98" s="258"/>
      <c r="HQ98" s="258"/>
      <c r="HR98" s="258"/>
      <c r="HS98" s="258"/>
      <c r="HT98" s="258"/>
      <c r="HU98" s="258"/>
      <c r="HV98" s="258"/>
      <c r="HW98" s="258"/>
      <c r="HX98" s="258"/>
      <c r="HY98" s="258"/>
      <c r="HZ98" s="258"/>
      <c r="IA98" s="258"/>
      <c r="IB98" s="258"/>
      <c r="IC98" s="258"/>
      <c r="ID98" s="258"/>
      <c r="IE98" s="258"/>
      <c r="IF98" s="258"/>
      <c r="IG98" s="258"/>
      <c r="IH98" s="258"/>
      <c r="II98" s="258"/>
      <c r="IJ98" s="258"/>
      <c r="IK98" s="258"/>
      <c r="IL98" s="258"/>
      <c r="IM98" s="258"/>
      <c r="IN98" s="258"/>
      <c r="IO98" s="258"/>
      <c r="IP98" s="258"/>
      <c r="IQ98" s="258"/>
      <c r="IR98" s="258"/>
      <c r="IS98" s="258"/>
      <c r="IT98" s="258"/>
      <c r="IU98" s="258"/>
      <c r="IV98" s="258"/>
    </row>
    <row r="99" spans="1:256" ht="15" customHeight="1">
      <c r="A99" s="806"/>
      <c r="B99" s="809"/>
      <c r="C99" s="242" t="s">
        <v>1</v>
      </c>
      <c r="D99" s="256">
        <f t="shared" si="35"/>
        <v>2415000</v>
      </c>
      <c r="E99" s="244">
        <f t="shared" si="35"/>
        <v>0</v>
      </c>
      <c r="F99" s="244">
        <f t="shared" si="35"/>
        <v>0</v>
      </c>
      <c r="G99" s="244">
        <f t="shared" si="35"/>
        <v>0</v>
      </c>
      <c r="H99" s="244">
        <f t="shared" si="35"/>
        <v>0</v>
      </c>
      <c r="I99" s="244">
        <f t="shared" si="35"/>
        <v>0</v>
      </c>
      <c r="J99" s="244">
        <f t="shared" si="35"/>
        <v>0</v>
      </c>
      <c r="K99" s="244">
        <f t="shared" si="35"/>
        <v>0</v>
      </c>
      <c r="L99" s="244">
        <f t="shared" si="35"/>
        <v>0</v>
      </c>
      <c r="M99" s="244">
        <f t="shared" si="35"/>
        <v>2415000</v>
      </c>
      <c r="N99" s="244">
        <f t="shared" si="35"/>
        <v>2415000</v>
      </c>
      <c r="O99" s="244">
        <f t="shared" si="35"/>
        <v>0</v>
      </c>
      <c r="P99" s="244">
        <f>P102+P105</f>
        <v>0</v>
      </c>
      <c r="Q99" s="257"/>
      <c r="R99" s="257"/>
      <c r="S99" s="257"/>
      <c r="T99" s="257"/>
      <c r="U99" s="257"/>
      <c r="V99" s="258"/>
      <c r="W99" s="258"/>
      <c r="X99" s="258"/>
      <c r="Y99" s="258"/>
      <c r="Z99" s="258"/>
      <c r="AA99" s="258"/>
      <c r="AB99" s="258"/>
      <c r="AC99" s="258"/>
      <c r="AD99" s="258"/>
      <c r="AE99" s="258"/>
      <c r="AF99" s="258"/>
      <c r="AG99" s="258"/>
      <c r="AH99" s="258"/>
      <c r="AI99" s="258"/>
      <c r="AJ99" s="258"/>
      <c r="AK99" s="258"/>
      <c r="AL99" s="258"/>
      <c r="AM99" s="258"/>
      <c r="AN99" s="258"/>
      <c r="AO99" s="258"/>
      <c r="AP99" s="258"/>
      <c r="AQ99" s="258"/>
      <c r="AR99" s="258"/>
      <c r="AS99" s="258"/>
      <c r="AT99" s="258"/>
      <c r="AU99" s="258"/>
      <c r="AV99" s="258"/>
      <c r="AW99" s="258"/>
      <c r="AX99" s="258"/>
      <c r="AY99" s="258"/>
      <c r="AZ99" s="258"/>
      <c r="BA99" s="258"/>
      <c r="BB99" s="258"/>
      <c r="BC99" s="258"/>
      <c r="BD99" s="258"/>
      <c r="BE99" s="258"/>
      <c r="BF99" s="258"/>
      <c r="BG99" s="258"/>
      <c r="BH99" s="258"/>
      <c r="BI99" s="258"/>
      <c r="BJ99" s="258"/>
      <c r="BK99" s="258"/>
      <c r="BL99" s="258"/>
      <c r="BM99" s="258"/>
      <c r="BN99" s="258"/>
      <c r="BO99" s="258"/>
      <c r="BP99" s="258"/>
      <c r="BQ99" s="258"/>
      <c r="BR99" s="258"/>
      <c r="BS99" s="258"/>
      <c r="BT99" s="258"/>
      <c r="BU99" s="258"/>
      <c r="BV99" s="258"/>
      <c r="BW99" s="258"/>
      <c r="BX99" s="258"/>
      <c r="BY99" s="258"/>
      <c r="BZ99" s="258"/>
      <c r="CA99" s="258"/>
      <c r="CB99" s="258"/>
      <c r="CC99" s="258"/>
      <c r="CD99" s="258"/>
      <c r="CE99" s="258"/>
      <c r="CF99" s="258"/>
      <c r="CG99" s="258"/>
      <c r="CH99" s="258"/>
      <c r="CI99" s="258"/>
      <c r="CJ99" s="258"/>
      <c r="CK99" s="258"/>
      <c r="CL99" s="258"/>
      <c r="CM99" s="258"/>
      <c r="CN99" s="258"/>
      <c r="CO99" s="258"/>
      <c r="CP99" s="258"/>
      <c r="CQ99" s="258"/>
      <c r="CR99" s="258"/>
      <c r="CS99" s="258"/>
      <c r="CT99" s="258"/>
      <c r="CU99" s="258"/>
      <c r="CV99" s="258"/>
      <c r="CW99" s="258"/>
      <c r="CX99" s="258"/>
      <c r="CY99" s="258"/>
      <c r="CZ99" s="258"/>
      <c r="DA99" s="258"/>
      <c r="DB99" s="258"/>
      <c r="DC99" s="258"/>
      <c r="DD99" s="258"/>
      <c r="DE99" s="258"/>
      <c r="DF99" s="258"/>
      <c r="DG99" s="258"/>
      <c r="DH99" s="258"/>
      <c r="DI99" s="258"/>
      <c r="DJ99" s="258"/>
      <c r="DK99" s="258"/>
      <c r="DL99" s="258"/>
      <c r="DM99" s="258"/>
      <c r="DN99" s="258"/>
      <c r="DO99" s="258"/>
      <c r="DP99" s="258"/>
      <c r="DQ99" s="258"/>
      <c r="DR99" s="258"/>
      <c r="DS99" s="258"/>
      <c r="DT99" s="258"/>
      <c r="DU99" s="258"/>
      <c r="DV99" s="258"/>
      <c r="DW99" s="258"/>
      <c r="DX99" s="258"/>
      <c r="DY99" s="258"/>
      <c r="DZ99" s="258"/>
      <c r="EA99" s="258"/>
      <c r="EB99" s="258"/>
      <c r="EC99" s="258"/>
      <c r="ED99" s="258"/>
      <c r="EE99" s="258"/>
      <c r="EF99" s="258"/>
      <c r="EG99" s="258"/>
      <c r="EH99" s="258"/>
      <c r="EI99" s="258"/>
      <c r="EJ99" s="258"/>
      <c r="EK99" s="258"/>
      <c r="EL99" s="258"/>
      <c r="EM99" s="258"/>
      <c r="EN99" s="258"/>
      <c r="EO99" s="258"/>
      <c r="EP99" s="258"/>
      <c r="EQ99" s="258"/>
      <c r="ER99" s="258"/>
      <c r="ES99" s="258"/>
      <c r="ET99" s="258"/>
      <c r="EU99" s="258"/>
      <c r="EV99" s="258"/>
      <c r="EW99" s="258"/>
      <c r="EX99" s="258"/>
      <c r="EY99" s="258"/>
      <c r="EZ99" s="258"/>
      <c r="FA99" s="258"/>
      <c r="FB99" s="258"/>
      <c r="FC99" s="258"/>
      <c r="FD99" s="258"/>
      <c r="FE99" s="258"/>
      <c r="FF99" s="258"/>
      <c r="FG99" s="258"/>
      <c r="FH99" s="258"/>
      <c r="FI99" s="258"/>
      <c r="FJ99" s="258"/>
      <c r="FK99" s="258"/>
      <c r="FL99" s="258"/>
      <c r="FM99" s="258"/>
      <c r="FN99" s="258"/>
      <c r="FO99" s="258"/>
      <c r="FP99" s="258"/>
      <c r="FQ99" s="258"/>
      <c r="FR99" s="258"/>
      <c r="FS99" s="258"/>
      <c r="FT99" s="258"/>
      <c r="FU99" s="258"/>
      <c r="FV99" s="258"/>
      <c r="FW99" s="258"/>
      <c r="FX99" s="258"/>
      <c r="FY99" s="258"/>
      <c r="FZ99" s="258"/>
      <c r="GA99" s="258"/>
      <c r="GB99" s="258"/>
      <c r="GC99" s="258"/>
      <c r="GD99" s="258"/>
      <c r="GE99" s="258"/>
      <c r="GF99" s="258"/>
      <c r="GG99" s="258"/>
      <c r="GH99" s="258"/>
      <c r="GI99" s="258"/>
      <c r="GJ99" s="258"/>
      <c r="GK99" s="258"/>
      <c r="GL99" s="258"/>
      <c r="GM99" s="258"/>
      <c r="GN99" s="258"/>
      <c r="GO99" s="258"/>
      <c r="GP99" s="258"/>
      <c r="GQ99" s="258"/>
      <c r="GR99" s="258"/>
      <c r="GS99" s="258"/>
      <c r="GT99" s="258"/>
      <c r="GU99" s="258"/>
      <c r="GV99" s="258"/>
      <c r="GW99" s="258"/>
      <c r="GX99" s="258"/>
      <c r="GY99" s="258"/>
      <c r="GZ99" s="258"/>
      <c r="HA99" s="258"/>
      <c r="HB99" s="258"/>
      <c r="HC99" s="258"/>
      <c r="HD99" s="258"/>
      <c r="HE99" s="258"/>
      <c r="HF99" s="258"/>
      <c r="HG99" s="258"/>
      <c r="HH99" s="258"/>
      <c r="HI99" s="258"/>
      <c r="HJ99" s="258"/>
      <c r="HK99" s="258"/>
      <c r="HL99" s="258"/>
      <c r="HM99" s="258"/>
      <c r="HN99" s="258"/>
      <c r="HO99" s="258"/>
      <c r="HP99" s="258"/>
      <c r="HQ99" s="258"/>
      <c r="HR99" s="258"/>
      <c r="HS99" s="258"/>
      <c r="HT99" s="258"/>
      <c r="HU99" s="258"/>
      <c r="HV99" s="258"/>
      <c r="HW99" s="258"/>
      <c r="HX99" s="258"/>
      <c r="HY99" s="258"/>
      <c r="HZ99" s="258"/>
      <c r="IA99" s="258"/>
      <c r="IB99" s="258"/>
      <c r="IC99" s="258"/>
      <c r="ID99" s="258"/>
      <c r="IE99" s="258"/>
      <c r="IF99" s="258"/>
      <c r="IG99" s="258"/>
      <c r="IH99" s="258"/>
      <c r="II99" s="258"/>
      <c r="IJ99" s="258"/>
      <c r="IK99" s="258"/>
      <c r="IL99" s="258"/>
      <c r="IM99" s="258"/>
      <c r="IN99" s="258"/>
      <c r="IO99" s="258"/>
      <c r="IP99" s="258"/>
      <c r="IQ99" s="258"/>
      <c r="IR99" s="258"/>
      <c r="IS99" s="258"/>
      <c r="IT99" s="258"/>
      <c r="IU99" s="258"/>
      <c r="IV99" s="258"/>
    </row>
    <row r="100" spans="1:256" ht="15" customHeight="1">
      <c r="A100" s="807"/>
      <c r="B100" s="810"/>
      <c r="C100" s="242" t="s">
        <v>2</v>
      </c>
      <c r="D100" s="256">
        <f>D98+D99</f>
        <v>4679956</v>
      </c>
      <c r="E100" s="244">
        <f t="shared" ref="E100:P100" si="36">E98+E99</f>
        <v>1222500</v>
      </c>
      <c r="F100" s="244">
        <f t="shared" si="36"/>
        <v>1222500</v>
      </c>
      <c r="G100" s="244">
        <f t="shared" si="36"/>
        <v>0</v>
      </c>
      <c r="H100" s="244">
        <f t="shared" si="36"/>
        <v>1222500</v>
      </c>
      <c r="I100" s="244">
        <f t="shared" si="36"/>
        <v>0</v>
      </c>
      <c r="J100" s="244">
        <f t="shared" si="36"/>
        <v>0</v>
      </c>
      <c r="K100" s="244">
        <f t="shared" si="36"/>
        <v>0</v>
      </c>
      <c r="L100" s="244">
        <f t="shared" si="36"/>
        <v>0</v>
      </c>
      <c r="M100" s="244">
        <f t="shared" si="36"/>
        <v>3457456</v>
      </c>
      <c r="N100" s="244">
        <f t="shared" si="36"/>
        <v>3457456</v>
      </c>
      <c r="O100" s="244">
        <f t="shared" si="36"/>
        <v>0</v>
      </c>
      <c r="P100" s="244">
        <f t="shared" si="36"/>
        <v>0</v>
      </c>
      <c r="Q100" s="257"/>
      <c r="R100" s="257"/>
      <c r="S100" s="257"/>
      <c r="T100" s="257"/>
      <c r="U100" s="257"/>
      <c r="V100" s="258"/>
      <c r="W100" s="258"/>
      <c r="X100" s="258"/>
      <c r="Y100" s="258"/>
      <c r="Z100" s="258"/>
      <c r="AA100" s="258"/>
      <c r="AB100" s="258"/>
      <c r="AC100" s="258"/>
      <c r="AD100" s="258"/>
      <c r="AE100" s="258"/>
      <c r="AF100" s="258"/>
      <c r="AG100" s="258"/>
      <c r="AH100" s="258"/>
      <c r="AI100" s="258"/>
      <c r="AJ100" s="258"/>
      <c r="AK100" s="258"/>
      <c r="AL100" s="258"/>
      <c r="AM100" s="258"/>
      <c r="AN100" s="258"/>
      <c r="AO100" s="258"/>
      <c r="AP100" s="258"/>
      <c r="AQ100" s="258"/>
      <c r="AR100" s="258"/>
      <c r="AS100" s="258"/>
      <c r="AT100" s="258"/>
      <c r="AU100" s="258"/>
      <c r="AV100" s="258"/>
      <c r="AW100" s="258"/>
      <c r="AX100" s="258"/>
      <c r="AY100" s="258"/>
      <c r="AZ100" s="258"/>
      <c r="BA100" s="258"/>
      <c r="BB100" s="258"/>
      <c r="BC100" s="258"/>
      <c r="BD100" s="258"/>
      <c r="BE100" s="258"/>
      <c r="BF100" s="258"/>
      <c r="BG100" s="258"/>
      <c r="BH100" s="258"/>
      <c r="BI100" s="258"/>
      <c r="BJ100" s="258"/>
      <c r="BK100" s="258"/>
      <c r="BL100" s="258"/>
      <c r="BM100" s="258"/>
      <c r="BN100" s="258"/>
      <c r="BO100" s="258"/>
      <c r="BP100" s="258"/>
      <c r="BQ100" s="258"/>
      <c r="BR100" s="258"/>
      <c r="BS100" s="258"/>
      <c r="BT100" s="258"/>
      <c r="BU100" s="258"/>
      <c r="BV100" s="258"/>
      <c r="BW100" s="258"/>
      <c r="BX100" s="258"/>
      <c r="BY100" s="258"/>
      <c r="BZ100" s="258"/>
      <c r="CA100" s="258"/>
      <c r="CB100" s="258"/>
      <c r="CC100" s="258"/>
      <c r="CD100" s="258"/>
      <c r="CE100" s="258"/>
      <c r="CF100" s="258"/>
      <c r="CG100" s="258"/>
      <c r="CH100" s="258"/>
      <c r="CI100" s="258"/>
      <c r="CJ100" s="258"/>
      <c r="CK100" s="258"/>
      <c r="CL100" s="258"/>
      <c r="CM100" s="258"/>
      <c r="CN100" s="258"/>
      <c r="CO100" s="258"/>
      <c r="CP100" s="258"/>
      <c r="CQ100" s="258"/>
      <c r="CR100" s="258"/>
      <c r="CS100" s="258"/>
      <c r="CT100" s="258"/>
      <c r="CU100" s="258"/>
      <c r="CV100" s="258"/>
      <c r="CW100" s="258"/>
      <c r="CX100" s="258"/>
      <c r="CY100" s="258"/>
      <c r="CZ100" s="258"/>
      <c r="DA100" s="258"/>
      <c r="DB100" s="258"/>
      <c r="DC100" s="258"/>
      <c r="DD100" s="258"/>
      <c r="DE100" s="258"/>
      <c r="DF100" s="258"/>
      <c r="DG100" s="258"/>
      <c r="DH100" s="258"/>
      <c r="DI100" s="258"/>
      <c r="DJ100" s="258"/>
      <c r="DK100" s="258"/>
      <c r="DL100" s="258"/>
      <c r="DM100" s="258"/>
      <c r="DN100" s="258"/>
      <c r="DO100" s="258"/>
      <c r="DP100" s="258"/>
      <c r="DQ100" s="258"/>
      <c r="DR100" s="258"/>
      <c r="DS100" s="258"/>
      <c r="DT100" s="258"/>
      <c r="DU100" s="258"/>
      <c r="DV100" s="258"/>
      <c r="DW100" s="258"/>
      <c r="DX100" s="258"/>
      <c r="DY100" s="258"/>
      <c r="DZ100" s="258"/>
      <c r="EA100" s="258"/>
      <c r="EB100" s="258"/>
      <c r="EC100" s="258"/>
      <c r="ED100" s="258"/>
      <c r="EE100" s="258"/>
      <c r="EF100" s="258"/>
      <c r="EG100" s="258"/>
      <c r="EH100" s="258"/>
      <c r="EI100" s="258"/>
      <c r="EJ100" s="258"/>
      <c r="EK100" s="258"/>
      <c r="EL100" s="258"/>
      <c r="EM100" s="258"/>
      <c r="EN100" s="258"/>
      <c r="EO100" s="258"/>
      <c r="EP100" s="258"/>
      <c r="EQ100" s="258"/>
      <c r="ER100" s="258"/>
      <c r="ES100" s="258"/>
      <c r="ET100" s="258"/>
      <c r="EU100" s="258"/>
      <c r="EV100" s="258"/>
      <c r="EW100" s="258"/>
      <c r="EX100" s="258"/>
      <c r="EY100" s="258"/>
      <c r="EZ100" s="258"/>
      <c r="FA100" s="258"/>
      <c r="FB100" s="258"/>
      <c r="FC100" s="258"/>
      <c r="FD100" s="258"/>
      <c r="FE100" s="258"/>
      <c r="FF100" s="258"/>
      <c r="FG100" s="258"/>
      <c r="FH100" s="258"/>
      <c r="FI100" s="258"/>
      <c r="FJ100" s="258"/>
      <c r="FK100" s="258"/>
      <c r="FL100" s="258"/>
      <c r="FM100" s="258"/>
      <c r="FN100" s="258"/>
      <c r="FO100" s="258"/>
      <c r="FP100" s="258"/>
      <c r="FQ100" s="258"/>
      <c r="FR100" s="258"/>
      <c r="FS100" s="258"/>
      <c r="FT100" s="258"/>
      <c r="FU100" s="258"/>
      <c r="FV100" s="258"/>
      <c r="FW100" s="258"/>
      <c r="FX100" s="258"/>
      <c r="FY100" s="258"/>
      <c r="FZ100" s="258"/>
      <c r="GA100" s="258"/>
      <c r="GB100" s="258"/>
      <c r="GC100" s="258"/>
      <c r="GD100" s="258"/>
      <c r="GE100" s="258"/>
      <c r="GF100" s="258"/>
      <c r="GG100" s="258"/>
      <c r="GH100" s="258"/>
      <c r="GI100" s="258"/>
      <c r="GJ100" s="258"/>
      <c r="GK100" s="258"/>
      <c r="GL100" s="258"/>
      <c r="GM100" s="258"/>
      <c r="GN100" s="258"/>
      <c r="GO100" s="258"/>
      <c r="GP100" s="258"/>
      <c r="GQ100" s="258"/>
      <c r="GR100" s="258"/>
      <c r="GS100" s="258"/>
      <c r="GT100" s="258"/>
      <c r="GU100" s="258"/>
      <c r="GV100" s="258"/>
      <c r="GW100" s="258"/>
      <c r="GX100" s="258"/>
      <c r="GY100" s="258"/>
      <c r="GZ100" s="258"/>
      <c r="HA100" s="258"/>
      <c r="HB100" s="258"/>
      <c r="HC100" s="258"/>
      <c r="HD100" s="258"/>
      <c r="HE100" s="258"/>
      <c r="HF100" s="258"/>
      <c r="HG100" s="258"/>
      <c r="HH100" s="258"/>
      <c r="HI100" s="258"/>
      <c r="HJ100" s="258"/>
      <c r="HK100" s="258"/>
      <c r="HL100" s="258"/>
      <c r="HM100" s="258"/>
      <c r="HN100" s="258"/>
      <c r="HO100" s="258"/>
      <c r="HP100" s="258"/>
      <c r="HQ100" s="258"/>
      <c r="HR100" s="258"/>
      <c r="HS100" s="258"/>
      <c r="HT100" s="258"/>
      <c r="HU100" s="258"/>
      <c r="HV100" s="258"/>
      <c r="HW100" s="258"/>
      <c r="HX100" s="258"/>
      <c r="HY100" s="258"/>
      <c r="HZ100" s="258"/>
      <c r="IA100" s="258"/>
      <c r="IB100" s="258"/>
      <c r="IC100" s="258"/>
      <c r="ID100" s="258"/>
      <c r="IE100" s="258"/>
      <c r="IF100" s="258"/>
      <c r="IG100" s="258"/>
      <c r="IH100" s="258"/>
      <c r="II100" s="258"/>
      <c r="IJ100" s="258"/>
      <c r="IK100" s="258"/>
      <c r="IL100" s="258"/>
      <c r="IM100" s="258"/>
      <c r="IN100" s="258"/>
      <c r="IO100" s="258"/>
      <c r="IP100" s="258"/>
      <c r="IQ100" s="258"/>
      <c r="IR100" s="258"/>
      <c r="IS100" s="258"/>
      <c r="IT100" s="258"/>
      <c r="IU100" s="258"/>
      <c r="IV100" s="258"/>
    </row>
    <row r="101" spans="1:256" ht="12.75" customHeight="1">
      <c r="A101" s="793" t="s">
        <v>311</v>
      </c>
      <c r="B101" s="796" t="s">
        <v>224</v>
      </c>
      <c r="C101" s="247" t="s">
        <v>0</v>
      </c>
      <c r="D101" s="248">
        <f>E101+M101</f>
        <v>1929956</v>
      </c>
      <c r="E101" s="249">
        <f>F101+I101+J101+K101+L101</f>
        <v>1222500</v>
      </c>
      <c r="F101" s="249">
        <f>G101+H101</f>
        <v>1222500</v>
      </c>
      <c r="G101" s="249">
        <v>0</v>
      </c>
      <c r="H101" s="249">
        <v>1222500</v>
      </c>
      <c r="I101" s="249">
        <v>0</v>
      </c>
      <c r="J101" s="249">
        <v>0</v>
      </c>
      <c r="K101" s="249">
        <v>0</v>
      </c>
      <c r="L101" s="249">
        <v>0</v>
      </c>
      <c r="M101" s="249">
        <f>N101+P101</f>
        <v>707456</v>
      </c>
      <c r="N101" s="249">
        <v>707456</v>
      </c>
      <c r="O101" s="249">
        <v>0</v>
      </c>
      <c r="P101" s="249">
        <v>0</v>
      </c>
      <c r="Q101" s="250"/>
      <c r="R101" s="250"/>
      <c r="S101" s="250"/>
      <c r="T101" s="250"/>
      <c r="U101" s="250"/>
      <c r="V101" s="251"/>
      <c r="W101" s="251"/>
      <c r="X101" s="251"/>
      <c r="Y101" s="251"/>
      <c r="Z101" s="251"/>
      <c r="AA101" s="251"/>
      <c r="AB101" s="251"/>
      <c r="AC101" s="251"/>
      <c r="AD101" s="251"/>
      <c r="AE101" s="251"/>
      <c r="AF101" s="251"/>
      <c r="AG101" s="251"/>
      <c r="AH101" s="251"/>
      <c r="AI101" s="251"/>
      <c r="AJ101" s="251"/>
      <c r="AK101" s="251"/>
      <c r="AL101" s="251"/>
      <c r="AM101" s="251"/>
      <c r="AN101" s="251"/>
      <c r="AO101" s="251"/>
      <c r="AP101" s="251"/>
      <c r="AQ101" s="251"/>
      <c r="AR101" s="251"/>
      <c r="AS101" s="251"/>
      <c r="AT101" s="251"/>
      <c r="AU101" s="251"/>
      <c r="AV101" s="251"/>
      <c r="AW101" s="251"/>
      <c r="AX101" s="251"/>
      <c r="AY101" s="251"/>
      <c r="AZ101" s="251"/>
      <c r="BA101" s="251"/>
      <c r="BB101" s="251"/>
      <c r="BC101" s="251"/>
      <c r="BD101" s="251"/>
      <c r="BE101" s="251"/>
      <c r="BF101" s="251"/>
      <c r="BG101" s="251"/>
      <c r="BH101" s="251"/>
      <c r="BI101" s="251"/>
      <c r="BJ101" s="251"/>
      <c r="BK101" s="251"/>
      <c r="BL101" s="251"/>
      <c r="BM101" s="251"/>
      <c r="BN101" s="251"/>
      <c r="BO101" s="251"/>
      <c r="BP101" s="251"/>
      <c r="BQ101" s="251"/>
      <c r="BR101" s="251"/>
      <c r="BS101" s="251"/>
      <c r="BT101" s="251"/>
      <c r="BU101" s="251"/>
      <c r="BV101" s="251"/>
      <c r="BW101" s="251"/>
      <c r="BX101" s="251"/>
      <c r="BY101" s="251"/>
      <c r="BZ101" s="251"/>
      <c r="CA101" s="251"/>
      <c r="CB101" s="251"/>
      <c r="CC101" s="251"/>
      <c r="CD101" s="251"/>
      <c r="CE101" s="251"/>
      <c r="CF101" s="251"/>
      <c r="CG101" s="251"/>
      <c r="CH101" s="251"/>
      <c r="CI101" s="251"/>
      <c r="CJ101" s="251"/>
      <c r="CK101" s="251"/>
      <c r="CL101" s="251"/>
      <c r="CM101" s="251"/>
      <c r="CN101" s="251"/>
      <c r="CO101" s="251"/>
      <c r="CP101" s="251"/>
      <c r="CQ101" s="251"/>
      <c r="CR101" s="251"/>
      <c r="CS101" s="251"/>
      <c r="CT101" s="251"/>
      <c r="CU101" s="251"/>
      <c r="CV101" s="251"/>
      <c r="CW101" s="251"/>
      <c r="CX101" s="251"/>
      <c r="CY101" s="251"/>
      <c r="CZ101" s="251"/>
      <c r="DA101" s="251"/>
      <c r="DB101" s="251"/>
      <c r="DC101" s="251"/>
      <c r="DD101" s="251"/>
      <c r="DE101" s="251"/>
      <c r="DF101" s="251"/>
      <c r="DG101" s="251"/>
      <c r="DH101" s="251"/>
      <c r="DI101" s="251"/>
      <c r="DJ101" s="251"/>
      <c r="DK101" s="251"/>
      <c r="DL101" s="251"/>
      <c r="DM101" s="251"/>
      <c r="DN101" s="251"/>
      <c r="DO101" s="251"/>
      <c r="DP101" s="251"/>
      <c r="DQ101" s="251"/>
      <c r="DR101" s="251"/>
      <c r="DS101" s="251"/>
      <c r="DT101" s="251"/>
      <c r="DU101" s="251"/>
      <c r="DV101" s="251"/>
      <c r="DW101" s="251"/>
      <c r="DX101" s="251"/>
      <c r="DY101" s="251"/>
      <c r="DZ101" s="251"/>
      <c r="EA101" s="251"/>
      <c r="EB101" s="251"/>
      <c r="EC101" s="251"/>
      <c r="ED101" s="251"/>
      <c r="EE101" s="251"/>
      <c r="EF101" s="251"/>
      <c r="EG101" s="251"/>
      <c r="EH101" s="251"/>
      <c r="EI101" s="251"/>
      <c r="EJ101" s="251"/>
      <c r="EK101" s="251"/>
      <c r="EL101" s="251"/>
      <c r="EM101" s="251"/>
      <c r="EN101" s="251"/>
      <c r="EO101" s="251"/>
      <c r="EP101" s="251"/>
      <c r="EQ101" s="251"/>
      <c r="ER101" s="251"/>
      <c r="ES101" s="251"/>
      <c r="ET101" s="251"/>
      <c r="EU101" s="251"/>
      <c r="EV101" s="251"/>
      <c r="EW101" s="251"/>
      <c r="EX101" s="251"/>
      <c r="EY101" s="251"/>
      <c r="EZ101" s="251"/>
      <c r="FA101" s="251"/>
      <c r="FB101" s="251"/>
      <c r="FC101" s="251"/>
      <c r="FD101" s="251"/>
      <c r="FE101" s="251"/>
      <c r="FF101" s="251"/>
      <c r="FG101" s="251"/>
      <c r="FH101" s="251"/>
      <c r="FI101" s="251"/>
      <c r="FJ101" s="251"/>
      <c r="FK101" s="251"/>
      <c r="FL101" s="251"/>
      <c r="FM101" s="251"/>
      <c r="FN101" s="251"/>
      <c r="FO101" s="251"/>
      <c r="FP101" s="251"/>
      <c r="FQ101" s="251"/>
      <c r="FR101" s="251"/>
      <c r="FS101" s="251"/>
      <c r="FT101" s="251"/>
      <c r="FU101" s="251"/>
      <c r="FV101" s="251"/>
      <c r="FW101" s="251"/>
      <c r="FX101" s="251"/>
      <c r="FY101" s="251"/>
      <c r="FZ101" s="251"/>
      <c r="GA101" s="251"/>
      <c r="GB101" s="251"/>
      <c r="GC101" s="251"/>
      <c r="GD101" s="251"/>
      <c r="GE101" s="251"/>
      <c r="GF101" s="251"/>
      <c r="GG101" s="251"/>
      <c r="GH101" s="251"/>
      <c r="GI101" s="251"/>
      <c r="GJ101" s="251"/>
      <c r="GK101" s="251"/>
      <c r="GL101" s="251"/>
      <c r="GM101" s="251"/>
      <c r="GN101" s="251"/>
      <c r="GO101" s="251"/>
      <c r="GP101" s="251"/>
      <c r="GQ101" s="251"/>
      <c r="GR101" s="251"/>
      <c r="GS101" s="251"/>
      <c r="GT101" s="251"/>
      <c r="GU101" s="251"/>
      <c r="GV101" s="251"/>
      <c r="GW101" s="251"/>
      <c r="GX101" s="251"/>
      <c r="GY101" s="251"/>
      <c r="GZ101" s="251"/>
      <c r="HA101" s="251"/>
      <c r="HB101" s="251"/>
      <c r="HC101" s="251"/>
      <c r="HD101" s="251"/>
      <c r="HE101" s="251"/>
      <c r="HF101" s="251"/>
      <c r="HG101" s="251"/>
      <c r="HH101" s="251"/>
      <c r="HI101" s="251"/>
      <c r="HJ101" s="251"/>
      <c r="HK101" s="251"/>
      <c r="HL101" s="251"/>
      <c r="HM101" s="251"/>
      <c r="HN101" s="251"/>
      <c r="HO101" s="251"/>
      <c r="HP101" s="251"/>
      <c r="HQ101" s="251"/>
      <c r="HR101" s="251"/>
      <c r="HS101" s="251"/>
      <c r="HT101" s="251"/>
      <c r="HU101" s="251"/>
      <c r="HV101" s="251"/>
      <c r="HW101" s="251"/>
      <c r="HX101" s="251"/>
      <c r="HY101" s="251"/>
      <c r="HZ101" s="251"/>
      <c r="IA101" s="251"/>
      <c r="IB101" s="251"/>
      <c r="IC101" s="251"/>
      <c r="ID101" s="251"/>
      <c r="IE101" s="251"/>
      <c r="IF101" s="251"/>
      <c r="IG101" s="251"/>
      <c r="IH101" s="251"/>
      <c r="II101" s="251"/>
      <c r="IJ101" s="251"/>
      <c r="IK101" s="251"/>
      <c r="IL101" s="251"/>
      <c r="IM101" s="251"/>
      <c r="IN101" s="251"/>
      <c r="IO101" s="251"/>
      <c r="IP101" s="251"/>
      <c r="IQ101" s="251"/>
      <c r="IR101" s="251"/>
      <c r="IS101" s="251"/>
      <c r="IT101" s="251"/>
      <c r="IU101" s="251"/>
      <c r="IV101" s="251"/>
    </row>
    <row r="102" spans="1:256" ht="12.75" customHeight="1">
      <c r="A102" s="794"/>
      <c r="B102" s="797"/>
      <c r="C102" s="247" t="s">
        <v>1</v>
      </c>
      <c r="D102" s="248">
        <f>E102+M102</f>
        <v>2415000</v>
      </c>
      <c r="E102" s="249">
        <f>F102+I102+J102+K102+L102</f>
        <v>0</v>
      </c>
      <c r="F102" s="249">
        <f>G102+H102</f>
        <v>0</v>
      </c>
      <c r="G102" s="249"/>
      <c r="H102" s="249"/>
      <c r="I102" s="249"/>
      <c r="J102" s="249"/>
      <c r="K102" s="249"/>
      <c r="L102" s="249"/>
      <c r="M102" s="249">
        <f>N102+P102</f>
        <v>2415000</v>
      </c>
      <c r="N102" s="249">
        <v>2415000</v>
      </c>
      <c r="O102" s="249"/>
      <c r="P102" s="249"/>
      <c r="Q102" s="250"/>
      <c r="R102" s="250"/>
      <c r="S102" s="250"/>
      <c r="T102" s="250"/>
      <c r="U102" s="250"/>
      <c r="V102" s="251"/>
      <c r="W102" s="251"/>
      <c r="X102" s="251"/>
      <c r="Y102" s="251"/>
      <c r="Z102" s="251"/>
      <c r="AA102" s="251"/>
      <c r="AB102" s="251"/>
      <c r="AC102" s="251"/>
      <c r="AD102" s="251"/>
      <c r="AE102" s="251"/>
      <c r="AF102" s="251"/>
      <c r="AG102" s="251"/>
      <c r="AH102" s="251"/>
      <c r="AI102" s="251"/>
      <c r="AJ102" s="251"/>
      <c r="AK102" s="251"/>
      <c r="AL102" s="251"/>
      <c r="AM102" s="251"/>
      <c r="AN102" s="251"/>
      <c r="AO102" s="251"/>
      <c r="AP102" s="251"/>
      <c r="AQ102" s="251"/>
      <c r="AR102" s="251"/>
      <c r="AS102" s="251"/>
      <c r="AT102" s="251"/>
      <c r="AU102" s="251"/>
      <c r="AV102" s="251"/>
      <c r="AW102" s="251"/>
      <c r="AX102" s="251"/>
      <c r="AY102" s="251"/>
      <c r="AZ102" s="251"/>
      <c r="BA102" s="251"/>
      <c r="BB102" s="251"/>
      <c r="BC102" s="251"/>
      <c r="BD102" s="251"/>
      <c r="BE102" s="251"/>
      <c r="BF102" s="251"/>
      <c r="BG102" s="251"/>
      <c r="BH102" s="251"/>
      <c r="BI102" s="251"/>
      <c r="BJ102" s="251"/>
      <c r="BK102" s="251"/>
      <c r="BL102" s="251"/>
      <c r="BM102" s="251"/>
      <c r="BN102" s="251"/>
      <c r="BO102" s="251"/>
      <c r="BP102" s="251"/>
      <c r="BQ102" s="251"/>
      <c r="BR102" s="251"/>
      <c r="BS102" s="251"/>
      <c r="BT102" s="251"/>
      <c r="BU102" s="251"/>
      <c r="BV102" s="251"/>
      <c r="BW102" s="251"/>
      <c r="BX102" s="251"/>
      <c r="BY102" s="251"/>
      <c r="BZ102" s="251"/>
      <c r="CA102" s="251"/>
      <c r="CB102" s="251"/>
      <c r="CC102" s="251"/>
      <c r="CD102" s="251"/>
      <c r="CE102" s="251"/>
      <c r="CF102" s="251"/>
      <c r="CG102" s="251"/>
      <c r="CH102" s="251"/>
      <c r="CI102" s="251"/>
      <c r="CJ102" s="251"/>
      <c r="CK102" s="251"/>
      <c r="CL102" s="251"/>
      <c r="CM102" s="251"/>
      <c r="CN102" s="251"/>
      <c r="CO102" s="251"/>
      <c r="CP102" s="251"/>
      <c r="CQ102" s="251"/>
      <c r="CR102" s="251"/>
      <c r="CS102" s="251"/>
      <c r="CT102" s="251"/>
      <c r="CU102" s="251"/>
      <c r="CV102" s="251"/>
      <c r="CW102" s="251"/>
      <c r="CX102" s="251"/>
      <c r="CY102" s="251"/>
      <c r="CZ102" s="251"/>
      <c r="DA102" s="251"/>
      <c r="DB102" s="251"/>
      <c r="DC102" s="251"/>
      <c r="DD102" s="251"/>
      <c r="DE102" s="251"/>
      <c r="DF102" s="251"/>
      <c r="DG102" s="251"/>
      <c r="DH102" s="251"/>
      <c r="DI102" s="251"/>
      <c r="DJ102" s="251"/>
      <c r="DK102" s="251"/>
      <c r="DL102" s="251"/>
      <c r="DM102" s="251"/>
      <c r="DN102" s="251"/>
      <c r="DO102" s="251"/>
      <c r="DP102" s="251"/>
      <c r="DQ102" s="251"/>
      <c r="DR102" s="251"/>
      <c r="DS102" s="251"/>
      <c r="DT102" s="251"/>
      <c r="DU102" s="251"/>
      <c r="DV102" s="251"/>
      <c r="DW102" s="251"/>
      <c r="DX102" s="251"/>
      <c r="DY102" s="251"/>
      <c r="DZ102" s="251"/>
      <c r="EA102" s="251"/>
      <c r="EB102" s="251"/>
      <c r="EC102" s="251"/>
      <c r="ED102" s="251"/>
      <c r="EE102" s="251"/>
      <c r="EF102" s="251"/>
      <c r="EG102" s="251"/>
      <c r="EH102" s="251"/>
      <c r="EI102" s="251"/>
      <c r="EJ102" s="251"/>
      <c r="EK102" s="251"/>
      <c r="EL102" s="251"/>
      <c r="EM102" s="251"/>
      <c r="EN102" s="251"/>
      <c r="EO102" s="251"/>
      <c r="EP102" s="251"/>
      <c r="EQ102" s="251"/>
      <c r="ER102" s="251"/>
      <c r="ES102" s="251"/>
      <c r="ET102" s="251"/>
      <c r="EU102" s="251"/>
      <c r="EV102" s="251"/>
      <c r="EW102" s="251"/>
      <c r="EX102" s="251"/>
      <c r="EY102" s="251"/>
      <c r="EZ102" s="251"/>
      <c r="FA102" s="251"/>
      <c r="FB102" s="251"/>
      <c r="FC102" s="251"/>
      <c r="FD102" s="251"/>
      <c r="FE102" s="251"/>
      <c r="FF102" s="251"/>
      <c r="FG102" s="251"/>
      <c r="FH102" s="251"/>
      <c r="FI102" s="251"/>
      <c r="FJ102" s="251"/>
      <c r="FK102" s="251"/>
      <c r="FL102" s="251"/>
      <c r="FM102" s="251"/>
      <c r="FN102" s="251"/>
      <c r="FO102" s="251"/>
      <c r="FP102" s="251"/>
      <c r="FQ102" s="251"/>
      <c r="FR102" s="251"/>
      <c r="FS102" s="251"/>
      <c r="FT102" s="251"/>
      <c r="FU102" s="251"/>
      <c r="FV102" s="251"/>
      <c r="FW102" s="251"/>
      <c r="FX102" s="251"/>
      <c r="FY102" s="251"/>
      <c r="FZ102" s="251"/>
      <c r="GA102" s="251"/>
      <c r="GB102" s="251"/>
      <c r="GC102" s="251"/>
      <c r="GD102" s="251"/>
      <c r="GE102" s="251"/>
      <c r="GF102" s="251"/>
      <c r="GG102" s="251"/>
      <c r="GH102" s="251"/>
      <c r="GI102" s="251"/>
      <c r="GJ102" s="251"/>
      <c r="GK102" s="251"/>
      <c r="GL102" s="251"/>
      <c r="GM102" s="251"/>
      <c r="GN102" s="251"/>
      <c r="GO102" s="251"/>
      <c r="GP102" s="251"/>
      <c r="GQ102" s="251"/>
      <c r="GR102" s="251"/>
      <c r="GS102" s="251"/>
      <c r="GT102" s="251"/>
      <c r="GU102" s="251"/>
      <c r="GV102" s="251"/>
      <c r="GW102" s="251"/>
      <c r="GX102" s="251"/>
      <c r="GY102" s="251"/>
      <c r="GZ102" s="251"/>
      <c r="HA102" s="251"/>
      <c r="HB102" s="251"/>
      <c r="HC102" s="251"/>
      <c r="HD102" s="251"/>
      <c r="HE102" s="251"/>
      <c r="HF102" s="251"/>
      <c r="HG102" s="251"/>
      <c r="HH102" s="251"/>
      <c r="HI102" s="251"/>
      <c r="HJ102" s="251"/>
      <c r="HK102" s="251"/>
      <c r="HL102" s="251"/>
      <c r="HM102" s="251"/>
      <c r="HN102" s="251"/>
      <c r="HO102" s="251"/>
      <c r="HP102" s="251"/>
      <c r="HQ102" s="251"/>
      <c r="HR102" s="251"/>
      <c r="HS102" s="251"/>
      <c r="HT102" s="251"/>
      <c r="HU102" s="251"/>
      <c r="HV102" s="251"/>
      <c r="HW102" s="251"/>
      <c r="HX102" s="251"/>
      <c r="HY102" s="251"/>
      <c r="HZ102" s="251"/>
      <c r="IA102" s="251"/>
      <c r="IB102" s="251"/>
      <c r="IC102" s="251"/>
      <c r="ID102" s="251"/>
      <c r="IE102" s="251"/>
      <c r="IF102" s="251"/>
      <c r="IG102" s="251"/>
      <c r="IH102" s="251"/>
      <c r="II102" s="251"/>
      <c r="IJ102" s="251"/>
      <c r="IK102" s="251"/>
      <c r="IL102" s="251"/>
      <c r="IM102" s="251"/>
      <c r="IN102" s="251"/>
      <c r="IO102" s="251"/>
      <c r="IP102" s="251"/>
      <c r="IQ102" s="251"/>
      <c r="IR102" s="251"/>
      <c r="IS102" s="251"/>
      <c r="IT102" s="251"/>
      <c r="IU102" s="251"/>
      <c r="IV102" s="251"/>
    </row>
    <row r="103" spans="1:256" ht="12.75" customHeight="1">
      <c r="A103" s="795"/>
      <c r="B103" s="798"/>
      <c r="C103" s="247" t="s">
        <v>2</v>
      </c>
      <c r="D103" s="248">
        <f>D101+D102</f>
        <v>4344956</v>
      </c>
      <c r="E103" s="249">
        <f t="shared" ref="E103:P103" si="37">E101+E102</f>
        <v>1222500</v>
      </c>
      <c r="F103" s="249">
        <f t="shared" si="37"/>
        <v>1222500</v>
      </c>
      <c r="G103" s="249">
        <f t="shared" si="37"/>
        <v>0</v>
      </c>
      <c r="H103" s="249">
        <f t="shared" si="37"/>
        <v>1222500</v>
      </c>
      <c r="I103" s="249">
        <f t="shared" si="37"/>
        <v>0</v>
      </c>
      <c r="J103" s="249">
        <f t="shared" si="37"/>
        <v>0</v>
      </c>
      <c r="K103" s="249">
        <f t="shared" si="37"/>
        <v>0</v>
      </c>
      <c r="L103" s="249">
        <f t="shared" si="37"/>
        <v>0</v>
      </c>
      <c r="M103" s="249">
        <f t="shared" si="37"/>
        <v>3122456</v>
      </c>
      <c r="N103" s="249">
        <f t="shared" si="37"/>
        <v>3122456</v>
      </c>
      <c r="O103" s="249">
        <f t="shared" si="37"/>
        <v>0</v>
      </c>
      <c r="P103" s="249">
        <f t="shared" si="37"/>
        <v>0</v>
      </c>
      <c r="Q103" s="250"/>
      <c r="R103" s="250"/>
      <c r="S103" s="250"/>
      <c r="T103" s="250"/>
      <c r="U103" s="250"/>
      <c r="V103" s="251"/>
      <c r="W103" s="251"/>
      <c r="X103" s="251"/>
      <c r="Y103" s="251"/>
      <c r="Z103" s="251"/>
      <c r="AA103" s="251"/>
      <c r="AB103" s="251"/>
      <c r="AC103" s="251"/>
      <c r="AD103" s="251"/>
      <c r="AE103" s="251"/>
      <c r="AF103" s="251"/>
      <c r="AG103" s="251"/>
      <c r="AH103" s="251"/>
      <c r="AI103" s="251"/>
      <c r="AJ103" s="251"/>
      <c r="AK103" s="251"/>
      <c r="AL103" s="251"/>
      <c r="AM103" s="251"/>
      <c r="AN103" s="251"/>
      <c r="AO103" s="251"/>
      <c r="AP103" s="251"/>
      <c r="AQ103" s="251"/>
      <c r="AR103" s="251"/>
      <c r="AS103" s="251"/>
      <c r="AT103" s="251"/>
      <c r="AU103" s="251"/>
      <c r="AV103" s="251"/>
      <c r="AW103" s="251"/>
      <c r="AX103" s="251"/>
      <c r="AY103" s="251"/>
      <c r="AZ103" s="251"/>
      <c r="BA103" s="251"/>
      <c r="BB103" s="251"/>
      <c r="BC103" s="251"/>
      <c r="BD103" s="251"/>
      <c r="BE103" s="251"/>
      <c r="BF103" s="251"/>
      <c r="BG103" s="251"/>
      <c r="BH103" s="251"/>
      <c r="BI103" s="251"/>
      <c r="BJ103" s="251"/>
      <c r="BK103" s="251"/>
      <c r="BL103" s="251"/>
      <c r="BM103" s="251"/>
      <c r="BN103" s="251"/>
      <c r="BO103" s="251"/>
      <c r="BP103" s="251"/>
      <c r="BQ103" s="251"/>
      <c r="BR103" s="251"/>
      <c r="BS103" s="251"/>
      <c r="BT103" s="251"/>
      <c r="BU103" s="251"/>
      <c r="BV103" s="251"/>
      <c r="BW103" s="251"/>
      <c r="BX103" s="251"/>
      <c r="BY103" s="251"/>
      <c r="BZ103" s="251"/>
      <c r="CA103" s="251"/>
      <c r="CB103" s="251"/>
      <c r="CC103" s="251"/>
      <c r="CD103" s="251"/>
      <c r="CE103" s="251"/>
      <c r="CF103" s="251"/>
      <c r="CG103" s="251"/>
      <c r="CH103" s="251"/>
      <c r="CI103" s="251"/>
      <c r="CJ103" s="251"/>
      <c r="CK103" s="251"/>
      <c r="CL103" s="251"/>
      <c r="CM103" s="251"/>
      <c r="CN103" s="251"/>
      <c r="CO103" s="251"/>
      <c r="CP103" s="251"/>
      <c r="CQ103" s="251"/>
      <c r="CR103" s="251"/>
      <c r="CS103" s="251"/>
      <c r="CT103" s="251"/>
      <c r="CU103" s="251"/>
      <c r="CV103" s="251"/>
      <c r="CW103" s="251"/>
      <c r="CX103" s="251"/>
      <c r="CY103" s="251"/>
      <c r="CZ103" s="251"/>
      <c r="DA103" s="251"/>
      <c r="DB103" s="251"/>
      <c r="DC103" s="251"/>
      <c r="DD103" s="251"/>
      <c r="DE103" s="251"/>
      <c r="DF103" s="251"/>
      <c r="DG103" s="251"/>
      <c r="DH103" s="251"/>
      <c r="DI103" s="251"/>
      <c r="DJ103" s="251"/>
      <c r="DK103" s="251"/>
      <c r="DL103" s="251"/>
      <c r="DM103" s="251"/>
      <c r="DN103" s="251"/>
      <c r="DO103" s="251"/>
      <c r="DP103" s="251"/>
      <c r="DQ103" s="251"/>
      <c r="DR103" s="251"/>
      <c r="DS103" s="251"/>
      <c r="DT103" s="251"/>
      <c r="DU103" s="251"/>
      <c r="DV103" s="251"/>
      <c r="DW103" s="251"/>
      <c r="DX103" s="251"/>
      <c r="DY103" s="251"/>
      <c r="DZ103" s="251"/>
      <c r="EA103" s="251"/>
      <c r="EB103" s="251"/>
      <c r="EC103" s="251"/>
      <c r="ED103" s="251"/>
      <c r="EE103" s="251"/>
      <c r="EF103" s="251"/>
      <c r="EG103" s="251"/>
      <c r="EH103" s="251"/>
      <c r="EI103" s="251"/>
      <c r="EJ103" s="251"/>
      <c r="EK103" s="251"/>
      <c r="EL103" s="251"/>
      <c r="EM103" s="251"/>
      <c r="EN103" s="251"/>
      <c r="EO103" s="251"/>
      <c r="EP103" s="251"/>
      <c r="EQ103" s="251"/>
      <c r="ER103" s="251"/>
      <c r="ES103" s="251"/>
      <c r="ET103" s="251"/>
      <c r="EU103" s="251"/>
      <c r="EV103" s="251"/>
      <c r="EW103" s="251"/>
      <c r="EX103" s="251"/>
      <c r="EY103" s="251"/>
      <c r="EZ103" s="251"/>
      <c r="FA103" s="251"/>
      <c r="FB103" s="251"/>
      <c r="FC103" s="251"/>
      <c r="FD103" s="251"/>
      <c r="FE103" s="251"/>
      <c r="FF103" s="251"/>
      <c r="FG103" s="251"/>
      <c r="FH103" s="251"/>
      <c r="FI103" s="251"/>
      <c r="FJ103" s="251"/>
      <c r="FK103" s="251"/>
      <c r="FL103" s="251"/>
      <c r="FM103" s="251"/>
      <c r="FN103" s="251"/>
      <c r="FO103" s="251"/>
      <c r="FP103" s="251"/>
      <c r="FQ103" s="251"/>
      <c r="FR103" s="251"/>
      <c r="FS103" s="251"/>
      <c r="FT103" s="251"/>
      <c r="FU103" s="251"/>
      <c r="FV103" s="251"/>
      <c r="FW103" s="251"/>
      <c r="FX103" s="251"/>
      <c r="FY103" s="251"/>
      <c r="FZ103" s="251"/>
      <c r="GA103" s="251"/>
      <c r="GB103" s="251"/>
      <c r="GC103" s="251"/>
      <c r="GD103" s="251"/>
      <c r="GE103" s="251"/>
      <c r="GF103" s="251"/>
      <c r="GG103" s="251"/>
      <c r="GH103" s="251"/>
      <c r="GI103" s="251"/>
      <c r="GJ103" s="251"/>
      <c r="GK103" s="251"/>
      <c r="GL103" s="251"/>
      <c r="GM103" s="251"/>
      <c r="GN103" s="251"/>
      <c r="GO103" s="251"/>
      <c r="GP103" s="251"/>
      <c r="GQ103" s="251"/>
      <c r="GR103" s="251"/>
      <c r="GS103" s="251"/>
      <c r="GT103" s="251"/>
      <c r="GU103" s="251"/>
      <c r="GV103" s="251"/>
      <c r="GW103" s="251"/>
      <c r="GX103" s="251"/>
      <c r="GY103" s="251"/>
      <c r="GZ103" s="251"/>
      <c r="HA103" s="251"/>
      <c r="HB103" s="251"/>
      <c r="HC103" s="251"/>
      <c r="HD103" s="251"/>
      <c r="HE103" s="251"/>
      <c r="HF103" s="251"/>
      <c r="HG103" s="251"/>
      <c r="HH103" s="251"/>
      <c r="HI103" s="251"/>
      <c r="HJ103" s="251"/>
      <c r="HK103" s="251"/>
      <c r="HL103" s="251"/>
      <c r="HM103" s="251"/>
      <c r="HN103" s="251"/>
      <c r="HO103" s="251"/>
      <c r="HP103" s="251"/>
      <c r="HQ103" s="251"/>
      <c r="HR103" s="251"/>
      <c r="HS103" s="251"/>
      <c r="HT103" s="251"/>
      <c r="HU103" s="251"/>
      <c r="HV103" s="251"/>
      <c r="HW103" s="251"/>
      <c r="HX103" s="251"/>
      <c r="HY103" s="251"/>
      <c r="HZ103" s="251"/>
      <c r="IA103" s="251"/>
      <c r="IB103" s="251"/>
      <c r="IC103" s="251"/>
      <c r="ID103" s="251"/>
      <c r="IE103" s="251"/>
      <c r="IF103" s="251"/>
      <c r="IG103" s="251"/>
      <c r="IH103" s="251"/>
      <c r="II103" s="251"/>
      <c r="IJ103" s="251"/>
      <c r="IK103" s="251"/>
      <c r="IL103" s="251"/>
      <c r="IM103" s="251"/>
      <c r="IN103" s="251"/>
      <c r="IO103" s="251"/>
      <c r="IP103" s="251"/>
      <c r="IQ103" s="251"/>
      <c r="IR103" s="251"/>
      <c r="IS103" s="251"/>
      <c r="IT103" s="251"/>
      <c r="IU103" s="251"/>
      <c r="IV103" s="251"/>
    </row>
    <row r="104" spans="1:256" hidden="1">
      <c r="A104" s="811">
        <v>70007</v>
      </c>
      <c r="B104" s="796" t="s">
        <v>539</v>
      </c>
      <c r="C104" s="247" t="s">
        <v>0</v>
      </c>
      <c r="D104" s="248">
        <f>E104+M104</f>
        <v>335000</v>
      </c>
      <c r="E104" s="249">
        <f>F104+I104+J104+K104+L104</f>
        <v>0</v>
      </c>
      <c r="F104" s="249">
        <f>G104+H104</f>
        <v>0</v>
      </c>
      <c r="G104" s="249">
        <v>0</v>
      </c>
      <c r="H104" s="249">
        <v>0</v>
      </c>
      <c r="I104" s="249">
        <v>0</v>
      </c>
      <c r="J104" s="249">
        <v>0</v>
      </c>
      <c r="K104" s="249">
        <v>0</v>
      </c>
      <c r="L104" s="249">
        <v>0</v>
      </c>
      <c r="M104" s="249">
        <f>N104+P104</f>
        <v>335000</v>
      </c>
      <c r="N104" s="249">
        <v>335000</v>
      </c>
      <c r="O104" s="249">
        <v>0</v>
      </c>
      <c r="P104" s="249">
        <v>0</v>
      </c>
      <c r="Q104" s="250"/>
      <c r="R104" s="250"/>
      <c r="S104" s="250"/>
      <c r="T104" s="250"/>
      <c r="U104" s="250"/>
      <c r="V104" s="251"/>
      <c r="W104" s="251"/>
      <c r="X104" s="251"/>
      <c r="Y104" s="251"/>
      <c r="Z104" s="251"/>
      <c r="AA104" s="251"/>
      <c r="AB104" s="251"/>
      <c r="AC104" s="251"/>
      <c r="AD104" s="251"/>
      <c r="AE104" s="251"/>
      <c r="AF104" s="251"/>
      <c r="AG104" s="251"/>
      <c r="AH104" s="251"/>
      <c r="AI104" s="251"/>
      <c r="AJ104" s="251"/>
      <c r="AK104" s="251"/>
      <c r="AL104" s="251"/>
      <c r="AM104" s="251"/>
      <c r="AN104" s="251"/>
      <c r="AO104" s="251"/>
      <c r="AP104" s="251"/>
      <c r="AQ104" s="251"/>
      <c r="AR104" s="251"/>
      <c r="AS104" s="251"/>
      <c r="AT104" s="251"/>
      <c r="AU104" s="251"/>
      <c r="AV104" s="251"/>
      <c r="AW104" s="251"/>
      <c r="AX104" s="251"/>
      <c r="AY104" s="251"/>
      <c r="AZ104" s="251"/>
      <c r="BA104" s="251"/>
      <c r="BB104" s="251"/>
      <c r="BC104" s="251"/>
      <c r="BD104" s="251"/>
      <c r="BE104" s="251"/>
      <c r="BF104" s="251"/>
      <c r="BG104" s="251"/>
      <c r="BH104" s="251"/>
      <c r="BI104" s="251"/>
      <c r="BJ104" s="251"/>
      <c r="BK104" s="251"/>
      <c r="BL104" s="251"/>
      <c r="BM104" s="251"/>
      <c r="BN104" s="251"/>
      <c r="BO104" s="251"/>
      <c r="BP104" s="251"/>
      <c r="BQ104" s="251"/>
      <c r="BR104" s="251"/>
      <c r="BS104" s="251"/>
      <c r="BT104" s="251"/>
      <c r="BU104" s="251"/>
      <c r="BV104" s="251"/>
      <c r="BW104" s="251"/>
      <c r="BX104" s="251"/>
      <c r="BY104" s="251"/>
      <c r="BZ104" s="251"/>
      <c r="CA104" s="251"/>
      <c r="CB104" s="251"/>
      <c r="CC104" s="251"/>
      <c r="CD104" s="251"/>
      <c r="CE104" s="251"/>
      <c r="CF104" s="251"/>
      <c r="CG104" s="251"/>
      <c r="CH104" s="251"/>
      <c r="CI104" s="251"/>
      <c r="CJ104" s="251"/>
      <c r="CK104" s="251"/>
      <c r="CL104" s="251"/>
      <c r="CM104" s="251"/>
      <c r="CN104" s="251"/>
      <c r="CO104" s="251"/>
      <c r="CP104" s="251"/>
      <c r="CQ104" s="251"/>
      <c r="CR104" s="251"/>
      <c r="CS104" s="251"/>
      <c r="CT104" s="251"/>
      <c r="CU104" s="251"/>
      <c r="CV104" s="251"/>
      <c r="CW104" s="251"/>
      <c r="CX104" s="251"/>
      <c r="CY104" s="251"/>
      <c r="CZ104" s="251"/>
      <c r="DA104" s="251"/>
      <c r="DB104" s="251"/>
      <c r="DC104" s="251"/>
      <c r="DD104" s="251"/>
      <c r="DE104" s="251"/>
      <c r="DF104" s="251"/>
      <c r="DG104" s="251"/>
      <c r="DH104" s="251"/>
      <c r="DI104" s="251"/>
      <c r="DJ104" s="251"/>
      <c r="DK104" s="251"/>
      <c r="DL104" s="251"/>
      <c r="DM104" s="251"/>
      <c r="DN104" s="251"/>
      <c r="DO104" s="251"/>
      <c r="DP104" s="251"/>
      <c r="DQ104" s="251"/>
      <c r="DR104" s="251"/>
      <c r="DS104" s="251"/>
      <c r="DT104" s="251"/>
      <c r="DU104" s="251"/>
      <c r="DV104" s="251"/>
      <c r="DW104" s="251"/>
      <c r="DX104" s="251"/>
      <c r="DY104" s="251"/>
      <c r="DZ104" s="251"/>
      <c r="EA104" s="251"/>
      <c r="EB104" s="251"/>
      <c r="EC104" s="251"/>
      <c r="ED104" s="251"/>
      <c r="EE104" s="251"/>
      <c r="EF104" s="251"/>
      <c r="EG104" s="251"/>
      <c r="EH104" s="251"/>
      <c r="EI104" s="251"/>
      <c r="EJ104" s="251"/>
      <c r="EK104" s="251"/>
      <c r="EL104" s="251"/>
      <c r="EM104" s="251"/>
      <c r="EN104" s="251"/>
      <c r="EO104" s="251"/>
      <c r="EP104" s="251"/>
      <c r="EQ104" s="251"/>
      <c r="ER104" s="251"/>
      <c r="ES104" s="251"/>
      <c r="ET104" s="251"/>
      <c r="EU104" s="251"/>
      <c r="EV104" s="251"/>
      <c r="EW104" s="251"/>
      <c r="EX104" s="251"/>
      <c r="EY104" s="251"/>
      <c r="EZ104" s="251"/>
      <c r="FA104" s="251"/>
      <c r="FB104" s="251"/>
      <c r="FC104" s="251"/>
      <c r="FD104" s="251"/>
      <c r="FE104" s="251"/>
      <c r="FF104" s="251"/>
      <c r="FG104" s="251"/>
      <c r="FH104" s="251"/>
      <c r="FI104" s="251"/>
      <c r="FJ104" s="251"/>
      <c r="FK104" s="251"/>
      <c r="FL104" s="251"/>
      <c r="FM104" s="251"/>
      <c r="FN104" s="251"/>
      <c r="FO104" s="251"/>
      <c r="FP104" s="251"/>
      <c r="FQ104" s="251"/>
      <c r="FR104" s="251"/>
      <c r="FS104" s="251"/>
      <c r="FT104" s="251"/>
      <c r="FU104" s="251"/>
      <c r="FV104" s="251"/>
      <c r="FW104" s="251"/>
      <c r="FX104" s="251"/>
      <c r="FY104" s="251"/>
      <c r="FZ104" s="251"/>
      <c r="GA104" s="251"/>
      <c r="GB104" s="251"/>
      <c r="GC104" s="251"/>
      <c r="GD104" s="251"/>
      <c r="GE104" s="251"/>
      <c r="GF104" s="251"/>
      <c r="GG104" s="251"/>
      <c r="GH104" s="251"/>
      <c r="GI104" s="251"/>
      <c r="GJ104" s="251"/>
      <c r="GK104" s="251"/>
      <c r="GL104" s="251"/>
      <c r="GM104" s="251"/>
      <c r="GN104" s="251"/>
      <c r="GO104" s="251"/>
      <c r="GP104" s="251"/>
      <c r="GQ104" s="251"/>
      <c r="GR104" s="251"/>
      <c r="GS104" s="251"/>
      <c r="GT104" s="251"/>
      <c r="GU104" s="251"/>
      <c r="GV104" s="251"/>
      <c r="GW104" s="251"/>
      <c r="GX104" s="251"/>
      <c r="GY104" s="251"/>
      <c r="GZ104" s="251"/>
      <c r="HA104" s="251"/>
      <c r="HB104" s="251"/>
      <c r="HC104" s="251"/>
      <c r="HD104" s="251"/>
      <c r="HE104" s="251"/>
      <c r="HF104" s="251"/>
      <c r="HG104" s="251"/>
      <c r="HH104" s="251"/>
      <c r="HI104" s="251"/>
      <c r="HJ104" s="251"/>
      <c r="HK104" s="251"/>
      <c r="HL104" s="251"/>
      <c r="HM104" s="251"/>
      <c r="HN104" s="251"/>
      <c r="HO104" s="251"/>
      <c r="HP104" s="251"/>
      <c r="HQ104" s="251"/>
      <c r="HR104" s="251"/>
      <c r="HS104" s="251"/>
      <c r="HT104" s="251"/>
      <c r="HU104" s="251"/>
      <c r="HV104" s="251"/>
      <c r="HW104" s="251"/>
      <c r="HX104" s="251"/>
      <c r="HY104" s="251"/>
      <c r="HZ104" s="251"/>
      <c r="IA104" s="251"/>
      <c r="IB104" s="251"/>
      <c r="IC104" s="251"/>
      <c r="ID104" s="251"/>
      <c r="IE104" s="251"/>
      <c r="IF104" s="251"/>
      <c r="IG104" s="251"/>
      <c r="IH104" s="251"/>
      <c r="II104" s="251"/>
      <c r="IJ104" s="251"/>
      <c r="IK104" s="251"/>
      <c r="IL104" s="251"/>
      <c r="IM104" s="251"/>
      <c r="IN104" s="251"/>
      <c r="IO104" s="251"/>
      <c r="IP104" s="251"/>
      <c r="IQ104" s="251"/>
      <c r="IR104" s="251"/>
      <c r="IS104" s="251"/>
      <c r="IT104" s="251"/>
      <c r="IU104" s="251"/>
      <c r="IV104" s="251"/>
    </row>
    <row r="105" spans="1:256" hidden="1">
      <c r="A105" s="812"/>
      <c r="B105" s="797"/>
      <c r="C105" s="247" t="s">
        <v>1</v>
      </c>
      <c r="D105" s="248">
        <f>E105+M105</f>
        <v>0</v>
      </c>
      <c r="E105" s="249">
        <f>F105+I105+J105+K105+L105</f>
        <v>0</v>
      </c>
      <c r="F105" s="249">
        <f>G105+H105</f>
        <v>0</v>
      </c>
      <c r="G105" s="249"/>
      <c r="H105" s="249"/>
      <c r="I105" s="249"/>
      <c r="J105" s="249"/>
      <c r="K105" s="249"/>
      <c r="L105" s="249"/>
      <c r="M105" s="249">
        <f>N105+P105</f>
        <v>0</v>
      </c>
      <c r="N105" s="249"/>
      <c r="O105" s="249"/>
      <c r="P105" s="249"/>
      <c r="Q105" s="250"/>
      <c r="R105" s="250"/>
      <c r="S105" s="250"/>
      <c r="T105" s="250"/>
      <c r="U105" s="250"/>
      <c r="V105" s="251"/>
      <c r="W105" s="251"/>
      <c r="X105" s="251"/>
      <c r="Y105" s="251"/>
      <c r="Z105" s="251"/>
      <c r="AA105" s="251"/>
      <c r="AB105" s="251"/>
      <c r="AC105" s="251"/>
      <c r="AD105" s="251"/>
      <c r="AE105" s="251"/>
      <c r="AF105" s="251"/>
      <c r="AG105" s="251"/>
      <c r="AH105" s="251"/>
      <c r="AI105" s="251"/>
      <c r="AJ105" s="251"/>
      <c r="AK105" s="251"/>
      <c r="AL105" s="251"/>
      <c r="AM105" s="251"/>
      <c r="AN105" s="251"/>
      <c r="AO105" s="251"/>
      <c r="AP105" s="251"/>
      <c r="AQ105" s="251"/>
      <c r="AR105" s="251"/>
      <c r="AS105" s="251"/>
      <c r="AT105" s="251"/>
      <c r="AU105" s="251"/>
      <c r="AV105" s="251"/>
      <c r="AW105" s="251"/>
      <c r="AX105" s="251"/>
      <c r="AY105" s="251"/>
      <c r="AZ105" s="251"/>
      <c r="BA105" s="251"/>
      <c r="BB105" s="251"/>
      <c r="BC105" s="251"/>
      <c r="BD105" s="251"/>
      <c r="BE105" s="251"/>
      <c r="BF105" s="251"/>
      <c r="BG105" s="251"/>
      <c r="BH105" s="251"/>
      <c r="BI105" s="251"/>
      <c r="BJ105" s="251"/>
      <c r="BK105" s="251"/>
      <c r="BL105" s="251"/>
      <c r="BM105" s="251"/>
      <c r="BN105" s="251"/>
      <c r="BO105" s="251"/>
      <c r="BP105" s="251"/>
      <c r="BQ105" s="251"/>
      <c r="BR105" s="251"/>
      <c r="BS105" s="251"/>
      <c r="BT105" s="251"/>
      <c r="BU105" s="251"/>
      <c r="BV105" s="251"/>
      <c r="BW105" s="251"/>
      <c r="BX105" s="251"/>
      <c r="BY105" s="251"/>
      <c r="BZ105" s="251"/>
      <c r="CA105" s="251"/>
      <c r="CB105" s="251"/>
      <c r="CC105" s="251"/>
      <c r="CD105" s="251"/>
      <c r="CE105" s="251"/>
      <c r="CF105" s="251"/>
      <c r="CG105" s="251"/>
      <c r="CH105" s="251"/>
      <c r="CI105" s="251"/>
      <c r="CJ105" s="251"/>
      <c r="CK105" s="251"/>
      <c r="CL105" s="251"/>
      <c r="CM105" s="251"/>
      <c r="CN105" s="251"/>
      <c r="CO105" s="251"/>
      <c r="CP105" s="251"/>
      <c r="CQ105" s="251"/>
      <c r="CR105" s="251"/>
      <c r="CS105" s="251"/>
      <c r="CT105" s="251"/>
      <c r="CU105" s="251"/>
      <c r="CV105" s="251"/>
      <c r="CW105" s="251"/>
      <c r="CX105" s="251"/>
      <c r="CY105" s="251"/>
      <c r="CZ105" s="251"/>
      <c r="DA105" s="251"/>
      <c r="DB105" s="251"/>
      <c r="DC105" s="251"/>
      <c r="DD105" s="251"/>
      <c r="DE105" s="251"/>
      <c r="DF105" s="251"/>
      <c r="DG105" s="251"/>
      <c r="DH105" s="251"/>
      <c r="DI105" s="251"/>
      <c r="DJ105" s="251"/>
      <c r="DK105" s="251"/>
      <c r="DL105" s="251"/>
      <c r="DM105" s="251"/>
      <c r="DN105" s="251"/>
      <c r="DO105" s="251"/>
      <c r="DP105" s="251"/>
      <c r="DQ105" s="251"/>
      <c r="DR105" s="251"/>
      <c r="DS105" s="251"/>
      <c r="DT105" s="251"/>
      <c r="DU105" s="251"/>
      <c r="DV105" s="251"/>
      <c r="DW105" s="251"/>
      <c r="DX105" s="251"/>
      <c r="DY105" s="251"/>
      <c r="DZ105" s="251"/>
      <c r="EA105" s="251"/>
      <c r="EB105" s="251"/>
      <c r="EC105" s="251"/>
      <c r="ED105" s="251"/>
      <c r="EE105" s="251"/>
      <c r="EF105" s="251"/>
      <c r="EG105" s="251"/>
      <c r="EH105" s="251"/>
      <c r="EI105" s="251"/>
      <c r="EJ105" s="251"/>
      <c r="EK105" s="251"/>
      <c r="EL105" s="251"/>
      <c r="EM105" s="251"/>
      <c r="EN105" s="251"/>
      <c r="EO105" s="251"/>
      <c r="EP105" s="251"/>
      <c r="EQ105" s="251"/>
      <c r="ER105" s="251"/>
      <c r="ES105" s="251"/>
      <c r="ET105" s="251"/>
      <c r="EU105" s="251"/>
      <c r="EV105" s="251"/>
      <c r="EW105" s="251"/>
      <c r="EX105" s="251"/>
      <c r="EY105" s="251"/>
      <c r="EZ105" s="251"/>
      <c r="FA105" s="251"/>
      <c r="FB105" s="251"/>
      <c r="FC105" s="251"/>
      <c r="FD105" s="251"/>
      <c r="FE105" s="251"/>
      <c r="FF105" s="251"/>
      <c r="FG105" s="251"/>
      <c r="FH105" s="251"/>
      <c r="FI105" s="251"/>
      <c r="FJ105" s="251"/>
      <c r="FK105" s="251"/>
      <c r="FL105" s="251"/>
      <c r="FM105" s="251"/>
      <c r="FN105" s="251"/>
      <c r="FO105" s="251"/>
      <c r="FP105" s="251"/>
      <c r="FQ105" s="251"/>
      <c r="FR105" s="251"/>
      <c r="FS105" s="251"/>
      <c r="FT105" s="251"/>
      <c r="FU105" s="251"/>
      <c r="FV105" s="251"/>
      <c r="FW105" s="251"/>
      <c r="FX105" s="251"/>
      <c r="FY105" s="251"/>
      <c r="FZ105" s="251"/>
      <c r="GA105" s="251"/>
      <c r="GB105" s="251"/>
      <c r="GC105" s="251"/>
      <c r="GD105" s="251"/>
      <c r="GE105" s="251"/>
      <c r="GF105" s="251"/>
      <c r="GG105" s="251"/>
      <c r="GH105" s="251"/>
      <c r="GI105" s="251"/>
      <c r="GJ105" s="251"/>
      <c r="GK105" s="251"/>
      <c r="GL105" s="251"/>
      <c r="GM105" s="251"/>
      <c r="GN105" s="251"/>
      <c r="GO105" s="251"/>
      <c r="GP105" s="251"/>
      <c r="GQ105" s="251"/>
      <c r="GR105" s="251"/>
      <c r="GS105" s="251"/>
      <c r="GT105" s="251"/>
      <c r="GU105" s="251"/>
      <c r="GV105" s="251"/>
      <c r="GW105" s="251"/>
      <c r="GX105" s="251"/>
      <c r="GY105" s="251"/>
      <c r="GZ105" s="251"/>
      <c r="HA105" s="251"/>
      <c r="HB105" s="251"/>
      <c r="HC105" s="251"/>
      <c r="HD105" s="251"/>
      <c r="HE105" s="251"/>
      <c r="HF105" s="251"/>
      <c r="HG105" s="251"/>
      <c r="HH105" s="251"/>
      <c r="HI105" s="251"/>
      <c r="HJ105" s="251"/>
      <c r="HK105" s="251"/>
      <c r="HL105" s="251"/>
      <c r="HM105" s="251"/>
      <c r="HN105" s="251"/>
      <c r="HO105" s="251"/>
      <c r="HP105" s="251"/>
      <c r="HQ105" s="251"/>
      <c r="HR105" s="251"/>
      <c r="HS105" s="251"/>
      <c r="HT105" s="251"/>
      <c r="HU105" s="251"/>
      <c r="HV105" s="251"/>
      <c r="HW105" s="251"/>
      <c r="HX105" s="251"/>
      <c r="HY105" s="251"/>
      <c r="HZ105" s="251"/>
      <c r="IA105" s="251"/>
      <c r="IB105" s="251"/>
      <c r="IC105" s="251"/>
      <c r="ID105" s="251"/>
      <c r="IE105" s="251"/>
      <c r="IF105" s="251"/>
      <c r="IG105" s="251"/>
      <c r="IH105" s="251"/>
      <c r="II105" s="251"/>
      <c r="IJ105" s="251"/>
      <c r="IK105" s="251"/>
      <c r="IL105" s="251"/>
      <c r="IM105" s="251"/>
      <c r="IN105" s="251"/>
      <c r="IO105" s="251"/>
      <c r="IP105" s="251"/>
      <c r="IQ105" s="251"/>
      <c r="IR105" s="251"/>
      <c r="IS105" s="251"/>
      <c r="IT105" s="251"/>
      <c r="IU105" s="251"/>
      <c r="IV105" s="251"/>
    </row>
    <row r="106" spans="1:256" hidden="1">
      <c r="A106" s="813"/>
      <c r="B106" s="798"/>
      <c r="C106" s="247" t="s">
        <v>2</v>
      </c>
      <c r="D106" s="248">
        <f>D104+D105</f>
        <v>335000</v>
      </c>
      <c r="E106" s="249">
        <f t="shared" ref="E106:P106" si="38">E104+E105</f>
        <v>0</v>
      </c>
      <c r="F106" s="249">
        <f t="shared" si="38"/>
        <v>0</v>
      </c>
      <c r="G106" s="249">
        <f t="shared" si="38"/>
        <v>0</v>
      </c>
      <c r="H106" s="249">
        <f t="shared" si="38"/>
        <v>0</v>
      </c>
      <c r="I106" s="249">
        <f t="shared" si="38"/>
        <v>0</v>
      </c>
      <c r="J106" s="249">
        <f t="shared" si="38"/>
        <v>0</v>
      </c>
      <c r="K106" s="249">
        <f t="shared" si="38"/>
        <v>0</v>
      </c>
      <c r="L106" s="249">
        <f t="shared" si="38"/>
        <v>0</v>
      </c>
      <c r="M106" s="249">
        <f t="shared" si="38"/>
        <v>335000</v>
      </c>
      <c r="N106" s="249">
        <f t="shared" si="38"/>
        <v>335000</v>
      </c>
      <c r="O106" s="249">
        <f t="shared" si="38"/>
        <v>0</v>
      </c>
      <c r="P106" s="249">
        <f t="shared" si="38"/>
        <v>0</v>
      </c>
      <c r="Q106" s="250"/>
      <c r="R106" s="250"/>
      <c r="S106" s="250"/>
      <c r="T106" s="250"/>
      <c r="U106" s="250"/>
      <c r="V106" s="251"/>
      <c r="W106" s="251"/>
      <c r="X106" s="251"/>
      <c r="Y106" s="251"/>
      <c r="Z106" s="251"/>
      <c r="AA106" s="251"/>
      <c r="AB106" s="251"/>
      <c r="AC106" s="251"/>
      <c r="AD106" s="251"/>
      <c r="AE106" s="251"/>
      <c r="AF106" s="251"/>
      <c r="AG106" s="251"/>
      <c r="AH106" s="251"/>
      <c r="AI106" s="251"/>
      <c r="AJ106" s="251"/>
      <c r="AK106" s="251"/>
      <c r="AL106" s="251"/>
      <c r="AM106" s="251"/>
      <c r="AN106" s="251"/>
      <c r="AO106" s="251"/>
      <c r="AP106" s="251"/>
      <c r="AQ106" s="251"/>
      <c r="AR106" s="251"/>
      <c r="AS106" s="251"/>
      <c r="AT106" s="251"/>
      <c r="AU106" s="251"/>
      <c r="AV106" s="251"/>
      <c r="AW106" s="251"/>
      <c r="AX106" s="251"/>
      <c r="AY106" s="251"/>
      <c r="AZ106" s="251"/>
      <c r="BA106" s="251"/>
      <c r="BB106" s="251"/>
      <c r="BC106" s="251"/>
      <c r="BD106" s="251"/>
      <c r="BE106" s="251"/>
      <c r="BF106" s="251"/>
      <c r="BG106" s="251"/>
      <c r="BH106" s="251"/>
      <c r="BI106" s="251"/>
      <c r="BJ106" s="251"/>
      <c r="BK106" s="251"/>
      <c r="BL106" s="251"/>
      <c r="BM106" s="251"/>
      <c r="BN106" s="251"/>
      <c r="BO106" s="251"/>
      <c r="BP106" s="251"/>
      <c r="BQ106" s="251"/>
      <c r="BR106" s="251"/>
      <c r="BS106" s="251"/>
      <c r="BT106" s="251"/>
      <c r="BU106" s="251"/>
      <c r="BV106" s="251"/>
      <c r="BW106" s="251"/>
      <c r="BX106" s="251"/>
      <c r="BY106" s="251"/>
      <c r="BZ106" s="251"/>
      <c r="CA106" s="251"/>
      <c r="CB106" s="251"/>
      <c r="CC106" s="251"/>
      <c r="CD106" s="251"/>
      <c r="CE106" s="251"/>
      <c r="CF106" s="251"/>
      <c r="CG106" s="251"/>
      <c r="CH106" s="251"/>
      <c r="CI106" s="251"/>
      <c r="CJ106" s="251"/>
      <c r="CK106" s="251"/>
      <c r="CL106" s="251"/>
      <c r="CM106" s="251"/>
      <c r="CN106" s="251"/>
      <c r="CO106" s="251"/>
      <c r="CP106" s="251"/>
      <c r="CQ106" s="251"/>
      <c r="CR106" s="251"/>
      <c r="CS106" s="251"/>
      <c r="CT106" s="251"/>
      <c r="CU106" s="251"/>
      <c r="CV106" s="251"/>
      <c r="CW106" s="251"/>
      <c r="CX106" s="251"/>
      <c r="CY106" s="251"/>
      <c r="CZ106" s="251"/>
      <c r="DA106" s="251"/>
      <c r="DB106" s="251"/>
      <c r="DC106" s="251"/>
      <c r="DD106" s="251"/>
      <c r="DE106" s="251"/>
      <c r="DF106" s="251"/>
      <c r="DG106" s="251"/>
      <c r="DH106" s="251"/>
      <c r="DI106" s="251"/>
      <c r="DJ106" s="251"/>
      <c r="DK106" s="251"/>
      <c r="DL106" s="251"/>
      <c r="DM106" s="251"/>
      <c r="DN106" s="251"/>
      <c r="DO106" s="251"/>
      <c r="DP106" s="251"/>
      <c r="DQ106" s="251"/>
      <c r="DR106" s="251"/>
      <c r="DS106" s="251"/>
      <c r="DT106" s="251"/>
      <c r="DU106" s="251"/>
      <c r="DV106" s="251"/>
      <c r="DW106" s="251"/>
      <c r="DX106" s="251"/>
      <c r="DY106" s="251"/>
      <c r="DZ106" s="251"/>
      <c r="EA106" s="251"/>
      <c r="EB106" s="251"/>
      <c r="EC106" s="251"/>
      <c r="ED106" s="251"/>
      <c r="EE106" s="251"/>
      <c r="EF106" s="251"/>
      <c r="EG106" s="251"/>
      <c r="EH106" s="251"/>
      <c r="EI106" s="251"/>
      <c r="EJ106" s="251"/>
      <c r="EK106" s="251"/>
      <c r="EL106" s="251"/>
      <c r="EM106" s="251"/>
      <c r="EN106" s="251"/>
      <c r="EO106" s="251"/>
      <c r="EP106" s="251"/>
      <c r="EQ106" s="251"/>
      <c r="ER106" s="251"/>
      <c r="ES106" s="251"/>
      <c r="ET106" s="251"/>
      <c r="EU106" s="251"/>
      <c r="EV106" s="251"/>
      <c r="EW106" s="251"/>
      <c r="EX106" s="251"/>
      <c r="EY106" s="251"/>
      <c r="EZ106" s="251"/>
      <c r="FA106" s="251"/>
      <c r="FB106" s="251"/>
      <c r="FC106" s="251"/>
      <c r="FD106" s="251"/>
      <c r="FE106" s="251"/>
      <c r="FF106" s="251"/>
      <c r="FG106" s="251"/>
      <c r="FH106" s="251"/>
      <c r="FI106" s="251"/>
      <c r="FJ106" s="251"/>
      <c r="FK106" s="251"/>
      <c r="FL106" s="251"/>
      <c r="FM106" s="251"/>
      <c r="FN106" s="251"/>
      <c r="FO106" s="251"/>
      <c r="FP106" s="251"/>
      <c r="FQ106" s="251"/>
      <c r="FR106" s="251"/>
      <c r="FS106" s="251"/>
      <c r="FT106" s="251"/>
      <c r="FU106" s="251"/>
      <c r="FV106" s="251"/>
      <c r="FW106" s="251"/>
      <c r="FX106" s="251"/>
      <c r="FY106" s="251"/>
      <c r="FZ106" s="251"/>
      <c r="GA106" s="251"/>
      <c r="GB106" s="251"/>
      <c r="GC106" s="251"/>
      <c r="GD106" s="251"/>
      <c r="GE106" s="251"/>
      <c r="GF106" s="251"/>
      <c r="GG106" s="251"/>
      <c r="GH106" s="251"/>
      <c r="GI106" s="251"/>
      <c r="GJ106" s="251"/>
      <c r="GK106" s="251"/>
      <c r="GL106" s="251"/>
      <c r="GM106" s="251"/>
      <c r="GN106" s="251"/>
      <c r="GO106" s="251"/>
      <c r="GP106" s="251"/>
      <c r="GQ106" s="251"/>
      <c r="GR106" s="251"/>
      <c r="GS106" s="251"/>
      <c r="GT106" s="251"/>
      <c r="GU106" s="251"/>
      <c r="GV106" s="251"/>
      <c r="GW106" s="251"/>
      <c r="GX106" s="251"/>
      <c r="GY106" s="251"/>
      <c r="GZ106" s="251"/>
      <c r="HA106" s="251"/>
      <c r="HB106" s="251"/>
      <c r="HC106" s="251"/>
      <c r="HD106" s="251"/>
      <c r="HE106" s="251"/>
      <c r="HF106" s="251"/>
      <c r="HG106" s="251"/>
      <c r="HH106" s="251"/>
      <c r="HI106" s="251"/>
      <c r="HJ106" s="251"/>
      <c r="HK106" s="251"/>
      <c r="HL106" s="251"/>
      <c r="HM106" s="251"/>
      <c r="HN106" s="251"/>
      <c r="HO106" s="251"/>
      <c r="HP106" s="251"/>
      <c r="HQ106" s="251"/>
      <c r="HR106" s="251"/>
      <c r="HS106" s="251"/>
      <c r="HT106" s="251"/>
      <c r="HU106" s="251"/>
      <c r="HV106" s="251"/>
      <c r="HW106" s="251"/>
      <c r="HX106" s="251"/>
      <c r="HY106" s="251"/>
      <c r="HZ106" s="251"/>
      <c r="IA106" s="251"/>
      <c r="IB106" s="251"/>
      <c r="IC106" s="251"/>
      <c r="ID106" s="251"/>
      <c r="IE106" s="251"/>
      <c r="IF106" s="251"/>
      <c r="IG106" s="251"/>
      <c r="IH106" s="251"/>
      <c r="II106" s="251"/>
      <c r="IJ106" s="251"/>
      <c r="IK106" s="251"/>
      <c r="IL106" s="251"/>
      <c r="IM106" s="251"/>
      <c r="IN106" s="251"/>
      <c r="IO106" s="251"/>
      <c r="IP106" s="251"/>
      <c r="IQ106" s="251"/>
      <c r="IR106" s="251"/>
      <c r="IS106" s="251"/>
      <c r="IT106" s="251"/>
      <c r="IU106" s="251"/>
      <c r="IV106" s="251"/>
    </row>
    <row r="107" spans="1:256" ht="15" hidden="1">
      <c r="A107" s="805" t="s">
        <v>49</v>
      </c>
      <c r="B107" s="808" t="s">
        <v>50</v>
      </c>
      <c r="C107" s="242" t="s">
        <v>0</v>
      </c>
      <c r="D107" s="256">
        <f t="shared" ref="D107:O108" si="39">D110+D113+D116+D119+D122</f>
        <v>6180778</v>
      </c>
      <c r="E107" s="244">
        <f t="shared" si="39"/>
        <v>6112778</v>
      </c>
      <c r="F107" s="244">
        <f t="shared" si="39"/>
        <v>6107778</v>
      </c>
      <c r="G107" s="244">
        <f t="shared" si="39"/>
        <v>5159009</v>
      </c>
      <c r="H107" s="244">
        <f t="shared" si="39"/>
        <v>948769</v>
      </c>
      <c r="I107" s="244">
        <f t="shared" si="39"/>
        <v>0</v>
      </c>
      <c r="J107" s="244">
        <f t="shared" si="39"/>
        <v>5000</v>
      </c>
      <c r="K107" s="244">
        <f t="shared" si="39"/>
        <v>0</v>
      </c>
      <c r="L107" s="244">
        <f t="shared" si="39"/>
        <v>0</v>
      </c>
      <c r="M107" s="244">
        <f t="shared" si="39"/>
        <v>68000</v>
      </c>
      <c r="N107" s="244">
        <f t="shared" si="39"/>
        <v>68000</v>
      </c>
      <c r="O107" s="244">
        <f t="shared" si="39"/>
        <v>0</v>
      </c>
      <c r="P107" s="244">
        <f>P110+P113+P116+P119+P122</f>
        <v>0</v>
      </c>
      <c r="Q107" s="257"/>
      <c r="R107" s="257"/>
      <c r="S107" s="257"/>
      <c r="T107" s="257"/>
      <c r="U107" s="257"/>
      <c r="V107" s="258"/>
      <c r="W107" s="258"/>
      <c r="X107" s="258"/>
      <c r="Y107" s="258"/>
      <c r="Z107" s="258"/>
      <c r="AA107" s="258"/>
      <c r="AB107" s="258"/>
      <c r="AC107" s="258"/>
      <c r="AD107" s="258"/>
      <c r="AE107" s="258"/>
      <c r="AF107" s="258"/>
      <c r="AG107" s="258"/>
      <c r="AH107" s="258"/>
      <c r="AI107" s="258"/>
      <c r="AJ107" s="258"/>
      <c r="AK107" s="258"/>
      <c r="AL107" s="258"/>
      <c r="AM107" s="258"/>
      <c r="AN107" s="258"/>
      <c r="AO107" s="258"/>
      <c r="AP107" s="258"/>
      <c r="AQ107" s="258"/>
      <c r="AR107" s="258"/>
      <c r="AS107" s="258"/>
      <c r="AT107" s="258"/>
      <c r="AU107" s="258"/>
      <c r="AV107" s="258"/>
      <c r="AW107" s="258"/>
      <c r="AX107" s="258"/>
      <c r="AY107" s="258"/>
      <c r="AZ107" s="258"/>
      <c r="BA107" s="258"/>
      <c r="BB107" s="258"/>
      <c r="BC107" s="258"/>
      <c r="BD107" s="258"/>
      <c r="BE107" s="258"/>
      <c r="BF107" s="258"/>
      <c r="BG107" s="258"/>
      <c r="BH107" s="258"/>
      <c r="BI107" s="258"/>
      <c r="BJ107" s="258"/>
      <c r="BK107" s="258"/>
      <c r="BL107" s="258"/>
      <c r="BM107" s="258"/>
      <c r="BN107" s="258"/>
      <c r="BO107" s="258"/>
      <c r="BP107" s="258"/>
      <c r="BQ107" s="258"/>
      <c r="BR107" s="258"/>
      <c r="BS107" s="258"/>
      <c r="BT107" s="258"/>
      <c r="BU107" s="258"/>
      <c r="BV107" s="258"/>
      <c r="BW107" s="258"/>
      <c r="BX107" s="258"/>
      <c r="BY107" s="258"/>
      <c r="BZ107" s="258"/>
      <c r="CA107" s="258"/>
      <c r="CB107" s="258"/>
      <c r="CC107" s="258"/>
      <c r="CD107" s="258"/>
      <c r="CE107" s="258"/>
      <c r="CF107" s="258"/>
      <c r="CG107" s="258"/>
      <c r="CH107" s="258"/>
      <c r="CI107" s="258"/>
      <c r="CJ107" s="258"/>
      <c r="CK107" s="258"/>
      <c r="CL107" s="258"/>
      <c r="CM107" s="258"/>
      <c r="CN107" s="258"/>
      <c r="CO107" s="258"/>
      <c r="CP107" s="258"/>
      <c r="CQ107" s="258"/>
      <c r="CR107" s="258"/>
      <c r="CS107" s="258"/>
      <c r="CT107" s="258"/>
      <c r="CU107" s="258"/>
      <c r="CV107" s="258"/>
      <c r="CW107" s="258"/>
      <c r="CX107" s="258"/>
      <c r="CY107" s="258"/>
      <c r="CZ107" s="258"/>
      <c r="DA107" s="258"/>
      <c r="DB107" s="258"/>
      <c r="DC107" s="258"/>
      <c r="DD107" s="258"/>
      <c r="DE107" s="258"/>
      <c r="DF107" s="258"/>
      <c r="DG107" s="258"/>
      <c r="DH107" s="258"/>
      <c r="DI107" s="258"/>
      <c r="DJ107" s="258"/>
      <c r="DK107" s="258"/>
      <c r="DL107" s="258"/>
      <c r="DM107" s="258"/>
      <c r="DN107" s="258"/>
      <c r="DO107" s="258"/>
      <c r="DP107" s="258"/>
      <c r="DQ107" s="258"/>
      <c r="DR107" s="258"/>
      <c r="DS107" s="258"/>
      <c r="DT107" s="258"/>
      <c r="DU107" s="258"/>
      <c r="DV107" s="258"/>
      <c r="DW107" s="258"/>
      <c r="DX107" s="258"/>
      <c r="DY107" s="258"/>
      <c r="DZ107" s="258"/>
      <c r="EA107" s="258"/>
      <c r="EB107" s="258"/>
      <c r="EC107" s="258"/>
      <c r="ED107" s="258"/>
      <c r="EE107" s="258"/>
      <c r="EF107" s="258"/>
      <c r="EG107" s="258"/>
      <c r="EH107" s="258"/>
      <c r="EI107" s="258"/>
      <c r="EJ107" s="258"/>
      <c r="EK107" s="258"/>
      <c r="EL107" s="258"/>
      <c r="EM107" s="258"/>
      <c r="EN107" s="258"/>
      <c r="EO107" s="258"/>
      <c r="EP107" s="258"/>
      <c r="EQ107" s="258"/>
      <c r="ER107" s="258"/>
      <c r="ES107" s="258"/>
      <c r="ET107" s="258"/>
      <c r="EU107" s="258"/>
      <c r="EV107" s="258"/>
      <c r="EW107" s="258"/>
      <c r="EX107" s="258"/>
      <c r="EY107" s="258"/>
      <c r="EZ107" s="258"/>
      <c r="FA107" s="258"/>
      <c r="FB107" s="258"/>
      <c r="FC107" s="258"/>
      <c r="FD107" s="258"/>
      <c r="FE107" s="258"/>
      <c r="FF107" s="258"/>
      <c r="FG107" s="258"/>
      <c r="FH107" s="258"/>
      <c r="FI107" s="258"/>
      <c r="FJ107" s="258"/>
      <c r="FK107" s="258"/>
      <c r="FL107" s="258"/>
      <c r="FM107" s="258"/>
      <c r="FN107" s="258"/>
      <c r="FO107" s="258"/>
      <c r="FP107" s="258"/>
      <c r="FQ107" s="258"/>
      <c r="FR107" s="258"/>
      <c r="FS107" s="258"/>
      <c r="FT107" s="258"/>
      <c r="FU107" s="258"/>
      <c r="FV107" s="258"/>
      <c r="FW107" s="258"/>
      <c r="FX107" s="258"/>
      <c r="FY107" s="258"/>
      <c r="FZ107" s="258"/>
      <c r="GA107" s="258"/>
      <c r="GB107" s="258"/>
      <c r="GC107" s="258"/>
      <c r="GD107" s="258"/>
      <c r="GE107" s="258"/>
      <c r="GF107" s="258"/>
      <c r="GG107" s="258"/>
      <c r="GH107" s="258"/>
      <c r="GI107" s="258"/>
      <c r="GJ107" s="258"/>
      <c r="GK107" s="258"/>
      <c r="GL107" s="258"/>
      <c r="GM107" s="258"/>
      <c r="GN107" s="258"/>
      <c r="GO107" s="258"/>
      <c r="GP107" s="258"/>
      <c r="GQ107" s="258"/>
      <c r="GR107" s="258"/>
      <c r="GS107" s="258"/>
      <c r="GT107" s="258"/>
      <c r="GU107" s="258"/>
      <c r="GV107" s="258"/>
      <c r="GW107" s="258"/>
      <c r="GX107" s="258"/>
      <c r="GY107" s="258"/>
      <c r="GZ107" s="258"/>
      <c r="HA107" s="258"/>
      <c r="HB107" s="258"/>
      <c r="HC107" s="258"/>
      <c r="HD107" s="258"/>
      <c r="HE107" s="258"/>
      <c r="HF107" s="258"/>
      <c r="HG107" s="258"/>
      <c r="HH107" s="258"/>
      <c r="HI107" s="258"/>
      <c r="HJ107" s="258"/>
      <c r="HK107" s="258"/>
      <c r="HL107" s="258"/>
      <c r="HM107" s="258"/>
      <c r="HN107" s="258"/>
      <c r="HO107" s="258"/>
      <c r="HP107" s="258"/>
      <c r="HQ107" s="258"/>
      <c r="HR107" s="258"/>
      <c r="HS107" s="258"/>
      <c r="HT107" s="258"/>
      <c r="HU107" s="258"/>
      <c r="HV107" s="258"/>
      <c r="HW107" s="258"/>
      <c r="HX107" s="258"/>
      <c r="HY107" s="258"/>
      <c r="HZ107" s="258"/>
      <c r="IA107" s="258"/>
      <c r="IB107" s="258"/>
      <c r="IC107" s="258"/>
      <c r="ID107" s="258"/>
      <c r="IE107" s="258"/>
      <c r="IF107" s="258"/>
      <c r="IG107" s="258"/>
      <c r="IH107" s="258"/>
      <c r="II107" s="258"/>
      <c r="IJ107" s="258"/>
      <c r="IK107" s="258"/>
      <c r="IL107" s="258"/>
      <c r="IM107" s="258"/>
      <c r="IN107" s="258"/>
      <c r="IO107" s="258"/>
      <c r="IP107" s="258"/>
      <c r="IQ107" s="258"/>
      <c r="IR107" s="258"/>
      <c r="IS107" s="258"/>
      <c r="IT107" s="258"/>
      <c r="IU107" s="258"/>
      <c r="IV107" s="258"/>
    </row>
    <row r="108" spans="1:256" ht="15" hidden="1">
      <c r="A108" s="806"/>
      <c r="B108" s="809"/>
      <c r="C108" s="242" t="s">
        <v>1</v>
      </c>
      <c r="D108" s="256">
        <f t="shared" si="39"/>
        <v>0</v>
      </c>
      <c r="E108" s="244">
        <f t="shared" si="39"/>
        <v>0</v>
      </c>
      <c r="F108" s="244">
        <f t="shared" si="39"/>
        <v>0</v>
      </c>
      <c r="G108" s="244">
        <f t="shared" si="39"/>
        <v>0</v>
      </c>
      <c r="H108" s="244">
        <f t="shared" si="39"/>
        <v>0</v>
      </c>
      <c r="I108" s="244">
        <f t="shared" si="39"/>
        <v>0</v>
      </c>
      <c r="J108" s="244">
        <f t="shared" si="39"/>
        <v>0</v>
      </c>
      <c r="K108" s="244">
        <f t="shared" si="39"/>
        <v>0</v>
      </c>
      <c r="L108" s="244">
        <f t="shared" si="39"/>
        <v>0</v>
      </c>
      <c r="M108" s="244">
        <f t="shared" si="39"/>
        <v>0</v>
      </c>
      <c r="N108" s="244">
        <f t="shared" si="39"/>
        <v>0</v>
      </c>
      <c r="O108" s="244">
        <f t="shared" si="39"/>
        <v>0</v>
      </c>
      <c r="P108" s="244">
        <f>P111+P114+P117+P120+P123</f>
        <v>0</v>
      </c>
      <c r="Q108" s="257"/>
      <c r="R108" s="257"/>
      <c r="S108" s="257"/>
      <c r="T108" s="257"/>
      <c r="U108" s="257"/>
      <c r="V108" s="258"/>
      <c r="W108" s="258"/>
      <c r="X108" s="258"/>
      <c r="Y108" s="258"/>
      <c r="Z108" s="258"/>
      <c r="AA108" s="258"/>
      <c r="AB108" s="258"/>
      <c r="AC108" s="258"/>
      <c r="AD108" s="258"/>
      <c r="AE108" s="258"/>
      <c r="AF108" s="258"/>
      <c r="AG108" s="258"/>
      <c r="AH108" s="258"/>
      <c r="AI108" s="258"/>
      <c r="AJ108" s="258"/>
      <c r="AK108" s="258"/>
      <c r="AL108" s="258"/>
      <c r="AM108" s="258"/>
      <c r="AN108" s="258"/>
      <c r="AO108" s="258"/>
      <c r="AP108" s="258"/>
      <c r="AQ108" s="258"/>
      <c r="AR108" s="258"/>
      <c r="AS108" s="258"/>
      <c r="AT108" s="258"/>
      <c r="AU108" s="258"/>
      <c r="AV108" s="258"/>
      <c r="AW108" s="258"/>
      <c r="AX108" s="258"/>
      <c r="AY108" s="258"/>
      <c r="AZ108" s="258"/>
      <c r="BA108" s="258"/>
      <c r="BB108" s="258"/>
      <c r="BC108" s="258"/>
      <c r="BD108" s="258"/>
      <c r="BE108" s="258"/>
      <c r="BF108" s="258"/>
      <c r="BG108" s="258"/>
      <c r="BH108" s="258"/>
      <c r="BI108" s="258"/>
      <c r="BJ108" s="258"/>
      <c r="BK108" s="258"/>
      <c r="BL108" s="258"/>
      <c r="BM108" s="258"/>
      <c r="BN108" s="258"/>
      <c r="BO108" s="258"/>
      <c r="BP108" s="258"/>
      <c r="BQ108" s="258"/>
      <c r="BR108" s="258"/>
      <c r="BS108" s="258"/>
      <c r="BT108" s="258"/>
      <c r="BU108" s="258"/>
      <c r="BV108" s="258"/>
      <c r="BW108" s="258"/>
      <c r="BX108" s="258"/>
      <c r="BY108" s="258"/>
      <c r="BZ108" s="258"/>
      <c r="CA108" s="258"/>
      <c r="CB108" s="258"/>
      <c r="CC108" s="258"/>
      <c r="CD108" s="258"/>
      <c r="CE108" s="258"/>
      <c r="CF108" s="258"/>
      <c r="CG108" s="258"/>
      <c r="CH108" s="258"/>
      <c r="CI108" s="258"/>
      <c r="CJ108" s="258"/>
      <c r="CK108" s="258"/>
      <c r="CL108" s="258"/>
      <c r="CM108" s="258"/>
      <c r="CN108" s="258"/>
      <c r="CO108" s="258"/>
      <c r="CP108" s="258"/>
      <c r="CQ108" s="258"/>
      <c r="CR108" s="258"/>
      <c r="CS108" s="258"/>
      <c r="CT108" s="258"/>
      <c r="CU108" s="258"/>
      <c r="CV108" s="258"/>
      <c r="CW108" s="258"/>
      <c r="CX108" s="258"/>
      <c r="CY108" s="258"/>
      <c r="CZ108" s="258"/>
      <c r="DA108" s="258"/>
      <c r="DB108" s="258"/>
      <c r="DC108" s="258"/>
      <c r="DD108" s="258"/>
      <c r="DE108" s="258"/>
      <c r="DF108" s="258"/>
      <c r="DG108" s="258"/>
      <c r="DH108" s="258"/>
      <c r="DI108" s="258"/>
      <c r="DJ108" s="258"/>
      <c r="DK108" s="258"/>
      <c r="DL108" s="258"/>
      <c r="DM108" s="258"/>
      <c r="DN108" s="258"/>
      <c r="DO108" s="258"/>
      <c r="DP108" s="258"/>
      <c r="DQ108" s="258"/>
      <c r="DR108" s="258"/>
      <c r="DS108" s="258"/>
      <c r="DT108" s="258"/>
      <c r="DU108" s="258"/>
      <c r="DV108" s="258"/>
      <c r="DW108" s="258"/>
      <c r="DX108" s="258"/>
      <c r="DY108" s="258"/>
      <c r="DZ108" s="258"/>
      <c r="EA108" s="258"/>
      <c r="EB108" s="258"/>
      <c r="EC108" s="258"/>
      <c r="ED108" s="258"/>
      <c r="EE108" s="258"/>
      <c r="EF108" s="258"/>
      <c r="EG108" s="258"/>
      <c r="EH108" s="258"/>
      <c r="EI108" s="258"/>
      <c r="EJ108" s="258"/>
      <c r="EK108" s="258"/>
      <c r="EL108" s="258"/>
      <c r="EM108" s="258"/>
      <c r="EN108" s="258"/>
      <c r="EO108" s="258"/>
      <c r="EP108" s="258"/>
      <c r="EQ108" s="258"/>
      <c r="ER108" s="258"/>
      <c r="ES108" s="258"/>
      <c r="ET108" s="258"/>
      <c r="EU108" s="258"/>
      <c r="EV108" s="258"/>
      <c r="EW108" s="258"/>
      <c r="EX108" s="258"/>
      <c r="EY108" s="258"/>
      <c r="EZ108" s="258"/>
      <c r="FA108" s="258"/>
      <c r="FB108" s="258"/>
      <c r="FC108" s="258"/>
      <c r="FD108" s="258"/>
      <c r="FE108" s="258"/>
      <c r="FF108" s="258"/>
      <c r="FG108" s="258"/>
      <c r="FH108" s="258"/>
      <c r="FI108" s="258"/>
      <c r="FJ108" s="258"/>
      <c r="FK108" s="258"/>
      <c r="FL108" s="258"/>
      <c r="FM108" s="258"/>
      <c r="FN108" s="258"/>
      <c r="FO108" s="258"/>
      <c r="FP108" s="258"/>
      <c r="FQ108" s="258"/>
      <c r="FR108" s="258"/>
      <c r="FS108" s="258"/>
      <c r="FT108" s="258"/>
      <c r="FU108" s="258"/>
      <c r="FV108" s="258"/>
      <c r="FW108" s="258"/>
      <c r="FX108" s="258"/>
      <c r="FY108" s="258"/>
      <c r="FZ108" s="258"/>
      <c r="GA108" s="258"/>
      <c r="GB108" s="258"/>
      <c r="GC108" s="258"/>
      <c r="GD108" s="258"/>
      <c r="GE108" s="258"/>
      <c r="GF108" s="258"/>
      <c r="GG108" s="258"/>
      <c r="GH108" s="258"/>
      <c r="GI108" s="258"/>
      <c r="GJ108" s="258"/>
      <c r="GK108" s="258"/>
      <c r="GL108" s="258"/>
      <c r="GM108" s="258"/>
      <c r="GN108" s="258"/>
      <c r="GO108" s="258"/>
      <c r="GP108" s="258"/>
      <c r="GQ108" s="258"/>
      <c r="GR108" s="258"/>
      <c r="GS108" s="258"/>
      <c r="GT108" s="258"/>
      <c r="GU108" s="258"/>
      <c r="GV108" s="258"/>
      <c r="GW108" s="258"/>
      <c r="GX108" s="258"/>
      <c r="GY108" s="258"/>
      <c r="GZ108" s="258"/>
      <c r="HA108" s="258"/>
      <c r="HB108" s="258"/>
      <c r="HC108" s="258"/>
      <c r="HD108" s="258"/>
      <c r="HE108" s="258"/>
      <c r="HF108" s="258"/>
      <c r="HG108" s="258"/>
      <c r="HH108" s="258"/>
      <c r="HI108" s="258"/>
      <c r="HJ108" s="258"/>
      <c r="HK108" s="258"/>
      <c r="HL108" s="258"/>
      <c r="HM108" s="258"/>
      <c r="HN108" s="258"/>
      <c r="HO108" s="258"/>
      <c r="HP108" s="258"/>
      <c r="HQ108" s="258"/>
      <c r="HR108" s="258"/>
      <c r="HS108" s="258"/>
      <c r="HT108" s="258"/>
      <c r="HU108" s="258"/>
      <c r="HV108" s="258"/>
      <c r="HW108" s="258"/>
      <c r="HX108" s="258"/>
      <c r="HY108" s="258"/>
      <c r="HZ108" s="258"/>
      <c r="IA108" s="258"/>
      <c r="IB108" s="258"/>
      <c r="IC108" s="258"/>
      <c r="ID108" s="258"/>
      <c r="IE108" s="258"/>
      <c r="IF108" s="258"/>
      <c r="IG108" s="258"/>
      <c r="IH108" s="258"/>
      <c r="II108" s="258"/>
      <c r="IJ108" s="258"/>
      <c r="IK108" s="258"/>
      <c r="IL108" s="258"/>
      <c r="IM108" s="258"/>
      <c r="IN108" s="258"/>
      <c r="IO108" s="258"/>
      <c r="IP108" s="258"/>
      <c r="IQ108" s="258"/>
      <c r="IR108" s="258"/>
      <c r="IS108" s="258"/>
      <c r="IT108" s="258"/>
      <c r="IU108" s="258"/>
      <c r="IV108" s="258"/>
    </row>
    <row r="109" spans="1:256" ht="15" hidden="1">
      <c r="A109" s="807"/>
      <c r="B109" s="810"/>
      <c r="C109" s="242" t="s">
        <v>2</v>
      </c>
      <c r="D109" s="256">
        <f>D107+D108</f>
        <v>6180778</v>
      </c>
      <c r="E109" s="244">
        <f t="shared" ref="E109:P109" si="40">E107+E108</f>
        <v>6112778</v>
      </c>
      <c r="F109" s="244">
        <f t="shared" si="40"/>
        <v>6107778</v>
      </c>
      <c r="G109" s="244">
        <f t="shared" si="40"/>
        <v>5159009</v>
      </c>
      <c r="H109" s="244">
        <f t="shared" si="40"/>
        <v>948769</v>
      </c>
      <c r="I109" s="244">
        <f t="shared" si="40"/>
        <v>0</v>
      </c>
      <c r="J109" s="244">
        <f t="shared" si="40"/>
        <v>5000</v>
      </c>
      <c r="K109" s="244">
        <f t="shared" si="40"/>
        <v>0</v>
      </c>
      <c r="L109" s="244">
        <f t="shared" si="40"/>
        <v>0</v>
      </c>
      <c r="M109" s="244">
        <f t="shared" si="40"/>
        <v>68000</v>
      </c>
      <c r="N109" s="244">
        <f t="shared" si="40"/>
        <v>68000</v>
      </c>
      <c r="O109" s="244">
        <f t="shared" si="40"/>
        <v>0</v>
      </c>
      <c r="P109" s="244">
        <f t="shared" si="40"/>
        <v>0</v>
      </c>
      <c r="Q109" s="257"/>
      <c r="R109" s="257"/>
      <c r="S109" s="257"/>
      <c r="T109" s="257"/>
      <c r="U109" s="257"/>
      <c r="V109" s="258"/>
      <c r="W109" s="258"/>
      <c r="X109" s="258"/>
      <c r="Y109" s="258"/>
      <c r="Z109" s="258"/>
      <c r="AA109" s="258"/>
      <c r="AB109" s="258"/>
      <c r="AC109" s="258"/>
      <c r="AD109" s="258"/>
      <c r="AE109" s="258"/>
      <c r="AF109" s="258"/>
      <c r="AG109" s="258"/>
      <c r="AH109" s="258"/>
      <c r="AI109" s="258"/>
      <c r="AJ109" s="258"/>
      <c r="AK109" s="258"/>
      <c r="AL109" s="258"/>
      <c r="AM109" s="258"/>
      <c r="AN109" s="258"/>
      <c r="AO109" s="258"/>
      <c r="AP109" s="258"/>
      <c r="AQ109" s="258"/>
      <c r="AR109" s="258"/>
      <c r="AS109" s="258"/>
      <c r="AT109" s="258"/>
      <c r="AU109" s="258"/>
      <c r="AV109" s="258"/>
      <c r="AW109" s="258"/>
      <c r="AX109" s="258"/>
      <c r="AY109" s="258"/>
      <c r="AZ109" s="258"/>
      <c r="BA109" s="258"/>
      <c r="BB109" s="258"/>
      <c r="BC109" s="258"/>
      <c r="BD109" s="258"/>
      <c r="BE109" s="258"/>
      <c r="BF109" s="258"/>
      <c r="BG109" s="258"/>
      <c r="BH109" s="258"/>
      <c r="BI109" s="258"/>
      <c r="BJ109" s="258"/>
      <c r="BK109" s="258"/>
      <c r="BL109" s="258"/>
      <c r="BM109" s="258"/>
      <c r="BN109" s="258"/>
      <c r="BO109" s="258"/>
      <c r="BP109" s="258"/>
      <c r="BQ109" s="258"/>
      <c r="BR109" s="258"/>
      <c r="BS109" s="258"/>
      <c r="BT109" s="258"/>
      <c r="BU109" s="258"/>
      <c r="BV109" s="258"/>
      <c r="BW109" s="258"/>
      <c r="BX109" s="258"/>
      <c r="BY109" s="258"/>
      <c r="BZ109" s="258"/>
      <c r="CA109" s="258"/>
      <c r="CB109" s="258"/>
      <c r="CC109" s="258"/>
      <c r="CD109" s="258"/>
      <c r="CE109" s="258"/>
      <c r="CF109" s="258"/>
      <c r="CG109" s="258"/>
      <c r="CH109" s="258"/>
      <c r="CI109" s="258"/>
      <c r="CJ109" s="258"/>
      <c r="CK109" s="258"/>
      <c r="CL109" s="258"/>
      <c r="CM109" s="258"/>
      <c r="CN109" s="258"/>
      <c r="CO109" s="258"/>
      <c r="CP109" s="258"/>
      <c r="CQ109" s="258"/>
      <c r="CR109" s="258"/>
      <c r="CS109" s="258"/>
      <c r="CT109" s="258"/>
      <c r="CU109" s="258"/>
      <c r="CV109" s="258"/>
      <c r="CW109" s="258"/>
      <c r="CX109" s="258"/>
      <c r="CY109" s="258"/>
      <c r="CZ109" s="258"/>
      <c r="DA109" s="258"/>
      <c r="DB109" s="258"/>
      <c r="DC109" s="258"/>
      <c r="DD109" s="258"/>
      <c r="DE109" s="258"/>
      <c r="DF109" s="258"/>
      <c r="DG109" s="258"/>
      <c r="DH109" s="258"/>
      <c r="DI109" s="258"/>
      <c r="DJ109" s="258"/>
      <c r="DK109" s="258"/>
      <c r="DL109" s="258"/>
      <c r="DM109" s="258"/>
      <c r="DN109" s="258"/>
      <c r="DO109" s="258"/>
      <c r="DP109" s="258"/>
      <c r="DQ109" s="258"/>
      <c r="DR109" s="258"/>
      <c r="DS109" s="258"/>
      <c r="DT109" s="258"/>
      <c r="DU109" s="258"/>
      <c r="DV109" s="258"/>
      <c r="DW109" s="258"/>
      <c r="DX109" s="258"/>
      <c r="DY109" s="258"/>
      <c r="DZ109" s="258"/>
      <c r="EA109" s="258"/>
      <c r="EB109" s="258"/>
      <c r="EC109" s="258"/>
      <c r="ED109" s="258"/>
      <c r="EE109" s="258"/>
      <c r="EF109" s="258"/>
      <c r="EG109" s="258"/>
      <c r="EH109" s="258"/>
      <c r="EI109" s="258"/>
      <c r="EJ109" s="258"/>
      <c r="EK109" s="258"/>
      <c r="EL109" s="258"/>
      <c r="EM109" s="258"/>
      <c r="EN109" s="258"/>
      <c r="EO109" s="258"/>
      <c r="EP109" s="258"/>
      <c r="EQ109" s="258"/>
      <c r="ER109" s="258"/>
      <c r="ES109" s="258"/>
      <c r="ET109" s="258"/>
      <c r="EU109" s="258"/>
      <c r="EV109" s="258"/>
      <c r="EW109" s="258"/>
      <c r="EX109" s="258"/>
      <c r="EY109" s="258"/>
      <c r="EZ109" s="258"/>
      <c r="FA109" s="258"/>
      <c r="FB109" s="258"/>
      <c r="FC109" s="258"/>
      <c r="FD109" s="258"/>
      <c r="FE109" s="258"/>
      <c r="FF109" s="258"/>
      <c r="FG109" s="258"/>
      <c r="FH109" s="258"/>
      <c r="FI109" s="258"/>
      <c r="FJ109" s="258"/>
      <c r="FK109" s="258"/>
      <c r="FL109" s="258"/>
      <c r="FM109" s="258"/>
      <c r="FN109" s="258"/>
      <c r="FO109" s="258"/>
      <c r="FP109" s="258"/>
      <c r="FQ109" s="258"/>
      <c r="FR109" s="258"/>
      <c r="FS109" s="258"/>
      <c r="FT109" s="258"/>
      <c r="FU109" s="258"/>
      <c r="FV109" s="258"/>
      <c r="FW109" s="258"/>
      <c r="FX109" s="258"/>
      <c r="FY109" s="258"/>
      <c r="FZ109" s="258"/>
      <c r="GA109" s="258"/>
      <c r="GB109" s="258"/>
      <c r="GC109" s="258"/>
      <c r="GD109" s="258"/>
      <c r="GE109" s="258"/>
      <c r="GF109" s="258"/>
      <c r="GG109" s="258"/>
      <c r="GH109" s="258"/>
      <c r="GI109" s="258"/>
      <c r="GJ109" s="258"/>
      <c r="GK109" s="258"/>
      <c r="GL109" s="258"/>
      <c r="GM109" s="258"/>
      <c r="GN109" s="258"/>
      <c r="GO109" s="258"/>
      <c r="GP109" s="258"/>
      <c r="GQ109" s="258"/>
      <c r="GR109" s="258"/>
      <c r="GS109" s="258"/>
      <c r="GT109" s="258"/>
      <c r="GU109" s="258"/>
      <c r="GV109" s="258"/>
      <c r="GW109" s="258"/>
      <c r="GX109" s="258"/>
      <c r="GY109" s="258"/>
      <c r="GZ109" s="258"/>
      <c r="HA109" s="258"/>
      <c r="HB109" s="258"/>
      <c r="HC109" s="258"/>
      <c r="HD109" s="258"/>
      <c r="HE109" s="258"/>
      <c r="HF109" s="258"/>
      <c r="HG109" s="258"/>
      <c r="HH109" s="258"/>
      <c r="HI109" s="258"/>
      <c r="HJ109" s="258"/>
      <c r="HK109" s="258"/>
      <c r="HL109" s="258"/>
      <c r="HM109" s="258"/>
      <c r="HN109" s="258"/>
      <c r="HO109" s="258"/>
      <c r="HP109" s="258"/>
      <c r="HQ109" s="258"/>
      <c r="HR109" s="258"/>
      <c r="HS109" s="258"/>
      <c r="HT109" s="258"/>
      <c r="HU109" s="258"/>
      <c r="HV109" s="258"/>
      <c r="HW109" s="258"/>
      <c r="HX109" s="258"/>
      <c r="HY109" s="258"/>
      <c r="HZ109" s="258"/>
      <c r="IA109" s="258"/>
      <c r="IB109" s="258"/>
      <c r="IC109" s="258"/>
      <c r="ID109" s="258"/>
      <c r="IE109" s="258"/>
      <c r="IF109" s="258"/>
      <c r="IG109" s="258"/>
      <c r="IH109" s="258"/>
      <c r="II109" s="258"/>
      <c r="IJ109" s="258"/>
      <c r="IK109" s="258"/>
      <c r="IL109" s="258"/>
      <c r="IM109" s="258"/>
      <c r="IN109" s="258"/>
      <c r="IO109" s="258"/>
      <c r="IP109" s="258"/>
      <c r="IQ109" s="258"/>
      <c r="IR109" s="258"/>
      <c r="IS109" s="258"/>
      <c r="IT109" s="258"/>
      <c r="IU109" s="258"/>
      <c r="IV109" s="258"/>
    </row>
    <row r="110" spans="1:256" hidden="1">
      <c r="A110" s="793" t="s">
        <v>460</v>
      </c>
      <c r="B110" s="796" t="s">
        <v>540</v>
      </c>
      <c r="C110" s="247" t="s">
        <v>0</v>
      </c>
      <c r="D110" s="248">
        <f>E110+M110</f>
        <v>5653078</v>
      </c>
      <c r="E110" s="249">
        <f>F110+I110+J110+K110+L110</f>
        <v>5585078</v>
      </c>
      <c r="F110" s="249">
        <f>G110+H110</f>
        <v>5580078</v>
      </c>
      <c r="G110" s="249">
        <v>4872009</v>
      </c>
      <c r="H110" s="249">
        <v>708069</v>
      </c>
      <c r="I110" s="249">
        <v>0</v>
      </c>
      <c r="J110" s="249">
        <v>5000</v>
      </c>
      <c r="K110" s="249">
        <v>0</v>
      </c>
      <c r="L110" s="249">
        <v>0</v>
      </c>
      <c r="M110" s="249">
        <f>N110+P110</f>
        <v>68000</v>
      </c>
      <c r="N110" s="249">
        <v>68000</v>
      </c>
      <c r="O110" s="249">
        <v>0</v>
      </c>
      <c r="P110" s="249">
        <v>0</v>
      </c>
      <c r="Q110" s="250"/>
      <c r="R110" s="250"/>
      <c r="S110" s="250"/>
      <c r="T110" s="250"/>
      <c r="U110" s="250"/>
      <c r="V110" s="251"/>
      <c r="W110" s="251"/>
      <c r="X110" s="251"/>
      <c r="Y110" s="251"/>
      <c r="Z110" s="251"/>
      <c r="AA110" s="251"/>
      <c r="AB110" s="251"/>
      <c r="AC110" s="251"/>
      <c r="AD110" s="251"/>
      <c r="AE110" s="251"/>
      <c r="AF110" s="251"/>
      <c r="AG110" s="251"/>
      <c r="AH110" s="251"/>
      <c r="AI110" s="251"/>
      <c r="AJ110" s="251"/>
      <c r="AK110" s="251"/>
      <c r="AL110" s="251"/>
      <c r="AM110" s="251"/>
      <c r="AN110" s="251"/>
      <c r="AO110" s="251"/>
      <c r="AP110" s="251"/>
      <c r="AQ110" s="251"/>
      <c r="AR110" s="251"/>
      <c r="AS110" s="251"/>
      <c r="AT110" s="251"/>
      <c r="AU110" s="251"/>
      <c r="AV110" s="251"/>
      <c r="AW110" s="251"/>
      <c r="AX110" s="251"/>
      <c r="AY110" s="251"/>
      <c r="AZ110" s="251"/>
      <c r="BA110" s="251"/>
      <c r="BB110" s="251"/>
      <c r="BC110" s="251"/>
      <c r="BD110" s="251"/>
      <c r="BE110" s="251"/>
      <c r="BF110" s="251"/>
      <c r="BG110" s="251"/>
      <c r="BH110" s="251"/>
      <c r="BI110" s="251"/>
      <c r="BJ110" s="251"/>
      <c r="BK110" s="251"/>
      <c r="BL110" s="251"/>
      <c r="BM110" s="251"/>
      <c r="BN110" s="251"/>
      <c r="BO110" s="251"/>
      <c r="BP110" s="251"/>
      <c r="BQ110" s="251"/>
      <c r="BR110" s="251"/>
      <c r="BS110" s="251"/>
      <c r="BT110" s="251"/>
      <c r="BU110" s="251"/>
      <c r="BV110" s="251"/>
      <c r="BW110" s="251"/>
      <c r="BX110" s="251"/>
      <c r="BY110" s="251"/>
      <c r="BZ110" s="251"/>
      <c r="CA110" s="251"/>
      <c r="CB110" s="251"/>
      <c r="CC110" s="251"/>
      <c r="CD110" s="251"/>
      <c r="CE110" s="251"/>
      <c r="CF110" s="251"/>
      <c r="CG110" s="251"/>
      <c r="CH110" s="251"/>
      <c r="CI110" s="251"/>
      <c r="CJ110" s="251"/>
      <c r="CK110" s="251"/>
      <c r="CL110" s="251"/>
      <c r="CM110" s="251"/>
      <c r="CN110" s="251"/>
      <c r="CO110" s="251"/>
      <c r="CP110" s="251"/>
      <c r="CQ110" s="251"/>
      <c r="CR110" s="251"/>
      <c r="CS110" s="251"/>
      <c r="CT110" s="251"/>
      <c r="CU110" s="251"/>
      <c r="CV110" s="251"/>
      <c r="CW110" s="251"/>
      <c r="CX110" s="251"/>
      <c r="CY110" s="251"/>
      <c r="CZ110" s="251"/>
      <c r="DA110" s="251"/>
      <c r="DB110" s="251"/>
      <c r="DC110" s="251"/>
      <c r="DD110" s="251"/>
      <c r="DE110" s="251"/>
      <c r="DF110" s="251"/>
      <c r="DG110" s="251"/>
      <c r="DH110" s="251"/>
      <c r="DI110" s="251"/>
      <c r="DJ110" s="251"/>
      <c r="DK110" s="251"/>
      <c r="DL110" s="251"/>
      <c r="DM110" s="251"/>
      <c r="DN110" s="251"/>
      <c r="DO110" s="251"/>
      <c r="DP110" s="251"/>
      <c r="DQ110" s="251"/>
      <c r="DR110" s="251"/>
      <c r="DS110" s="251"/>
      <c r="DT110" s="251"/>
      <c r="DU110" s="251"/>
      <c r="DV110" s="251"/>
      <c r="DW110" s="251"/>
      <c r="DX110" s="251"/>
      <c r="DY110" s="251"/>
      <c r="DZ110" s="251"/>
      <c r="EA110" s="251"/>
      <c r="EB110" s="251"/>
      <c r="EC110" s="251"/>
      <c r="ED110" s="251"/>
      <c r="EE110" s="251"/>
      <c r="EF110" s="251"/>
      <c r="EG110" s="251"/>
      <c r="EH110" s="251"/>
      <c r="EI110" s="251"/>
      <c r="EJ110" s="251"/>
      <c r="EK110" s="251"/>
      <c r="EL110" s="251"/>
      <c r="EM110" s="251"/>
      <c r="EN110" s="251"/>
      <c r="EO110" s="251"/>
      <c r="EP110" s="251"/>
      <c r="EQ110" s="251"/>
      <c r="ER110" s="251"/>
      <c r="ES110" s="251"/>
      <c r="ET110" s="251"/>
      <c r="EU110" s="251"/>
      <c r="EV110" s="251"/>
      <c r="EW110" s="251"/>
      <c r="EX110" s="251"/>
      <c r="EY110" s="251"/>
      <c r="EZ110" s="251"/>
      <c r="FA110" s="251"/>
      <c r="FB110" s="251"/>
      <c r="FC110" s="251"/>
      <c r="FD110" s="251"/>
      <c r="FE110" s="251"/>
      <c r="FF110" s="251"/>
      <c r="FG110" s="251"/>
      <c r="FH110" s="251"/>
      <c r="FI110" s="251"/>
      <c r="FJ110" s="251"/>
      <c r="FK110" s="251"/>
      <c r="FL110" s="251"/>
      <c r="FM110" s="251"/>
      <c r="FN110" s="251"/>
      <c r="FO110" s="251"/>
      <c r="FP110" s="251"/>
      <c r="FQ110" s="251"/>
      <c r="FR110" s="251"/>
      <c r="FS110" s="251"/>
      <c r="FT110" s="251"/>
      <c r="FU110" s="251"/>
      <c r="FV110" s="251"/>
      <c r="FW110" s="251"/>
      <c r="FX110" s="251"/>
      <c r="FY110" s="251"/>
      <c r="FZ110" s="251"/>
      <c r="GA110" s="251"/>
      <c r="GB110" s="251"/>
      <c r="GC110" s="251"/>
      <c r="GD110" s="251"/>
      <c r="GE110" s="251"/>
      <c r="GF110" s="251"/>
      <c r="GG110" s="251"/>
      <c r="GH110" s="251"/>
      <c r="GI110" s="251"/>
      <c r="GJ110" s="251"/>
      <c r="GK110" s="251"/>
      <c r="GL110" s="251"/>
      <c r="GM110" s="251"/>
      <c r="GN110" s="251"/>
      <c r="GO110" s="251"/>
      <c r="GP110" s="251"/>
      <c r="GQ110" s="251"/>
      <c r="GR110" s="251"/>
      <c r="GS110" s="251"/>
      <c r="GT110" s="251"/>
      <c r="GU110" s="251"/>
      <c r="GV110" s="251"/>
      <c r="GW110" s="251"/>
      <c r="GX110" s="251"/>
      <c r="GY110" s="251"/>
      <c r="GZ110" s="251"/>
      <c r="HA110" s="251"/>
      <c r="HB110" s="251"/>
      <c r="HC110" s="251"/>
      <c r="HD110" s="251"/>
      <c r="HE110" s="251"/>
      <c r="HF110" s="251"/>
      <c r="HG110" s="251"/>
      <c r="HH110" s="251"/>
      <c r="HI110" s="251"/>
      <c r="HJ110" s="251"/>
      <c r="HK110" s="251"/>
      <c r="HL110" s="251"/>
      <c r="HM110" s="251"/>
      <c r="HN110" s="251"/>
      <c r="HO110" s="251"/>
      <c r="HP110" s="251"/>
      <c r="HQ110" s="251"/>
      <c r="HR110" s="251"/>
      <c r="HS110" s="251"/>
      <c r="HT110" s="251"/>
      <c r="HU110" s="251"/>
      <c r="HV110" s="251"/>
      <c r="HW110" s="251"/>
      <c r="HX110" s="251"/>
      <c r="HY110" s="251"/>
      <c r="HZ110" s="251"/>
      <c r="IA110" s="251"/>
      <c r="IB110" s="251"/>
      <c r="IC110" s="251"/>
      <c r="ID110" s="251"/>
      <c r="IE110" s="251"/>
      <c r="IF110" s="251"/>
      <c r="IG110" s="251"/>
      <c r="IH110" s="251"/>
      <c r="II110" s="251"/>
      <c r="IJ110" s="251"/>
      <c r="IK110" s="251"/>
      <c r="IL110" s="251"/>
      <c r="IM110" s="251"/>
      <c r="IN110" s="251"/>
      <c r="IO110" s="251"/>
      <c r="IP110" s="251"/>
      <c r="IQ110" s="251"/>
      <c r="IR110" s="251"/>
      <c r="IS110" s="251"/>
      <c r="IT110" s="251"/>
      <c r="IU110" s="251"/>
      <c r="IV110" s="251"/>
    </row>
    <row r="111" spans="1:256" hidden="1">
      <c r="A111" s="794"/>
      <c r="B111" s="797"/>
      <c r="C111" s="247" t="s">
        <v>1</v>
      </c>
      <c r="D111" s="248">
        <f>E111+M111</f>
        <v>0</v>
      </c>
      <c r="E111" s="249">
        <f>F111+I111+J111+K111+L111</f>
        <v>0</v>
      </c>
      <c r="F111" s="249">
        <f>G111+H111</f>
        <v>0</v>
      </c>
      <c r="G111" s="249"/>
      <c r="H111" s="249"/>
      <c r="I111" s="249"/>
      <c r="J111" s="249"/>
      <c r="K111" s="249"/>
      <c r="L111" s="249"/>
      <c r="M111" s="249">
        <f>N111+P111</f>
        <v>0</v>
      </c>
      <c r="N111" s="249"/>
      <c r="O111" s="249"/>
      <c r="P111" s="249"/>
      <c r="Q111" s="250"/>
      <c r="R111" s="250"/>
      <c r="S111" s="250"/>
      <c r="T111" s="250"/>
      <c r="U111" s="250"/>
      <c r="V111" s="251"/>
      <c r="W111" s="251"/>
      <c r="X111" s="251"/>
      <c r="Y111" s="251"/>
      <c r="Z111" s="251"/>
      <c r="AA111" s="251"/>
      <c r="AB111" s="251"/>
      <c r="AC111" s="251"/>
      <c r="AD111" s="251"/>
      <c r="AE111" s="251"/>
      <c r="AF111" s="251"/>
      <c r="AG111" s="251"/>
      <c r="AH111" s="251"/>
      <c r="AI111" s="251"/>
      <c r="AJ111" s="251"/>
      <c r="AK111" s="251"/>
      <c r="AL111" s="251"/>
      <c r="AM111" s="251"/>
      <c r="AN111" s="251"/>
      <c r="AO111" s="251"/>
      <c r="AP111" s="251"/>
      <c r="AQ111" s="251"/>
      <c r="AR111" s="251"/>
      <c r="AS111" s="251"/>
      <c r="AT111" s="251"/>
      <c r="AU111" s="251"/>
      <c r="AV111" s="251"/>
      <c r="AW111" s="251"/>
      <c r="AX111" s="251"/>
      <c r="AY111" s="251"/>
      <c r="AZ111" s="251"/>
      <c r="BA111" s="251"/>
      <c r="BB111" s="251"/>
      <c r="BC111" s="251"/>
      <c r="BD111" s="251"/>
      <c r="BE111" s="251"/>
      <c r="BF111" s="251"/>
      <c r="BG111" s="251"/>
      <c r="BH111" s="251"/>
      <c r="BI111" s="251"/>
      <c r="BJ111" s="251"/>
      <c r="BK111" s="251"/>
      <c r="BL111" s="251"/>
      <c r="BM111" s="251"/>
      <c r="BN111" s="251"/>
      <c r="BO111" s="251"/>
      <c r="BP111" s="251"/>
      <c r="BQ111" s="251"/>
      <c r="BR111" s="251"/>
      <c r="BS111" s="251"/>
      <c r="BT111" s="251"/>
      <c r="BU111" s="251"/>
      <c r="BV111" s="251"/>
      <c r="BW111" s="251"/>
      <c r="BX111" s="251"/>
      <c r="BY111" s="251"/>
      <c r="BZ111" s="251"/>
      <c r="CA111" s="251"/>
      <c r="CB111" s="251"/>
      <c r="CC111" s="251"/>
      <c r="CD111" s="251"/>
      <c r="CE111" s="251"/>
      <c r="CF111" s="251"/>
      <c r="CG111" s="251"/>
      <c r="CH111" s="251"/>
      <c r="CI111" s="251"/>
      <c r="CJ111" s="251"/>
      <c r="CK111" s="251"/>
      <c r="CL111" s="251"/>
      <c r="CM111" s="251"/>
      <c r="CN111" s="251"/>
      <c r="CO111" s="251"/>
      <c r="CP111" s="251"/>
      <c r="CQ111" s="251"/>
      <c r="CR111" s="251"/>
      <c r="CS111" s="251"/>
      <c r="CT111" s="251"/>
      <c r="CU111" s="251"/>
      <c r="CV111" s="251"/>
      <c r="CW111" s="251"/>
      <c r="CX111" s="251"/>
      <c r="CY111" s="251"/>
      <c r="CZ111" s="251"/>
      <c r="DA111" s="251"/>
      <c r="DB111" s="251"/>
      <c r="DC111" s="251"/>
      <c r="DD111" s="251"/>
      <c r="DE111" s="251"/>
      <c r="DF111" s="251"/>
      <c r="DG111" s="251"/>
      <c r="DH111" s="251"/>
      <c r="DI111" s="251"/>
      <c r="DJ111" s="251"/>
      <c r="DK111" s="251"/>
      <c r="DL111" s="251"/>
      <c r="DM111" s="251"/>
      <c r="DN111" s="251"/>
      <c r="DO111" s="251"/>
      <c r="DP111" s="251"/>
      <c r="DQ111" s="251"/>
      <c r="DR111" s="251"/>
      <c r="DS111" s="251"/>
      <c r="DT111" s="251"/>
      <c r="DU111" s="251"/>
      <c r="DV111" s="251"/>
      <c r="DW111" s="251"/>
      <c r="DX111" s="251"/>
      <c r="DY111" s="251"/>
      <c r="DZ111" s="251"/>
      <c r="EA111" s="251"/>
      <c r="EB111" s="251"/>
      <c r="EC111" s="251"/>
      <c r="ED111" s="251"/>
      <c r="EE111" s="251"/>
      <c r="EF111" s="251"/>
      <c r="EG111" s="251"/>
      <c r="EH111" s="251"/>
      <c r="EI111" s="251"/>
      <c r="EJ111" s="251"/>
      <c r="EK111" s="251"/>
      <c r="EL111" s="251"/>
      <c r="EM111" s="251"/>
      <c r="EN111" s="251"/>
      <c r="EO111" s="251"/>
      <c r="EP111" s="251"/>
      <c r="EQ111" s="251"/>
      <c r="ER111" s="251"/>
      <c r="ES111" s="251"/>
      <c r="ET111" s="251"/>
      <c r="EU111" s="251"/>
      <c r="EV111" s="251"/>
      <c r="EW111" s="251"/>
      <c r="EX111" s="251"/>
      <c r="EY111" s="251"/>
      <c r="EZ111" s="251"/>
      <c r="FA111" s="251"/>
      <c r="FB111" s="251"/>
      <c r="FC111" s="251"/>
      <c r="FD111" s="251"/>
      <c r="FE111" s="251"/>
      <c r="FF111" s="251"/>
      <c r="FG111" s="251"/>
      <c r="FH111" s="251"/>
      <c r="FI111" s="251"/>
      <c r="FJ111" s="251"/>
      <c r="FK111" s="251"/>
      <c r="FL111" s="251"/>
      <c r="FM111" s="251"/>
      <c r="FN111" s="251"/>
      <c r="FO111" s="251"/>
      <c r="FP111" s="251"/>
      <c r="FQ111" s="251"/>
      <c r="FR111" s="251"/>
      <c r="FS111" s="251"/>
      <c r="FT111" s="251"/>
      <c r="FU111" s="251"/>
      <c r="FV111" s="251"/>
      <c r="FW111" s="251"/>
      <c r="FX111" s="251"/>
      <c r="FY111" s="251"/>
      <c r="FZ111" s="251"/>
      <c r="GA111" s="251"/>
      <c r="GB111" s="251"/>
      <c r="GC111" s="251"/>
      <c r="GD111" s="251"/>
      <c r="GE111" s="251"/>
      <c r="GF111" s="251"/>
      <c r="GG111" s="251"/>
      <c r="GH111" s="251"/>
      <c r="GI111" s="251"/>
      <c r="GJ111" s="251"/>
      <c r="GK111" s="251"/>
      <c r="GL111" s="251"/>
      <c r="GM111" s="251"/>
      <c r="GN111" s="251"/>
      <c r="GO111" s="251"/>
      <c r="GP111" s="251"/>
      <c r="GQ111" s="251"/>
      <c r="GR111" s="251"/>
      <c r="GS111" s="251"/>
      <c r="GT111" s="251"/>
      <c r="GU111" s="251"/>
      <c r="GV111" s="251"/>
      <c r="GW111" s="251"/>
      <c r="GX111" s="251"/>
      <c r="GY111" s="251"/>
      <c r="GZ111" s="251"/>
      <c r="HA111" s="251"/>
      <c r="HB111" s="251"/>
      <c r="HC111" s="251"/>
      <c r="HD111" s="251"/>
      <c r="HE111" s="251"/>
      <c r="HF111" s="251"/>
      <c r="HG111" s="251"/>
      <c r="HH111" s="251"/>
      <c r="HI111" s="251"/>
      <c r="HJ111" s="251"/>
      <c r="HK111" s="251"/>
      <c r="HL111" s="251"/>
      <c r="HM111" s="251"/>
      <c r="HN111" s="251"/>
      <c r="HO111" s="251"/>
      <c r="HP111" s="251"/>
      <c r="HQ111" s="251"/>
      <c r="HR111" s="251"/>
      <c r="HS111" s="251"/>
      <c r="HT111" s="251"/>
      <c r="HU111" s="251"/>
      <c r="HV111" s="251"/>
      <c r="HW111" s="251"/>
      <c r="HX111" s="251"/>
      <c r="HY111" s="251"/>
      <c r="HZ111" s="251"/>
      <c r="IA111" s="251"/>
      <c r="IB111" s="251"/>
      <c r="IC111" s="251"/>
      <c r="ID111" s="251"/>
      <c r="IE111" s="251"/>
      <c r="IF111" s="251"/>
      <c r="IG111" s="251"/>
      <c r="IH111" s="251"/>
      <c r="II111" s="251"/>
      <c r="IJ111" s="251"/>
      <c r="IK111" s="251"/>
      <c r="IL111" s="251"/>
      <c r="IM111" s="251"/>
      <c r="IN111" s="251"/>
      <c r="IO111" s="251"/>
      <c r="IP111" s="251"/>
      <c r="IQ111" s="251"/>
      <c r="IR111" s="251"/>
      <c r="IS111" s="251"/>
      <c r="IT111" s="251"/>
      <c r="IU111" s="251"/>
      <c r="IV111" s="251"/>
    </row>
    <row r="112" spans="1:256" hidden="1">
      <c r="A112" s="795"/>
      <c r="B112" s="798"/>
      <c r="C112" s="247" t="s">
        <v>2</v>
      </c>
      <c r="D112" s="248">
        <f>D110+D111</f>
        <v>5653078</v>
      </c>
      <c r="E112" s="249">
        <f t="shared" ref="E112:O112" si="41">E110+E111</f>
        <v>5585078</v>
      </c>
      <c r="F112" s="249">
        <f t="shared" si="41"/>
        <v>5580078</v>
      </c>
      <c r="G112" s="249">
        <f t="shared" si="41"/>
        <v>4872009</v>
      </c>
      <c r="H112" s="249">
        <f t="shared" si="41"/>
        <v>708069</v>
      </c>
      <c r="I112" s="249">
        <f t="shared" si="41"/>
        <v>0</v>
      </c>
      <c r="J112" s="249">
        <f t="shared" si="41"/>
        <v>5000</v>
      </c>
      <c r="K112" s="249">
        <f t="shared" si="41"/>
        <v>0</v>
      </c>
      <c r="L112" s="249">
        <f t="shared" si="41"/>
        <v>0</v>
      </c>
      <c r="M112" s="249">
        <f t="shared" si="41"/>
        <v>68000</v>
      </c>
      <c r="N112" s="249">
        <f t="shared" si="41"/>
        <v>68000</v>
      </c>
      <c r="O112" s="249">
        <f t="shared" si="41"/>
        <v>0</v>
      </c>
      <c r="P112" s="249">
        <f>P110+P111</f>
        <v>0</v>
      </c>
      <c r="Q112" s="250"/>
      <c r="R112" s="250"/>
      <c r="S112" s="250"/>
      <c r="T112" s="250"/>
      <c r="U112" s="250"/>
      <c r="V112" s="251"/>
      <c r="W112" s="251"/>
      <c r="X112" s="251"/>
      <c r="Y112" s="251"/>
      <c r="Z112" s="251"/>
      <c r="AA112" s="251"/>
      <c r="AB112" s="251"/>
      <c r="AC112" s="251"/>
      <c r="AD112" s="251"/>
      <c r="AE112" s="251"/>
      <c r="AF112" s="251"/>
      <c r="AG112" s="251"/>
      <c r="AH112" s="251"/>
      <c r="AI112" s="251"/>
      <c r="AJ112" s="251"/>
      <c r="AK112" s="251"/>
      <c r="AL112" s="251"/>
      <c r="AM112" s="251"/>
      <c r="AN112" s="251"/>
      <c r="AO112" s="251"/>
      <c r="AP112" s="251"/>
      <c r="AQ112" s="251"/>
      <c r="AR112" s="251"/>
      <c r="AS112" s="251"/>
      <c r="AT112" s="251"/>
      <c r="AU112" s="251"/>
      <c r="AV112" s="251"/>
      <c r="AW112" s="251"/>
      <c r="AX112" s="251"/>
      <c r="AY112" s="251"/>
      <c r="AZ112" s="251"/>
      <c r="BA112" s="251"/>
      <c r="BB112" s="251"/>
      <c r="BC112" s="251"/>
      <c r="BD112" s="251"/>
      <c r="BE112" s="251"/>
      <c r="BF112" s="251"/>
      <c r="BG112" s="251"/>
      <c r="BH112" s="251"/>
      <c r="BI112" s="251"/>
      <c r="BJ112" s="251"/>
      <c r="BK112" s="251"/>
      <c r="BL112" s="251"/>
      <c r="BM112" s="251"/>
      <c r="BN112" s="251"/>
      <c r="BO112" s="251"/>
      <c r="BP112" s="251"/>
      <c r="BQ112" s="251"/>
      <c r="BR112" s="251"/>
      <c r="BS112" s="251"/>
      <c r="BT112" s="251"/>
      <c r="BU112" s="251"/>
      <c r="BV112" s="251"/>
      <c r="BW112" s="251"/>
      <c r="BX112" s="251"/>
      <c r="BY112" s="251"/>
      <c r="BZ112" s="251"/>
      <c r="CA112" s="251"/>
      <c r="CB112" s="251"/>
      <c r="CC112" s="251"/>
      <c r="CD112" s="251"/>
      <c r="CE112" s="251"/>
      <c r="CF112" s="251"/>
      <c r="CG112" s="251"/>
      <c r="CH112" s="251"/>
      <c r="CI112" s="251"/>
      <c r="CJ112" s="251"/>
      <c r="CK112" s="251"/>
      <c r="CL112" s="251"/>
      <c r="CM112" s="251"/>
      <c r="CN112" s="251"/>
      <c r="CO112" s="251"/>
      <c r="CP112" s="251"/>
      <c r="CQ112" s="251"/>
      <c r="CR112" s="251"/>
      <c r="CS112" s="251"/>
      <c r="CT112" s="251"/>
      <c r="CU112" s="251"/>
      <c r="CV112" s="251"/>
      <c r="CW112" s="251"/>
      <c r="CX112" s="251"/>
      <c r="CY112" s="251"/>
      <c r="CZ112" s="251"/>
      <c r="DA112" s="251"/>
      <c r="DB112" s="251"/>
      <c r="DC112" s="251"/>
      <c r="DD112" s="251"/>
      <c r="DE112" s="251"/>
      <c r="DF112" s="251"/>
      <c r="DG112" s="251"/>
      <c r="DH112" s="251"/>
      <c r="DI112" s="251"/>
      <c r="DJ112" s="251"/>
      <c r="DK112" s="251"/>
      <c r="DL112" s="251"/>
      <c r="DM112" s="251"/>
      <c r="DN112" s="251"/>
      <c r="DO112" s="251"/>
      <c r="DP112" s="251"/>
      <c r="DQ112" s="251"/>
      <c r="DR112" s="251"/>
      <c r="DS112" s="251"/>
      <c r="DT112" s="251"/>
      <c r="DU112" s="251"/>
      <c r="DV112" s="251"/>
      <c r="DW112" s="251"/>
      <c r="DX112" s="251"/>
      <c r="DY112" s="251"/>
      <c r="DZ112" s="251"/>
      <c r="EA112" s="251"/>
      <c r="EB112" s="251"/>
      <c r="EC112" s="251"/>
      <c r="ED112" s="251"/>
      <c r="EE112" s="251"/>
      <c r="EF112" s="251"/>
      <c r="EG112" s="251"/>
      <c r="EH112" s="251"/>
      <c r="EI112" s="251"/>
      <c r="EJ112" s="251"/>
      <c r="EK112" s="251"/>
      <c r="EL112" s="251"/>
      <c r="EM112" s="251"/>
      <c r="EN112" s="251"/>
      <c r="EO112" s="251"/>
      <c r="EP112" s="251"/>
      <c r="EQ112" s="251"/>
      <c r="ER112" s="251"/>
      <c r="ES112" s="251"/>
      <c r="ET112" s="251"/>
      <c r="EU112" s="251"/>
      <c r="EV112" s="251"/>
      <c r="EW112" s="251"/>
      <c r="EX112" s="251"/>
      <c r="EY112" s="251"/>
      <c r="EZ112" s="251"/>
      <c r="FA112" s="251"/>
      <c r="FB112" s="251"/>
      <c r="FC112" s="251"/>
      <c r="FD112" s="251"/>
      <c r="FE112" s="251"/>
      <c r="FF112" s="251"/>
      <c r="FG112" s="251"/>
      <c r="FH112" s="251"/>
      <c r="FI112" s="251"/>
      <c r="FJ112" s="251"/>
      <c r="FK112" s="251"/>
      <c r="FL112" s="251"/>
      <c r="FM112" s="251"/>
      <c r="FN112" s="251"/>
      <c r="FO112" s="251"/>
      <c r="FP112" s="251"/>
      <c r="FQ112" s="251"/>
      <c r="FR112" s="251"/>
      <c r="FS112" s="251"/>
      <c r="FT112" s="251"/>
      <c r="FU112" s="251"/>
      <c r="FV112" s="251"/>
      <c r="FW112" s="251"/>
      <c r="FX112" s="251"/>
      <c r="FY112" s="251"/>
      <c r="FZ112" s="251"/>
      <c r="GA112" s="251"/>
      <c r="GB112" s="251"/>
      <c r="GC112" s="251"/>
      <c r="GD112" s="251"/>
      <c r="GE112" s="251"/>
      <c r="GF112" s="251"/>
      <c r="GG112" s="251"/>
      <c r="GH112" s="251"/>
      <c r="GI112" s="251"/>
      <c r="GJ112" s="251"/>
      <c r="GK112" s="251"/>
      <c r="GL112" s="251"/>
      <c r="GM112" s="251"/>
      <c r="GN112" s="251"/>
      <c r="GO112" s="251"/>
      <c r="GP112" s="251"/>
      <c r="GQ112" s="251"/>
      <c r="GR112" s="251"/>
      <c r="GS112" s="251"/>
      <c r="GT112" s="251"/>
      <c r="GU112" s="251"/>
      <c r="GV112" s="251"/>
      <c r="GW112" s="251"/>
      <c r="GX112" s="251"/>
      <c r="GY112" s="251"/>
      <c r="GZ112" s="251"/>
      <c r="HA112" s="251"/>
      <c r="HB112" s="251"/>
      <c r="HC112" s="251"/>
      <c r="HD112" s="251"/>
      <c r="HE112" s="251"/>
      <c r="HF112" s="251"/>
      <c r="HG112" s="251"/>
      <c r="HH112" s="251"/>
      <c r="HI112" s="251"/>
      <c r="HJ112" s="251"/>
      <c r="HK112" s="251"/>
      <c r="HL112" s="251"/>
      <c r="HM112" s="251"/>
      <c r="HN112" s="251"/>
      <c r="HO112" s="251"/>
      <c r="HP112" s="251"/>
      <c r="HQ112" s="251"/>
      <c r="HR112" s="251"/>
      <c r="HS112" s="251"/>
      <c r="HT112" s="251"/>
      <c r="HU112" s="251"/>
      <c r="HV112" s="251"/>
      <c r="HW112" s="251"/>
      <c r="HX112" s="251"/>
      <c r="HY112" s="251"/>
      <c r="HZ112" s="251"/>
      <c r="IA112" s="251"/>
      <c r="IB112" s="251"/>
      <c r="IC112" s="251"/>
      <c r="ID112" s="251"/>
      <c r="IE112" s="251"/>
      <c r="IF112" s="251"/>
      <c r="IG112" s="251"/>
      <c r="IH112" s="251"/>
      <c r="II112" s="251"/>
      <c r="IJ112" s="251"/>
      <c r="IK112" s="251"/>
      <c r="IL112" s="251"/>
      <c r="IM112" s="251"/>
      <c r="IN112" s="251"/>
      <c r="IO112" s="251"/>
      <c r="IP112" s="251"/>
      <c r="IQ112" s="251"/>
      <c r="IR112" s="251"/>
      <c r="IS112" s="251"/>
      <c r="IT112" s="251"/>
      <c r="IU112" s="251"/>
      <c r="IV112" s="251"/>
    </row>
    <row r="113" spans="1:256" hidden="1">
      <c r="A113" s="793" t="s">
        <v>541</v>
      </c>
      <c r="B113" s="796" t="s">
        <v>542</v>
      </c>
      <c r="C113" s="247" t="s">
        <v>0</v>
      </c>
      <c r="D113" s="248">
        <f>E113+M113</f>
        <v>15000</v>
      </c>
      <c r="E113" s="249">
        <f>F113+I113+J113+K113+L113</f>
        <v>15000</v>
      </c>
      <c r="F113" s="249">
        <f>G113+H113</f>
        <v>15000</v>
      </c>
      <c r="G113" s="249">
        <v>0</v>
      </c>
      <c r="H113" s="249">
        <v>15000</v>
      </c>
      <c r="I113" s="249">
        <v>0</v>
      </c>
      <c r="J113" s="249">
        <v>0</v>
      </c>
      <c r="K113" s="249">
        <v>0</v>
      </c>
      <c r="L113" s="249">
        <v>0</v>
      </c>
      <c r="M113" s="249">
        <f>N113+P113</f>
        <v>0</v>
      </c>
      <c r="N113" s="249">
        <v>0</v>
      </c>
      <c r="O113" s="249">
        <v>0</v>
      </c>
      <c r="P113" s="249">
        <v>0</v>
      </c>
      <c r="Q113" s="250"/>
      <c r="R113" s="250"/>
      <c r="S113" s="250"/>
      <c r="T113" s="250"/>
      <c r="U113" s="250"/>
      <c r="V113" s="251"/>
      <c r="W113" s="251"/>
      <c r="X113" s="251"/>
      <c r="Y113" s="251"/>
      <c r="Z113" s="251"/>
      <c r="AA113" s="251"/>
      <c r="AB113" s="251"/>
      <c r="AC113" s="251"/>
      <c r="AD113" s="251"/>
      <c r="AE113" s="251"/>
      <c r="AF113" s="251"/>
      <c r="AG113" s="251"/>
      <c r="AH113" s="251"/>
      <c r="AI113" s="251"/>
      <c r="AJ113" s="251"/>
      <c r="AK113" s="251"/>
      <c r="AL113" s="251"/>
      <c r="AM113" s="251"/>
      <c r="AN113" s="251"/>
      <c r="AO113" s="251"/>
      <c r="AP113" s="251"/>
      <c r="AQ113" s="251"/>
      <c r="AR113" s="251"/>
      <c r="AS113" s="251"/>
      <c r="AT113" s="251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251"/>
      <c r="DR113" s="251"/>
      <c r="DS113" s="251"/>
      <c r="DT113" s="251"/>
      <c r="DU113" s="251"/>
      <c r="DV113" s="251"/>
      <c r="DW113" s="251"/>
      <c r="DX113" s="251"/>
      <c r="DY113" s="251"/>
      <c r="DZ113" s="251"/>
      <c r="EA113" s="251"/>
      <c r="EB113" s="251"/>
      <c r="EC113" s="251"/>
      <c r="ED113" s="251"/>
      <c r="EE113" s="251"/>
      <c r="EF113" s="251"/>
      <c r="EG113" s="251"/>
      <c r="EH113" s="251"/>
      <c r="EI113" s="251"/>
      <c r="EJ113" s="251"/>
      <c r="EK113" s="251"/>
      <c r="EL113" s="251"/>
      <c r="EM113" s="251"/>
      <c r="EN113" s="251"/>
      <c r="EO113" s="251"/>
      <c r="EP113" s="251"/>
      <c r="EQ113" s="251"/>
      <c r="ER113" s="251"/>
      <c r="ES113" s="251"/>
      <c r="ET113" s="251"/>
      <c r="EU113" s="251"/>
      <c r="EV113" s="251"/>
      <c r="EW113" s="251"/>
      <c r="EX113" s="251"/>
      <c r="EY113" s="251"/>
      <c r="EZ113" s="251"/>
      <c r="FA113" s="251"/>
      <c r="FB113" s="251"/>
      <c r="FC113" s="251"/>
      <c r="FD113" s="251"/>
      <c r="FE113" s="251"/>
      <c r="FF113" s="251"/>
      <c r="FG113" s="251"/>
      <c r="FH113" s="251"/>
      <c r="FI113" s="251"/>
      <c r="FJ113" s="251"/>
      <c r="FK113" s="251"/>
      <c r="FL113" s="251"/>
      <c r="FM113" s="251"/>
      <c r="FN113" s="251"/>
      <c r="FO113" s="251"/>
      <c r="FP113" s="251"/>
      <c r="FQ113" s="251"/>
      <c r="FR113" s="251"/>
      <c r="FS113" s="251"/>
      <c r="FT113" s="251"/>
      <c r="FU113" s="251"/>
      <c r="FV113" s="251"/>
      <c r="FW113" s="251"/>
      <c r="FX113" s="251"/>
      <c r="FY113" s="251"/>
      <c r="FZ113" s="251"/>
      <c r="GA113" s="251"/>
      <c r="GB113" s="251"/>
      <c r="GC113" s="251"/>
      <c r="GD113" s="251"/>
      <c r="GE113" s="251"/>
      <c r="GF113" s="251"/>
      <c r="GG113" s="251"/>
      <c r="GH113" s="251"/>
      <c r="GI113" s="251"/>
      <c r="GJ113" s="251"/>
      <c r="GK113" s="251"/>
      <c r="GL113" s="251"/>
      <c r="GM113" s="251"/>
      <c r="GN113" s="251"/>
      <c r="GO113" s="251"/>
      <c r="GP113" s="251"/>
      <c r="GQ113" s="251"/>
      <c r="GR113" s="251"/>
      <c r="GS113" s="251"/>
      <c r="GT113" s="251"/>
      <c r="GU113" s="251"/>
      <c r="GV113" s="251"/>
      <c r="GW113" s="251"/>
      <c r="GX113" s="251"/>
      <c r="GY113" s="251"/>
      <c r="GZ113" s="251"/>
      <c r="HA113" s="251"/>
      <c r="HB113" s="251"/>
      <c r="HC113" s="251"/>
      <c r="HD113" s="251"/>
      <c r="HE113" s="251"/>
      <c r="HF113" s="251"/>
      <c r="HG113" s="251"/>
      <c r="HH113" s="251"/>
      <c r="HI113" s="251"/>
      <c r="HJ113" s="251"/>
      <c r="HK113" s="251"/>
      <c r="HL113" s="251"/>
      <c r="HM113" s="251"/>
      <c r="HN113" s="251"/>
      <c r="HO113" s="251"/>
      <c r="HP113" s="251"/>
      <c r="HQ113" s="251"/>
      <c r="HR113" s="251"/>
      <c r="HS113" s="251"/>
      <c r="HT113" s="251"/>
      <c r="HU113" s="251"/>
      <c r="HV113" s="251"/>
      <c r="HW113" s="251"/>
      <c r="HX113" s="251"/>
      <c r="HY113" s="251"/>
      <c r="HZ113" s="251"/>
      <c r="IA113" s="251"/>
      <c r="IB113" s="251"/>
      <c r="IC113" s="251"/>
      <c r="ID113" s="251"/>
      <c r="IE113" s="251"/>
      <c r="IF113" s="251"/>
      <c r="IG113" s="251"/>
      <c r="IH113" s="251"/>
      <c r="II113" s="251"/>
      <c r="IJ113" s="251"/>
      <c r="IK113" s="251"/>
      <c r="IL113" s="251"/>
      <c r="IM113" s="251"/>
      <c r="IN113" s="251"/>
      <c r="IO113" s="251"/>
      <c r="IP113" s="251"/>
      <c r="IQ113" s="251"/>
      <c r="IR113" s="251"/>
      <c r="IS113" s="251"/>
      <c r="IT113" s="251"/>
      <c r="IU113" s="251"/>
      <c r="IV113" s="251"/>
    </row>
    <row r="114" spans="1:256" hidden="1">
      <c r="A114" s="794"/>
      <c r="B114" s="797"/>
      <c r="C114" s="247" t="s">
        <v>1</v>
      </c>
      <c r="D114" s="248">
        <f>E114+M114</f>
        <v>0</v>
      </c>
      <c r="E114" s="249">
        <f>F114+I114+J114+K114+L114</f>
        <v>0</v>
      </c>
      <c r="F114" s="249">
        <f>G114+H114</f>
        <v>0</v>
      </c>
      <c r="G114" s="249"/>
      <c r="H114" s="249"/>
      <c r="I114" s="249"/>
      <c r="J114" s="249"/>
      <c r="K114" s="249"/>
      <c r="L114" s="249"/>
      <c r="M114" s="249">
        <f>N114+P114</f>
        <v>0</v>
      </c>
      <c r="N114" s="249"/>
      <c r="O114" s="249"/>
      <c r="P114" s="249"/>
      <c r="Q114" s="250"/>
      <c r="R114" s="250"/>
      <c r="S114" s="250"/>
      <c r="T114" s="250"/>
      <c r="U114" s="250"/>
      <c r="V114" s="251"/>
      <c r="W114" s="251"/>
      <c r="X114" s="251"/>
      <c r="Y114" s="251"/>
      <c r="Z114" s="251"/>
      <c r="AA114" s="251"/>
      <c r="AB114" s="251"/>
      <c r="AC114" s="251"/>
      <c r="AD114" s="251"/>
      <c r="AE114" s="251"/>
      <c r="AF114" s="251"/>
      <c r="AG114" s="251"/>
      <c r="AH114" s="251"/>
      <c r="AI114" s="251"/>
      <c r="AJ114" s="251"/>
      <c r="AK114" s="251"/>
      <c r="AL114" s="251"/>
      <c r="AM114" s="251"/>
      <c r="AN114" s="251"/>
      <c r="AO114" s="251"/>
      <c r="AP114" s="251"/>
      <c r="AQ114" s="251"/>
      <c r="AR114" s="251"/>
      <c r="AS114" s="251"/>
      <c r="AT114" s="251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51"/>
      <c r="DR114" s="251"/>
      <c r="DS114" s="251"/>
      <c r="DT114" s="251"/>
      <c r="DU114" s="251"/>
      <c r="DV114" s="251"/>
      <c r="DW114" s="251"/>
      <c r="DX114" s="251"/>
      <c r="DY114" s="251"/>
      <c r="DZ114" s="251"/>
      <c r="EA114" s="251"/>
      <c r="EB114" s="251"/>
      <c r="EC114" s="251"/>
      <c r="ED114" s="251"/>
      <c r="EE114" s="251"/>
      <c r="EF114" s="251"/>
      <c r="EG114" s="251"/>
      <c r="EH114" s="251"/>
      <c r="EI114" s="251"/>
      <c r="EJ114" s="251"/>
      <c r="EK114" s="251"/>
      <c r="EL114" s="251"/>
      <c r="EM114" s="251"/>
      <c r="EN114" s="251"/>
      <c r="EO114" s="251"/>
      <c r="EP114" s="251"/>
      <c r="EQ114" s="251"/>
      <c r="ER114" s="251"/>
      <c r="ES114" s="251"/>
      <c r="ET114" s="251"/>
      <c r="EU114" s="251"/>
      <c r="EV114" s="251"/>
      <c r="EW114" s="251"/>
      <c r="EX114" s="251"/>
      <c r="EY114" s="251"/>
      <c r="EZ114" s="251"/>
      <c r="FA114" s="251"/>
      <c r="FB114" s="251"/>
      <c r="FC114" s="251"/>
      <c r="FD114" s="251"/>
      <c r="FE114" s="251"/>
      <c r="FF114" s="251"/>
      <c r="FG114" s="251"/>
      <c r="FH114" s="251"/>
      <c r="FI114" s="251"/>
      <c r="FJ114" s="251"/>
      <c r="FK114" s="251"/>
      <c r="FL114" s="251"/>
      <c r="FM114" s="251"/>
      <c r="FN114" s="251"/>
      <c r="FO114" s="251"/>
      <c r="FP114" s="251"/>
      <c r="FQ114" s="251"/>
      <c r="FR114" s="251"/>
      <c r="FS114" s="251"/>
      <c r="FT114" s="251"/>
      <c r="FU114" s="251"/>
      <c r="FV114" s="251"/>
      <c r="FW114" s="251"/>
      <c r="FX114" s="251"/>
      <c r="FY114" s="251"/>
      <c r="FZ114" s="251"/>
      <c r="GA114" s="251"/>
      <c r="GB114" s="251"/>
      <c r="GC114" s="251"/>
      <c r="GD114" s="251"/>
      <c r="GE114" s="251"/>
      <c r="GF114" s="251"/>
      <c r="GG114" s="251"/>
      <c r="GH114" s="251"/>
      <c r="GI114" s="251"/>
      <c r="GJ114" s="251"/>
      <c r="GK114" s="251"/>
      <c r="GL114" s="251"/>
      <c r="GM114" s="251"/>
      <c r="GN114" s="251"/>
      <c r="GO114" s="251"/>
      <c r="GP114" s="251"/>
      <c r="GQ114" s="251"/>
      <c r="GR114" s="251"/>
      <c r="GS114" s="251"/>
      <c r="GT114" s="251"/>
      <c r="GU114" s="251"/>
      <c r="GV114" s="251"/>
      <c r="GW114" s="251"/>
      <c r="GX114" s="251"/>
      <c r="GY114" s="251"/>
      <c r="GZ114" s="251"/>
      <c r="HA114" s="251"/>
      <c r="HB114" s="251"/>
      <c r="HC114" s="251"/>
      <c r="HD114" s="251"/>
      <c r="HE114" s="251"/>
      <c r="HF114" s="251"/>
      <c r="HG114" s="251"/>
      <c r="HH114" s="251"/>
      <c r="HI114" s="251"/>
      <c r="HJ114" s="251"/>
      <c r="HK114" s="251"/>
      <c r="HL114" s="251"/>
      <c r="HM114" s="251"/>
      <c r="HN114" s="251"/>
      <c r="HO114" s="251"/>
      <c r="HP114" s="251"/>
      <c r="HQ114" s="251"/>
      <c r="HR114" s="251"/>
      <c r="HS114" s="251"/>
      <c r="HT114" s="251"/>
      <c r="HU114" s="251"/>
      <c r="HV114" s="251"/>
      <c r="HW114" s="251"/>
      <c r="HX114" s="251"/>
      <c r="HY114" s="251"/>
      <c r="HZ114" s="251"/>
      <c r="IA114" s="251"/>
      <c r="IB114" s="251"/>
      <c r="IC114" s="251"/>
      <c r="ID114" s="251"/>
      <c r="IE114" s="251"/>
      <c r="IF114" s="251"/>
      <c r="IG114" s="251"/>
      <c r="IH114" s="251"/>
      <c r="II114" s="251"/>
      <c r="IJ114" s="251"/>
      <c r="IK114" s="251"/>
      <c r="IL114" s="251"/>
      <c r="IM114" s="251"/>
      <c r="IN114" s="251"/>
      <c r="IO114" s="251"/>
      <c r="IP114" s="251"/>
      <c r="IQ114" s="251"/>
      <c r="IR114" s="251"/>
      <c r="IS114" s="251"/>
      <c r="IT114" s="251"/>
      <c r="IU114" s="251"/>
      <c r="IV114" s="251"/>
    </row>
    <row r="115" spans="1:256" hidden="1">
      <c r="A115" s="795"/>
      <c r="B115" s="798"/>
      <c r="C115" s="247" t="s">
        <v>2</v>
      </c>
      <c r="D115" s="248">
        <f>D113+D114</f>
        <v>15000</v>
      </c>
      <c r="E115" s="249">
        <f t="shared" ref="E115:P115" si="42">E113+E114</f>
        <v>15000</v>
      </c>
      <c r="F115" s="249">
        <f t="shared" si="42"/>
        <v>15000</v>
      </c>
      <c r="G115" s="249">
        <f t="shared" si="42"/>
        <v>0</v>
      </c>
      <c r="H115" s="249">
        <f t="shared" si="42"/>
        <v>15000</v>
      </c>
      <c r="I115" s="249">
        <f t="shared" si="42"/>
        <v>0</v>
      </c>
      <c r="J115" s="249">
        <f t="shared" si="42"/>
        <v>0</v>
      </c>
      <c r="K115" s="249">
        <f t="shared" si="42"/>
        <v>0</v>
      </c>
      <c r="L115" s="249">
        <f t="shared" si="42"/>
        <v>0</v>
      </c>
      <c r="M115" s="249">
        <f t="shared" si="42"/>
        <v>0</v>
      </c>
      <c r="N115" s="249">
        <f t="shared" si="42"/>
        <v>0</v>
      </c>
      <c r="O115" s="249">
        <f t="shared" si="42"/>
        <v>0</v>
      </c>
      <c r="P115" s="249">
        <f t="shared" si="42"/>
        <v>0</v>
      </c>
      <c r="Q115" s="250"/>
      <c r="R115" s="250"/>
      <c r="S115" s="250"/>
      <c r="T115" s="250"/>
      <c r="U115" s="250"/>
      <c r="V115" s="251"/>
      <c r="W115" s="251"/>
      <c r="X115" s="251"/>
      <c r="Y115" s="251"/>
      <c r="Z115" s="251"/>
      <c r="AA115" s="251"/>
      <c r="AB115" s="251"/>
      <c r="AC115" s="251"/>
      <c r="AD115" s="251"/>
      <c r="AE115" s="251"/>
      <c r="AF115" s="251"/>
      <c r="AG115" s="251"/>
      <c r="AH115" s="251"/>
      <c r="AI115" s="251"/>
      <c r="AJ115" s="251"/>
      <c r="AK115" s="251"/>
      <c r="AL115" s="251"/>
      <c r="AM115" s="251"/>
      <c r="AN115" s="251"/>
      <c r="AO115" s="251"/>
      <c r="AP115" s="251"/>
      <c r="AQ115" s="251"/>
      <c r="AR115" s="251"/>
      <c r="AS115" s="251"/>
      <c r="AT115" s="251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51"/>
      <c r="EB115" s="251"/>
      <c r="EC115" s="251"/>
      <c r="ED115" s="251"/>
      <c r="EE115" s="251"/>
      <c r="EF115" s="251"/>
      <c r="EG115" s="251"/>
      <c r="EH115" s="251"/>
      <c r="EI115" s="251"/>
      <c r="EJ115" s="251"/>
      <c r="EK115" s="251"/>
      <c r="EL115" s="251"/>
      <c r="EM115" s="251"/>
      <c r="EN115" s="251"/>
      <c r="EO115" s="251"/>
      <c r="EP115" s="251"/>
      <c r="EQ115" s="251"/>
      <c r="ER115" s="251"/>
      <c r="ES115" s="251"/>
      <c r="ET115" s="251"/>
      <c r="EU115" s="251"/>
      <c r="EV115" s="251"/>
      <c r="EW115" s="251"/>
      <c r="EX115" s="251"/>
      <c r="EY115" s="251"/>
      <c r="EZ115" s="251"/>
      <c r="FA115" s="251"/>
      <c r="FB115" s="251"/>
      <c r="FC115" s="251"/>
      <c r="FD115" s="251"/>
      <c r="FE115" s="251"/>
      <c r="FF115" s="251"/>
      <c r="FG115" s="251"/>
      <c r="FH115" s="251"/>
      <c r="FI115" s="251"/>
      <c r="FJ115" s="251"/>
      <c r="FK115" s="251"/>
      <c r="FL115" s="251"/>
      <c r="FM115" s="251"/>
      <c r="FN115" s="251"/>
      <c r="FO115" s="251"/>
      <c r="FP115" s="251"/>
      <c r="FQ115" s="251"/>
      <c r="FR115" s="251"/>
      <c r="FS115" s="251"/>
      <c r="FT115" s="251"/>
      <c r="FU115" s="251"/>
      <c r="FV115" s="251"/>
      <c r="FW115" s="251"/>
      <c r="FX115" s="251"/>
      <c r="FY115" s="251"/>
      <c r="FZ115" s="251"/>
      <c r="GA115" s="251"/>
      <c r="GB115" s="251"/>
      <c r="GC115" s="251"/>
      <c r="GD115" s="251"/>
      <c r="GE115" s="251"/>
      <c r="GF115" s="251"/>
      <c r="GG115" s="251"/>
      <c r="GH115" s="251"/>
      <c r="GI115" s="251"/>
      <c r="GJ115" s="251"/>
      <c r="GK115" s="251"/>
      <c r="GL115" s="251"/>
      <c r="GM115" s="251"/>
      <c r="GN115" s="251"/>
      <c r="GO115" s="251"/>
      <c r="GP115" s="251"/>
      <c r="GQ115" s="251"/>
      <c r="GR115" s="251"/>
      <c r="GS115" s="251"/>
      <c r="GT115" s="251"/>
      <c r="GU115" s="251"/>
      <c r="GV115" s="251"/>
      <c r="GW115" s="251"/>
      <c r="GX115" s="251"/>
      <c r="GY115" s="251"/>
      <c r="GZ115" s="251"/>
      <c r="HA115" s="251"/>
      <c r="HB115" s="251"/>
      <c r="HC115" s="251"/>
      <c r="HD115" s="251"/>
      <c r="HE115" s="251"/>
      <c r="HF115" s="251"/>
      <c r="HG115" s="251"/>
      <c r="HH115" s="251"/>
      <c r="HI115" s="251"/>
      <c r="HJ115" s="251"/>
      <c r="HK115" s="251"/>
      <c r="HL115" s="251"/>
      <c r="HM115" s="251"/>
      <c r="HN115" s="251"/>
      <c r="HO115" s="251"/>
      <c r="HP115" s="251"/>
      <c r="HQ115" s="251"/>
      <c r="HR115" s="251"/>
      <c r="HS115" s="251"/>
      <c r="HT115" s="251"/>
      <c r="HU115" s="251"/>
      <c r="HV115" s="251"/>
      <c r="HW115" s="251"/>
      <c r="HX115" s="251"/>
      <c r="HY115" s="251"/>
      <c r="HZ115" s="251"/>
      <c r="IA115" s="251"/>
      <c r="IB115" s="251"/>
      <c r="IC115" s="251"/>
      <c r="ID115" s="251"/>
      <c r="IE115" s="251"/>
      <c r="IF115" s="251"/>
      <c r="IG115" s="251"/>
      <c r="IH115" s="251"/>
      <c r="II115" s="251"/>
      <c r="IJ115" s="251"/>
      <c r="IK115" s="251"/>
      <c r="IL115" s="251"/>
      <c r="IM115" s="251"/>
      <c r="IN115" s="251"/>
      <c r="IO115" s="251"/>
      <c r="IP115" s="251"/>
      <c r="IQ115" s="251"/>
      <c r="IR115" s="251"/>
      <c r="IS115" s="251"/>
      <c r="IT115" s="251"/>
      <c r="IU115" s="251"/>
      <c r="IV115" s="251"/>
    </row>
    <row r="116" spans="1:256" hidden="1">
      <c r="A116" s="793" t="s">
        <v>543</v>
      </c>
      <c r="B116" s="796" t="s">
        <v>544</v>
      </c>
      <c r="C116" s="247" t="s">
        <v>0</v>
      </c>
      <c r="D116" s="248">
        <f>E116+M116</f>
        <v>287000</v>
      </c>
      <c r="E116" s="249">
        <f>F116+I116+J116+K116+L116</f>
        <v>287000</v>
      </c>
      <c r="F116" s="249">
        <f>G116+H116</f>
        <v>287000</v>
      </c>
      <c r="G116" s="249">
        <v>287000</v>
      </c>
      <c r="H116" s="249">
        <v>0</v>
      </c>
      <c r="I116" s="249">
        <v>0</v>
      </c>
      <c r="J116" s="249">
        <v>0</v>
      </c>
      <c r="K116" s="249">
        <v>0</v>
      </c>
      <c r="L116" s="249">
        <v>0</v>
      </c>
      <c r="M116" s="249">
        <f>N116+P116</f>
        <v>0</v>
      </c>
      <c r="N116" s="249">
        <v>0</v>
      </c>
      <c r="O116" s="249">
        <v>0</v>
      </c>
      <c r="P116" s="249">
        <v>0</v>
      </c>
      <c r="Q116" s="250"/>
      <c r="R116" s="250"/>
      <c r="S116" s="250"/>
      <c r="T116" s="250"/>
      <c r="U116" s="250"/>
      <c r="V116" s="251"/>
      <c r="W116" s="251"/>
      <c r="X116" s="251"/>
      <c r="Y116" s="251"/>
      <c r="Z116" s="251"/>
      <c r="AA116" s="251"/>
      <c r="AB116" s="251"/>
      <c r="AC116" s="251"/>
      <c r="AD116" s="251"/>
      <c r="AE116" s="251"/>
      <c r="AF116" s="251"/>
      <c r="AG116" s="251"/>
      <c r="AH116" s="251"/>
      <c r="AI116" s="251"/>
      <c r="AJ116" s="251"/>
      <c r="AK116" s="251"/>
      <c r="AL116" s="251"/>
      <c r="AM116" s="251"/>
      <c r="AN116" s="251"/>
      <c r="AO116" s="251"/>
      <c r="AP116" s="251"/>
      <c r="AQ116" s="251"/>
      <c r="AR116" s="251"/>
      <c r="AS116" s="251"/>
      <c r="AT116" s="251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51"/>
      <c r="DR116" s="251"/>
      <c r="DS116" s="251"/>
      <c r="DT116" s="251"/>
      <c r="DU116" s="251"/>
      <c r="DV116" s="251"/>
      <c r="DW116" s="251"/>
      <c r="DX116" s="251"/>
      <c r="DY116" s="251"/>
      <c r="DZ116" s="251"/>
      <c r="EA116" s="251"/>
      <c r="EB116" s="251"/>
      <c r="EC116" s="251"/>
      <c r="ED116" s="251"/>
      <c r="EE116" s="251"/>
      <c r="EF116" s="251"/>
      <c r="EG116" s="251"/>
      <c r="EH116" s="251"/>
      <c r="EI116" s="251"/>
      <c r="EJ116" s="251"/>
      <c r="EK116" s="251"/>
      <c r="EL116" s="251"/>
      <c r="EM116" s="251"/>
      <c r="EN116" s="251"/>
      <c r="EO116" s="251"/>
      <c r="EP116" s="251"/>
      <c r="EQ116" s="251"/>
      <c r="ER116" s="251"/>
      <c r="ES116" s="251"/>
      <c r="ET116" s="251"/>
      <c r="EU116" s="251"/>
      <c r="EV116" s="251"/>
      <c r="EW116" s="251"/>
      <c r="EX116" s="251"/>
      <c r="EY116" s="251"/>
      <c r="EZ116" s="251"/>
      <c r="FA116" s="251"/>
      <c r="FB116" s="251"/>
      <c r="FC116" s="251"/>
      <c r="FD116" s="251"/>
      <c r="FE116" s="251"/>
      <c r="FF116" s="251"/>
      <c r="FG116" s="251"/>
      <c r="FH116" s="251"/>
      <c r="FI116" s="251"/>
      <c r="FJ116" s="251"/>
      <c r="FK116" s="251"/>
      <c r="FL116" s="251"/>
      <c r="FM116" s="251"/>
      <c r="FN116" s="251"/>
      <c r="FO116" s="251"/>
      <c r="FP116" s="251"/>
      <c r="FQ116" s="251"/>
      <c r="FR116" s="251"/>
      <c r="FS116" s="251"/>
      <c r="FT116" s="251"/>
      <c r="FU116" s="251"/>
      <c r="FV116" s="251"/>
      <c r="FW116" s="251"/>
      <c r="FX116" s="251"/>
      <c r="FY116" s="251"/>
      <c r="FZ116" s="251"/>
      <c r="GA116" s="251"/>
      <c r="GB116" s="251"/>
      <c r="GC116" s="251"/>
      <c r="GD116" s="251"/>
      <c r="GE116" s="251"/>
      <c r="GF116" s="251"/>
      <c r="GG116" s="251"/>
      <c r="GH116" s="251"/>
      <c r="GI116" s="251"/>
      <c r="GJ116" s="251"/>
      <c r="GK116" s="251"/>
      <c r="GL116" s="251"/>
      <c r="GM116" s="251"/>
      <c r="GN116" s="251"/>
      <c r="GO116" s="251"/>
      <c r="GP116" s="251"/>
      <c r="GQ116" s="251"/>
      <c r="GR116" s="251"/>
      <c r="GS116" s="251"/>
      <c r="GT116" s="251"/>
      <c r="GU116" s="251"/>
      <c r="GV116" s="251"/>
      <c r="GW116" s="251"/>
      <c r="GX116" s="251"/>
      <c r="GY116" s="251"/>
      <c r="GZ116" s="251"/>
      <c r="HA116" s="251"/>
      <c r="HB116" s="251"/>
      <c r="HC116" s="251"/>
      <c r="HD116" s="251"/>
      <c r="HE116" s="251"/>
      <c r="HF116" s="251"/>
      <c r="HG116" s="251"/>
      <c r="HH116" s="251"/>
      <c r="HI116" s="251"/>
      <c r="HJ116" s="251"/>
      <c r="HK116" s="251"/>
      <c r="HL116" s="251"/>
      <c r="HM116" s="251"/>
      <c r="HN116" s="251"/>
      <c r="HO116" s="251"/>
      <c r="HP116" s="251"/>
      <c r="HQ116" s="251"/>
      <c r="HR116" s="251"/>
      <c r="HS116" s="251"/>
      <c r="HT116" s="251"/>
      <c r="HU116" s="251"/>
      <c r="HV116" s="251"/>
      <c r="HW116" s="251"/>
      <c r="HX116" s="251"/>
      <c r="HY116" s="251"/>
      <c r="HZ116" s="251"/>
      <c r="IA116" s="251"/>
      <c r="IB116" s="251"/>
      <c r="IC116" s="251"/>
      <c r="ID116" s="251"/>
      <c r="IE116" s="251"/>
      <c r="IF116" s="251"/>
      <c r="IG116" s="251"/>
      <c r="IH116" s="251"/>
      <c r="II116" s="251"/>
      <c r="IJ116" s="251"/>
      <c r="IK116" s="251"/>
      <c r="IL116" s="251"/>
      <c r="IM116" s="251"/>
      <c r="IN116" s="251"/>
      <c r="IO116" s="251"/>
      <c r="IP116" s="251"/>
      <c r="IQ116" s="251"/>
      <c r="IR116" s="251"/>
      <c r="IS116" s="251"/>
      <c r="IT116" s="251"/>
      <c r="IU116" s="251"/>
      <c r="IV116" s="251"/>
    </row>
    <row r="117" spans="1:256" hidden="1">
      <c r="A117" s="794"/>
      <c r="B117" s="797"/>
      <c r="C117" s="247" t="s">
        <v>1</v>
      </c>
      <c r="D117" s="248">
        <f>E117+M117</f>
        <v>0</v>
      </c>
      <c r="E117" s="249">
        <f>F117+I117+J117+K117+L117</f>
        <v>0</v>
      </c>
      <c r="F117" s="249">
        <f>G117+H117</f>
        <v>0</v>
      </c>
      <c r="G117" s="249"/>
      <c r="H117" s="249"/>
      <c r="I117" s="249"/>
      <c r="J117" s="249"/>
      <c r="K117" s="249"/>
      <c r="L117" s="249"/>
      <c r="M117" s="249">
        <f>N117+P117</f>
        <v>0</v>
      </c>
      <c r="N117" s="249"/>
      <c r="O117" s="249"/>
      <c r="P117" s="249"/>
      <c r="Q117" s="250"/>
      <c r="R117" s="250"/>
      <c r="S117" s="250"/>
      <c r="T117" s="250"/>
      <c r="U117" s="250"/>
      <c r="V117" s="251"/>
      <c r="W117" s="251"/>
      <c r="X117" s="251"/>
      <c r="Y117" s="251"/>
      <c r="Z117" s="251"/>
      <c r="AA117" s="251"/>
      <c r="AB117" s="251"/>
      <c r="AC117" s="251"/>
      <c r="AD117" s="251"/>
      <c r="AE117" s="251"/>
      <c r="AF117" s="251"/>
      <c r="AG117" s="251"/>
      <c r="AH117" s="251"/>
      <c r="AI117" s="251"/>
      <c r="AJ117" s="251"/>
      <c r="AK117" s="251"/>
      <c r="AL117" s="251"/>
      <c r="AM117" s="251"/>
      <c r="AN117" s="251"/>
      <c r="AO117" s="251"/>
      <c r="AP117" s="251"/>
      <c r="AQ117" s="251"/>
      <c r="AR117" s="251"/>
      <c r="AS117" s="251"/>
      <c r="AT117" s="251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51"/>
      <c r="EH117" s="251"/>
      <c r="EI117" s="251"/>
      <c r="EJ117" s="251"/>
      <c r="EK117" s="251"/>
      <c r="EL117" s="251"/>
      <c r="EM117" s="251"/>
      <c r="EN117" s="251"/>
      <c r="EO117" s="251"/>
      <c r="EP117" s="251"/>
      <c r="EQ117" s="251"/>
      <c r="ER117" s="251"/>
      <c r="ES117" s="251"/>
      <c r="ET117" s="251"/>
      <c r="EU117" s="251"/>
      <c r="EV117" s="251"/>
      <c r="EW117" s="251"/>
      <c r="EX117" s="251"/>
      <c r="EY117" s="251"/>
      <c r="EZ117" s="251"/>
      <c r="FA117" s="251"/>
      <c r="FB117" s="251"/>
      <c r="FC117" s="251"/>
      <c r="FD117" s="251"/>
      <c r="FE117" s="251"/>
      <c r="FF117" s="251"/>
      <c r="FG117" s="251"/>
      <c r="FH117" s="251"/>
      <c r="FI117" s="251"/>
      <c r="FJ117" s="251"/>
      <c r="FK117" s="251"/>
      <c r="FL117" s="251"/>
      <c r="FM117" s="251"/>
      <c r="FN117" s="251"/>
      <c r="FO117" s="251"/>
      <c r="FP117" s="251"/>
      <c r="FQ117" s="251"/>
      <c r="FR117" s="251"/>
      <c r="FS117" s="251"/>
      <c r="FT117" s="251"/>
      <c r="FU117" s="251"/>
      <c r="FV117" s="251"/>
      <c r="FW117" s="251"/>
      <c r="FX117" s="251"/>
      <c r="FY117" s="251"/>
      <c r="FZ117" s="251"/>
      <c r="GA117" s="251"/>
      <c r="GB117" s="251"/>
      <c r="GC117" s="251"/>
      <c r="GD117" s="251"/>
      <c r="GE117" s="251"/>
      <c r="GF117" s="251"/>
      <c r="GG117" s="251"/>
      <c r="GH117" s="251"/>
      <c r="GI117" s="251"/>
      <c r="GJ117" s="251"/>
      <c r="GK117" s="251"/>
      <c r="GL117" s="251"/>
      <c r="GM117" s="251"/>
      <c r="GN117" s="251"/>
      <c r="GO117" s="251"/>
      <c r="GP117" s="251"/>
      <c r="GQ117" s="251"/>
      <c r="GR117" s="251"/>
      <c r="GS117" s="251"/>
      <c r="GT117" s="251"/>
      <c r="GU117" s="251"/>
      <c r="GV117" s="251"/>
      <c r="GW117" s="251"/>
      <c r="GX117" s="251"/>
      <c r="GY117" s="251"/>
      <c r="GZ117" s="251"/>
      <c r="HA117" s="251"/>
      <c r="HB117" s="251"/>
      <c r="HC117" s="251"/>
      <c r="HD117" s="251"/>
      <c r="HE117" s="251"/>
      <c r="HF117" s="251"/>
      <c r="HG117" s="251"/>
      <c r="HH117" s="251"/>
      <c r="HI117" s="251"/>
      <c r="HJ117" s="251"/>
      <c r="HK117" s="251"/>
      <c r="HL117" s="251"/>
      <c r="HM117" s="251"/>
      <c r="HN117" s="251"/>
      <c r="HO117" s="251"/>
      <c r="HP117" s="251"/>
      <c r="HQ117" s="251"/>
      <c r="HR117" s="251"/>
      <c r="HS117" s="251"/>
      <c r="HT117" s="251"/>
      <c r="HU117" s="251"/>
      <c r="HV117" s="251"/>
      <c r="HW117" s="251"/>
      <c r="HX117" s="251"/>
      <c r="HY117" s="251"/>
      <c r="HZ117" s="251"/>
      <c r="IA117" s="251"/>
      <c r="IB117" s="251"/>
      <c r="IC117" s="251"/>
      <c r="ID117" s="251"/>
      <c r="IE117" s="251"/>
      <c r="IF117" s="251"/>
      <c r="IG117" s="251"/>
      <c r="IH117" s="251"/>
      <c r="II117" s="251"/>
      <c r="IJ117" s="251"/>
      <c r="IK117" s="251"/>
      <c r="IL117" s="251"/>
      <c r="IM117" s="251"/>
      <c r="IN117" s="251"/>
      <c r="IO117" s="251"/>
      <c r="IP117" s="251"/>
      <c r="IQ117" s="251"/>
      <c r="IR117" s="251"/>
      <c r="IS117" s="251"/>
      <c r="IT117" s="251"/>
      <c r="IU117" s="251"/>
      <c r="IV117" s="251"/>
    </row>
    <row r="118" spans="1:256" hidden="1">
      <c r="A118" s="795"/>
      <c r="B118" s="798"/>
      <c r="C118" s="247" t="s">
        <v>2</v>
      </c>
      <c r="D118" s="248">
        <f>D116+D117</f>
        <v>287000</v>
      </c>
      <c r="E118" s="249">
        <f t="shared" ref="E118:P118" si="43">E116+E117</f>
        <v>287000</v>
      </c>
      <c r="F118" s="249">
        <f t="shared" si="43"/>
        <v>287000</v>
      </c>
      <c r="G118" s="249">
        <f t="shared" si="43"/>
        <v>287000</v>
      </c>
      <c r="H118" s="249">
        <f t="shared" si="43"/>
        <v>0</v>
      </c>
      <c r="I118" s="249">
        <f t="shared" si="43"/>
        <v>0</v>
      </c>
      <c r="J118" s="249">
        <f t="shared" si="43"/>
        <v>0</v>
      </c>
      <c r="K118" s="249">
        <f t="shared" si="43"/>
        <v>0</v>
      </c>
      <c r="L118" s="249">
        <f t="shared" si="43"/>
        <v>0</v>
      </c>
      <c r="M118" s="249">
        <f t="shared" si="43"/>
        <v>0</v>
      </c>
      <c r="N118" s="249">
        <f t="shared" si="43"/>
        <v>0</v>
      </c>
      <c r="O118" s="249">
        <f t="shared" si="43"/>
        <v>0</v>
      </c>
      <c r="P118" s="249">
        <f t="shared" si="43"/>
        <v>0</v>
      </c>
      <c r="Q118" s="250"/>
      <c r="R118" s="250"/>
      <c r="S118" s="250"/>
      <c r="T118" s="250"/>
      <c r="U118" s="250"/>
      <c r="V118" s="251"/>
      <c r="W118" s="251"/>
      <c r="X118" s="251"/>
      <c r="Y118" s="251"/>
      <c r="Z118" s="251"/>
      <c r="AA118" s="251"/>
      <c r="AB118" s="251"/>
      <c r="AC118" s="251"/>
      <c r="AD118" s="251"/>
      <c r="AE118" s="251"/>
      <c r="AF118" s="251"/>
      <c r="AG118" s="251"/>
      <c r="AH118" s="251"/>
      <c r="AI118" s="251"/>
      <c r="AJ118" s="251"/>
      <c r="AK118" s="251"/>
      <c r="AL118" s="251"/>
      <c r="AM118" s="251"/>
      <c r="AN118" s="251"/>
      <c r="AO118" s="251"/>
      <c r="AP118" s="251"/>
      <c r="AQ118" s="251"/>
      <c r="AR118" s="251"/>
      <c r="AS118" s="251"/>
      <c r="AT118" s="251"/>
      <c r="AU118" s="251"/>
      <c r="AV118" s="251"/>
      <c r="AW118" s="251"/>
      <c r="AX118" s="251"/>
      <c r="AY118" s="251"/>
      <c r="AZ118" s="251"/>
      <c r="BA118" s="251"/>
      <c r="BB118" s="251"/>
      <c r="BC118" s="251"/>
      <c r="BD118" s="251"/>
      <c r="BE118" s="251"/>
      <c r="BF118" s="251"/>
      <c r="BG118" s="251"/>
      <c r="BH118" s="251"/>
      <c r="BI118" s="251"/>
      <c r="BJ118" s="251"/>
      <c r="BK118" s="251"/>
      <c r="BL118" s="251"/>
      <c r="BM118" s="251"/>
      <c r="BN118" s="251"/>
      <c r="BO118" s="251"/>
      <c r="BP118" s="251"/>
      <c r="BQ118" s="251"/>
      <c r="BR118" s="251"/>
      <c r="BS118" s="251"/>
      <c r="BT118" s="251"/>
      <c r="BU118" s="251"/>
      <c r="BV118" s="251"/>
      <c r="BW118" s="251"/>
      <c r="BX118" s="251"/>
      <c r="BY118" s="251"/>
      <c r="BZ118" s="251"/>
      <c r="CA118" s="251"/>
      <c r="CB118" s="251"/>
      <c r="CC118" s="251"/>
      <c r="CD118" s="251"/>
      <c r="CE118" s="251"/>
      <c r="CF118" s="251"/>
      <c r="CG118" s="251"/>
      <c r="CH118" s="251"/>
      <c r="CI118" s="251"/>
      <c r="CJ118" s="251"/>
      <c r="CK118" s="251"/>
      <c r="CL118" s="251"/>
      <c r="CM118" s="251"/>
      <c r="CN118" s="251"/>
      <c r="CO118" s="251"/>
      <c r="CP118" s="251"/>
      <c r="CQ118" s="251"/>
      <c r="CR118" s="251"/>
      <c r="CS118" s="251"/>
      <c r="CT118" s="251"/>
      <c r="CU118" s="251"/>
      <c r="CV118" s="251"/>
      <c r="CW118" s="251"/>
      <c r="CX118" s="251"/>
      <c r="CY118" s="251"/>
      <c r="CZ118" s="251"/>
      <c r="DA118" s="251"/>
      <c r="DB118" s="251"/>
      <c r="DC118" s="251"/>
      <c r="DD118" s="251"/>
      <c r="DE118" s="251"/>
      <c r="DF118" s="251"/>
      <c r="DG118" s="251"/>
      <c r="DH118" s="251"/>
      <c r="DI118" s="251"/>
      <c r="DJ118" s="251"/>
      <c r="DK118" s="251"/>
      <c r="DL118" s="251"/>
      <c r="DM118" s="251"/>
      <c r="DN118" s="251"/>
      <c r="DO118" s="251"/>
      <c r="DP118" s="251"/>
      <c r="DQ118" s="251"/>
      <c r="DR118" s="251"/>
      <c r="DS118" s="251"/>
      <c r="DT118" s="251"/>
      <c r="DU118" s="251"/>
      <c r="DV118" s="251"/>
      <c r="DW118" s="251"/>
      <c r="DX118" s="251"/>
      <c r="DY118" s="251"/>
      <c r="DZ118" s="251"/>
      <c r="EA118" s="251"/>
      <c r="EB118" s="251"/>
      <c r="EC118" s="251"/>
      <c r="ED118" s="251"/>
      <c r="EE118" s="251"/>
      <c r="EF118" s="251"/>
      <c r="EG118" s="251"/>
      <c r="EH118" s="251"/>
      <c r="EI118" s="251"/>
      <c r="EJ118" s="251"/>
      <c r="EK118" s="251"/>
      <c r="EL118" s="251"/>
      <c r="EM118" s="251"/>
      <c r="EN118" s="251"/>
      <c r="EO118" s="251"/>
      <c r="EP118" s="251"/>
      <c r="EQ118" s="251"/>
      <c r="ER118" s="251"/>
      <c r="ES118" s="251"/>
      <c r="ET118" s="251"/>
      <c r="EU118" s="251"/>
      <c r="EV118" s="251"/>
      <c r="EW118" s="251"/>
      <c r="EX118" s="251"/>
      <c r="EY118" s="251"/>
      <c r="EZ118" s="251"/>
      <c r="FA118" s="251"/>
      <c r="FB118" s="251"/>
      <c r="FC118" s="251"/>
      <c r="FD118" s="251"/>
      <c r="FE118" s="251"/>
      <c r="FF118" s="251"/>
      <c r="FG118" s="251"/>
      <c r="FH118" s="251"/>
      <c r="FI118" s="251"/>
      <c r="FJ118" s="251"/>
      <c r="FK118" s="251"/>
      <c r="FL118" s="251"/>
      <c r="FM118" s="251"/>
      <c r="FN118" s="251"/>
      <c r="FO118" s="251"/>
      <c r="FP118" s="251"/>
      <c r="FQ118" s="251"/>
      <c r="FR118" s="251"/>
      <c r="FS118" s="251"/>
      <c r="FT118" s="251"/>
      <c r="FU118" s="251"/>
      <c r="FV118" s="251"/>
      <c r="FW118" s="251"/>
      <c r="FX118" s="251"/>
      <c r="FY118" s="251"/>
      <c r="FZ118" s="251"/>
      <c r="GA118" s="251"/>
      <c r="GB118" s="251"/>
      <c r="GC118" s="251"/>
      <c r="GD118" s="251"/>
      <c r="GE118" s="251"/>
      <c r="GF118" s="251"/>
      <c r="GG118" s="251"/>
      <c r="GH118" s="251"/>
      <c r="GI118" s="251"/>
      <c r="GJ118" s="251"/>
      <c r="GK118" s="251"/>
      <c r="GL118" s="251"/>
      <c r="GM118" s="251"/>
      <c r="GN118" s="251"/>
      <c r="GO118" s="251"/>
      <c r="GP118" s="251"/>
      <c r="GQ118" s="251"/>
      <c r="GR118" s="251"/>
      <c r="GS118" s="251"/>
      <c r="GT118" s="251"/>
      <c r="GU118" s="251"/>
      <c r="GV118" s="251"/>
      <c r="GW118" s="251"/>
      <c r="GX118" s="251"/>
      <c r="GY118" s="251"/>
      <c r="GZ118" s="251"/>
      <c r="HA118" s="251"/>
      <c r="HB118" s="251"/>
      <c r="HC118" s="251"/>
      <c r="HD118" s="251"/>
      <c r="HE118" s="251"/>
      <c r="HF118" s="251"/>
      <c r="HG118" s="251"/>
      <c r="HH118" s="251"/>
      <c r="HI118" s="251"/>
      <c r="HJ118" s="251"/>
      <c r="HK118" s="251"/>
      <c r="HL118" s="251"/>
      <c r="HM118" s="251"/>
      <c r="HN118" s="251"/>
      <c r="HO118" s="251"/>
      <c r="HP118" s="251"/>
      <c r="HQ118" s="251"/>
      <c r="HR118" s="251"/>
      <c r="HS118" s="251"/>
      <c r="HT118" s="251"/>
      <c r="HU118" s="251"/>
      <c r="HV118" s="251"/>
      <c r="HW118" s="251"/>
      <c r="HX118" s="251"/>
      <c r="HY118" s="251"/>
      <c r="HZ118" s="251"/>
      <c r="IA118" s="251"/>
      <c r="IB118" s="251"/>
      <c r="IC118" s="251"/>
      <c r="ID118" s="251"/>
      <c r="IE118" s="251"/>
      <c r="IF118" s="251"/>
      <c r="IG118" s="251"/>
      <c r="IH118" s="251"/>
      <c r="II118" s="251"/>
      <c r="IJ118" s="251"/>
      <c r="IK118" s="251"/>
      <c r="IL118" s="251"/>
      <c r="IM118" s="251"/>
      <c r="IN118" s="251"/>
      <c r="IO118" s="251"/>
      <c r="IP118" s="251"/>
      <c r="IQ118" s="251"/>
      <c r="IR118" s="251"/>
      <c r="IS118" s="251"/>
      <c r="IT118" s="251"/>
      <c r="IU118" s="251"/>
      <c r="IV118" s="251"/>
    </row>
    <row r="119" spans="1:256" hidden="1">
      <c r="A119" s="793" t="s">
        <v>545</v>
      </c>
      <c r="B119" s="796" t="s">
        <v>546</v>
      </c>
      <c r="C119" s="247" t="s">
        <v>0</v>
      </c>
      <c r="D119" s="248">
        <f>E119+M119</f>
        <v>222700</v>
      </c>
      <c r="E119" s="249">
        <f>F119+I119+J119+K119+L119</f>
        <v>222700</v>
      </c>
      <c r="F119" s="249">
        <f>G119+H119</f>
        <v>222700</v>
      </c>
      <c r="G119" s="249">
        <v>0</v>
      </c>
      <c r="H119" s="249">
        <v>222700</v>
      </c>
      <c r="I119" s="249">
        <v>0</v>
      </c>
      <c r="J119" s="249">
        <v>0</v>
      </c>
      <c r="K119" s="249">
        <v>0</v>
      </c>
      <c r="L119" s="249">
        <v>0</v>
      </c>
      <c r="M119" s="249">
        <f>N119+P119</f>
        <v>0</v>
      </c>
      <c r="N119" s="249">
        <v>0</v>
      </c>
      <c r="O119" s="249">
        <v>0</v>
      </c>
      <c r="P119" s="249">
        <v>0</v>
      </c>
      <c r="Q119" s="250"/>
      <c r="R119" s="250"/>
      <c r="S119" s="250"/>
      <c r="T119" s="250"/>
      <c r="U119" s="250"/>
      <c r="V119" s="251"/>
      <c r="W119" s="251"/>
      <c r="X119" s="251"/>
      <c r="Y119" s="251"/>
      <c r="Z119" s="251"/>
      <c r="AA119" s="251"/>
      <c r="AB119" s="251"/>
      <c r="AC119" s="251"/>
      <c r="AD119" s="251"/>
      <c r="AE119" s="251"/>
      <c r="AF119" s="251"/>
      <c r="AG119" s="251"/>
      <c r="AH119" s="251"/>
      <c r="AI119" s="251"/>
      <c r="AJ119" s="251"/>
      <c r="AK119" s="251"/>
      <c r="AL119" s="251"/>
      <c r="AM119" s="251"/>
      <c r="AN119" s="251"/>
      <c r="AO119" s="251"/>
      <c r="AP119" s="251"/>
      <c r="AQ119" s="251"/>
      <c r="AR119" s="251"/>
      <c r="AS119" s="251"/>
      <c r="AT119" s="251"/>
      <c r="AU119" s="251"/>
      <c r="AV119" s="251"/>
      <c r="AW119" s="251"/>
      <c r="AX119" s="251"/>
      <c r="AY119" s="251"/>
      <c r="AZ119" s="251"/>
      <c r="BA119" s="251"/>
      <c r="BB119" s="251"/>
      <c r="BC119" s="251"/>
      <c r="BD119" s="251"/>
      <c r="BE119" s="251"/>
      <c r="BF119" s="251"/>
      <c r="BG119" s="251"/>
      <c r="BH119" s="251"/>
      <c r="BI119" s="251"/>
      <c r="BJ119" s="251"/>
      <c r="BK119" s="251"/>
      <c r="BL119" s="251"/>
      <c r="BM119" s="251"/>
      <c r="BN119" s="251"/>
      <c r="BO119" s="251"/>
      <c r="BP119" s="251"/>
      <c r="BQ119" s="251"/>
      <c r="BR119" s="251"/>
      <c r="BS119" s="251"/>
      <c r="BT119" s="251"/>
      <c r="BU119" s="251"/>
      <c r="BV119" s="251"/>
      <c r="BW119" s="251"/>
      <c r="BX119" s="251"/>
      <c r="BY119" s="251"/>
      <c r="BZ119" s="251"/>
      <c r="CA119" s="251"/>
      <c r="CB119" s="251"/>
      <c r="CC119" s="251"/>
      <c r="CD119" s="251"/>
      <c r="CE119" s="251"/>
      <c r="CF119" s="251"/>
      <c r="CG119" s="251"/>
      <c r="CH119" s="251"/>
      <c r="CI119" s="251"/>
      <c r="CJ119" s="251"/>
      <c r="CK119" s="251"/>
      <c r="CL119" s="251"/>
      <c r="CM119" s="251"/>
      <c r="CN119" s="251"/>
      <c r="CO119" s="251"/>
      <c r="CP119" s="251"/>
      <c r="CQ119" s="251"/>
      <c r="CR119" s="251"/>
      <c r="CS119" s="251"/>
      <c r="CT119" s="251"/>
      <c r="CU119" s="251"/>
      <c r="CV119" s="251"/>
      <c r="CW119" s="251"/>
      <c r="CX119" s="251"/>
      <c r="CY119" s="251"/>
      <c r="CZ119" s="251"/>
      <c r="DA119" s="251"/>
      <c r="DB119" s="251"/>
      <c r="DC119" s="251"/>
      <c r="DD119" s="251"/>
      <c r="DE119" s="251"/>
      <c r="DF119" s="251"/>
      <c r="DG119" s="251"/>
      <c r="DH119" s="251"/>
      <c r="DI119" s="251"/>
      <c r="DJ119" s="251"/>
      <c r="DK119" s="251"/>
      <c r="DL119" s="251"/>
      <c r="DM119" s="251"/>
      <c r="DN119" s="251"/>
      <c r="DO119" s="251"/>
      <c r="DP119" s="251"/>
      <c r="DQ119" s="251"/>
      <c r="DR119" s="251"/>
      <c r="DS119" s="251"/>
      <c r="DT119" s="251"/>
      <c r="DU119" s="251"/>
      <c r="DV119" s="251"/>
      <c r="DW119" s="251"/>
      <c r="DX119" s="251"/>
      <c r="DY119" s="251"/>
      <c r="DZ119" s="251"/>
      <c r="EA119" s="251"/>
      <c r="EB119" s="251"/>
      <c r="EC119" s="251"/>
      <c r="ED119" s="251"/>
      <c r="EE119" s="251"/>
      <c r="EF119" s="251"/>
      <c r="EG119" s="251"/>
      <c r="EH119" s="251"/>
      <c r="EI119" s="251"/>
      <c r="EJ119" s="251"/>
      <c r="EK119" s="251"/>
      <c r="EL119" s="251"/>
      <c r="EM119" s="251"/>
      <c r="EN119" s="251"/>
      <c r="EO119" s="251"/>
      <c r="EP119" s="251"/>
      <c r="EQ119" s="251"/>
      <c r="ER119" s="251"/>
      <c r="ES119" s="251"/>
      <c r="ET119" s="251"/>
      <c r="EU119" s="251"/>
      <c r="EV119" s="251"/>
      <c r="EW119" s="251"/>
      <c r="EX119" s="251"/>
      <c r="EY119" s="251"/>
      <c r="EZ119" s="251"/>
      <c r="FA119" s="251"/>
      <c r="FB119" s="251"/>
      <c r="FC119" s="251"/>
      <c r="FD119" s="251"/>
      <c r="FE119" s="251"/>
      <c r="FF119" s="251"/>
      <c r="FG119" s="251"/>
      <c r="FH119" s="251"/>
      <c r="FI119" s="251"/>
      <c r="FJ119" s="251"/>
      <c r="FK119" s="251"/>
      <c r="FL119" s="251"/>
      <c r="FM119" s="251"/>
      <c r="FN119" s="251"/>
      <c r="FO119" s="251"/>
      <c r="FP119" s="251"/>
      <c r="FQ119" s="251"/>
      <c r="FR119" s="251"/>
      <c r="FS119" s="251"/>
      <c r="FT119" s="251"/>
      <c r="FU119" s="251"/>
      <c r="FV119" s="251"/>
      <c r="FW119" s="251"/>
      <c r="FX119" s="251"/>
      <c r="FY119" s="251"/>
      <c r="FZ119" s="251"/>
      <c r="GA119" s="251"/>
      <c r="GB119" s="251"/>
      <c r="GC119" s="251"/>
      <c r="GD119" s="251"/>
      <c r="GE119" s="251"/>
      <c r="GF119" s="251"/>
      <c r="GG119" s="251"/>
      <c r="GH119" s="251"/>
      <c r="GI119" s="251"/>
      <c r="GJ119" s="251"/>
      <c r="GK119" s="251"/>
      <c r="GL119" s="251"/>
      <c r="GM119" s="251"/>
      <c r="GN119" s="251"/>
      <c r="GO119" s="251"/>
      <c r="GP119" s="251"/>
      <c r="GQ119" s="251"/>
      <c r="GR119" s="251"/>
      <c r="GS119" s="251"/>
      <c r="GT119" s="251"/>
      <c r="GU119" s="251"/>
      <c r="GV119" s="251"/>
      <c r="GW119" s="251"/>
      <c r="GX119" s="251"/>
      <c r="GY119" s="251"/>
      <c r="GZ119" s="251"/>
      <c r="HA119" s="251"/>
      <c r="HB119" s="251"/>
      <c r="HC119" s="251"/>
      <c r="HD119" s="251"/>
      <c r="HE119" s="251"/>
      <c r="HF119" s="251"/>
      <c r="HG119" s="251"/>
      <c r="HH119" s="251"/>
      <c r="HI119" s="251"/>
      <c r="HJ119" s="251"/>
      <c r="HK119" s="251"/>
      <c r="HL119" s="251"/>
      <c r="HM119" s="251"/>
      <c r="HN119" s="251"/>
      <c r="HO119" s="251"/>
      <c r="HP119" s="251"/>
      <c r="HQ119" s="251"/>
      <c r="HR119" s="251"/>
      <c r="HS119" s="251"/>
      <c r="HT119" s="251"/>
      <c r="HU119" s="251"/>
      <c r="HV119" s="251"/>
      <c r="HW119" s="251"/>
      <c r="HX119" s="251"/>
      <c r="HY119" s="251"/>
      <c r="HZ119" s="251"/>
      <c r="IA119" s="251"/>
      <c r="IB119" s="251"/>
      <c r="IC119" s="251"/>
      <c r="ID119" s="251"/>
      <c r="IE119" s="251"/>
      <c r="IF119" s="251"/>
      <c r="IG119" s="251"/>
      <c r="IH119" s="251"/>
      <c r="II119" s="251"/>
      <c r="IJ119" s="251"/>
      <c r="IK119" s="251"/>
      <c r="IL119" s="251"/>
      <c r="IM119" s="251"/>
      <c r="IN119" s="251"/>
      <c r="IO119" s="251"/>
      <c r="IP119" s="251"/>
      <c r="IQ119" s="251"/>
      <c r="IR119" s="251"/>
      <c r="IS119" s="251"/>
      <c r="IT119" s="251"/>
      <c r="IU119" s="251"/>
      <c r="IV119" s="251"/>
    </row>
    <row r="120" spans="1:256" hidden="1">
      <c r="A120" s="794"/>
      <c r="B120" s="797"/>
      <c r="C120" s="247" t="s">
        <v>1</v>
      </c>
      <c r="D120" s="248">
        <f>E120+M120</f>
        <v>0</v>
      </c>
      <c r="E120" s="249">
        <f>F120+I120+J120+K120+L120</f>
        <v>0</v>
      </c>
      <c r="F120" s="249">
        <f>G120+H120</f>
        <v>0</v>
      </c>
      <c r="G120" s="249"/>
      <c r="H120" s="249">
        <v>0</v>
      </c>
      <c r="I120" s="249"/>
      <c r="J120" s="249"/>
      <c r="K120" s="249"/>
      <c r="L120" s="249"/>
      <c r="M120" s="249">
        <f>N120+P120</f>
        <v>0</v>
      </c>
      <c r="N120" s="249"/>
      <c r="O120" s="249"/>
      <c r="P120" s="249"/>
      <c r="Q120" s="250"/>
      <c r="R120" s="250"/>
      <c r="S120" s="250"/>
      <c r="T120" s="250"/>
      <c r="U120" s="250"/>
      <c r="V120" s="251"/>
      <c r="W120" s="251"/>
      <c r="X120" s="251"/>
      <c r="Y120" s="251"/>
      <c r="Z120" s="251"/>
      <c r="AA120" s="251"/>
      <c r="AB120" s="251"/>
      <c r="AC120" s="251"/>
      <c r="AD120" s="251"/>
      <c r="AE120" s="251"/>
      <c r="AF120" s="251"/>
      <c r="AG120" s="251"/>
      <c r="AH120" s="251"/>
      <c r="AI120" s="251"/>
      <c r="AJ120" s="251"/>
      <c r="AK120" s="251"/>
      <c r="AL120" s="251"/>
      <c r="AM120" s="251"/>
      <c r="AN120" s="251"/>
      <c r="AO120" s="251"/>
      <c r="AP120" s="251"/>
      <c r="AQ120" s="251"/>
      <c r="AR120" s="251"/>
      <c r="AS120" s="251"/>
      <c r="AT120" s="251"/>
      <c r="AU120" s="251"/>
      <c r="AV120" s="251"/>
      <c r="AW120" s="251"/>
      <c r="AX120" s="251"/>
      <c r="AY120" s="251"/>
      <c r="AZ120" s="251"/>
      <c r="BA120" s="251"/>
      <c r="BB120" s="251"/>
      <c r="BC120" s="251"/>
      <c r="BD120" s="251"/>
      <c r="BE120" s="251"/>
      <c r="BF120" s="251"/>
      <c r="BG120" s="251"/>
      <c r="BH120" s="251"/>
      <c r="BI120" s="251"/>
      <c r="BJ120" s="251"/>
      <c r="BK120" s="251"/>
      <c r="BL120" s="251"/>
      <c r="BM120" s="251"/>
      <c r="BN120" s="251"/>
      <c r="BO120" s="251"/>
      <c r="BP120" s="251"/>
      <c r="BQ120" s="251"/>
      <c r="BR120" s="251"/>
      <c r="BS120" s="251"/>
      <c r="BT120" s="251"/>
      <c r="BU120" s="251"/>
      <c r="BV120" s="251"/>
      <c r="BW120" s="251"/>
      <c r="BX120" s="251"/>
      <c r="BY120" s="251"/>
      <c r="BZ120" s="251"/>
      <c r="CA120" s="251"/>
      <c r="CB120" s="251"/>
      <c r="CC120" s="251"/>
      <c r="CD120" s="251"/>
      <c r="CE120" s="251"/>
      <c r="CF120" s="251"/>
      <c r="CG120" s="251"/>
      <c r="CH120" s="251"/>
      <c r="CI120" s="251"/>
      <c r="CJ120" s="251"/>
      <c r="CK120" s="251"/>
      <c r="CL120" s="251"/>
      <c r="CM120" s="251"/>
      <c r="CN120" s="251"/>
      <c r="CO120" s="251"/>
      <c r="CP120" s="251"/>
      <c r="CQ120" s="251"/>
      <c r="CR120" s="251"/>
      <c r="CS120" s="251"/>
      <c r="CT120" s="251"/>
      <c r="CU120" s="251"/>
      <c r="CV120" s="251"/>
      <c r="CW120" s="251"/>
      <c r="CX120" s="251"/>
      <c r="CY120" s="251"/>
      <c r="CZ120" s="251"/>
      <c r="DA120" s="251"/>
      <c r="DB120" s="251"/>
      <c r="DC120" s="251"/>
      <c r="DD120" s="251"/>
      <c r="DE120" s="251"/>
      <c r="DF120" s="251"/>
      <c r="DG120" s="251"/>
      <c r="DH120" s="251"/>
      <c r="DI120" s="251"/>
      <c r="DJ120" s="251"/>
      <c r="DK120" s="251"/>
      <c r="DL120" s="251"/>
      <c r="DM120" s="251"/>
      <c r="DN120" s="251"/>
      <c r="DO120" s="251"/>
      <c r="DP120" s="251"/>
      <c r="DQ120" s="251"/>
      <c r="DR120" s="251"/>
      <c r="DS120" s="251"/>
      <c r="DT120" s="251"/>
      <c r="DU120" s="251"/>
      <c r="DV120" s="251"/>
      <c r="DW120" s="251"/>
      <c r="DX120" s="251"/>
      <c r="DY120" s="251"/>
      <c r="DZ120" s="251"/>
      <c r="EA120" s="251"/>
      <c r="EB120" s="251"/>
      <c r="EC120" s="251"/>
      <c r="ED120" s="251"/>
      <c r="EE120" s="251"/>
      <c r="EF120" s="251"/>
      <c r="EG120" s="251"/>
      <c r="EH120" s="251"/>
      <c r="EI120" s="251"/>
      <c r="EJ120" s="251"/>
      <c r="EK120" s="251"/>
      <c r="EL120" s="251"/>
      <c r="EM120" s="251"/>
      <c r="EN120" s="251"/>
      <c r="EO120" s="251"/>
      <c r="EP120" s="251"/>
      <c r="EQ120" s="251"/>
      <c r="ER120" s="251"/>
      <c r="ES120" s="251"/>
      <c r="ET120" s="251"/>
      <c r="EU120" s="251"/>
      <c r="EV120" s="251"/>
      <c r="EW120" s="251"/>
      <c r="EX120" s="251"/>
      <c r="EY120" s="251"/>
      <c r="EZ120" s="251"/>
      <c r="FA120" s="251"/>
      <c r="FB120" s="251"/>
      <c r="FC120" s="251"/>
      <c r="FD120" s="251"/>
      <c r="FE120" s="251"/>
      <c r="FF120" s="251"/>
      <c r="FG120" s="251"/>
      <c r="FH120" s="251"/>
      <c r="FI120" s="251"/>
      <c r="FJ120" s="251"/>
      <c r="FK120" s="251"/>
      <c r="FL120" s="251"/>
      <c r="FM120" s="251"/>
      <c r="FN120" s="251"/>
      <c r="FO120" s="251"/>
      <c r="FP120" s="251"/>
      <c r="FQ120" s="251"/>
      <c r="FR120" s="251"/>
      <c r="FS120" s="251"/>
      <c r="FT120" s="251"/>
      <c r="FU120" s="251"/>
      <c r="FV120" s="251"/>
      <c r="FW120" s="251"/>
      <c r="FX120" s="251"/>
      <c r="FY120" s="251"/>
      <c r="FZ120" s="251"/>
      <c r="GA120" s="251"/>
      <c r="GB120" s="251"/>
      <c r="GC120" s="251"/>
      <c r="GD120" s="251"/>
      <c r="GE120" s="251"/>
      <c r="GF120" s="251"/>
      <c r="GG120" s="251"/>
      <c r="GH120" s="251"/>
      <c r="GI120" s="251"/>
      <c r="GJ120" s="251"/>
      <c r="GK120" s="251"/>
      <c r="GL120" s="251"/>
      <c r="GM120" s="251"/>
      <c r="GN120" s="251"/>
      <c r="GO120" s="251"/>
      <c r="GP120" s="251"/>
      <c r="GQ120" s="251"/>
      <c r="GR120" s="251"/>
      <c r="GS120" s="251"/>
      <c r="GT120" s="251"/>
      <c r="GU120" s="251"/>
      <c r="GV120" s="251"/>
      <c r="GW120" s="251"/>
      <c r="GX120" s="251"/>
      <c r="GY120" s="251"/>
      <c r="GZ120" s="251"/>
      <c r="HA120" s="251"/>
      <c r="HB120" s="251"/>
      <c r="HC120" s="251"/>
      <c r="HD120" s="251"/>
      <c r="HE120" s="251"/>
      <c r="HF120" s="251"/>
      <c r="HG120" s="251"/>
      <c r="HH120" s="251"/>
      <c r="HI120" s="251"/>
      <c r="HJ120" s="251"/>
      <c r="HK120" s="251"/>
      <c r="HL120" s="251"/>
      <c r="HM120" s="251"/>
      <c r="HN120" s="251"/>
      <c r="HO120" s="251"/>
      <c r="HP120" s="251"/>
      <c r="HQ120" s="251"/>
      <c r="HR120" s="251"/>
      <c r="HS120" s="251"/>
      <c r="HT120" s="251"/>
      <c r="HU120" s="251"/>
      <c r="HV120" s="251"/>
      <c r="HW120" s="251"/>
      <c r="HX120" s="251"/>
      <c r="HY120" s="251"/>
      <c r="HZ120" s="251"/>
      <c r="IA120" s="251"/>
      <c r="IB120" s="251"/>
      <c r="IC120" s="251"/>
      <c r="ID120" s="251"/>
      <c r="IE120" s="251"/>
      <c r="IF120" s="251"/>
      <c r="IG120" s="251"/>
      <c r="IH120" s="251"/>
      <c r="II120" s="251"/>
      <c r="IJ120" s="251"/>
      <c r="IK120" s="251"/>
      <c r="IL120" s="251"/>
      <c r="IM120" s="251"/>
      <c r="IN120" s="251"/>
      <c r="IO120" s="251"/>
      <c r="IP120" s="251"/>
      <c r="IQ120" s="251"/>
      <c r="IR120" s="251"/>
      <c r="IS120" s="251"/>
      <c r="IT120" s="251"/>
      <c r="IU120" s="251"/>
      <c r="IV120" s="251"/>
    </row>
    <row r="121" spans="1:256" hidden="1">
      <c r="A121" s="795"/>
      <c r="B121" s="798"/>
      <c r="C121" s="247" t="s">
        <v>2</v>
      </c>
      <c r="D121" s="248">
        <f>D119+D120</f>
        <v>222700</v>
      </c>
      <c r="E121" s="249">
        <f t="shared" ref="E121:P121" si="44">E119+E120</f>
        <v>222700</v>
      </c>
      <c r="F121" s="249">
        <f t="shared" si="44"/>
        <v>222700</v>
      </c>
      <c r="G121" s="249">
        <f t="shared" si="44"/>
        <v>0</v>
      </c>
      <c r="H121" s="249">
        <f t="shared" si="44"/>
        <v>222700</v>
      </c>
      <c r="I121" s="249">
        <f t="shared" si="44"/>
        <v>0</v>
      </c>
      <c r="J121" s="249">
        <f t="shared" si="44"/>
        <v>0</v>
      </c>
      <c r="K121" s="249">
        <f t="shared" si="44"/>
        <v>0</v>
      </c>
      <c r="L121" s="249">
        <f t="shared" si="44"/>
        <v>0</v>
      </c>
      <c r="M121" s="249">
        <f t="shared" si="44"/>
        <v>0</v>
      </c>
      <c r="N121" s="249">
        <f t="shared" si="44"/>
        <v>0</v>
      </c>
      <c r="O121" s="249">
        <f t="shared" si="44"/>
        <v>0</v>
      </c>
      <c r="P121" s="249">
        <f t="shared" si="44"/>
        <v>0</v>
      </c>
      <c r="Q121" s="250"/>
      <c r="R121" s="250"/>
      <c r="S121" s="250"/>
      <c r="T121" s="250"/>
      <c r="U121" s="250"/>
      <c r="V121" s="251"/>
      <c r="W121" s="251"/>
      <c r="X121" s="251"/>
      <c r="Y121" s="251"/>
      <c r="Z121" s="251"/>
      <c r="AA121" s="251"/>
      <c r="AB121" s="251"/>
      <c r="AC121" s="251"/>
      <c r="AD121" s="251"/>
      <c r="AE121" s="251"/>
      <c r="AF121" s="251"/>
      <c r="AG121" s="251"/>
      <c r="AH121" s="251"/>
      <c r="AI121" s="251"/>
      <c r="AJ121" s="251"/>
      <c r="AK121" s="251"/>
      <c r="AL121" s="251"/>
      <c r="AM121" s="251"/>
      <c r="AN121" s="251"/>
      <c r="AO121" s="251"/>
      <c r="AP121" s="251"/>
      <c r="AQ121" s="251"/>
      <c r="AR121" s="251"/>
      <c r="AS121" s="251"/>
      <c r="AT121" s="251"/>
      <c r="AU121" s="251"/>
      <c r="AV121" s="251"/>
      <c r="AW121" s="251"/>
      <c r="AX121" s="251"/>
      <c r="AY121" s="251"/>
      <c r="AZ121" s="251"/>
      <c r="BA121" s="251"/>
      <c r="BB121" s="251"/>
      <c r="BC121" s="251"/>
      <c r="BD121" s="251"/>
      <c r="BE121" s="251"/>
      <c r="BF121" s="251"/>
      <c r="BG121" s="251"/>
      <c r="BH121" s="251"/>
      <c r="BI121" s="251"/>
      <c r="BJ121" s="251"/>
      <c r="BK121" s="251"/>
      <c r="BL121" s="251"/>
      <c r="BM121" s="251"/>
      <c r="BN121" s="251"/>
      <c r="BO121" s="251"/>
      <c r="BP121" s="251"/>
      <c r="BQ121" s="251"/>
      <c r="BR121" s="251"/>
      <c r="BS121" s="251"/>
      <c r="BT121" s="251"/>
      <c r="BU121" s="251"/>
      <c r="BV121" s="251"/>
      <c r="BW121" s="251"/>
      <c r="BX121" s="251"/>
      <c r="BY121" s="251"/>
      <c r="BZ121" s="251"/>
      <c r="CA121" s="251"/>
      <c r="CB121" s="251"/>
      <c r="CC121" s="251"/>
      <c r="CD121" s="251"/>
      <c r="CE121" s="251"/>
      <c r="CF121" s="251"/>
      <c r="CG121" s="251"/>
      <c r="CH121" s="251"/>
      <c r="CI121" s="251"/>
      <c r="CJ121" s="251"/>
      <c r="CK121" s="251"/>
      <c r="CL121" s="251"/>
      <c r="CM121" s="251"/>
      <c r="CN121" s="251"/>
      <c r="CO121" s="251"/>
      <c r="CP121" s="251"/>
      <c r="CQ121" s="251"/>
      <c r="CR121" s="251"/>
      <c r="CS121" s="251"/>
      <c r="CT121" s="251"/>
      <c r="CU121" s="251"/>
      <c r="CV121" s="251"/>
      <c r="CW121" s="251"/>
      <c r="CX121" s="251"/>
      <c r="CY121" s="251"/>
      <c r="CZ121" s="251"/>
      <c r="DA121" s="251"/>
      <c r="DB121" s="251"/>
      <c r="DC121" s="251"/>
      <c r="DD121" s="251"/>
      <c r="DE121" s="251"/>
      <c r="DF121" s="251"/>
      <c r="DG121" s="251"/>
      <c r="DH121" s="251"/>
      <c r="DI121" s="251"/>
      <c r="DJ121" s="251"/>
      <c r="DK121" s="251"/>
      <c r="DL121" s="251"/>
      <c r="DM121" s="251"/>
      <c r="DN121" s="251"/>
      <c r="DO121" s="251"/>
      <c r="DP121" s="251"/>
      <c r="DQ121" s="251"/>
      <c r="DR121" s="251"/>
      <c r="DS121" s="251"/>
      <c r="DT121" s="251"/>
      <c r="DU121" s="251"/>
      <c r="DV121" s="251"/>
      <c r="DW121" s="251"/>
      <c r="DX121" s="251"/>
      <c r="DY121" s="251"/>
      <c r="DZ121" s="251"/>
      <c r="EA121" s="251"/>
      <c r="EB121" s="251"/>
      <c r="EC121" s="251"/>
      <c r="ED121" s="251"/>
      <c r="EE121" s="251"/>
      <c r="EF121" s="251"/>
      <c r="EG121" s="251"/>
      <c r="EH121" s="251"/>
      <c r="EI121" s="251"/>
      <c r="EJ121" s="251"/>
      <c r="EK121" s="251"/>
      <c r="EL121" s="251"/>
      <c r="EM121" s="251"/>
      <c r="EN121" s="251"/>
      <c r="EO121" s="251"/>
      <c r="EP121" s="251"/>
      <c r="EQ121" s="251"/>
      <c r="ER121" s="251"/>
      <c r="ES121" s="251"/>
      <c r="ET121" s="251"/>
      <c r="EU121" s="251"/>
      <c r="EV121" s="251"/>
      <c r="EW121" s="251"/>
      <c r="EX121" s="251"/>
      <c r="EY121" s="251"/>
      <c r="EZ121" s="251"/>
      <c r="FA121" s="251"/>
      <c r="FB121" s="251"/>
      <c r="FC121" s="251"/>
      <c r="FD121" s="251"/>
      <c r="FE121" s="251"/>
      <c r="FF121" s="251"/>
      <c r="FG121" s="251"/>
      <c r="FH121" s="251"/>
      <c r="FI121" s="251"/>
      <c r="FJ121" s="251"/>
      <c r="FK121" s="251"/>
      <c r="FL121" s="251"/>
      <c r="FM121" s="251"/>
      <c r="FN121" s="251"/>
      <c r="FO121" s="251"/>
      <c r="FP121" s="251"/>
      <c r="FQ121" s="251"/>
      <c r="FR121" s="251"/>
      <c r="FS121" s="251"/>
      <c r="FT121" s="251"/>
      <c r="FU121" s="251"/>
      <c r="FV121" s="251"/>
      <c r="FW121" s="251"/>
      <c r="FX121" s="251"/>
      <c r="FY121" s="251"/>
      <c r="FZ121" s="251"/>
      <c r="GA121" s="251"/>
      <c r="GB121" s="251"/>
      <c r="GC121" s="251"/>
      <c r="GD121" s="251"/>
      <c r="GE121" s="251"/>
      <c r="GF121" s="251"/>
      <c r="GG121" s="251"/>
      <c r="GH121" s="251"/>
      <c r="GI121" s="251"/>
      <c r="GJ121" s="251"/>
      <c r="GK121" s="251"/>
      <c r="GL121" s="251"/>
      <c r="GM121" s="251"/>
      <c r="GN121" s="251"/>
      <c r="GO121" s="251"/>
      <c r="GP121" s="251"/>
      <c r="GQ121" s="251"/>
      <c r="GR121" s="251"/>
      <c r="GS121" s="251"/>
      <c r="GT121" s="251"/>
      <c r="GU121" s="251"/>
      <c r="GV121" s="251"/>
      <c r="GW121" s="251"/>
      <c r="GX121" s="251"/>
      <c r="GY121" s="251"/>
      <c r="GZ121" s="251"/>
      <c r="HA121" s="251"/>
      <c r="HB121" s="251"/>
      <c r="HC121" s="251"/>
      <c r="HD121" s="251"/>
      <c r="HE121" s="251"/>
      <c r="HF121" s="251"/>
      <c r="HG121" s="251"/>
      <c r="HH121" s="251"/>
      <c r="HI121" s="251"/>
      <c r="HJ121" s="251"/>
      <c r="HK121" s="251"/>
      <c r="HL121" s="251"/>
      <c r="HM121" s="251"/>
      <c r="HN121" s="251"/>
      <c r="HO121" s="251"/>
      <c r="HP121" s="251"/>
      <c r="HQ121" s="251"/>
      <c r="HR121" s="251"/>
      <c r="HS121" s="251"/>
      <c r="HT121" s="251"/>
      <c r="HU121" s="251"/>
      <c r="HV121" s="251"/>
      <c r="HW121" s="251"/>
      <c r="HX121" s="251"/>
      <c r="HY121" s="251"/>
      <c r="HZ121" s="251"/>
      <c r="IA121" s="251"/>
      <c r="IB121" s="251"/>
      <c r="IC121" s="251"/>
      <c r="ID121" s="251"/>
      <c r="IE121" s="251"/>
      <c r="IF121" s="251"/>
      <c r="IG121" s="251"/>
      <c r="IH121" s="251"/>
      <c r="II121" s="251"/>
      <c r="IJ121" s="251"/>
      <c r="IK121" s="251"/>
      <c r="IL121" s="251"/>
      <c r="IM121" s="251"/>
      <c r="IN121" s="251"/>
      <c r="IO121" s="251"/>
      <c r="IP121" s="251"/>
      <c r="IQ121" s="251"/>
      <c r="IR121" s="251"/>
      <c r="IS121" s="251"/>
      <c r="IT121" s="251"/>
      <c r="IU121" s="251"/>
      <c r="IV121" s="251"/>
    </row>
    <row r="122" spans="1:256" hidden="1">
      <c r="A122" s="811">
        <v>71095</v>
      </c>
      <c r="B122" s="796" t="s">
        <v>115</v>
      </c>
      <c r="C122" s="247" t="s">
        <v>0</v>
      </c>
      <c r="D122" s="248">
        <f>E122+M122</f>
        <v>3000</v>
      </c>
      <c r="E122" s="249">
        <f>F122+I122+J122+K122+L122</f>
        <v>3000</v>
      </c>
      <c r="F122" s="249">
        <f>G122+H122</f>
        <v>3000</v>
      </c>
      <c r="G122" s="249">
        <v>0</v>
      </c>
      <c r="H122" s="249">
        <v>3000</v>
      </c>
      <c r="I122" s="249">
        <v>0</v>
      </c>
      <c r="J122" s="249">
        <v>0</v>
      </c>
      <c r="K122" s="249">
        <v>0</v>
      </c>
      <c r="L122" s="249">
        <v>0</v>
      </c>
      <c r="M122" s="249">
        <f>N122+P122</f>
        <v>0</v>
      </c>
      <c r="N122" s="249">
        <v>0</v>
      </c>
      <c r="O122" s="249">
        <v>0</v>
      </c>
      <c r="P122" s="249">
        <v>0</v>
      </c>
      <c r="Q122" s="250"/>
      <c r="R122" s="250"/>
      <c r="S122" s="250"/>
      <c r="T122" s="250"/>
      <c r="U122" s="250"/>
      <c r="V122" s="251"/>
      <c r="W122" s="251"/>
      <c r="X122" s="251"/>
      <c r="Y122" s="251"/>
      <c r="Z122" s="251"/>
      <c r="AA122" s="251"/>
      <c r="AB122" s="251"/>
      <c r="AC122" s="251"/>
      <c r="AD122" s="251"/>
      <c r="AE122" s="251"/>
      <c r="AF122" s="251"/>
      <c r="AG122" s="251"/>
      <c r="AH122" s="251"/>
      <c r="AI122" s="251"/>
      <c r="AJ122" s="251"/>
      <c r="AK122" s="251"/>
      <c r="AL122" s="251"/>
      <c r="AM122" s="251"/>
      <c r="AN122" s="251"/>
      <c r="AO122" s="251"/>
      <c r="AP122" s="251"/>
      <c r="AQ122" s="251"/>
      <c r="AR122" s="251"/>
      <c r="AS122" s="251"/>
      <c r="AT122" s="251"/>
      <c r="AU122" s="251"/>
      <c r="AV122" s="251"/>
      <c r="AW122" s="251"/>
      <c r="AX122" s="251"/>
      <c r="AY122" s="251"/>
      <c r="AZ122" s="251"/>
      <c r="BA122" s="251"/>
      <c r="BB122" s="251"/>
      <c r="BC122" s="251"/>
      <c r="BD122" s="251"/>
      <c r="BE122" s="251"/>
      <c r="BF122" s="251"/>
      <c r="BG122" s="251"/>
      <c r="BH122" s="251"/>
      <c r="BI122" s="251"/>
      <c r="BJ122" s="251"/>
      <c r="BK122" s="251"/>
      <c r="BL122" s="251"/>
      <c r="BM122" s="251"/>
      <c r="BN122" s="251"/>
      <c r="BO122" s="251"/>
      <c r="BP122" s="251"/>
      <c r="BQ122" s="251"/>
      <c r="BR122" s="251"/>
      <c r="BS122" s="251"/>
      <c r="BT122" s="251"/>
      <c r="BU122" s="251"/>
      <c r="BV122" s="251"/>
      <c r="BW122" s="251"/>
      <c r="BX122" s="251"/>
      <c r="BY122" s="251"/>
      <c r="BZ122" s="251"/>
      <c r="CA122" s="251"/>
      <c r="CB122" s="251"/>
      <c r="CC122" s="251"/>
      <c r="CD122" s="251"/>
      <c r="CE122" s="251"/>
      <c r="CF122" s="251"/>
      <c r="CG122" s="251"/>
      <c r="CH122" s="251"/>
      <c r="CI122" s="251"/>
      <c r="CJ122" s="251"/>
      <c r="CK122" s="251"/>
      <c r="CL122" s="251"/>
      <c r="CM122" s="251"/>
      <c r="CN122" s="251"/>
      <c r="CO122" s="251"/>
      <c r="CP122" s="251"/>
      <c r="CQ122" s="251"/>
      <c r="CR122" s="251"/>
      <c r="CS122" s="251"/>
      <c r="CT122" s="251"/>
      <c r="CU122" s="251"/>
      <c r="CV122" s="251"/>
      <c r="CW122" s="251"/>
      <c r="CX122" s="251"/>
      <c r="CY122" s="251"/>
      <c r="CZ122" s="251"/>
      <c r="DA122" s="251"/>
      <c r="DB122" s="251"/>
      <c r="DC122" s="251"/>
      <c r="DD122" s="251"/>
      <c r="DE122" s="251"/>
      <c r="DF122" s="251"/>
      <c r="DG122" s="251"/>
      <c r="DH122" s="251"/>
      <c r="DI122" s="251"/>
      <c r="DJ122" s="251"/>
      <c r="DK122" s="251"/>
      <c r="DL122" s="251"/>
      <c r="DM122" s="251"/>
      <c r="DN122" s="251"/>
      <c r="DO122" s="251"/>
      <c r="DP122" s="251"/>
      <c r="DQ122" s="251"/>
      <c r="DR122" s="251"/>
      <c r="DS122" s="251"/>
      <c r="DT122" s="251"/>
      <c r="DU122" s="251"/>
      <c r="DV122" s="251"/>
      <c r="DW122" s="251"/>
      <c r="DX122" s="251"/>
      <c r="DY122" s="251"/>
      <c r="DZ122" s="251"/>
      <c r="EA122" s="251"/>
      <c r="EB122" s="251"/>
      <c r="EC122" s="251"/>
      <c r="ED122" s="251"/>
      <c r="EE122" s="251"/>
      <c r="EF122" s="251"/>
      <c r="EG122" s="251"/>
      <c r="EH122" s="251"/>
      <c r="EI122" s="251"/>
      <c r="EJ122" s="251"/>
      <c r="EK122" s="251"/>
      <c r="EL122" s="251"/>
      <c r="EM122" s="251"/>
      <c r="EN122" s="251"/>
      <c r="EO122" s="251"/>
      <c r="EP122" s="251"/>
      <c r="EQ122" s="251"/>
      <c r="ER122" s="251"/>
      <c r="ES122" s="251"/>
      <c r="ET122" s="251"/>
      <c r="EU122" s="251"/>
      <c r="EV122" s="251"/>
      <c r="EW122" s="251"/>
      <c r="EX122" s="251"/>
      <c r="EY122" s="251"/>
      <c r="EZ122" s="251"/>
      <c r="FA122" s="251"/>
      <c r="FB122" s="251"/>
      <c r="FC122" s="251"/>
      <c r="FD122" s="251"/>
      <c r="FE122" s="251"/>
      <c r="FF122" s="251"/>
      <c r="FG122" s="251"/>
      <c r="FH122" s="251"/>
      <c r="FI122" s="251"/>
      <c r="FJ122" s="251"/>
      <c r="FK122" s="251"/>
      <c r="FL122" s="251"/>
      <c r="FM122" s="251"/>
      <c r="FN122" s="251"/>
      <c r="FO122" s="251"/>
      <c r="FP122" s="251"/>
      <c r="FQ122" s="251"/>
      <c r="FR122" s="251"/>
      <c r="FS122" s="251"/>
      <c r="FT122" s="251"/>
      <c r="FU122" s="251"/>
      <c r="FV122" s="251"/>
      <c r="FW122" s="251"/>
      <c r="FX122" s="251"/>
      <c r="FY122" s="251"/>
      <c r="FZ122" s="251"/>
      <c r="GA122" s="251"/>
      <c r="GB122" s="251"/>
      <c r="GC122" s="251"/>
      <c r="GD122" s="251"/>
      <c r="GE122" s="251"/>
      <c r="GF122" s="251"/>
      <c r="GG122" s="251"/>
      <c r="GH122" s="251"/>
      <c r="GI122" s="251"/>
      <c r="GJ122" s="251"/>
      <c r="GK122" s="251"/>
      <c r="GL122" s="251"/>
      <c r="GM122" s="251"/>
      <c r="GN122" s="251"/>
      <c r="GO122" s="251"/>
      <c r="GP122" s="251"/>
      <c r="GQ122" s="251"/>
      <c r="GR122" s="251"/>
      <c r="GS122" s="251"/>
      <c r="GT122" s="251"/>
      <c r="GU122" s="251"/>
      <c r="GV122" s="251"/>
      <c r="GW122" s="251"/>
      <c r="GX122" s="251"/>
      <c r="GY122" s="251"/>
      <c r="GZ122" s="251"/>
      <c r="HA122" s="251"/>
      <c r="HB122" s="251"/>
      <c r="HC122" s="251"/>
      <c r="HD122" s="251"/>
      <c r="HE122" s="251"/>
      <c r="HF122" s="251"/>
      <c r="HG122" s="251"/>
      <c r="HH122" s="251"/>
      <c r="HI122" s="251"/>
      <c r="HJ122" s="251"/>
      <c r="HK122" s="251"/>
      <c r="HL122" s="251"/>
      <c r="HM122" s="251"/>
      <c r="HN122" s="251"/>
      <c r="HO122" s="251"/>
      <c r="HP122" s="251"/>
      <c r="HQ122" s="251"/>
      <c r="HR122" s="251"/>
      <c r="HS122" s="251"/>
      <c r="HT122" s="251"/>
      <c r="HU122" s="251"/>
      <c r="HV122" s="251"/>
      <c r="HW122" s="251"/>
      <c r="HX122" s="251"/>
      <c r="HY122" s="251"/>
      <c r="HZ122" s="251"/>
      <c r="IA122" s="251"/>
      <c r="IB122" s="251"/>
      <c r="IC122" s="251"/>
      <c r="ID122" s="251"/>
      <c r="IE122" s="251"/>
      <c r="IF122" s="251"/>
      <c r="IG122" s="251"/>
      <c r="IH122" s="251"/>
      <c r="II122" s="251"/>
      <c r="IJ122" s="251"/>
      <c r="IK122" s="251"/>
      <c r="IL122" s="251"/>
      <c r="IM122" s="251"/>
      <c r="IN122" s="251"/>
      <c r="IO122" s="251"/>
      <c r="IP122" s="251"/>
      <c r="IQ122" s="251"/>
      <c r="IR122" s="251"/>
      <c r="IS122" s="251"/>
      <c r="IT122" s="251"/>
      <c r="IU122" s="251"/>
      <c r="IV122" s="251"/>
    </row>
    <row r="123" spans="1:256" hidden="1">
      <c r="A123" s="812"/>
      <c r="B123" s="797"/>
      <c r="C123" s="247" t="s">
        <v>1</v>
      </c>
      <c r="D123" s="248">
        <f>E123+M123</f>
        <v>0</v>
      </c>
      <c r="E123" s="249">
        <f>F123+I123+J123+K123+L123</f>
        <v>0</v>
      </c>
      <c r="F123" s="249">
        <f>G123+H123</f>
        <v>0</v>
      </c>
      <c r="G123" s="249"/>
      <c r="H123" s="249"/>
      <c r="I123" s="249"/>
      <c r="J123" s="249"/>
      <c r="K123" s="249"/>
      <c r="L123" s="249"/>
      <c r="M123" s="249">
        <f>N123+P123</f>
        <v>0</v>
      </c>
      <c r="N123" s="249"/>
      <c r="O123" s="249"/>
      <c r="P123" s="249"/>
      <c r="Q123" s="250"/>
      <c r="R123" s="250"/>
      <c r="S123" s="250"/>
      <c r="T123" s="250"/>
      <c r="U123" s="250"/>
      <c r="V123" s="251"/>
      <c r="W123" s="251"/>
      <c r="X123" s="251"/>
      <c r="Y123" s="251"/>
      <c r="Z123" s="251"/>
      <c r="AA123" s="251"/>
      <c r="AB123" s="251"/>
      <c r="AC123" s="251"/>
      <c r="AD123" s="251"/>
      <c r="AE123" s="251"/>
      <c r="AF123" s="251"/>
      <c r="AG123" s="251"/>
      <c r="AH123" s="251"/>
      <c r="AI123" s="251"/>
      <c r="AJ123" s="251"/>
      <c r="AK123" s="251"/>
      <c r="AL123" s="251"/>
      <c r="AM123" s="251"/>
      <c r="AN123" s="251"/>
      <c r="AO123" s="251"/>
      <c r="AP123" s="251"/>
      <c r="AQ123" s="251"/>
      <c r="AR123" s="251"/>
      <c r="AS123" s="251"/>
      <c r="AT123" s="251"/>
      <c r="AU123" s="251"/>
      <c r="AV123" s="251"/>
      <c r="AW123" s="251"/>
      <c r="AX123" s="251"/>
      <c r="AY123" s="251"/>
      <c r="AZ123" s="251"/>
      <c r="BA123" s="251"/>
      <c r="BB123" s="251"/>
      <c r="BC123" s="251"/>
      <c r="BD123" s="251"/>
      <c r="BE123" s="251"/>
      <c r="BF123" s="251"/>
      <c r="BG123" s="251"/>
      <c r="BH123" s="251"/>
      <c r="BI123" s="251"/>
      <c r="BJ123" s="251"/>
      <c r="BK123" s="251"/>
      <c r="BL123" s="251"/>
      <c r="BM123" s="251"/>
      <c r="BN123" s="251"/>
      <c r="BO123" s="251"/>
      <c r="BP123" s="251"/>
      <c r="BQ123" s="251"/>
      <c r="BR123" s="251"/>
      <c r="BS123" s="251"/>
      <c r="BT123" s="251"/>
      <c r="BU123" s="251"/>
      <c r="BV123" s="251"/>
      <c r="BW123" s="251"/>
      <c r="BX123" s="251"/>
      <c r="BY123" s="251"/>
      <c r="BZ123" s="251"/>
      <c r="CA123" s="251"/>
      <c r="CB123" s="251"/>
      <c r="CC123" s="251"/>
      <c r="CD123" s="251"/>
      <c r="CE123" s="251"/>
      <c r="CF123" s="251"/>
      <c r="CG123" s="251"/>
      <c r="CH123" s="251"/>
      <c r="CI123" s="251"/>
      <c r="CJ123" s="251"/>
      <c r="CK123" s="251"/>
      <c r="CL123" s="251"/>
      <c r="CM123" s="251"/>
      <c r="CN123" s="251"/>
      <c r="CO123" s="251"/>
      <c r="CP123" s="251"/>
      <c r="CQ123" s="251"/>
      <c r="CR123" s="251"/>
      <c r="CS123" s="251"/>
      <c r="CT123" s="251"/>
      <c r="CU123" s="251"/>
      <c r="CV123" s="251"/>
      <c r="CW123" s="251"/>
      <c r="CX123" s="251"/>
      <c r="CY123" s="251"/>
      <c r="CZ123" s="251"/>
      <c r="DA123" s="251"/>
      <c r="DB123" s="251"/>
      <c r="DC123" s="251"/>
      <c r="DD123" s="251"/>
      <c r="DE123" s="251"/>
      <c r="DF123" s="251"/>
      <c r="DG123" s="251"/>
      <c r="DH123" s="251"/>
      <c r="DI123" s="251"/>
      <c r="DJ123" s="251"/>
      <c r="DK123" s="251"/>
      <c r="DL123" s="251"/>
      <c r="DM123" s="251"/>
      <c r="DN123" s="251"/>
      <c r="DO123" s="251"/>
      <c r="DP123" s="251"/>
      <c r="DQ123" s="251"/>
      <c r="DR123" s="251"/>
      <c r="DS123" s="251"/>
      <c r="DT123" s="251"/>
      <c r="DU123" s="251"/>
      <c r="DV123" s="251"/>
      <c r="DW123" s="251"/>
      <c r="DX123" s="251"/>
      <c r="DY123" s="251"/>
      <c r="DZ123" s="251"/>
      <c r="EA123" s="251"/>
      <c r="EB123" s="251"/>
      <c r="EC123" s="251"/>
      <c r="ED123" s="251"/>
      <c r="EE123" s="251"/>
      <c r="EF123" s="251"/>
      <c r="EG123" s="251"/>
      <c r="EH123" s="251"/>
      <c r="EI123" s="251"/>
      <c r="EJ123" s="251"/>
      <c r="EK123" s="251"/>
      <c r="EL123" s="251"/>
      <c r="EM123" s="251"/>
      <c r="EN123" s="251"/>
      <c r="EO123" s="251"/>
      <c r="EP123" s="251"/>
      <c r="EQ123" s="251"/>
      <c r="ER123" s="251"/>
      <c r="ES123" s="251"/>
      <c r="ET123" s="251"/>
      <c r="EU123" s="251"/>
      <c r="EV123" s="251"/>
      <c r="EW123" s="251"/>
      <c r="EX123" s="251"/>
      <c r="EY123" s="251"/>
      <c r="EZ123" s="251"/>
      <c r="FA123" s="251"/>
      <c r="FB123" s="251"/>
      <c r="FC123" s="251"/>
      <c r="FD123" s="251"/>
      <c r="FE123" s="251"/>
      <c r="FF123" s="251"/>
      <c r="FG123" s="251"/>
      <c r="FH123" s="251"/>
      <c r="FI123" s="251"/>
      <c r="FJ123" s="251"/>
      <c r="FK123" s="251"/>
      <c r="FL123" s="251"/>
      <c r="FM123" s="251"/>
      <c r="FN123" s="251"/>
      <c r="FO123" s="251"/>
      <c r="FP123" s="251"/>
      <c r="FQ123" s="251"/>
      <c r="FR123" s="251"/>
      <c r="FS123" s="251"/>
      <c r="FT123" s="251"/>
      <c r="FU123" s="251"/>
      <c r="FV123" s="251"/>
      <c r="FW123" s="251"/>
      <c r="FX123" s="251"/>
      <c r="FY123" s="251"/>
      <c r="FZ123" s="251"/>
      <c r="GA123" s="251"/>
      <c r="GB123" s="251"/>
      <c r="GC123" s="251"/>
      <c r="GD123" s="251"/>
      <c r="GE123" s="251"/>
      <c r="GF123" s="251"/>
      <c r="GG123" s="251"/>
      <c r="GH123" s="251"/>
      <c r="GI123" s="251"/>
      <c r="GJ123" s="251"/>
      <c r="GK123" s="251"/>
      <c r="GL123" s="251"/>
      <c r="GM123" s="251"/>
      <c r="GN123" s="251"/>
      <c r="GO123" s="251"/>
      <c r="GP123" s="251"/>
      <c r="GQ123" s="251"/>
      <c r="GR123" s="251"/>
      <c r="GS123" s="251"/>
      <c r="GT123" s="251"/>
      <c r="GU123" s="251"/>
      <c r="GV123" s="251"/>
      <c r="GW123" s="251"/>
      <c r="GX123" s="251"/>
      <c r="GY123" s="251"/>
      <c r="GZ123" s="251"/>
      <c r="HA123" s="251"/>
      <c r="HB123" s="251"/>
      <c r="HC123" s="251"/>
      <c r="HD123" s="251"/>
      <c r="HE123" s="251"/>
      <c r="HF123" s="251"/>
      <c r="HG123" s="251"/>
      <c r="HH123" s="251"/>
      <c r="HI123" s="251"/>
      <c r="HJ123" s="251"/>
      <c r="HK123" s="251"/>
      <c r="HL123" s="251"/>
      <c r="HM123" s="251"/>
      <c r="HN123" s="251"/>
      <c r="HO123" s="251"/>
      <c r="HP123" s="251"/>
      <c r="HQ123" s="251"/>
      <c r="HR123" s="251"/>
      <c r="HS123" s="251"/>
      <c r="HT123" s="251"/>
      <c r="HU123" s="251"/>
      <c r="HV123" s="251"/>
      <c r="HW123" s="251"/>
      <c r="HX123" s="251"/>
      <c r="HY123" s="251"/>
      <c r="HZ123" s="251"/>
      <c r="IA123" s="251"/>
      <c r="IB123" s="251"/>
      <c r="IC123" s="251"/>
      <c r="ID123" s="251"/>
      <c r="IE123" s="251"/>
      <c r="IF123" s="251"/>
      <c r="IG123" s="251"/>
      <c r="IH123" s="251"/>
      <c r="II123" s="251"/>
      <c r="IJ123" s="251"/>
      <c r="IK123" s="251"/>
      <c r="IL123" s="251"/>
      <c r="IM123" s="251"/>
      <c r="IN123" s="251"/>
      <c r="IO123" s="251"/>
      <c r="IP123" s="251"/>
      <c r="IQ123" s="251"/>
      <c r="IR123" s="251"/>
      <c r="IS123" s="251"/>
      <c r="IT123" s="251"/>
      <c r="IU123" s="251"/>
      <c r="IV123" s="251"/>
    </row>
    <row r="124" spans="1:256" hidden="1">
      <c r="A124" s="813"/>
      <c r="B124" s="798"/>
      <c r="C124" s="247" t="s">
        <v>2</v>
      </c>
      <c r="D124" s="248">
        <f>D122+D123</f>
        <v>3000</v>
      </c>
      <c r="E124" s="249">
        <f t="shared" ref="E124:P124" si="45">E122+E123</f>
        <v>3000</v>
      </c>
      <c r="F124" s="249">
        <f t="shared" si="45"/>
        <v>3000</v>
      </c>
      <c r="G124" s="249">
        <f t="shared" si="45"/>
        <v>0</v>
      </c>
      <c r="H124" s="249">
        <f t="shared" si="45"/>
        <v>3000</v>
      </c>
      <c r="I124" s="249">
        <f t="shared" si="45"/>
        <v>0</v>
      </c>
      <c r="J124" s="249">
        <f t="shared" si="45"/>
        <v>0</v>
      </c>
      <c r="K124" s="249">
        <f t="shared" si="45"/>
        <v>0</v>
      </c>
      <c r="L124" s="249">
        <f t="shared" si="45"/>
        <v>0</v>
      </c>
      <c r="M124" s="249">
        <f t="shared" si="45"/>
        <v>0</v>
      </c>
      <c r="N124" s="249">
        <f t="shared" si="45"/>
        <v>0</v>
      </c>
      <c r="O124" s="249">
        <f t="shared" si="45"/>
        <v>0</v>
      </c>
      <c r="P124" s="249">
        <f t="shared" si="45"/>
        <v>0</v>
      </c>
      <c r="Q124" s="250"/>
      <c r="R124" s="250"/>
      <c r="S124" s="250"/>
      <c r="T124" s="250"/>
      <c r="U124" s="250"/>
      <c r="V124" s="251"/>
      <c r="W124" s="251"/>
      <c r="X124" s="251"/>
      <c r="Y124" s="251"/>
      <c r="Z124" s="251"/>
      <c r="AA124" s="251"/>
      <c r="AB124" s="251"/>
      <c r="AC124" s="251"/>
      <c r="AD124" s="251"/>
      <c r="AE124" s="251"/>
      <c r="AF124" s="251"/>
      <c r="AG124" s="251"/>
      <c r="AH124" s="251"/>
      <c r="AI124" s="251"/>
      <c r="AJ124" s="251"/>
      <c r="AK124" s="251"/>
      <c r="AL124" s="251"/>
      <c r="AM124" s="251"/>
      <c r="AN124" s="251"/>
      <c r="AO124" s="251"/>
      <c r="AP124" s="251"/>
      <c r="AQ124" s="251"/>
      <c r="AR124" s="251"/>
      <c r="AS124" s="251"/>
      <c r="AT124" s="251"/>
      <c r="AU124" s="251"/>
      <c r="AV124" s="251"/>
      <c r="AW124" s="251"/>
      <c r="AX124" s="251"/>
      <c r="AY124" s="251"/>
      <c r="AZ124" s="251"/>
      <c r="BA124" s="251"/>
      <c r="BB124" s="251"/>
      <c r="BC124" s="251"/>
      <c r="BD124" s="251"/>
      <c r="BE124" s="251"/>
      <c r="BF124" s="251"/>
      <c r="BG124" s="251"/>
      <c r="BH124" s="251"/>
      <c r="BI124" s="251"/>
      <c r="BJ124" s="251"/>
      <c r="BK124" s="251"/>
      <c r="BL124" s="251"/>
      <c r="BM124" s="251"/>
      <c r="BN124" s="251"/>
      <c r="BO124" s="251"/>
      <c r="BP124" s="251"/>
      <c r="BQ124" s="251"/>
      <c r="BR124" s="251"/>
      <c r="BS124" s="251"/>
      <c r="BT124" s="251"/>
      <c r="BU124" s="251"/>
      <c r="BV124" s="251"/>
      <c r="BW124" s="251"/>
      <c r="BX124" s="251"/>
      <c r="BY124" s="251"/>
      <c r="BZ124" s="251"/>
      <c r="CA124" s="251"/>
      <c r="CB124" s="251"/>
      <c r="CC124" s="251"/>
      <c r="CD124" s="251"/>
      <c r="CE124" s="251"/>
      <c r="CF124" s="251"/>
      <c r="CG124" s="251"/>
      <c r="CH124" s="251"/>
      <c r="CI124" s="251"/>
      <c r="CJ124" s="251"/>
      <c r="CK124" s="251"/>
      <c r="CL124" s="251"/>
      <c r="CM124" s="251"/>
      <c r="CN124" s="251"/>
      <c r="CO124" s="251"/>
      <c r="CP124" s="251"/>
      <c r="CQ124" s="251"/>
      <c r="CR124" s="251"/>
      <c r="CS124" s="251"/>
      <c r="CT124" s="251"/>
      <c r="CU124" s="251"/>
      <c r="CV124" s="251"/>
      <c r="CW124" s="251"/>
      <c r="CX124" s="251"/>
      <c r="CY124" s="251"/>
      <c r="CZ124" s="251"/>
      <c r="DA124" s="251"/>
      <c r="DB124" s="251"/>
      <c r="DC124" s="251"/>
      <c r="DD124" s="251"/>
      <c r="DE124" s="251"/>
      <c r="DF124" s="251"/>
      <c r="DG124" s="251"/>
      <c r="DH124" s="251"/>
      <c r="DI124" s="251"/>
      <c r="DJ124" s="251"/>
      <c r="DK124" s="251"/>
      <c r="DL124" s="251"/>
      <c r="DM124" s="251"/>
      <c r="DN124" s="251"/>
      <c r="DO124" s="251"/>
      <c r="DP124" s="251"/>
      <c r="DQ124" s="251"/>
      <c r="DR124" s="251"/>
      <c r="DS124" s="251"/>
      <c r="DT124" s="251"/>
      <c r="DU124" s="251"/>
      <c r="DV124" s="251"/>
      <c r="DW124" s="251"/>
      <c r="DX124" s="251"/>
      <c r="DY124" s="251"/>
      <c r="DZ124" s="251"/>
      <c r="EA124" s="251"/>
      <c r="EB124" s="251"/>
      <c r="EC124" s="251"/>
      <c r="ED124" s="251"/>
      <c r="EE124" s="251"/>
      <c r="EF124" s="251"/>
      <c r="EG124" s="251"/>
      <c r="EH124" s="251"/>
      <c r="EI124" s="251"/>
      <c r="EJ124" s="251"/>
      <c r="EK124" s="251"/>
      <c r="EL124" s="251"/>
      <c r="EM124" s="251"/>
      <c r="EN124" s="251"/>
      <c r="EO124" s="251"/>
      <c r="EP124" s="251"/>
      <c r="EQ124" s="251"/>
      <c r="ER124" s="251"/>
      <c r="ES124" s="251"/>
      <c r="ET124" s="251"/>
      <c r="EU124" s="251"/>
      <c r="EV124" s="251"/>
      <c r="EW124" s="251"/>
      <c r="EX124" s="251"/>
      <c r="EY124" s="251"/>
      <c r="EZ124" s="251"/>
      <c r="FA124" s="251"/>
      <c r="FB124" s="251"/>
      <c r="FC124" s="251"/>
      <c r="FD124" s="251"/>
      <c r="FE124" s="251"/>
      <c r="FF124" s="251"/>
      <c r="FG124" s="251"/>
      <c r="FH124" s="251"/>
      <c r="FI124" s="251"/>
      <c r="FJ124" s="251"/>
      <c r="FK124" s="251"/>
      <c r="FL124" s="251"/>
      <c r="FM124" s="251"/>
      <c r="FN124" s="251"/>
      <c r="FO124" s="251"/>
      <c r="FP124" s="251"/>
      <c r="FQ124" s="251"/>
      <c r="FR124" s="251"/>
      <c r="FS124" s="251"/>
      <c r="FT124" s="251"/>
      <c r="FU124" s="251"/>
      <c r="FV124" s="251"/>
      <c r="FW124" s="251"/>
      <c r="FX124" s="251"/>
      <c r="FY124" s="251"/>
      <c r="FZ124" s="251"/>
      <c r="GA124" s="251"/>
      <c r="GB124" s="251"/>
      <c r="GC124" s="251"/>
      <c r="GD124" s="251"/>
      <c r="GE124" s="251"/>
      <c r="GF124" s="251"/>
      <c r="GG124" s="251"/>
      <c r="GH124" s="251"/>
      <c r="GI124" s="251"/>
      <c r="GJ124" s="251"/>
      <c r="GK124" s="251"/>
      <c r="GL124" s="251"/>
      <c r="GM124" s="251"/>
      <c r="GN124" s="251"/>
      <c r="GO124" s="251"/>
      <c r="GP124" s="251"/>
      <c r="GQ124" s="251"/>
      <c r="GR124" s="251"/>
      <c r="GS124" s="251"/>
      <c r="GT124" s="251"/>
      <c r="GU124" s="251"/>
      <c r="GV124" s="251"/>
      <c r="GW124" s="251"/>
      <c r="GX124" s="251"/>
      <c r="GY124" s="251"/>
      <c r="GZ124" s="251"/>
      <c r="HA124" s="251"/>
      <c r="HB124" s="251"/>
      <c r="HC124" s="251"/>
      <c r="HD124" s="251"/>
      <c r="HE124" s="251"/>
      <c r="HF124" s="251"/>
      <c r="HG124" s="251"/>
      <c r="HH124" s="251"/>
      <c r="HI124" s="251"/>
      <c r="HJ124" s="251"/>
      <c r="HK124" s="251"/>
      <c r="HL124" s="251"/>
      <c r="HM124" s="251"/>
      <c r="HN124" s="251"/>
      <c r="HO124" s="251"/>
      <c r="HP124" s="251"/>
      <c r="HQ124" s="251"/>
      <c r="HR124" s="251"/>
      <c r="HS124" s="251"/>
      <c r="HT124" s="251"/>
      <c r="HU124" s="251"/>
      <c r="HV124" s="251"/>
      <c r="HW124" s="251"/>
      <c r="HX124" s="251"/>
      <c r="HY124" s="251"/>
      <c r="HZ124" s="251"/>
      <c r="IA124" s="251"/>
      <c r="IB124" s="251"/>
      <c r="IC124" s="251"/>
      <c r="ID124" s="251"/>
      <c r="IE124" s="251"/>
      <c r="IF124" s="251"/>
      <c r="IG124" s="251"/>
      <c r="IH124" s="251"/>
      <c r="II124" s="251"/>
      <c r="IJ124" s="251"/>
      <c r="IK124" s="251"/>
      <c r="IL124" s="251"/>
      <c r="IM124" s="251"/>
      <c r="IN124" s="251"/>
      <c r="IO124" s="251"/>
      <c r="IP124" s="251"/>
      <c r="IQ124" s="251"/>
      <c r="IR124" s="251"/>
      <c r="IS124" s="251"/>
      <c r="IT124" s="251"/>
      <c r="IU124" s="251"/>
      <c r="IV124" s="251"/>
    </row>
    <row r="125" spans="1:256" ht="15" customHeight="1">
      <c r="A125" s="805" t="s">
        <v>51</v>
      </c>
      <c r="B125" s="808" t="s">
        <v>52</v>
      </c>
      <c r="C125" s="242" t="s">
        <v>0</v>
      </c>
      <c r="D125" s="243">
        <f t="shared" ref="D125:P126" si="46">D128</f>
        <v>82694049</v>
      </c>
      <c r="E125" s="244">
        <f t="shared" si="46"/>
        <v>6554043</v>
      </c>
      <c r="F125" s="244">
        <f t="shared" si="46"/>
        <v>1611500</v>
      </c>
      <c r="G125" s="244">
        <f t="shared" si="46"/>
        <v>0</v>
      </c>
      <c r="H125" s="244">
        <f t="shared" si="46"/>
        <v>1611500</v>
      </c>
      <c r="I125" s="244">
        <f t="shared" si="46"/>
        <v>0</v>
      </c>
      <c r="J125" s="244">
        <f t="shared" si="46"/>
        <v>0</v>
      </c>
      <c r="K125" s="244">
        <f t="shared" si="46"/>
        <v>4942543</v>
      </c>
      <c r="L125" s="244">
        <f t="shared" si="46"/>
        <v>0</v>
      </c>
      <c r="M125" s="244">
        <f t="shared" si="46"/>
        <v>76140006</v>
      </c>
      <c r="N125" s="244">
        <f t="shared" si="46"/>
        <v>70787634</v>
      </c>
      <c r="O125" s="244">
        <f>O128</f>
        <v>68933022</v>
      </c>
      <c r="P125" s="244">
        <f t="shared" si="46"/>
        <v>5352372</v>
      </c>
      <c r="Q125" s="257"/>
      <c r="R125" s="257"/>
      <c r="S125" s="257"/>
      <c r="T125" s="257"/>
      <c r="U125" s="257"/>
      <c r="V125" s="258"/>
      <c r="W125" s="258"/>
      <c r="X125" s="258"/>
      <c r="Y125" s="258"/>
      <c r="Z125" s="258"/>
      <c r="AA125" s="258"/>
      <c r="AB125" s="258"/>
      <c r="AC125" s="258"/>
      <c r="AD125" s="258"/>
      <c r="AE125" s="258"/>
      <c r="AF125" s="258"/>
      <c r="AG125" s="258"/>
      <c r="AH125" s="258"/>
      <c r="AI125" s="258"/>
      <c r="AJ125" s="258"/>
      <c r="AK125" s="258"/>
      <c r="AL125" s="258"/>
      <c r="AM125" s="258"/>
      <c r="AN125" s="258"/>
      <c r="AO125" s="258"/>
      <c r="AP125" s="258"/>
      <c r="AQ125" s="258"/>
      <c r="AR125" s="258"/>
      <c r="AS125" s="258"/>
      <c r="AT125" s="258"/>
      <c r="AU125" s="258"/>
      <c r="AV125" s="258"/>
      <c r="AW125" s="258"/>
      <c r="AX125" s="258"/>
      <c r="AY125" s="258"/>
      <c r="AZ125" s="258"/>
      <c r="BA125" s="258"/>
      <c r="BB125" s="258"/>
      <c r="BC125" s="258"/>
      <c r="BD125" s="258"/>
      <c r="BE125" s="258"/>
      <c r="BF125" s="258"/>
      <c r="BG125" s="258"/>
      <c r="BH125" s="258"/>
      <c r="BI125" s="258"/>
      <c r="BJ125" s="258"/>
      <c r="BK125" s="258"/>
      <c r="BL125" s="258"/>
      <c r="BM125" s="258"/>
      <c r="BN125" s="258"/>
      <c r="BO125" s="258"/>
      <c r="BP125" s="258"/>
      <c r="BQ125" s="258"/>
      <c r="BR125" s="258"/>
      <c r="BS125" s="258"/>
      <c r="BT125" s="258"/>
      <c r="BU125" s="258"/>
      <c r="BV125" s="258"/>
      <c r="BW125" s="258"/>
      <c r="BX125" s="258"/>
      <c r="BY125" s="258"/>
      <c r="BZ125" s="258"/>
      <c r="CA125" s="258"/>
      <c r="CB125" s="258"/>
      <c r="CC125" s="258"/>
      <c r="CD125" s="258"/>
      <c r="CE125" s="258"/>
      <c r="CF125" s="258"/>
      <c r="CG125" s="258"/>
      <c r="CH125" s="258"/>
      <c r="CI125" s="258"/>
      <c r="CJ125" s="258"/>
      <c r="CK125" s="258"/>
      <c r="CL125" s="258"/>
      <c r="CM125" s="258"/>
      <c r="CN125" s="258"/>
      <c r="CO125" s="258"/>
      <c r="CP125" s="258"/>
      <c r="CQ125" s="258"/>
      <c r="CR125" s="258"/>
      <c r="CS125" s="258"/>
      <c r="CT125" s="258"/>
      <c r="CU125" s="258"/>
      <c r="CV125" s="258"/>
      <c r="CW125" s="258"/>
      <c r="CX125" s="258"/>
      <c r="CY125" s="258"/>
      <c r="CZ125" s="258"/>
      <c r="DA125" s="258"/>
      <c r="DB125" s="258"/>
      <c r="DC125" s="258"/>
      <c r="DD125" s="258"/>
      <c r="DE125" s="258"/>
      <c r="DF125" s="258"/>
      <c r="DG125" s="258"/>
      <c r="DH125" s="258"/>
      <c r="DI125" s="258"/>
      <c r="DJ125" s="258"/>
      <c r="DK125" s="258"/>
      <c r="DL125" s="258"/>
      <c r="DM125" s="258"/>
      <c r="DN125" s="258"/>
      <c r="DO125" s="258"/>
      <c r="DP125" s="258"/>
      <c r="DQ125" s="258"/>
      <c r="DR125" s="258"/>
      <c r="DS125" s="258"/>
      <c r="DT125" s="258"/>
      <c r="DU125" s="258"/>
      <c r="DV125" s="258"/>
      <c r="DW125" s="258"/>
      <c r="DX125" s="258"/>
      <c r="DY125" s="258"/>
      <c r="DZ125" s="258"/>
      <c r="EA125" s="258"/>
      <c r="EB125" s="258"/>
      <c r="EC125" s="258"/>
      <c r="ED125" s="258"/>
      <c r="EE125" s="258"/>
      <c r="EF125" s="258"/>
      <c r="EG125" s="258"/>
      <c r="EH125" s="258"/>
      <c r="EI125" s="258"/>
      <c r="EJ125" s="258"/>
      <c r="EK125" s="258"/>
      <c r="EL125" s="258"/>
      <c r="EM125" s="258"/>
      <c r="EN125" s="258"/>
      <c r="EO125" s="258"/>
      <c r="EP125" s="258"/>
      <c r="EQ125" s="258"/>
      <c r="ER125" s="258"/>
      <c r="ES125" s="258"/>
      <c r="ET125" s="258"/>
      <c r="EU125" s="258"/>
      <c r="EV125" s="258"/>
      <c r="EW125" s="258"/>
      <c r="EX125" s="258"/>
      <c r="EY125" s="258"/>
      <c r="EZ125" s="258"/>
      <c r="FA125" s="258"/>
      <c r="FB125" s="258"/>
      <c r="FC125" s="258"/>
      <c r="FD125" s="258"/>
      <c r="FE125" s="258"/>
      <c r="FF125" s="258"/>
      <c r="FG125" s="258"/>
      <c r="FH125" s="258"/>
      <c r="FI125" s="258"/>
      <c r="FJ125" s="258"/>
      <c r="FK125" s="258"/>
      <c r="FL125" s="258"/>
      <c r="FM125" s="258"/>
      <c r="FN125" s="258"/>
      <c r="FO125" s="258"/>
      <c r="FP125" s="258"/>
      <c r="FQ125" s="258"/>
      <c r="FR125" s="258"/>
      <c r="FS125" s="258"/>
      <c r="FT125" s="258"/>
      <c r="FU125" s="258"/>
      <c r="FV125" s="258"/>
      <c r="FW125" s="258"/>
      <c r="FX125" s="258"/>
      <c r="FY125" s="258"/>
      <c r="FZ125" s="258"/>
      <c r="GA125" s="258"/>
      <c r="GB125" s="258"/>
      <c r="GC125" s="258"/>
      <c r="GD125" s="258"/>
      <c r="GE125" s="258"/>
      <c r="GF125" s="258"/>
      <c r="GG125" s="258"/>
      <c r="GH125" s="258"/>
      <c r="GI125" s="258"/>
      <c r="GJ125" s="258"/>
      <c r="GK125" s="258"/>
      <c r="GL125" s="258"/>
      <c r="GM125" s="258"/>
      <c r="GN125" s="258"/>
      <c r="GO125" s="258"/>
      <c r="GP125" s="258"/>
      <c r="GQ125" s="258"/>
      <c r="GR125" s="258"/>
      <c r="GS125" s="258"/>
      <c r="GT125" s="258"/>
      <c r="GU125" s="258"/>
      <c r="GV125" s="258"/>
      <c r="GW125" s="258"/>
      <c r="GX125" s="258"/>
      <c r="GY125" s="258"/>
      <c r="GZ125" s="258"/>
      <c r="HA125" s="258"/>
      <c r="HB125" s="258"/>
      <c r="HC125" s="258"/>
      <c r="HD125" s="258"/>
      <c r="HE125" s="258"/>
      <c r="HF125" s="258"/>
      <c r="HG125" s="258"/>
      <c r="HH125" s="258"/>
      <c r="HI125" s="258"/>
      <c r="HJ125" s="258"/>
      <c r="HK125" s="258"/>
      <c r="HL125" s="258"/>
      <c r="HM125" s="258"/>
      <c r="HN125" s="258"/>
      <c r="HO125" s="258"/>
      <c r="HP125" s="258"/>
      <c r="HQ125" s="258"/>
      <c r="HR125" s="258"/>
      <c r="HS125" s="258"/>
      <c r="HT125" s="258"/>
      <c r="HU125" s="258"/>
      <c r="HV125" s="258"/>
      <c r="HW125" s="258"/>
      <c r="HX125" s="258"/>
      <c r="HY125" s="258"/>
      <c r="HZ125" s="258"/>
      <c r="IA125" s="258"/>
      <c r="IB125" s="258"/>
      <c r="IC125" s="258"/>
      <c r="ID125" s="258"/>
      <c r="IE125" s="258"/>
      <c r="IF125" s="258"/>
      <c r="IG125" s="258"/>
      <c r="IH125" s="258"/>
      <c r="II125" s="258"/>
      <c r="IJ125" s="258"/>
      <c r="IK125" s="258"/>
      <c r="IL125" s="258"/>
      <c r="IM125" s="258"/>
      <c r="IN125" s="258"/>
      <c r="IO125" s="258"/>
      <c r="IP125" s="258"/>
      <c r="IQ125" s="258"/>
      <c r="IR125" s="258"/>
      <c r="IS125" s="258"/>
      <c r="IT125" s="258"/>
      <c r="IU125" s="258"/>
      <c r="IV125" s="258"/>
    </row>
    <row r="126" spans="1:256" ht="15" customHeight="1">
      <c r="A126" s="806"/>
      <c r="B126" s="809"/>
      <c r="C126" s="242" t="s">
        <v>1</v>
      </c>
      <c r="D126" s="243">
        <f t="shared" si="46"/>
        <v>-363731</v>
      </c>
      <c r="E126" s="244">
        <f t="shared" si="46"/>
        <v>0</v>
      </c>
      <c r="F126" s="244">
        <f t="shared" si="46"/>
        <v>0</v>
      </c>
      <c r="G126" s="244">
        <f t="shared" si="46"/>
        <v>0</v>
      </c>
      <c r="H126" s="244">
        <f t="shared" si="46"/>
        <v>0</v>
      </c>
      <c r="I126" s="244">
        <f t="shared" si="46"/>
        <v>0</v>
      </c>
      <c r="J126" s="244">
        <f t="shared" si="46"/>
        <v>0</v>
      </c>
      <c r="K126" s="244">
        <f t="shared" si="46"/>
        <v>0</v>
      </c>
      <c r="L126" s="244">
        <f t="shared" si="46"/>
        <v>0</v>
      </c>
      <c r="M126" s="244">
        <f t="shared" si="46"/>
        <v>-363731</v>
      </c>
      <c r="N126" s="244">
        <f t="shared" si="46"/>
        <v>20706</v>
      </c>
      <c r="O126" s="244">
        <f>O129</f>
        <v>0</v>
      </c>
      <c r="P126" s="244">
        <f t="shared" si="46"/>
        <v>-384437</v>
      </c>
      <c r="Q126" s="257"/>
      <c r="R126" s="257"/>
      <c r="S126" s="257"/>
      <c r="T126" s="257"/>
      <c r="U126" s="257"/>
      <c r="V126" s="258"/>
      <c r="W126" s="258"/>
      <c r="X126" s="258"/>
      <c r="Y126" s="258"/>
      <c r="Z126" s="258"/>
      <c r="AA126" s="258"/>
      <c r="AB126" s="258"/>
      <c r="AC126" s="258"/>
      <c r="AD126" s="258"/>
      <c r="AE126" s="258"/>
      <c r="AF126" s="258"/>
      <c r="AG126" s="258"/>
      <c r="AH126" s="258"/>
      <c r="AI126" s="258"/>
      <c r="AJ126" s="258"/>
      <c r="AK126" s="258"/>
      <c r="AL126" s="258"/>
      <c r="AM126" s="258"/>
      <c r="AN126" s="258"/>
      <c r="AO126" s="258"/>
      <c r="AP126" s="258"/>
      <c r="AQ126" s="258"/>
      <c r="AR126" s="258"/>
      <c r="AS126" s="258"/>
      <c r="AT126" s="258"/>
      <c r="AU126" s="258"/>
      <c r="AV126" s="258"/>
      <c r="AW126" s="258"/>
      <c r="AX126" s="258"/>
      <c r="AY126" s="258"/>
      <c r="AZ126" s="258"/>
      <c r="BA126" s="258"/>
      <c r="BB126" s="258"/>
      <c r="BC126" s="258"/>
      <c r="BD126" s="258"/>
      <c r="BE126" s="258"/>
      <c r="BF126" s="258"/>
      <c r="BG126" s="258"/>
      <c r="BH126" s="258"/>
      <c r="BI126" s="258"/>
      <c r="BJ126" s="258"/>
      <c r="BK126" s="258"/>
      <c r="BL126" s="258"/>
      <c r="BM126" s="258"/>
      <c r="BN126" s="258"/>
      <c r="BO126" s="258"/>
      <c r="BP126" s="258"/>
      <c r="BQ126" s="258"/>
      <c r="BR126" s="258"/>
      <c r="BS126" s="258"/>
      <c r="BT126" s="258"/>
      <c r="BU126" s="258"/>
      <c r="BV126" s="258"/>
      <c r="BW126" s="258"/>
      <c r="BX126" s="258"/>
      <c r="BY126" s="258"/>
      <c r="BZ126" s="258"/>
      <c r="CA126" s="258"/>
      <c r="CB126" s="258"/>
      <c r="CC126" s="258"/>
      <c r="CD126" s="258"/>
      <c r="CE126" s="258"/>
      <c r="CF126" s="258"/>
      <c r="CG126" s="258"/>
      <c r="CH126" s="258"/>
      <c r="CI126" s="258"/>
      <c r="CJ126" s="258"/>
      <c r="CK126" s="258"/>
      <c r="CL126" s="258"/>
      <c r="CM126" s="258"/>
      <c r="CN126" s="258"/>
      <c r="CO126" s="258"/>
      <c r="CP126" s="258"/>
      <c r="CQ126" s="258"/>
      <c r="CR126" s="258"/>
      <c r="CS126" s="258"/>
      <c r="CT126" s="258"/>
      <c r="CU126" s="258"/>
      <c r="CV126" s="258"/>
      <c r="CW126" s="258"/>
      <c r="CX126" s="258"/>
      <c r="CY126" s="258"/>
      <c r="CZ126" s="258"/>
      <c r="DA126" s="258"/>
      <c r="DB126" s="258"/>
      <c r="DC126" s="258"/>
      <c r="DD126" s="258"/>
      <c r="DE126" s="258"/>
      <c r="DF126" s="258"/>
      <c r="DG126" s="258"/>
      <c r="DH126" s="258"/>
      <c r="DI126" s="258"/>
      <c r="DJ126" s="258"/>
      <c r="DK126" s="258"/>
      <c r="DL126" s="258"/>
      <c r="DM126" s="258"/>
      <c r="DN126" s="258"/>
      <c r="DO126" s="258"/>
      <c r="DP126" s="258"/>
      <c r="DQ126" s="258"/>
      <c r="DR126" s="258"/>
      <c r="DS126" s="258"/>
      <c r="DT126" s="258"/>
      <c r="DU126" s="258"/>
      <c r="DV126" s="258"/>
      <c r="DW126" s="258"/>
      <c r="DX126" s="258"/>
      <c r="DY126" s="258"/>
      <c r="DZ126" s="258"/>
      <c r="EA126" s="258"/>
      <c r="EB126" s="258"/>
      <c r="EC126" s="258"/>
      <c r="ED126" s="258"/>
      <c r="EE126" s="258"/>
      <c r="EF126" s="258"/>
      <c r="EG126" s="258"/>
      <c r="EH126" s="258"/>
      <c r="EI126" s="258"/>
      <c r="EJ126" s="258"/>
      <c r="EK126" s="258"/>
      <c r="EL126" s="258"/>
      <c r="EM126" s="258"/>
      <c r="EN126" s="258"/>
      <c r="EO126" s="258"/>
      <c r="EP126" s="258"/>
      <c r="EQ126" s="258"/>
      <c r="ER126" s="258"/>
      <c r="ES126" s="258"/>
      <c r="ET126" s="258"/>
      <c r="EU126" s="258"/>
      <c r="EV126" s="258"/>
      <c r="EW126" s="258"/>
      <c r="EX126" s="258"/>
      <c r="EY126" s="258"/>
      <c r="EZ126" s="258"/>
      <c r="FA126" s="258"/>
      <c r="FB126" s="258"/>
      <c r="FC126" s="258"/>
      <c r="FD126" s="258"/>
      <c r="FE126" s="258"/>
      <c r="FF126" s="258"/>
      <c r="FG126" s="258"/>
      <c r="FH126" s="258"/>
      <c r="FI126" s="258"/>
      <c r="FJ126" s="258"/>
      <c r="FK126" s="258"/>
      <c r="FL126" s="258"/>
      <c r="FM126" s="258"/>
      <c r="FN126" s="258"/>
      <c r="FO126" s="258"/>
      <c r="FP126" s="258"/>
      <c r="FQ126" s="258"/>
      <c r="FR126" s="258"/>
      <c r="FS126" s="258"/>
      <c r="FT126" s="258"/>
      <c r="FU126" s="258"/>
      <c r="FV126" s="258"/>
      <c r="FW126" s="258"/>
      <c r="FX126" s="258"/>
      <c r="FY126" s="258"/>
      <c r="FZ126" s="258"/>
      <c r="GA126" s="258"/>
      <c r="GB126" s="258"/>
      <c r="GC126" s="258"/>
      <c r="GD126" s="258"/>
      <c r="GE126" s="258"/>
      <c r="GF126" s="258"/>
      <c r="GG126" s="258"/>
      <c r="GH126" s="258"/>
      <c r="GI126" s="258"/>
      <c r="GJ126" s="258"/>
      <c r="GK126" s="258"/>
      <c r="GL126" s="258"/>
      <c r="GM126" s="258"/>
      <c r="GN126" s="258"/>
      <c r="GO126" s="258"/>
      <c r="GP126" s="258"/>
      <c r="GQ126" s="258"/>
      <c r="GR126" s="258"/>
      <c r="GS126" s="258"/>
      <c r="GT126" s="258"/>
      <c r="GU126" s="258"/>
      <c r="GV126" s="258"/>
      <c r="GW126" s="258"/>
      <c r="GX126" s="258"/>
      <c r="GY126" s="258"/>
      <c r="GZ126" s="258"/>
      <c r="HA126" s="258"/>
      <c r="HB126" s="258"/>
      <c r="HC126" s="258"/>
      <c r="HD126" s="258"/>
      <c r="HE126" s="258"/>
      <c r="HF126" s="258"/>
      <c r="HG126" s="258"/>
      <c r="HH126" s="258"/>
      <c r="HI126" s="258"/>
      <c r="HJ126" s="258"/>
      <c r="HK126" s="258"/>
      <c r="HL126" s="258"/>
      <c r="HM126" s="258"/>
      <c r="HN126" s="258"/>
      <c r="HO126" s="258"/>
      <c r="HP126" s="258"/>
      <c r="HQ126" s="258"/>
      <c r="HR126" s="258"/>
      <c r="HS126" s="258"/>
      <c r="HT126" s="258"/>
      <c r="HU126" s="258"/>
      <c r="HV126" s="258"/>
      <c r="HW126" s="258"/>
      <c r="HX126" s="258"/>
      <c r="HY126" s="258"/>
      <c r="HZ126" s="258"/>
      <c r="IA126" s="258"/>
      <c r="IB126" s="258"/>
      <c r="IC126" s="258"/>
      <c r="ID126" s="258"/>
      <c r="IE126" s="258"/>
      <c r="IF126" s="258"/>
      <c r="IG126" s="258"/>
      <c r="IH126" s="258"/>
      <c r="II126" s="258"/>
      <c r="IJ126" s="258"/>
      <c r="IK126" s="258"/>
      <c r="IL126" s="258"/>
      <c r="IM126" s="258"/>
      <c r="IN126" s="258"/>
      <c r="IO126" s="258"/>
      <c r="IP126" s="258"/>
      <c r="IQ126" s="258"/>
      <c r="IR126" s="258"/>
      <c r="IS126" s="258"/>
      <c r="IT126" s="258"/>
      <c r="IU126" s="258"/>
      <c r="IV126" s="258"/>
    </row>
    <row r="127" spans="1:256" ht="15" customHeight="1">
      <c r="A127" s="807"/>
      <c r="B127" s="810"/>
      <c r="C127" s="242" t="s">
        <v>2</v>
      </c>
      <c r="D127" s="243">
        <f>D125+D126</f>
        <v>82330318</v>
      </c>
      <c r="E127" s="244">
        <f t="shared" ref="E127:P127" si="47">E125+E126</f>
        <v>6554043</v>
      </c>
      <c r="F127" s="244">
        <f t="shared" si="47"/>
        <v>1611500</v>
      </c>
      <c r="G127" s="244">
        <f t="shared" si="47"/>
        <v>0</v>
      </c>
      <c r="H127" s="244">
        <f t="shared" si="47"/>
        <v>1611500</v>
      </c>
      <c r="I127" s="244">
        <f t="shared" si="47"/>
        <v>0</v>
      </c>
      <c r="J127" s="244">
        <f t="shared" si="47"/>
        <v>0</v>
      </c>
      <c r="K127" s="244">
        <f t="shared" si="47"/>
        <v>4942543</v>
      </c>
      <c r="L127" s="244">
        <f t="shared" si="47"/>
        <v>0</v>
      </c>
      <c r="M127" s="244">
        <f t="shared" si="47"/>
        <v>75776275</v>
      </c>
      <c r="N127" s="244">
        <f t="shared" si="47"/>
        <v>70808340</v>
      </c>
      <c r="O127" s="244">
        <f t="shared" si="47"/>
        <v>68933022</v>
      </c>
      <c r="P127" s="244">
        <f t="shared" si="47"/>
        <v>4967935</v>
      </c>
      <c r="Q127" s="257"/>
      <c r="R127" s="257"/>
      <c r="S127" s="257"/>
      <c r="T127" s="257"/>
      <c r="U127" s="257"/>
      <c r="V127" s="258"/>
      <c r="W127" s="258"/>
      <c r="X127" s="258"/>
      <c r="Y127" s="258"/>
      <c r="Z127" s="258"/>
      <c r="AA127" s="258"/>
      <c r="AB127" s="258"/>
      <c r="AC127" s="258"/>
      <c r="AD127" s="258"/>
      <c r="AE127" s="258"/>
      <c r="AF127" s="258"/>
      <c r="AG127" s="258"/>
      <c r="AH127" s="258"/>
      <c r="AI127" s="258"/>
      <c r="AJ127" s="258"/>
      <c r="AK127" s="258"/>
      <c r="AL127" s="258"/>
      <c r="AM127" s="258"/>
      <c r="AN127" s="258"/>
      <c r="AO127" s="258"/>
      <c r="AP127" s="258"/>
      <c r="AQ127" s="258"/>
      <c r="AR127" s="258"/>
      <c r="AS127" s="258"/>
      <c r="AT127" s="258"/>
      <c r="AU127" s="258"/>
      <c r="AV127" s="258"/>
      <c r="AW127" s="258"/>
      <c r="AX127" s="258"/>
      <c r="AY127" s="258"/>
      <c r="AZ127" s="258"/>
      <c r="BA127" s="258"/>
      <c r="BB127" s="258"/>
      <c r="BC127" s="258"/>
      <c r="BD127" s="258"/>
      <c r="BE127" s="258"/>
      <c r="BF127" s="258"/>
      <c r="BG127" s="258"/>
      <c r="BH127" s="258"/>
      <c r="BI127" s="258"/>
      <c r="BJ127" s="258"/>
      <c r="BK127" s="258"/>
      <c r="BL127" s="258"/>
      <c r="BM127" s="258"/>
      <c r="BN127" s="258"/>
      <c r="BO127" s="258"/>
      <c r="BP127" s="258"/>
      <c r="BQ127" s="258"/>
      <c r="BR127" s="258"/>
      <c r="BS127" s="258"/>
      <c r="BT127" s="258"/>
      <c r="BU127" s="258"/>
      <c r="BV127" s="258"/>
      <c r="BW127" s="258"/>
      <c r="BX127" s="258"/>
      <c r="BY127" s="258"/>
      <c r="BZ127" s="258"/>
      <c r="CA127" s="258"/>
      <c r="CB127" s="258"/>
      <c r="CC127" s="258"/>
      <c r="CD127" s="258"/>
      <c r="CE127" s="258"/>
      <c r="CF127" s="258"/>
      <c r="CG127" s="258"/>
      <c r="CH127" s="258"/>
      <c r="CI127" s="258"/>
      <c r="CJ127" s="258"/>
      <c r="CK127" s="258"/>
      <c r="CL127" s="258"/>
      <c r="CM127" s="258"/>
      <c r="CN127" s="258"/>
      <c r="CO127" s="258"/>
      <c r="CP127" s="258"/>
      <c r="CQ127" s="258"/>
      <c r="CR127" s="258"/>
      <c r="CS127" s="258"/>
      <c r="CT127" s="258"/>
      <c r="CU127" s="258"/>
      <c r="CV127" s="258"/>
      <c r="CW127" s="258"/>
      <c r="CX127" s="258"/>
      <c r="CY127" s="258"/>
      <c r="CZ127" s="258"/>
      <c r="DA127" s="258"/>
      <c r="DB127" s="258"/>
      <c r="DC127" s="258"/>
      <c r="DD127" s="258"/>
      <c r="DE127" s="258"/>
      <c r="DF127" s="258"/>
      <c r="DG127" s="258"/>
      <c r="DH127" s="258"/>
      <c r="DI127" s="258"/>
      <c r="DJ127" s="258"/>
      <c r="DK127" s="258"/>
      <c r="DL127" s="258"/>
      <c r="DM127" s="258"/>
      <c r="DN127" s="258"/>
      <c r="DO127" s="258"/>
      <c r="DP127" s="258"/>
      <c r="DQ127" s="258"/>
      <c r="DR127" s="258"/>
      <c r="DS127" s="258"/>
      <c r="DT127" s="258"/>
      <c r="DU127" s="258"/>
      <c r="DV127" s="258"/>
      <c r="DW127" s="258"/>
      <c r="DX127" s="258"/>
      <c r="DY127" s="258"/>
      <c r="DZ127" s="258"/>
      <c r="EA127" s="258"/>
      <c r="EB127" s="258"/>
      <c r="EC127" s="258"/>
      <c r="ED127" s="258"/>
      <c r="EE127" s="258"/>
      <c r="EF127" s="258"/>
      <c r="EG127" s="258"/>
      <c r="EH127" s="258"/>
      <c r="EI127" s="258"/>
      <c r="EJ127" s="258"/>
      <c r="EK127" s="258"/>
      <c r="EL127" s="258"/>
      <c r="EM127" s="258"/>
      <c r="EN127" s="258"/>
      <c r="EO127" s="258"/>
      <c r="EP127" s="258"/>
      <c r="EQ127" s="258"/>
      <c r="ER127" s="258"/>
      <c r="ES127" s="258"/>
      <c r="ET127" s="258"/>
      <c r="EU127" s="258"/>
      <c r="EV127" s="258"/>
      <c r="EW127" s="258"/>
      <c r="EX127" s="258"/>
      <c r="EY127" s="258"/>
      <c r="EZ127" s="258"/>
      <c r="FA127" s="258"/>
      <c r="FB127" s="258"/>
      <c r="FC127" s="258"/>
      <c r="FD127" s="258"/>
      <c r="FE127" s="258"/>
      <c r="FF127" s="258"/>
      <c r="FG127" s="258"/>
      <c r="FH127" s="258"/>
      <c r="FI127" s="258"/>
      <c r="FJ127" s="258"/>
      <c r="FK127" s="258"/>
      <c r="FL127" s="258"/>
      <c r="FM127" s="258"/>
      <c r="FN127" s="258"/>
      <c r="FO127" s="258"/>
      <c r="FP127" s="258"/>
      <c r="FQ127" s="258"/>
      <c r="FR127" s="258"/>
      <c r="FS127" s="258"/>
      <c r="FT127" s="258"/>
      <c r="FU127" s="258"/>
      <c r="FV127" s="258"/>
      <c r="FW127" s="258"/>
      <c r="FX127" s="258"/>
      <c r="FY127" s="258"/>
      <c r="FZ127" s="258"/>
      <c r="GA127" s="258"/>
      <c r="GB127" s="258"/>
      <c r="GC127" s="258"/>
      <c r="GD127" s="258"/>
      <c r="GE127" s="258"/>
      <c r="GF127" s="258"/>
      <c r="GG127" s="258"/>
      <c r="GH127" s="258"/>
      <c r="GI127" s="258"/>
      <c r="GJ127" s="258"/>
      <c r="GK127" s="258"/>
      <c r="GL127" s="258"/>
      <c r="GM127" s="258"/>
      <c r="GN127" s="258"/>
      <c r="GO127" s="258"/>
      <c r="GP127" s="258"/>
      <c r="GQ127" s="258"/>
      <c r="GR127" s="258"/>
      <c r="GS127" s="258"/>
      <c r="GT127" s="258"/>
      <c r="GU127" s="258"/>
      <c r="GV127" s="258"/>
      <c r="GW127" s="258"/>
      <c r="GX127" s="258"/>
      <c r="GY127" s="258"/>
      <c r="GZ127" s="258"/>
      <c r="HA127" s="258"/>
      <c r="HB127" s="258"/>
      <c r="HC127" s="258"/>
      <c r="HD127" s="258"/>
      <c r="HE127" s="258"/>
      <c r="HF127" s="258"/>
      <c r="HG127" s="258"/>
      <c r="HH127" s="258"/>
      <c r="HI127" s="258"/>
      <c r="HJ127" s="258"/>
      <c r="HK127" s="258"/>
      <c r="HL127" s="258"/>
      <c r="HM127" s="258"/>
      <c r="HN127" s="258"/>
      <c r="HO127" s="258"/>
      <c r="HP127" s="258"/>
      <c r="HQ127" s="258"/>
      <c r="HR127" s="258"/>
      <c r="HS127" s="258"/>
      <c r="HT127" s="258"/>
      <c r="HU127" s="258"/>
      <c r="HV127" s="258"/>
      <c r="HW127" s="258"/>
      <c r="HX127" s="258"/>
      <c r="HY127" s="258"/>
      <c r="HZ127" s="258"/>
      <c r="IA127" s="258"/>
      <c r="IB127" s="258"/>
      <c r="IC127" s="258"/>
      <c r="ID127" s="258"/>
      <c r="IE127" s="258"/>
      <c r="IF127" s="258"/>
      <c r="IG127" s="258"/>
      <c r="IH127" s="258"/>
      <c r="II127" s="258"/>
      <c r="IJ127" s="258"/>
      <c r="IK127" s="258"/>
      <c r="IL127" s="258"/>
      <c r="IM127" s="258"/>
      <c r="IN127" s="258"/>
      <c r="IO127" s="258"/>
      <c r="IP127" s="258"/>
      <c r="IQ127" s="258"/>
      <c r="IR127" s="258"/>
      <c r="IS127" s="258"/>
      <c r="IT127" s="258"/>
      <c r="IU127" s="258"/>
      <c r="IV127" s="258"/>
    </row>
    <row r="128" spans="1:256" ht="12.75" customHeight="1">
      <c r="A128" s="793" t="s">
        <v>309</v>
      </c>
      <c r="B128" s="796" t="s">
        <v>115</v>
      </c>
      <c r="C128" s="247" t="s">
        <v>0</v>
      </c>
      <c r="D128" s="248">
        <f>E128+M128</f>
        <v>82694049</v>
      </c>
      <c r="E128" s="249">
        <f>F128+I128+J128+K128+L128</f>
        <v>6554043</v>
      </c>
      <c r="F128" s="249">
        <f>G128+H128</f>
        <v>1611500</v>
      </c>
      <c r="G128" s="249">
        <v>0</v>
      </c>
      <c r="H128" s="249">
        <v>1611500</v>
      </c>
      <c r="I128" s="249">
        <v>0</v>
      </c>
      <c r="J128" s="249">
        <v>0</v>
      </c>
      <c r="K128" s="249">
        <v>4942543</v>
      </c>
      <c r="L128" s="249">
        <v>0</v>
      </c>
      <c r="M128" s="249">
        <f>N128+P128</f>
        <v>76140006</v>
      </c>
      <c r="N128" s="249">
        <v>70787634</v>
      </c>
      <c r="O128" s="249">
        <v>68933022</v>
      </c>
      <c r="P128" s="249">
        <v>5352372</v>
      </c>
      <c r="Q128" s="250"/>
      <c r="R128" s="250"/>
      <c r="S128" s="250"/>
      <c r="T128" s="250"/>
      <c r="U128" s="250"/>
      <c r="V128" s="251"/>
      <c r="W128" s="251"/>
      <c r="X128" s="251"/>
      <c r="Y128" s="251"/>
      <c r="Z128" s="251"/>
      <c r="AA128" s="251"/>
      <c r="AB128" s="251"/>
      <c r="AC128" s="251"/>
      <c r="AD128" s="251"/>
      <c r="AE128" s="251"/>
      <c r="AF128" s="251"/>
      <c r="AG128" s="251"/>
      <c r="AH128" s="251"/>
      <c r="AI128" s="251"/>
      <c r="AJ128" s="251"/>
      <c r="AK128" s="251"/>
      <c r="AL128" s="251"/>
      <c r="AM128" s="251"/>
      <c r="AN128" s="251"/>
      <c r="AO128" s="251"/>
      <c r="AP128" s="251"/>
      <c r="AQ128" s="251"/>
      <c r="AR128" s="251"/>
      <c r="AS128" s="251"/>
      <c r="AT128" s="251"/>
      <c r="AU128" s="251"/>
      <c r="AV128" s="251"/>
      <c r="AW128" s="251"/>
      <c r="AX128" s="251"/>
      <c r="AY128" s="251"/>
      <c r="AZ128" s="251"/>
      <c r="BA128" s="251"/>
      <c r="BB128" s="251"/>
      <c r="BC128" s="251"/>
      <c r="BD128" s="251"/>
      <c r="BE128" s="251"/>
      <c r="BF128" s="251"/>
      <c r="BG128" s="251"/>
      <c r="BH128" s="251"/>
      <c r="BI128" s="251"/>
      <c r="BJ128" s="251"/>
      <c r="BK128" s="251"/>
      <c r="BL128" s="251"/>
      <c r="BM128" s="251"/>
      <c r="BN128" s="251"/>
      <c r="BO128" s="251"/>
      <c r="BP128" s="251"/>
      <c r="BQ128" s="251"/>
      <c r="BR128" s="251"/>
      <c r="BS128" s="251"/>
      <c r="BT128" s="251"/>
      <c r="BU128" s="251"/>
      <c r="BV128" s="251"/>
      <c r="BW128" s="251"/>
      <c r="BX128" s="251"/>
      <c r="BY128" s="251"/>
      <c r="BZ128" s="251"/>
      <c r="CA128" s="251"/>
      <c r="CB128" s="251"/>
      <c r="CC128" s="251"/>
      <c r="CD128" s="251"/>
      <c r="CE128" s="251"/>
      <c r="CF128" s="251"/>
      <c r="CG128" s="251"/>
      <c r="CH128" s="251"/>
      <c r="CI128" s="251"/>
      <c r="CJ128" s="251"/>
      <c r="CK128" s="251"/>
      <c r="CL128" s="251"/>
      <c r="CM128" s="251"/>
      <c r="CN128" s="251"/>
      <c r="CO128" s="251"/>
      <c r="CP128" s="251"/>
      <c r="CQ128" s="251"/>
      <c r="CR128" s="251"/>
      <c r="CS128" s="251"/>
      <c r="CT128" s="251"/>
      <c r="CU128" s="251"/>
      <c r="CV128" s="251"/>
      <c r="CW128" s="251"/>
      <c r="CX128" s="251"/>
      <c r="CY128" s="251"/>
      <c r="CZ128" s="251"/>
      <c r="DA128" s="251"/>
      <c r="DB128" s="251"/>
      <c r="DC128" s="251"/>
      <c r="DD128" s="251"/>
      <c r="DE128" s="251"/>
      <c r="DF128" s="251"/>
      <c r="DG128" s="251"/>
      <c r="DH128" s="251"/>
      <c r="DI128" s="251"/>
      <c r="DJ128" s="251"/>
      <c r="DK128" s="251"/>
      <c r="DL128" s="251"/>
      <c r="DM128" s="251"/>
      <c r="DN128" s="251"/>
      <c r="DO128" s="251"/>
      <c r="DP128" s="251"/>
      <c r="DQ128" s="251"/>
      <c r="DR128" s="251"/>
      <c r="DS128" s="251"/>
      <c r="DT128" s="251"/>
      <c r="DU128" s="251"/>
      <c r="DV128" s="251"/>
      <c r="DW128" s="251"/>
      <c r="DX128" s="251"/>
      <c r="DY128" s="251"/>
      <c r="DZ128" s="251"/>
      <c r="EA128" s="251"/>
      <c r="EB128" s="251"/>
      <c r="EC128" s="251"/>
      <c r="ED128" s="251"/>
      <c r="EE128" s="251"/>
      <c r="EF128" s="251"/>
      <c r="EG128" s="251"/>
      <c r="EH128" s="251"/>
      <c r="EI128" s="251"/>
      <c r="EJ128" s="251"/>
      <c r="EK128" s="251"/>
      <c r="EL128" s="251"/>
      <c r="EM128" s="251"/>
      <c r="EN128" s="251"/>
      <c r="EO128" s="251"/>
      <c r="EP128" s="251"/>
      <c r="EQ128" s="251"/>
      <c r="ER128" s="251"/>
      <c r="ES128" s="251"/>
      <c r="ET128" s="251"/>
      <c r="EU128" s="251"/>
      <c r="EV128" s="251"/>
      <c r="EW128" s="251"/>
      <c r="EX128" s="251"/>
      <c r="EY128" s="251"/>
      <c r="EZ128" s="251"/>
      <c r="FA128" s="251"/>
      <c r="FB128" s="251"/>
      <c r="FC128" s="251"/>
      <c r="FD128" s="251"/>
      <c r="FE128" s="251"/>
      <c r="FF128" s="251"/>
      <c r="FG128" s="251"/>
      <c r="FH128" s="251"/>
      <c r="FI128" s="251"/>
      <c r="FJ128" s="251"/>
      <c r="FK128" s="251"/>
      <c r="FL128" s="251"/>
      <c r="FM128" s="251"/>
      <c r="FN128" s="251"/>
      <c r="FO128" s="251"/>
      <c r="FP128" s="251"/>
      <c r="FQ128" s="251"/>
      <c r="FR128" s="251"/>
      <c r="FS128" s="251"/>
      <c r="FT128" s="251"/>
      <c r="FU128" s="251"/>
      <c r="FV128" s="251"/>
      <c r="FW128" s="251"/>
      <c r="FX128" s="251"/>
      <c r="FY128" s="251"/>
      <c r="FZ128" s="251"/>
      <c r="GA128" s="251"/>
      <c r="GB128" s="251"/>
      <c r="GC128" s="251"/>
      <c r="GD128" s="251"/>
      <c r="GE128" s="251"/>
      <c r="GF128" s="251"/>
      <c r="GG128" s="251"/>
      <c r="GH128" s="251"/>
      <c r="GI128" s="251"/>
      <c r="GJ128" s="251"/>
      <c r="GK128" s="251"/>
      <c r="GL128" s="251"/>
      <c r="GM128" s="251"/>
      <c r="GN128" s="251"/>
      <c r="GO128" s="251"/>
      <c r="GP128" s="251"/>
      <c r="GQ128" s="251"/>
      <c r="GR128" s="251"/>
      <c r="GS128" s="251"/>
      <c r="GT128" s="251"/>
      <c r="GU128" s="251"/>
      <c r="GV128" s="251"/>
      <c r="GW128" s="251"/>
      <c r="GX128" s="251"/>
      <c r="GY128" s="251"/>
      <c r="GZ128" s="251"/>
      <c r="HA128" s="251"/>
      <c r="HB128" s="251"/>
      <c r="HC128" s="251"/>
      <c r="HD128" s="251"/>
      <c r="HE128" s="251"/>
      <c r="HF128" s="251"/>
      <c r="HG128" s="251"/>
      <c r="HH128" s="251"/>
      <c r="HI128" s="251"/>
      <c r="HJ128" s="251"/>
      <c r="HK128" s="251"/>
      <c r="HL128" s="251"/>
      <c r="HM128" s="251"/>
      <c r="HN128" s="251"/>
      <c r="HO128" s="251"/>
      <c r="HP128" s="251"/>
      <c r="HQ128" s="251"/>
      <c r="HR128" s="251"/>
      <c r="HS128" s="251"/>
      <c r="HT128" s="251"/>
      <c r="HU128" s="251"/>
      <c r="HV128" s="251"/>
      <c r="HW128" s="251"/>
      <c r="HX128" s="251"/>
      <c r="HY128" s="251"/>
      <c r="HZ128" s="251"/>
      <c r="IA128" s="251"/>
      <c r="IB128" s="251"/>
      <c r="IC128" s="251"/>
      <c r="ID128" s="251"/>
      <c r="IE128" s="251"/>
      <c r="IF128" s="251"/>
      <c r="IG128" s="251"/>
      <c r="IH128" s="251"/>
      <c r="II128" s="251"/>
      <c r="IJ128" s="251"/>
      <c r="IK128" s="251"/>
      <c r="IL128" s="251"/>
      <c r="IM128" s="251"/>
      <c r="IN128" s="251"/>
      <c r="IO128" s="251"/>
      <c r="IP128" s="251"/>
      <c r="IQ128" s="251"/>
      <c r="IR128" s="251"/>
      <c r="IS128" s="251"/>
      <c r="IT128" s="251"/>
      <c r="IU128" s="251"/>
      <c r="IV128" s="251"/>
    </row>
    <row r="129" spans="1:256" ht="12.75" customHeight="1">
      <c r="A129" s="794"/>
      <c r="B129" s="797"/>
      <c r="C129" s="247" t="s">
        <v>1</v>
      </c>
      <c r="D129" s="248">
        <f>E129+M129</f>
        <v>-363731</v>
      </c>
      <c r="E129" s="249">
        <f>F129+I129+J129+K129+L129</f>
        <v>0</v>
      </c>
      <c r="F129" s="249">
        <f>G129+H129</f>
        <v>0</v>
      </c>
      <c r="G129" s="249"/>
      <c r="H129" s="249"/>
      <c r="I129" s="249"/>
      <c r="J129" s="249"/>
      <c r="K129" s="249"/>
      <c r="L129" s="249"/>
      <c r="M129" s="249">
        <f>N129+P129</f>
        <v>-363731</v>
      </c>
      <c r="N129" s="249">
        <v>20706</v>
      </c>
      <c r="O129" s="249"/>
      <c r="P129" s="249">
        <v>-384437</v>
      </c>
      <c r="Q129" s="250"/>
      <c r="R129" s="250"/>
      <c r="S129" s="250"/>
      <c r="T129" s="250"/>
      <c r="U129" s="250"/>
      <c r="V129" s="251"/>
      <c r="W129" s="251"/>
      <c r="X129" s="251"/>
      <c r="Y129" s="251"/>
      <c r="Z129" s="251"/>
      <c r="AA129" s="251"/>
      <c r="AB129" s="251"/>
      <c r="AC129" s="251"/>
      <c r="AD129" s="251"/>
      <c r="AE129" s="251"/>
      <c r="AF129" s="251"/>
      <c r="AG129" s="251"/>
      <c r="AH129" s="251"/>
      <c r="AI129" s="251"/>
      <c r="AJ129" s="251"/>
      <c r="AK129" s="251"/>
      <c r="AL129" s="251"/>
      <c r="AM129" s="251"/>
      <c r="AN129" s="251"/>
      <c r="AO129" s="251"/>
      <c r="AP129" s="251"/>
      <c r="AQ129" s="251"/>
      <c r="AR129" s="251"/>
      <c r="AS129" s="251"/>
      <c r="AT129" s="251"/>
      <c r="AU129" s="251"/>
      <c r="AV129" s="251"/>
      <c r="AW129" s="251"/>
      <c r="AX129" s="251"/>
      <c r="AY129" s="251"/>
      <c r="AZ129" s="251"/>
      <c r="BA129" s="251"/>
      <c r="BB129" s="251"/>
      <c r="BC129" s="251"/>
      <c r="BD129" s="251"/>
      <c r="BE129" s="251"/>
      <c r="BF129" s="251"/>
      <c r="BG129" s="251"/>
      <c r="BH129" s="251"/>
      <c r="BI129" s="251"/>
      <c r="BJ129" s="251"/>
      <c r="BK129" s="251"/>
      <c r="BL129" s="251"/>
      <c r="BM129" s="251"/>
      <c r="BN129" s="251"/>
      <c r="BO129" s="251"/>
      <c r="BP129" s="251"/>
      <c r="BQ129" s="251"/>
      <c r="BR129" s="251"/>
      <c r="BS129" s="251"/>
      <c r="BT129" s="251"/>
      <c r="BU129" s="251"/>
      <c r="BV129" s="251"/>
      <c r="BW129" s="251"/>
      <c r="BX129" s="251"/>
      <c r="BY129" s="251"/>
      <c r="BZ129" s="251"/>
      <c r="CA129" s="251"/>
      <c r="CB129" s="251"/>
      <c r="CC129" s="251"/>
      <c r="CD129" s="251"/>
      <c r="CE129" s="251"/>
      <c r="CF129" s="251"/>
      <c r="CG129" s="251"/>
      <c r="CH129" s="251"/>
      <c r="CI129" s="251"/>
      <c r="CJ129" s="251"/>
      <c r="CK129" s="251"/>
      <c r="CL129" s="251"/>
      <c r="CM129" s="251"/>
      <c r="CN129" s="251"/>
      <c r="CO129" s="251"/>
      <c r="CP129" s="251"/>
      <c r="CQ129" s="251"/>
      <c r="CR129" s="251"/>
      <c r="CS129" s="251"/>
      <c r="CT129" s="251"/>
      <c r="CU129" s="251"/>
      <c r="CV129" s="251"/>
      <c r="CW129" s="251"/>
      <c r="CX129" s="251"/>
      <c r="CY129" s="251"/>
      <c r="CZ129" s="251"/>
      <c r="DA129" s="251"/>
      <c r="DB129" s="251"/>
      <c r="DC129" s="251"/>
      <c r="DD129" s="251"/>
      <c r="DE129" s="251"/>
      <c r="DF129" s="251"/>
      <c r="DG129" s="251"/>
      <c r="DH129" s="251"/>
      <c r="DI129" s="251"/>
      <c r="DJ129" s="251"/>
      <c r="DK129" s="251"/>
      <c r="DL129" s="251"/>
      <c r="DM129" s="251"/>
      <c r="DN129" s="251"/>
      <c r="DO129" s="251"/>
      <c r="DP129" s="251"/>
      <c r="DQ129" s="251"/>
      <c r="DR129" s="251"/>
      <c r="DS129" s="251"/>
      <c r="DT129" s="251"/>
      <c r="DU129" s="251"/>
      <c r="DV129" s="251"/>
      <c r="DW129" s="251"/>
      <c r="DX129" s="251"/>
      <c r="DY129" s="251"/>
      <c r="DZ129" s="251"/>
      <c r="EA129" s="251"/>
      <c r="EB129" s="251"/>
      <c r="EC129" s="251"/>
      <c r="ED129" s="251"/>
      <c r="EE129" s="251"/>
      <c r="EF129" s="251"/>
      <c r="EG129" s="251"/>
      <c r="EH129" s="251"/>
      <c r="EI129" s="251"/>
      <c r="EJ129" s="251"/>
      <c r="EK129" s="251"/>
      <c r="EL129" s="251"/>
      <c r="EM129" s="251"/>
      <c r="EN129" s="251"/>
      <c r="EO129" s="251"/>
      <c r="EP129" s="251"/>
      <c r="EQ129" s="251"/>
      <c r="ER129" s="251"/>
      <c r="ES129" s="251"/>
      <c r="ET129" s="251"/>
      <c r="EU129" s="251"/>
      <c r="EV129" s="251"/>
      <c r="EW129" s="251"/>
      <c r="EX129" s="251"/>
      <c r="EY129" s="251"/>
      <c r="EZ129" s="251"/>
      <c r="FA129" s="251"/>
      <c r="FB129" s="251"/>
      <c r="FC129" s="251"/>
      <c r="FD129" s="251"/>
      <c r="FE129" s="251"/>
      <c r="FF129" s="251"/>
      <c r="FG129" s="251"/>
      <c r="FH129" s="251"/>
      <c r="FI129" s="251"/>
      <c r="FJ129" s="251"/>
      <c r="FK129" s="251"/>
      <c r="FL129" s="251"/>
      <c r="FM129" s="251"/>
      <c r="FN129" s="251"/>
      <c r="FO129" s="251"/>
      <c r="FP129" s="251"/>
      <c r="FQ129" s="251"/>
      <c r="FR129" s="251"/>
      <c r="FS129" s="251"/>
      <c r="FT129" s="251"/>
      <c r="FU129" s="251"/>
      <c r="FV129" s="251"/>
      <c r="FW129" s="251"/>
      <c r="FX129" s="251"/>
      <c r="FY129" s="251"/>
      <c r="FZ129" s="251"/>
      <c r="GA129" s="251"/>
      <c r="GB129" s="251"/>
      <c r="GC129" s="251"/>
      <c r="GD129" s="251"/>
      <c r="GE129" s="251"/>
      <c r="GF129" s="251"/>
      <c r="GG129" s="251"/>
      <c r="GH129" s="251"/>
      <c r="GI129" s="251"/>
      <c r="GJ129" s="251"/>
      <c r="GK129" s="251"/>
      <c r="GL129" s="251"/>
      <c r="GM129" s="251"/>
      <c r="GN129" s="251"/>
      <c r="GO129" s="251"/>
      <c r="GP129" s="251"/>
      <c r="GQ129" s="251"/>
      <c r="GR129" s="251"/>
      <c r="GS129" s="251"/>
      <c r="GT129" s="251"/>
      <c r="GU129" s="251"/>
      <c r="GV129" s="251"/>
      <c r="GW129" s="251"/>
      <c r="GX129" s="251"/>
      <c r="GY129" s="251"/>
      <c r="GZ129" s="251"/>
      <c r="HA129" s="251"/>
      <c r="HB129" s="251"/>
      <c r="HC129" s="251"/>
      <c r="HD129" s="251"/>
      <c r="HE129" s="251"/>
      <c r="HF129" s="251"/>
      <c r="HG129" s="251"/>
      <c r="HH129" s="251"/>
      <c r="HI129" s="251"/>
      <c r="HJ129" s="251"/>
      <c r="HK129" s="251"/>
      <c r="HL129" s="251"/>
      <c r="HM129" s="251"/>
      <c r="HN129" s="251"/>
      <c r="HO129" s="251"/>
      <c r="HP129" s="251"/>
      <c r="HQ129" s="251"/>
      <c r="HR129" s="251"/>
      <c r="HS129" s="251"/>
      <c r="HT129" s="251"/>
      <c r="HU129" s="251"/>
      <c r="HV129" s="251"/>
      <c r="HW129" s="251"/>
      <c r="HX129" s="251"/>
      <c r="HY129" s="251"/>
      <c r="HZ129" s="251"/>
      <c r="IA129" s="251"/>
      <c r="IB129" s="251"/>
      <c r="IC129" s="251"/>
      <c r="ID129" s="251"/>
      <c r="IE129" s="251"/>
      <c r="IF129" s="251"/>
      <c r="IG129" s="251"/>
      <c r="IH129" s="251"/>
      <c r="II129" s="251"/>
      <c r="IJ129" s="251"/>
      <c r="IK129" s="251"/>
      <c r="IL129" s="251"/>
      <c r="IM129" s="251"/>
      <c r="IN129" s="251"/>
      <c r="IO129" s="251"/>
      <c r="IP129" s="251"/>
      <c r="IQ129" s="251"/>
      <c r="IR129" s="251"/>
      <c r="IS129" s="251"/>
      <c r="IT129" s="251"/>
      <c r="IU129" s="251"/>
      <c r="IV129" s="251"/>
    </row>
    <row r="130" spans="1:256" ht="12.75" customHeight="1">
      <c r="A130" s="795"/>
      <c r="B130" s="798"/>
      <c r="C130" s="247" t="s">
        <v>2</v>
      </c>
      <c r="D130" s="248">
        <f>D128+D129</f>
        <v>82330318</v>
      </c>
      <c r="E130" s="249">
        <f t="shared" ref="E130:P130" si="48">E128+E129</f>
        <v>6554043</v>
      </c>
      <c r="F130" s="249">
        <f t="shared" si="48"/>
        <v>1611500</v>
      </c>
      <c r="G130" s="249">
        <f t="shared" si="48"/>
        <v>0</v>
      </c>
      <c r="H130" s="249">
        <f t="shared" si="48"/>
        <v>1611500</v>
      </c>
      <c r="I130" s="249">
        <f t="shared" si="48"/>
        <v>0</v>
      </c>
      <c r="J130" s="249">
        <f t="shared" si="48"/>
        <v>0</v>
      </c>
      <c r="K130" s="249">
        <f t="shared" si="48"/>
        <v>4942543</v>
      </c>
      <c r="L130" s="249">
        <f t="shared" si="48"/>
        <v>0</v>
      </c>
      <c r="M130" s="249">
        <f t="shared" si="48"/>
        <v>75776275</v>
      </c>
      <c r="N130" s="249">
        <f t="shared" si="48"/>
        <v>70808340</v>
      </c>
      <c r="O130" s="249">
        <f t="shared" si="48"/>
        <v>68933022</v>
      </c>
      <c r="P130" s="249">
        <f t="shared" si="48"/>
        <v>4967935</v>
      </c>
      <c r="Q130" s="250"/>
      <c r="R130" s="250"/>
      <c r="S130" s="250"/>
      <c r="T130" s="250"/>
      <c r="U130" s="250"/>
      <c r="V130" s="251"/>
      <c r="W130" s="251"/>
      <c r="X130" s="251"/>
      <c r="Y130" s="251"/>
      <c r="Z130" s="251"/>
      <c r="AA130" s="251"/>
      <c r="AB130" s="251"/>
      <c r="AC130" s="251"/>
      <c r="AD130" s="251"/>
      <c r="AE130" s="251"/>
      <c r="AF130" s="251"/>
      <c r="AG130" s="251"/>
      <c r="AH130" s="251"/>
      <c r="AI130" s="251"/>
      <c r="AJ130" s="251"/>
      <c r="AK130" s="251"/>
      <c r="AL130" s="251"/>
      <c r="AM130" s="251"/>
      <c r="AN130" s="251"/>
      <c r="AO130" s="251"/>
      <c r="AP130" s="251"/>
      <c r="AQ130" s="251"/>
      <c r="AR130" s="251"/>
      <c r="AS130" s="251"/>
      <c r="AT130" s="251"/>
      <c r="AU130" s="251"/>
      <c r="AV130" s="251"/>
      <c r="AW130" s="251"/>
      <c r="AX130" s="251"/>
      <c r="AY130" s="251"/>
      <c r="AZ130" s="251"/>
      <c r="BA130" s="251"/>
      <c r="BB130" s="251"/>
      <c r="BC130" s="251"/>
      <c r="BD130" s="251"/>
      <c r="BE130" s="251"/>
      <c r="BF130" s="251"/>
      <c r="BG130" s="251"/>
      <c r="BH130" s="251"/>
      <c r="BI130" s="251"/>
      <c r="BJ130" s="251"/>
      <c r="BK130" s="251"/>
      <c r="BL130" s="251"/>
      <c r="BM130" s="251"/>
      <c r="BN130" s="251"/>
      <c r="BO130" s="251"/>
      <c r="BP130" s="251"/>
      <c r="BQ130" s="251"/>
      <c r="BR130" s="251"/>
      <c r="BS130" s="251"/>
      <c r="BT130" s="251"/>
      <c r="BU130" s="251"/>
      <c r="BV130" s="251"/>
      <c r="BW130" s="251"/>
      <c r="BX130" s="251"/>
      <c r="BY130" s="251"/>
      <c r="BZ130" s="251"/>
      <c r="CA130" s="251"/>
      <c r="CB130" s="251"/>
      <c r="CC130" s="251"/>
      <c r="CD130" s="251"/>
      <c r="CE130" s="251"/>
      <c r="CF130" s="251"/>
      <c r="CG130" s="251"/>
      <c r="CH130" s="251"/>
      <c r="CI130" s="251"/>
      <c r="CJ130" s="251"/>
      <c r="CK130" s="251"/>
      <c r="CL130" s="251"/>
      <c r="CM130" s="251"/>
      <c r="CN130" s="251"/>
      <c r="CO130" s="251"/>
      <c r="CP130" s="251"/>
      <c r="CQ130" s="251"/>
      <c r="CR130" s="251"/>
      <c r="CS130" s="251"/>
      <c r="CT130" s="251"/>
      <c r="CU130" s="251"/>
      <c r="CV130" s="251"/>
      <c r="CW130" s="251"/>
      <c r="CX130" s="251"/>
      <c r="CY130" s="251"/>
      <c r="CZ130" s="251"/>
      <c r="DA130" s="251"/>
      <c r="DB130" s="251"/>
      <c r="DC130" s="251"/>
      <c r="DD130" s="251"/>
      <c r="DE130" s="251"/>
      <c r="DF130" s="251"/>
      <c r="DG130" s="251"/>
      <c r="DH130" s="251"/>
      <c r="DI130" s="251"/>
      <c r="DJ130" s="251"/>
      <c r="DK130" s="251"/>
      <c r="DL130" s="251"/>
      <c r="DM130" s="251"/>
      <c r="DN130" s="251"/>
      <c r="DO130" s="251"/>
      <c r="DP130" s="251"/>
      <c r="DQ130" s="251"/>
      <c r="DR130" s="251"/>
      <c r="DS130" s="251"/>
      <c r="DT130" s="251"/>
      <c r="DU130" s="251"/>
      <c r="DV130" s="251"/>
      <c r="DW130" s="251"/>
      <c r="DX130" s="251"/>
      <c r="DY130" s="251"/>
      <c r="DZ130" s="251"/>
      <c r="EA130" s="251"/>
      <c r="EB130" s="251"/>
      <c r="EC130" s="251"/>
      <c r="ED130" s="251"/>
      <c r="EE130" s="251"/>
      <c r="EF130" s="251"/>
      <c r="EG130" s="251"/>
      <c r="EH130" s="251"/>
      <c r="EI130" s="251"/>
      <c r="EJ130" s="251"/>
      <c r="EK130" s="251"/>
      <c r="EL130" s="251"/>
      <c r="EM130" s="251"/>
      <c r="EN130" s="251"/>
      <c r="EO130" s="251"/>
      <c r="EP130" s="251"/>
      <c r="EQ130" s="251"/>
      <c r="ER130" s="251"/>
      <c r="ES130" s="251"/>
      <c r="ET130" s="251"/>
      <c r="EU130" s="251"/>
      <c r="EV130" s="251"/>
      <c r="EW130" s="251"/>
      <c r="EX130" s="251"/>
      <c r="EY130" s="251"/>
      <c r="EZ130" s="251"/>
      <c r="FA130" s="251"/>
      <c r="FB130" s="251"/>
      <c r="FC130" s="251"/>
      <c r="FD130" s="251"/>
      <c r="FE130" s="251"/>
      <c r="FF130" s="251"/>
      <c r="FG130" s="251"/>
      <c r="FH130" s="251"/>
      <c r="FI130" s="251"/>
      <c r="FJ130" s="251"/>
      <c r="FK130" s="251"/>
      <c r="FL130" s="251"/>
      <c r="FM130" s="251"/>
      <c r="FN130" s="251"/>
      <c r="FO130" s="251"/>
      <c r="FP130" s="251"/>
      <c r="FQ130" s="251"/>
      <c r="FR130" s="251"/>
      <c r="FS130" s="251"/>
      <c r="FT130" s="251"/>
      <c r="FU130" s="251"/>
      <c r="FV130" s="251"/>
      <c r="FW130" s="251"/>
      <c r="FX130" s="251"/>
      <c r="FY130" s="251"/>
      <c r="FZ130" s="251"/>
      <c r="GA130" s="251"/>
      <c r="GB130" s="251"/>
      <c r="GC130" s="251"/>
      <c r="GD130" s="251"/>
      <c r="GE130" s="251"/>
      <c r="GF130" s="251"/>
      <c r="GG130" s="251"/>
      <c r="GH130" s="251"/>
      <c r="GI130" s="251"/>
      <c r="GJ130" s="251"/>
      <c r="GK130" s="251"/>
      <c r="GL130" s="251"/>
      <c r="GM130" s="251"/>
      <c r="GN130" s="251"/>
      <c r="GO130" s="251"/>
      <c r="GP130" s="251"/>
      <c r="GQ130" s="251"/>
      <c r="GR130" s="251"/>
      <c r="GS130" s="251"/>
      <c r="GT130" s="251"/>
      <c r="GU130" s="251"/>
      <c r="GV130" s="251"/>
      <c r="GW130" s="251"/>
      <c r="GX130" s="251"/>
      <c r="GY130" s="251"/>
      <c r="GZ130" s="251"/>
      <c r="HA130" s="251"/>
      <c r="HB130" s="251"/>
      <c r="HC130" s="251"/>
      <c r="HD130" s="251"/>
      <c r="HE130" s="251"/>
      <c r="HF130" s="251"/>
      <c r="HG130" s="251"/>
      <c r="HH130" s="251"/>
      <c r="HI130" s="251"/>
      <c r="HJ130" s="251"/>
      <c r="HK130" s="251"/>
      <c r="HL130" s="251"/>
      <c r="HM130" s="251"/>
      <c r="HN130" s="251"/>
      <c r="HO130" s="251"/>
      <c r="HP130" s="251"/>
      <c r="HQ130" s="251"/>
      <c r="HR130" s="251"/>
      <c r="HS130" s="251"/>
      <c r="HT130" s="251"/>
      <c r="HU130" s="251"/>
      <c r="HV130" s="251"/>
      <c r="HW130" s="251"/>
      <c r="HX130" s="251"/>
      <c r="HY130" s="251"/>
      <c r="HZ130" s="251"/>
      <c r="IA130" s="251"/>
      <c r="IB130" s="251"/>
      <c r="IC130" s="251"/>
      <c r="ID130" s="251"/>
      <c r="IE130" s="251"/>
      <c r="IF130" s="251"/>
      <c r="IG130" s="251"/>
      <c r="IH130" s="251"/>
      <c r="II130" s="251"/>
      <c r="IJ130" s="251"/>
      <c r="IK130" s="251"/>
      <c r="IL130" s="251"/>
      <c r="IM130" s="251"/>
      <c r="IN130" s="251"/>
      <c r="IO130" s="251"/>
      <c r="IP130" s="251"/>
      <c r="IQ130" s="251"/>
      <c r="IR130" s="251"/>
      <c r="IS130" s="251"/>
      <c r="IT130" s="251"/>
      <c r="IU130" s="251"/>
      <c r="IV130" s="251"/>
    </row>
    <row r="131" spans="1:256" ht="15" customHeight="1">
      <c r="A131" s="805" t="s">
        <v>223</v>
      </c>
      <c r="B131" s="808" t="s">
        <v>222</v>
      </c>
      <c r="C131" s="242" t="s">
        <v>0</v>
      </c>
      <c r="D131" s="243">
        <f>D134+D137</f>
        <v>1300000</v>
      </c>
      <c r="E131" s="244">
        <f t="shared" ref="E131:P132" si="49">E134+E137</f>
        <v>1300000</v>
      </c>
      <c r="F131" s="244">
        <f t="shared" si="49"/>
        <v>0</v>
      </c>
      <c r="G131" s="244">
        <f t="shared" si="49"/>
        <v>0</v>
      </c>
      <c r="H131" s="244">
        <f t="shared" si="49"/>
        <v>0</v>
      </c>
      <c r="I131" s="244">
        <f t="shared" si="49"/>
        <v>1300000</v>
      </c>
      <c r="J131" s="244">
        <f t="shared" si="49"/>
        <v>0</v>
      </c>
      <c r="K131" s="244">
        <f t="shared" si="49"/>
        <v>0</v>
      </c>
      <c r="L131" s="244">
        <f t="shared" si="49"/>
        <v>0</v>
      </c>
      <c r="M131" s="244">
        <f t="shared" si="49"/>
        <v>0</v>
      </c>
      <c r="N131" s="244">
        <f t="shared" si="49"/>
        <v>0</v>
      </c>
      <c r="O131" s="244">
        <f t="shared" si="49"/>
        <v>0</v>
      </c>
      <c r="P131" s="244">
        <f t="shared" si="49"/>
        <v>0</v>
      </c>
      <c r="Q131" s="257"/>
      <c r="R131" s="257"/>
      <c r="S131" s="257"/>
      <c r="T131" s="257"/>
      <c r="U131" s="257"/>
      <c r="V131" s="258"/>
      <c r="W131" s="258"/>
      <c r="X131" s="258"/>
      <c r="Y131" s="258"/>
      <c r="Z131" s="258"/>
      <c r="AA131" s="258"/>
      <c r="AB131" s="258"/>
      <c r="AC131" s="258"/>
      <c r="AD131" s="258"/>
      <c r="AE131" s="258"/>
      <c r="AF131" s="258"/>
      <c r="AG131" s="258"/>
      <c r="AH131" s="258"/>
      <c r="AI131" s="258"/>
      <c r="AJ131" s="258"/>
      <c r="AK131" s="258"/>
      <c r="AL131" s="258"/>
      <c r="AM131" s="258"/>
      <c r="AN131" s="258"/>
      <c r="AO131" s="258"/>
      <c r="AP131" s="258"/>
      <c r="AQ131" s="258"/>
      <c r="AR131" s="258"/>
      <c r="AS131" s="258"/>
      <c r="AT131" s="258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8"/>
      <c r="BV131" s="258"/>
      <c r="BW131" s="258"/>
      <c r="BX131" s="258"/>
      <c r="BY131" s="258"/>
      <c r="BZ131" s="258"/>
      <c r="CA131" s="258"/>
      <c r="CB131" s="258"/>
      <c r="CC131" s="258"/>
      <c r="CD131" s="258"/>
      <c r="CE131" s="258"/>
      <c r="CF131" s="258"/>
      <c r="CG131" s="258"/>
      <c r="CH131" s="258"/>
      <c r="CI131" s="258"/>
      <c r="CJ131" s="258"/>
      <c r="CK131" s="258"/>
      <c r="CL131" s="258"/>
      <c r="CM131" s="258"/>
      <c r="CN131" s="258"/>
      <c r="CO131" s="258"/>
      <c r="CP131" s="258"/>
      <c r="CQ131" s="258"/>
      <c r="CR131" s="258"/>
      <c r="CS131" s="258"/>
      <c r="CT131" s="258"/>
      <c r="CU131" s="258"/>
      <c r="CV131" s="258"/>
      <c r="CW131" s="258"/>
      <c r="CX131" s="258"/>
      <c r="CY131" s="258"/>
      <c r="CZ131" s="258"/>
      <c r="DA131" s="258"/>
      <c r="DB131" s="258"/>
      <c r="DC131" s="258"/>
      <c r="DD131" s="258"/>
      <c r="DE131" s="258"/>
      <c r="DF131" s="258"/>
      <c r="DG131" s="258"/>
      <c r="DH131" s="258"/>
      <c r="DI131" s="258"/>
      <c r="DJ131" s="258"/>
      <c r="DK131" s="258"/>
      <c r="DL131" s="258"/>
      <c r="DM131" s="258"/>
      <c r="DN131" s="258"/>
      <c r="DO131" s="258"/>
      <c r="DP131" s="258"/>
      <c r="DQ131" s="258"/>
      <c r="DR131" s="258"/>
      <c r="DS131" s="258"/>
      <c r="DT131" s="258"/>
      <c r="DU131" s="258"/>
      <c r="DV131" s="258"/>
      <c r="DW131" s="258"/>
      <c r="DX131" s="258"/>
      <c r="DY131" s="258"/>
      <c r="DZ131" s="258"/>
      <c r="EA131" s="258"/>
      <c r="EB131" s="258"/>
      <c r="EC131" s="258"/>
      <c r="ED131" s="258"/>
      <c r="EE131" s="258"/>
      <c r="EF131" s="258"/>
      <c r="EG131" s="258"/>
      <c r="EH131" s="258"/>
      <c r="EI131" s="258"/>
      <c r="EJ131" s="258"/>
      <c r="EK131" s="258"/>
      <c r="EL131" s="258"/>
      <c r="EM131" s="258"/>
      <c r="EN131" s="258"/>
      <c r="EO131" s="258"/>
      <c r="EP131" s="258"/>
      <c r="EQ131" s="258"/>
      <c r="ER131" s="258"/>
      <c r="ES131" s="258"/>
      <c r="ET131" s="258"/>
      <c r="EU131" s="258"/>
      <c r="EV131" s="258"/>
      <c r="EW131" s="258"/>
      <c r="EX131" s="258"/>
      <c r="EY131" s="258"/>
      <c r="EZ131" s="258"/>
      <c r="FA131" s="258"/>
      <c r="FB131" s="258"/>
      <c r="FC131" s="258"/>
      <c r="FD131" s="258"/>
      <c r="FE131" s="258"/>
      <c r="FF131" s="258"/>
      <c r="FG131" s="258"/>
      <c r="FH131" s="258"/>
      <c r="FI131" s="258"/>
      <c r="FJ131" s="258"/>
      <c r="FK131" s="258"/>
      <c r="FL131" s="258"/>
      <c r="FM131" s="258"/>
      <c r="FN131" s="258"/>
      <c r="FO131" s="258"/>
      <c r="FP131" s="258"/>
      <c r="FQ131" s="258"/>
      <c r="FR131" s="258"/>
      <c r="FS131" s="258"/>
      <c r="FT131" s="258"/>
      <c r="FU131" s="258"/>
      <c r="FV131" s="258"/>
      <c r="FW131" s="258"/>
      <c r="FX131" s="258"/>
      <c r="FY131" s="258"/>
      <c r="FZ131" s="258"/>
      <c r="GA131" s="258"/>
      <c r="GB131" s="258"/>
      <c r="GC131" s="258"/>
      <c r="GD131" s="258"/>
      <c r="GE131" s="258"/>
      <c r="GF131" s="258"/>
      <c r="GG131" s="258"/>
      <c r="GH131" s="258"/>
      <c r="GI131" s="258"/>
      <c r="GJ131" s="258"/>
      <c r="GK131" s="258"/>
      <c r="GL131" s="258"/>
      <c r="GM131" s="258"/>
      <c r="GN131" s="258"/>
      <c r="GO131" s="258"/>
      <c r="GP131" s="258"/>
      <c r="GQ131" s="258"/>
      <c r="GR131" s="258"/>
      <c r="GS131" s="258"/>
      <c r="GT131" s="258"/>
      <c r="GU131" s="258"/>
      <c r="GV131" s="258"/>
      <c r="GW131" s="258"/>
      <c r="GX131" s="258"/>
      <c r="GY131" s="258"/>
      <c r="GZ131" s="258"/>
      <c r="HA131" s="258"/>
      <c r="HB131" s="258"/>
      <c r="HC131" s="258"/>
      <c r="HD131" s="258"/>
      <c r="HE131" s="258"/>
      <c r="HF131" s="258"/>
      <c r="HG131" s="258"/>
      <c r="HH131" s="258"/>
      <c r="HI131" s="258"/>
      <c r="HJ131" s="258"/>
      <c r="HK131" s="258"/>
      <c r="HL131" s="258"/>
      <c r="HM131" s="258"/>
      <c r="HN131" s="258"/>
      <c r="HO131" s="258"/>
      <c r="HP131" s="258"/>
      <c r="HQ131" s="258"/>
      <c r="HR131" s="258"/>
      <c r="HS131" s="258"/>
      <c r="HT131" s="258"/>
      <c r="HU131" s="258"/>
      <c r="HV131" s="258"/>
      <c r="HW131" s="258"/>
      <c r="HX131" s="258"/>
      <c r="HY131" s="258"/>
      <c r="HZ131" s="258"/>
      <c r="IA131" s="258"/>
      <c r="IB131" s="258"/>
      <c r="IC131" s="258"/>
      <c r="ID131" s="258"/>
      <c r="IE131" s="258"/>
      <c r="IF131" s="258"/>
      <c r="IG131" s="258"/>
      <c r="IH131" s="258"/>
      <c r="II131" s="258"/>
      <c r="IJ131" s="258"/>
      <c r="IK131" s="258"/>
      <c r="IL131" s="258"/>
      <c r="IM131" s="258"/>
      <c r="IN131" s="258"/>
      <c r="IO131" s="258"/>
      <c r="IP131" s="258"/>
      <c r="IQ131" s="258"/>
      <c r="IR131" s="258"/>
      <c r="IS131" s="258"/>
      <c r="IT131" s="258"/>
      <c r="IU131" s="258"/>
      <c r="IV131" s="258"/>
    </row>
    <row r="132" spans="1:256" ht="15" customHeight="1">
      <c r="A132" s="806"/>
      <c r="B132" s="809"/>
      <c r="C132" s="242" t="s">
        <v>1</v>
      </c>
      <c r="D132" s="243">
        <f>D135+D138</f>
        <v>2000000</v>
      </c>
      <c r="E132" s="244">
        <f t="shared" si="49"/>
        <v>0</v>
      </c>
      <c r="F132" s="244">
        <f t="shared" si="49"/>
        <v>0</v>
      </c>
      <c r="G132" s="244">
        <f t="shared" si="49"/>
        <v>0</v>
      </c>
      <c r="H132" s="244">
        <f t="shared" si="49"/>
        <v>0</v>
      </c>
      <c r="I132" s="244">
        <f t="shared" si="49"/>
        <v>0</v>
      </c>
      <c r="J132" s="244">
        <f t="shared" si="49"/>
        <v>0</v>
      </c>
      <c r="K132" s="244">
        <f t="shared" si="49"/>
        <v>0</v>
      </c>
      <c r="L132" s="244">
        <f t="shared" si="49"/>
        <v>0</v>
      </c>
      <c r="M132" s="244">
        <f t="shared" si="49"/>
        <v>2000000</v>
      </c>
      <c r="N132" s="244">
        <f t="shared" si="49"/>
        <v>0</v>
      </c>
      <c r="O132" s="244">
        <f t="shared" si="49"/>
        <v>0</v>
      </c>
      <c r="P132" s="244">
        <f t="shared" si="49"/>
        <v>2000000</v>
      </c>
      <c r="Q132" s="257"/>
      <c r="R132" s="257"/>
      <c r="S132" s="257"/>
      <c r="T132" s="257"/>
      <c r="U132" s="257"/>
      <c r="V132" s="258"/>
      <c r="W132" s="258"/>
      <c r="X132" s="258"/>
      <c r="Y132" s="258"/>
      <c r="Z132" s="258"/>
      <c r="AA132" s="258"/>
      <c r="AB132" s="258"/>
      <c r="AC132" s="258"/>
      <c r="AD132" s="258"/>
      <c r="AE132" s="258"/>
      <c r="AF132" s="258"/>
      <c r="AG132" s="258"/>
      <c r="AH132" s="258"/>
      <c r="AI132" s="258"/>
      <c r="AJ132" s="258"/>
      <c r="AK132" s="258"/>
      <c r="AL132" s="258"/>
      <c r="AM132" s="258"/>
      <c r="AN132" s="258"/>
      <c r="AO132" s="258"/>
      <c r="AP132" s="258"/>
      <c r="AQ132" s="258"/>
      <c r="AR132" s="258"/>
      <c r="AS132" s="258"/>
      <c r="AT132" s="258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8"/>
      <c r="BV132" s="258"/>
      <c r="BW132" s="258"/>
      <c r="BX132" s="258"/>
      <c r="BY132" s="258"/>
      <c r="BZ132" s="258"/>
      <c r="CA132" s="258"/>
      <c r="CB132" s="258"/>
      <c r="CC132" s="258"/>
      <c r="CD132" s="258"/>
      <c r="CE132" s="258"/>
      <c r="CF132" s="258"/>
      <c r="CG132" s="258"/>
      <c r="CH132" s="258"/>
      <c r="CI132" s="258"/>
      <c r="CJ132" s="258"/>
      <c r="CK132" s="258"/>
      <c r="CL132" s="258"/>
      <c r="CM132" s="258"/>
      <c r="CN132" s="258"/>
      <c r="CO132" s="258"/>
      <c r="CP132" s="258"/>
      <c r="CQ132" s="258"/>
      <c r="CR132" s="258"/>
      <c r="CS132" s="258"/>
      <c r="CT132" s="258"/>
      <c r="CU132" s="258"/>
      <c r="CV132" s="258"/>
      <c r="CW132" s="258"/>
      <c r="CX132" s="258"/>
      <c r="CY132" s="258"/>
      <c r="CZ132" s="258"/>
      <c r="DA132" s="258"/>
      <c r="DB132" s="258"/>
      <c r="DC132" s="258"/>
      <c r="DD132" s="258"/>
      <c r="DE132" s="258"/>
      <c r="DF132" s="258"/>
      <c r="DG132" s="258"/>
      <c r="DH132" s="258"/>
      <c r="DI132" s="258"/>
      <c r="DJ132" s="258"/>
      <c r="DK132" s="258"/>
      <c r="DL132" s="258"/>
      <c r="DM132" s="258"/>
      <c r="DN132" s="258"/>
      <c r="DO132" s="258"/>
      <c r="DP132" s="258"/>
      <c r="DQ132" s="258"/>
      <c r="DR132" s="258"/>
      <c r="DS132" s="258"/>
      <c r="DT132" s="258"/>
      <c r="DU132" s="258"/>
      <c r="DV132" s="258"/>
      <c r="DW132" s="258"/>
      <c r="DX132" s="258"/>
      <c r="DY132" s="258"/>
      <c r="DZ132" s="258"/>
      <c r="EA132" s="258"/>
      <c r="EB132" s="258"/>
      <c r="EC132" s="258"/>
      <c r="ED132" s="258"/>
      <c r="EE132" s="258"/>
      <c r="EF132" s="258"/>
      <c r="EG132" s="258"/>
      <c r="EH132" s="258"/>
      <c r="EI132" s="258"/>
      <c r="EJ132" s="258"/>
      <c r="EK132" s="258"/>
      <c r="EL132" s="258"/>
      <c r="EM132" s="258"/>
      <c r="EN132" s="258"/>
      <c r="EO132" s="258"/>
      <c r="EP132" s="258"/>
      <c r="EQ132" s="258"/>
      <c r="ER132" s="258"/>
      <c r="ES132" s="258"/>
      <c r="ET132" s="258"/>
      <c r="EU132" s="258"/>
      <c r="EV132" s="258"/>
      <c r="EW132" s="258"/>
      <c r="EX132" s="258"/>
      <c r="EY132" s="258"/>
      <c r="EZ132" s="258"/>
      <c r="FA132" s="258"/>
      <c r="FB132" s="258"/>
      <c r="FC132" s="258"/>
      <c r="FD132" s="258"/>
      <c r="FE132" s="258"/>
      <c r="FF132" s="258"/>
      <c r="FG132" s="258"/>
      <c r="FH132" s="258"/>
      <c r="FI132" s="258"/>
      <c r="FJ132" s="258"/>
      <c r="FK132" s="258"/>
      <c r="FL132" s="258"/>
      <c r="FM132" s="258"/>
      <c r="FN132" s="258"/>
      <c r="FO132" s="258"/>
      <c r="FP132" s="258"/>
      <c r="FQ132" s="258"/>
      <c r="FR132" s="258"/>
      <c r="FS132" s="258"/>
      <c r="FT132" s="258"/>
      <c r="FU132" s="258"/>
      <c r="FV132" s="258"/>
      <c r="FW132" s="258"/>
      <c r="FX132" s="258"/>
      <c r="FY132" s="258"/>
      <c r="FZ132" s="258"/>
      <c r="GA132" s="258"/>
      <c r="GB132" s="258"/>
      <c r="GC132" s="258"/>
      <c r="GD132" s="258"/>
      <c r="GE132" s="258"/>
      <c r="GF132" s="258"/>
      <c r="GG132" s="258"/>
      <c r="GH132" s="258"/>
      <c r="GI132" s="258"/>
      <c r="GJ132" s="258"/>
      <c r="GK132" s="258"/>
      <c r="GL132" s="258"/>
      <c r="GM132" s="258"/>
      <c r="GN132" s="258"/>
      <c r="GO132" s="258"/>
      <c r="GP132" s="258"/>
      <c r="GQ132" s="258"/>
      <c r="GR132" s="258"/>
      <c r="GS132" s="258"/>
      <c r="GT132" s="258"/>
      <c r="GU132" s="258"/>
      <c r="GV132" s="258"/>
      <c r="GW132" s="258"/>
      <c r="GX132" s="258"/>
      <c r="GY132" s="258"/>
      <c r="GZ132" s="258"/>
      <c r="HA132" s="258"/>
      <c r="HB132" s="258"/>
      <c r="HC132" s="258"/>
      <c r="HD132" s="258"/>
      <c r="HE132" s="258"/>
      <c r="HF132" s="258"/>
      <c r="HG132" s="258"/>
      <c r="HH132" s="258"/>
      <c r="HI132" s="258"/>
      <c r="HJ132" s="258"/>
      <c r="HK132" s="258"/>
      <c r="HL132" s="258"/>
      <c r="HM132" s="258"/>
      <c r="HN132" s="258"/>
      <c r="HO132" s="258"/>
      <c r="HP132" s="258"/>
      <c r="HQ132" s="258"/>
      <c r="HR132" s="258"/>
      <c r="HS132" s="258"/>
      <c r="HT132" s="258"/>
      <c r="HU132" s="258"/>
      <c r="HV132" s="258"/>
      <c r="HW132" s="258"/>
      <c r="HX132" s="258"/>
      <c r="HY132" s="258"/>
      <c r="HZ132" s="258"/>
      <c r="IA132" s="258"/>
      <c r="IB132" s="258"/>
      <c r="IC132" s="258"/>
      <c r="ID132" s="258"/>
      <c r="IE132" s="258"/>
      <c r="IF132" s="258"/>
      <c r="IG132" s="258"/>
      <c r="IH132" s="258"/>
      <c r="II132" s="258"/>
      <c r="IJ132" s="258"/>
      <c r="IK132" s="258"/>
      <c r="IL132" s="258"/>
      <c r="IM132" s="258"/>
      <c r="IN132" s="258"/>
      <c r="IO132" s="258"/>
      <c r="IP132" s="258"/>
      <c r="IQ132" s="258"/>
      <c r="IR132" s="258"/>
      <c r="IS132" s="258"/>
      <c r="IT132" s="258"/>
      <c r="IU132" s="258"/>
      <c r="IV132" s="258"/>
    </row>
    <row r="133" spans="1:256" ht="15" customHeight="1">
      <c r="A133" s="807"/>
      <c r="B133" s="810"/>
      <c r="C133" s="242" t="s">
        <v>2</v>
      </c>
      <c r="D133" s="243">
        <f>D131+D132</f>
        <v>3300000</v>
      </c>
      <c r="E133" s="244">
        <f t="shared" ref="E133:P133" si="50">E131+E132</f>
        <v>1300000</v>
      </c>
      <c r="F133" s="244">
        <f t="shared" si="50"/>
        <v>0</v>
      </c>
      <c r="G133" s="244">
        <f t="shared" si="50"/>
        <v>0</v>
      </c>
      <c r="H133" s="244">
        <f t="shared" si="50"/>
        <v>0</v>
      </c>
      <c r="I133" s="244">
        <f t="shared" si="50"/>
        <v>1300000</v>
      </c>
      <c r="J133" s="244">
        <f t="shared" si="50"/>
        <v>0</v>
      </c>
      <c r="K133" s="244">
        <f t="shared" si="50"/>
        <v>0</v>
      </c>
      <c r="L133" s="244">
        <f t="shared" si="50"/>
        <v>0</v>
      </c>
      <c r="M133" s="244">
        <f t="shared" si="50"/>
        <v>2000000</v>
      </c>
      <c r="N133" s="244">
        <f t="shared" si="50"/>
        <v>0</v>
      </c>
      <c r="O133" s="244">
        <f t="shared" si="50"/>
        <v>0</v>
      </c>
      <c r="P133" s="244">
        <f t="shared" si="50"/>
        <v>2000000</v>
      </c>
      <c r="Q133" s="257"/>
      <c r="R133" s="257"/>
      <c r="S133" s="257"/>
      <c r="T133" s="257"/>
      <c r="U133" s="257"/>
      <c r="V133" s="258"/>
      <c r="W133" s="258"/>
      <c r="X133" s="258"/>
      <c r="Y133" s="258"/>
      <c r="Z133" s="258"/>
      <c r="AA133" s="258"/>
      <c r="AB133" s="258"/>
      <c r="AC133" s="258"/>
      <c r="AD133" s="258"/>
      <c r="AE133" s="258"/>
      <c r="AF133" s="258"/>
      <c r="AG133" s="258"/>
      <c r="AH133" s="258"/>
      <c r="AI133" s="258"/>
      <c r="AJ133" s="258"/>
      <c r="AK133" s="258"/>
      <c r="AL133" s="258"/>
      <c r="AM133" s="258"/>
      <c r="AN133" s="258"/>
      <c r="AO133" s="258"/>
      <c r="AP133" s="258"/>
      <c r="AQ133" s="258"/>
      <c r="AR133" s="258"/>
      <c r="AS133" s="258"/>
      <c r="AT133" s="258"/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8"/>
      <c r="BV133" s="258"/>
      <c r="BW133" s="258"/>
      <c r="BX133" s="258"/>
      <c r="BY133" s="258"/>
      <c r="BZ133" s="258"/>
      <c r="CA133" s="258"/>
      <c r="CB133" s="258"/>
      <c r="CC133" s="258"/>
      <c r="CD133" s="258"/>
      <c r="CE133" s="258"/>
      <c r="CF133" s="258"/>
      <c r="CG133" s="258"/>
      <c r="CH133" s="258"/>
      <c r="CI133" s="258"/>
      <c r="CJ133" s="258"/>
      <c r="CK133" s="258"/>
      <c r="CL133" s="258"/>
      <c r="CM133" s="258"/>
      <c r="CN133" s="258"/>
      <c r="CO133" s="258"/>
      <c r="CP133" s="258"/>
      <c r="CQ133" s="258"/>
      <c r="CR133" s="258"/>
      <c r="CS133" s="258"/>
      <c r="CT133" s="258"/>
      <c r="CU133" s="258"/>
      <c r="CV133" s="258"/>
      <c r="CW133" s="258"/>
      <c r="CX133" s="258"/>
      <c r="CY133" s="258"/>
      <c r="CZ133" s="258"/>
      <c r="DA133" s="258"/>
      <c r="DB133" s="258"/>
      <c r="DC133" s="258"/>
      <c r="DD133" s="258"/>
      <c r="DE133" s="258"/>
      <c r="DF133" s="258"/>
      <c r="DG133" s="258"/>
      <c r="DH133" s="258"/>
      <c r="DI133" s="258"/>
      <c r="DJ133" s="258"/>
      <c r="DK133" s="258"/>
      <c r="DL133" s="258"/>
      <c r="DM133" s="258"/>
      <c r="DN133" s="258"/>
      <c r="DO133" s="258"/>
      <c r="DP133" s="258"/>
      <c r="DQ133" s="258"/>
      <c r="DR133" s="258"/>
      <c r="DS133" s="258"/>
      <c r="DT133" s="258"/>
      <c r="DU133" s="258"/>
      <c r="DV133" s="258"/>
      <c r="DW133" s="258"/>
      <c r="DX133" s="258"/>
      <c r="DY133" s="258"/>
      <c r="DZ133" s="258"/>
      <c r="EA133" s="258"/>
      <c r="EB133" s="258"/>
      <c r="EC133" s="258"/>
      <c r="ED133" s="258"/>
      <c r="EE133" s="258"/>
      <c r="EF133" s="258"/>
      <c r="EG133" s="258"/>
      <c r="EH133" s="258"/>
      <c r="EI133" s="258"/>
      <c r="EJ133" s="258"/>
      <c r="EK133" s="258"/>
      <c r="EL133" s="258"/>
      <c r="EM133" s="258"/>
      <c r="EN133" s="258"/>
      <c r="EO133" s="258"/>
      <c r="EP133" s="258"/>
      <c r="EQ133" s="258"/>
      <c r="ER133" s="258"/>
      <c r="ES133" s="258"/>
      <c r="ET133" s="258"/>
      <c r="EU133" s="258"/>
      <c r="EV133" s="258"/>
      <c r="EW133" s="258"/>
      <c r="EX133" s="258"/>
      <c r="EY133" s="258"/>
      <c r="EZ133" s="258"/>
      <c r="FA133" s="258"/>
      <c r="FB133" s="258"/>
      <c r="FC133" s="258"/>
      <c r="FD133" s="258"/>
      <c r="FE133" s="258"/>
      <c r="FF133" s="258"/>
      <c r="FG133" s="258"/>
      <c r="FH133" s="258"/>
      <c r="FI133" s="258"/>
      <c r="FJ133" s="258"/>
      <c r="FK133" s="258"/>
      <c r="FL133" s="258"/>
      <c r="FM133" s="258"/>
      <c r="FN133" s="258"/>
      <c r="FO133" s="258"/>
      <c r="FP133" s="258"/>
      <c r="FQ133" s="258"/>
      <c r="FR133" s="258"/>
      <c r="FS133" s="258"/>
      <c r="FT133" s="258"/>
      <c r="FU133" s="258"/>
      <c r="FV133" s="258"/>
      <c r="FW133" s="258"/>
      <c r="FX133" s="258"/>
      <c r="FY133" s="258"/>
      <c r="FZ133" s="258"/>
      <c r="GA133" s="258"/>
      <c r="GB133" s="258"/>
      <c r="GC133" s="258"/>
      <c r="GD133" s="258"/>
      <c r="GE133" s="258"/>
      <c r="GF133" s="258"/>
      <c r="GG133" s="258"/>
      <c r="GH133" s="258"/>
      <c r="GI133" s="258"/>
      <c r="GJ133" s="258"/>
      <c r="GK133" s="258"/>
      <c r="GL133" s="258"/>
      <c r="GM133" s="258"/>
      <c r="GN133" s="258"/>
      <c r="GO133" s="258"/>
      <c r="GP133" s="258"/>
      <c r="GQ133" s="258"/>
      <c r="GR133" s="258"/>
      <c r="GS133" s="258"/>
      <c r="GT133" s="258"/>
      <c r="GU133" s="258"/>
      <c r="GV133" s="258"/>
      <c r="GW133" s="258"/>
      <c r="GX133" s="258"/>
      <c r="GY133" s="258"/>
      <c r="GZ133" s="258"/>
      <c r="HA133" s="258"/>
      <c r="HB133" s="258"/>
      <c r="HC133" s="258"/>
      <c r="HD133" s="258"/>
      <c r="HE133" s="258"/>
      <c r="HF133" s="258"/>
      <c r="HG133" s="258"/>
      <c r="HH133" s="258"/>
      <c r="HI133" s="258"/>
      <c r="HJ133" s="258"/>
      <c r="HK133" s="258"/>
      <c r="HL133" s="258"/>
      <c r="HM133" s="258"/>
      <c r="HN133" s="258"/>
      <c r="HO133" s="258"/>
      <c r="HP133" s="258"/>
      <c r="HQ133" s="258"/>
      <c r="HR133" s="258"/>
      <c r="HS133" s="258"/>
      <c r="HT133" s="258"/>
      <c r="HU133" s="258"/>
      <c r="HV133" s="258"/>
      <c r="HW133" s="258"/>
      <c r="HX133" s="258"/>
      <c r="HY133" s="258"/>
      <c r="HZ133" s="258"/>
      <c r="IA133" s="258"/>
      <c r="IB133" s="258"/>
      <c r="IC133" s="258"/>
      <c r="ID133" s="258"/>
      <c r="IE133" s="258"/>
      <c r="IF133" s="258"/>
      <c r="IG133" s="258"/>
      <c r="IH133" s="258"/>
      <c r="II133" s="258"/>
      <c r="IJ133" s="258"/>
      <c r="IK133" s="258"/>
      <c r="IL133" s="258"/>
      <c r="IM133" s="258"/>
      <c r="IN133" s="258"/>
      <c r="IO133" s="258"/>
      <c r="IP133" s="258"/>
      <c r="IQ133" s="258"/>
      <c r="IR133" s="258"/>
      <c r="IS133" s="258"/>
      <c r="IT133" s="258"/>
      <c r="IU133" s="258"/>
      <c r="IV133" s="258"/>
    </row>
    <row r="134" spans="1:256" hidden="1">
      <c r="A134" s="793" t="s">
        <v>547</v>
      </c>
      <c r="B134" s="796" t="s">
        <v>548</v>
      </c>
      <c r="C134" s="247" t="s">
        <v>0</v>
      </c>
      <c r="D134" s="248">
        <f>E134+M134</f>
        <v>1300000</v>
      </c>
      <c r="E134" s="249">
        <f>F134+I134+J134+K134+L134</f>
        <v>1300000</v>
      </c>
      <c r="F134" s="249">
        <f>G134+H134</f>
        <v>0</v>
      </c>
      <c r="G134" s="249">
        <v>0</v>
      </c>
      <c r="H134" s="249">
        <v>0</v>
      </c>
      <c r="I134" s="249">
        <v>1300000</v>
      </c>
      <c r="J134" s="249">
        <v>0</v>
      </c>
      <c r="K134" s="249">
        <v>0</v>
      </c>
      <c r="L134" s="249">
        <v>0</v>
      </c>
      <c r="M134" s="249">
        <f>N134+P134</f>
        <v>0</v>
      </c>
      <c r="N134" s="249">
        <v>0</v>
      </c>
      <c r="O134" s="249">
        <v>0</v>
      </c>
      <c r="P134" s="249">
        <v>0</v>
      </c>
      <c r="Q134" s="250"/>
      <c r="R134" s="250"/>
      <c r="S134" s="250"/>
      <c r="T134" s="250"/>
      <c r="U134" s="250"/>
      <c r="V134" s="251"/>
      <c r="W134" s="251"/>
      <c r="X134" s="251"/>
      <c r="Y134" s="251"/>
      <c r="Z134" s="251"/>
      <c r="AA134" s="251"/>
      <c r="AB134" s="251"/>
      <c r="AC134" s="251"/>
      <c r="AD134" s="251"/>
      <c r="AE134" s="251"/>
      <c r="AF134" s="251"/>
      <c r="AG134" s="251"/>
      <c r="AH134" s="251"/>
      <c r="AI134" s="251"/>
      <c r="AJ134" s="251"/>
      <c r="AK134" s="251"/>
      <c r="AL134" s="251"/>
      <c r="AM134" s="251"/>
      <c r="AN134" s="251"/>
      <c r="AO134" s="251"/>
      <c r="AP134" s="251"/>
      <c r="AQ134" s="251"/>
      <c r="AR134" s="251"/>
      <c r="AS134" s="251"/>
      <c r="AT134" s="251"/>
      <c r="AU134" s="251"/>
      <c r="AV134" s="251"/>
      <c r="AW134" s="251"/>
      <c r="AX134" s="251"/>
      <c r="AY134" s="251"/>
      <c r="AZ134" s="251"/>
      <c r="BA134" s="251"/>
      <c r="BB134" s="251"/>
      <c r="BC134" s="251"/>
      <c r="BD134" s="251"/>
      <c r="BE134" s="251"/>
      <c r="BF134" s="251"/>
      <c r="BG134" s="251"/>
      <c r="BH134" s="251"/>
      <c r="BI134" s="251"/>
      <c r="BJ134" s="251"/>
      <c r="BK134" s="251"/>
      <c r="BL134" s="251"/>
      <c r="BM134" s="251"/>
      <c r="BN134" s="251"/>
      <c r="BO134" s="251"/>
      <c r="BP134" s="251"/>
      <c r="BQ134" s="251"/>
      <c r="BR134" s="251"/>
      <c r="BS134" s="251"/>
      <c r="BT134" s="251"/>
      <c r="BU134" s="251"/>
      <c r="BV134" s="251"/>
      <c r="BW134" s="251"/>
      <c r="BX134" s="251"/>
      <c r="BY134" s="251"/>
      <c r="BZ134" s="251"/>
      <c r="CA134" s="251"/>
      <c r="CB134" s="251"/>
      <c r="CC134" s="251"/>
      <c r="CD134" s="251"/>
      <c r="CE134" s="251"/>
      <c r="CF134" s="251"/>
      <c r="CG134" s="251"/>
      <c r="CH134" s="251"/>
      <c r="CI134" s="251"/>
      <c r="CJ134" s="251"/>
      <c r="CK134" s="251"/>
      <c r="CL134" s="251"/>
      <c r="CM134" s="251"/>
      <c r="CN134" s="251"/>
      <c r="CO134" s="251"/>
      <c r="CP134" s="251"/>
      <c r="CQ134" s="251"/>
      <c r="CR134" s="251"/>
      <c r="CS134" s="251"/>
      <c r="CT134" s="251"/>
      <c r="CU134" s="251"/>
      <c r="CV134" s="251"/>
      <c r="CW134" s="251"/>
      <c r="CX134" s="251"/>
      <c r="CY134" s="251"/>
      <c r="CZ134" s="251"/>
      <c r="DA134" s="251"/>
      <c r="DB134" s="251"/>
      <c r="DC134" s="251"/>
      <c r="DD134" s="251"/>
      <c r="DE134" s="251"/>
      <c r="DF134" s="251"/>
      <c r="DG134" s="251"/>
      <c r="DH134" s="251"/>
      <c r="DI134" s="251"/>
      <c r="DJ134" s="251"/>
      <c r="DK134" s="251"/>
      <c r="DL134" s="251"/>
      <c r="DM134" s="251"/>
      <c r="DN134" s="251"/>
      <c r="DO134" s="251"/>
      <c r="DP134" s="251"/>
      <c r="DQ134" s="251"/>
      <c r="DR134" s="251"/>
      <c r="DS134" s="251"/>
      <c r="DT134" s="251"/>
      <c r="DU134" s="251"/>
      <c r="DV134" s="251"/>
      <c r="DW134" s="251"/>
      <c r="DX134" s="251"/>
      <c r="DY134" s="251"/>
      <c r="DZ134" s="251"/>
      <c r="EA134" s="251"/>
      <c r="EB134" s="251"/>
      <c r="EC134" s="251"/>
      <c r="ED134" s="251"/>
      <c r="EE134" s="251"/>
      <c r="EF134" s="251"/>
      <c r="EG134" s="251"/>
      <c r="EH134" s="251"/>
      <c r="EI134" s="251"/>
      <c r="EJ134" s="251"/>
      <c r="EK134" s="251"/>
      <c r="EL134" s="251"/>
      <c r="EM134" s="251"/>
      <c r="EN134" s="251"/>
      <c r="EO134" s="251"/>
      <c r="EP134" s="251"/>
      <c r="EQ134" s="251"/>
      <c r="ER134" s="251"/>
      <c r="ES134" s="251"/>
      <c r="ET134" s="251"/>
      <c r="EU134" s="251"/>
      <c r="EV134" s="251"/>
      <c r="EW134" s="251"/>
      <c r="EX134" s="251"/>
      <c r="EY134" s="251"/>
      <c r="EZ134" s="251"/>
      <c r="FA134" s="251"/>
      <c r="FB134" s="251"/>
      <c r="FC134" s="251"/>
      <c r="FD134" s="251"/>
      <c r="FE134" s="251"/>
      <c r="FF134" s="251"/>
      <c r="FG134" s="251"/>
      <c r="FH134" s="251"/>
      <c r="FI134" s="251"/>
      <c r="FJ134" s="251"/>
      <c r="FK134" s="251"/>
      <c r="FL134" s="251"/>
      <c r="FM134" s="251"/>
      <c r="FN134" s="251"/>
      <c r="FO134" s="251"/>
      <c r="FP134" s="251"/>
      <c r="FQ134" s="251"/>
      <c r="FR134" s="251"/>
      <c r="FS134" s="251"/>
      <c r="FT134" s="251"/>
      <c r="FU134" s="251"/>
      <c r="FV134" s="251"/>
      <c r="FW134" s="251"/>
      <c r="FX134" s="251"/>
      <c r="FY134" s="251"/>
      <c r="FZ134" s="251"/>
      <c r="GA134" s="251"/>
      <c r="GB134" s="251"/>
      <c r="GC134" s="251"/>
      <c r="GD134" s="251"/>
      <c r="GE134" s="251"/>
      <c r="GF134" s="251"/>
      <c r="GG134" s="251"/>
      <c r="GH134" s="251"/>
      <c r="GI134" s="251"/>
      <c r="GJ134" s="251"/>
      <c r="GK134" s="251"/>
      <c r="GL134" s="251"/>
      <c r="GM134" s="251"/>
      <c r="GN134" s="251"/>
      <c r="GO134" s="251"/>
      <c r="GP134" s="251"/>
      <c r="GQ134" s="251"/>
      <c r="GR134" s="251"/>
      <c r="GS134" s="251"/>
      <c r="GT134" s="251"/>
      <c r="GU134" s="251"/>
      <c r="GV134" s="251"/>
      <c r="GW134" s="251"/>
      <c r="GX134" s="251"/>
      <c r="GY134" s="251"/>
      <c r="GZ134" s="251"/>
      <c r="HA134" s="251"/>
      <c r="HB134" s="251"/>
      <c r="HC134" s="251"/>
      <c r="HD134" s="251"/>
      <c r="HE134" s="251"/>
      <c r="HF134" s="251"/>
      <c r="HG134" s="251"/>
      <c r="HH134" s="251"/>
      <c r="HI134" s="251"/>
      <c r="HJ134" s="251"/>
      <c r="HK134" s="251"/>
      <c r="HL134" s="251"/>
      <c r="HM134" s="251"/>
      <c r="HN134" s="251"/>
      <c r="HO134" s="251"/>
      <c r="HP134" s="251"/>
      <c r="HQ134" s="251"/>
      <c r="HR134" s="251"/>
      <c r="HS134" s="251"/>
      <c r="HT134" s="251"/>
      <c r="HU134" s="251"/>
      <c r="HV134" s="251"/>
      <c r="HW134" s="251"/>
      <c r="HX134" s="251"/>
      <c r="HY134" s="251"/>
      <c r="HZ134" s="251"/>
      <c r="IA134" s="251"/>
      <c r="IB134" s="251"/>
      <c r="IC134" s="251"/>
      <c r="ID134" s="251"/>
      <c r="IE134" s="251"/>
      <c r="IF134" s="251"/>
      <c r="IG134" s="251"/>
      <c r="IH134" s="251"/>
      <c r="II134" s="251"/>
      <c r="IJ134" s="251"/>
      <c r="IK134" s="251"/>
      <c r="IL134" s="251"/>
      <c r="IM134" s="251"/>
      <c r="IN134" s="251"/>
      <c r="IO134" s="251"/>
      <c r="IP134" s="251"/>
      <c r="IQ134" s="251"/>
      <c r="IR134" s="251"/>
      <c r="IS134" s="251"/>
      <c r="IT134" s="251"/>
      <c r="IU134" s="251"/>
      <c r="IV134" s="251"/>
    </row>
    <row r="135" spans="1:256" hidden="1">
      <c r="A135" s="794"/>
      <c r="B135" s="797"/>
      <c r="C135" s="247" t="s">
        <v>1</v>
      </c>
      <c r="D135" s="248">
        <f>E135+M135</f>
        <v>0</v>
      </c>
      <c r="E135" s="249">
        <f>F135+I135+J135+K135+L135</f>
        <v>0</v>
      </c>
      <c r="F135" s="249">
        <f>G135+H135</f>
        <v>0</v>
      </c>
      <c r="G135" s="249"/>
      <c r="H135" s="249"/>
      <c r="I135" s="249"/>
      <c r="J135" s="249"/>
      <c r="K135" s="249"/>
      <c r="L135" s="249"/>
      <c r="M135" s="249">
        <f>N135+P135</f>
        <v>0</v>
      </c>
      <c r="N135" s="249"/>
      <c r="O135" s="249"/>
      <c r="P135" s="249"/>
      <c r="Q135" s="250"/>
      <c r="R135" s="250"/>
      <c r="S135" s="250"/>
      <c r="T135" s="250"/>
      <c r="U135" s="250"/>
      <c r="V135" s="251"/>
      <c r="W135" s="251"/>
      <c r="X135" s="251"/>
      <c r="Y135" s="251"/>
      <c r="Z135" s="251"/>
      <c r="AA135" s="251"/>
      <c r="AB135" s="251"/>
      <c r="AC135" s="251"/>
      <c r="AD135" s="251"/>
      <c r="AE135" s="251"/>
      <c r="AF135" s="251"/>
      <c r="AG135" s="251"/>
      <c r="AH135" s="251"/>
      <c r="AI135" s="251"/>
      <c r="AJ135" s="251"/>
      <c r="AK135" s="251"/>
      <c r="AL135" s="251"/>
      <c r="AM135" s="251"/>
      <c r="AN135" s="251"/>
      <c r="AO135" s="251"/>
      <c r="AP135" s="251"/>
      <c r="AQ135" s="251"/>
      <c r="AR135" s="251"/>
      <c r="AS135" s="251"/>
      <c r="AT135" s="251"/>
      <c r="AU135" s="251"/>
      <c r="AV135" s="251"/>
      <c r="AW135" s="251"/>
      <c r="AX135" s="251"/>
      <c r="AY135" s="251"/>
      <c r="AZ135" s="251"/>
      <c r="BA135" s="251"/>
      <c r="BB135" s="251"/>
      <c r="BC135" s="251"/>
      <c r="BD135" s="251"/>
      <c r="BE135" s="251"/>
      <c r="BF135" s="251"/>
      <c r="BG135" s="251"/>
      <c r="BH135" s="251"/>
      <c r="BI135" s="251"/>
      <c r="BJ135" s="251"/>
      <c r="BK135" s="251"/>
      <c r="BL135" s="251"/>
      <c r="BM135" s="251"/>
      <c r="BN135" s="251"/>
      <c r="BO135" s="251"/>
      <c r="BP135" s="251"/>
      <c r="BQ135" s="251"/>
      <c r="BR135" s="251"/>
      <c r="BS135" s="251"/>
      <c r="BT135" s="251"/>
      <c r="BU135" s="251"/>
      <c r="BV135" s="251"/>
      <c r="BW135" s="251"/>
      <c r="BX135" s="251"/>
      <c r="BY135" s="251"/>
      <c r="BZ135" s="251"/>
      <c r="CA135" s="251"/>
      <c r="CB135" s="251"/>
      <c r="CC135" s="251"/>
      <c r="CD135" s="251"/>
      <c r="CE135" s="251"/>
      <c r="CF135" s="251"/>
      <c r="CG135" s="251"/>
      <c r="CH135" s="251"/>
      <c r="CI135" s="251"/>
      <c r="CJ135" s="251"/>
      <c r="CK135" s="251"/>
      <c r="CL135" s="251"/>
      <c r="CM135" s="251"/>
      <c r="CN135" s="251"/>
      <c r="CO135" s="251"/>
      <c r="CP135" s="251"/>
      <c r="CQ135" s="251"/>
      <c r="CR135" s="251"/>
      <c r="CS135" s="251"/>
      <c r="CT135" s="251"/>
      <c r="CU135" s="251"/>
      <c r="CV135" s="251"/>
      <c r="CW135" s="251"/>
      <c r="CX135" s="251"/>
      <c r="CY135" s="251"/>
      <c r="CZ135" s="251"/>
      <c r="DA135" s="251"/>
      <c r="DB135" s="251"/>
      <c r="DC135" s="251"/>
      <c r="DD135" s="251"/>
      <c r="DE135" s="251"/>
      <c r="DF135" s="251"/>
      <c r="DG135" s="251"/>
      <c r="DH135" s="251"/>
      <c r="DI135" s="251"/>
      <c r="DJ135" s="251"/>
      <c r="DK135" s="251"/>
      <c r="DL135" s="251"/>
      <c r="DM135" s="251"/>
      <c r="DN135" s="251"/>
      <c r="DO135" s="251"/>
      <c r="DP135" s="251"/>
      <c r="DQ135" s="251"/>
      <c r="DR135" s="251"/>
      <c r="DS135" s="251"/>
      <c r="DT135" s="251"/>
      <c r="DU135" s="251"/>
      <c r="DV135" s="251"/>
      <c r="DW135" s="251"/>
      <c r="DX135" s="251"/>
      <c r="DY135" s="251"/>
      <c r="DZ135" s="251"/>
      <c r="EA135" s="251"/>
      <c r="EB135" s="251"/>
      <c r="EC135" s="251"/>
      <c r="ED135" s="251"/>
      <c r="EE135" s="251"/>
      <c r="EF135" s="251"/>
      <c r="EG135" s="251"/>
      <c r="EH135" s="251"/>
      <c r="EI135" s="251"/>
      <c r="EJ135" s="251"/>
      <c r="EK135" s="251"/>
      <c r="EL135" s="251"/>
      <c r="EM135" s="251"/>
      <c r="EN135" s="251"/>
      <c r="EO135" s="251"/>
      <c r="EP135" s="251"/>
      <c r="EQ135" s="251"/>
      <c r="ER135" s="251"/>
      <c r="ES135" s="251"/>
      <c r="ET135" s="251"/>
      <c r="EU135" s="251"/>
      <c r="EV135" s="251"/>
      <c r="EW135" s="251"/>
      <c r="EX135" s="251"/>
      <c r="EY135" s="251"/>
      <c r="EZ135" s="251"/>
      <c r="FA135" s="251"/>
      <c r="FB135" s="251"/>
      <c r="FC135" s="251"/>
      <c r="FD135" s="251"/>
      <c r="FE135" s="251"/>
      <c r="FF135" s="251"/>
      <c r="FG135" s="251"/>
      <c r="FH135" s="251"/>
      <c r="FI135" s="251"/>
      <c r="FJ135" s="251"/>
      <c r="FK135" s="251"/>
      <c r="FL135" s="251"/>
      <c r="FM135" s="251"/>
      <c r="FN135" s="251"/>
      <c r="FO135" s="251"/>
      <c r="FP135" s="251"/>
      <c r="FQ135" s="251"/>
      <c r="FR135" s="251"/>
      <c r="FS135" s="251"/>
      <c r="FT135" s="251"/>
      <c r="FU135" s="251"/>
      <c r="FV135" s="251"/>
      <c r="FW135" s="251"/>
      <c r="FX135" s="251"/>
      <c r="FY135" s="251"/>
      <c r="FZ135" s="251"/>
      <c r="GA135" s="251"/>
      <c r="GB135" s="251"/>
      <c r="GC135" s="251"/>
      <c r="GD135" s="251"/>
      <c r="GE135" s="251"/>
      <c r="GF135" s="251"/>
      <c r="GG135" s="251"/>
      <c r="GH135" s="251"/>
      <c r="GI135" s="251"/>
      <c r="GJ135" s="251"/>
      <c r="GK135" s="251"/>
      <c r="GL135" s="251"/>
      <c r="GM135" s="251"/>
      <c r="GN135" s="251"/>
      <c r="GO135" s="251"/>
      <c r="GP135" s="251"/>
      <c r="GQ135" s="251"/>
      <c r="GR135" s="251"/>
      <c r="GS135" s="251"/>
      <c r="GT135" s="251"/>
      <c r="GU135" s="251"/>
      <c r="GV135" s="251"/>
      <c r="GW135" s="251"/>
      <c r="GX135" s="251"/>
      <c r="GY135" s="251"/>
      <c r="GZ135" s="251"/>
      <c r="HA135" s="251"/>
      <c r="HB135" s="251"/>
      <c r="HC135" s="251"/>
      <c r="HD135" s="251"/>
      <c r="HE135" s="251"/>
      <c r="HF135" s="251"/>
      <c r="HG135" s="251"/>
      <c r="HH135" s="251"/>
      <c r="HI135" s="251"/>
      <c r="HJ135" s="251"/>
      <c r="HK135" s="251"/>
      <c r="HL135" s="251"/>
      <c r="HM135" s="251"/>
      <c r="HN135" s="251"/>
      <c r="HO135" s="251"/>
      <c r="HP135" s="251"/>
      <c r="HQ135" s="251"/>
      <c r="HR135" s="251"/>
      <c r="HS135" s="251"/>
      <c r="HT135" s="251"/>
      <c r="HU135" s="251"/>
      <c r="HV135" s="251"/>
      <c r="HW135" s="251"/>
      <c r="HX135" s="251"/>
      <c r="HY135" s="251"/>
      <c r="HZ135" s="251"/>
      <c r="IA135" s="251"/>
      <c r="IB135" s="251"/>
      <c r="IC135" s="251"/>
      <c r="ID135" s="251"/>
      <c r="IE135" s="251"/>
      <c r="IF135" s="251"/>
      <c r="IG135" s="251"/>
      <c r="IH135" s="251"/>
      <c r="II135" s="251"/>
      <c r="IJ135" s="251"/>
      <c r="IK135" s="251"/>
      <c r="IL135" s="251"/>
      <c r="IM135" s="251"/>
      <c r="IN135" s="251"/>
      <c r="IO135" s="251"/>
      <c r="IP135" s="251"/>
      <c r="IQ135" s="251"/>
      <c r="IR135" s="251"/>
      <c r="IS135" s="251"/>
      <c r="IT135" s="251"/>
      <c r="IU135" s="251"/>
      <c r="IV135" s="251"/>
    </row>
    <row r="136" spans="1:256" hidden="1">
      <c r="A136" s="795"/>
      <c r="B136" s="798"/>
      <c r="C136" s="247" t="s">
        <v>2</v>
      </c>
      <c r="D136" s="248">
        <f>D134+D135</f>
        <v>1300000</v>
      </c>
      <c r="E136" s="249">
        <f t="shared" ref="E136:P136" si="51">E134+E135</f>
        <v>1300000</v>
      </c>
      <c r="F136" s="249">
        <f t="shared" si="51"/>
        <v>0</v>
      </c>
      <c r="G136" s="249">
        <f t="shared" si="51"/>
        <v>0</v>
      </c>
      <c r="H136" s="249">
        <f t="shared" si="51"/>
        <v>0</v>
      </c>
      <c r="I136" s="249">
        <f t="shared" si="51"/>
        <v>1300000</v>
      </c>
      <c r="J136" s="249">
        <f t="shared" si="51"/>
        <v>0</v>
      </c>
      <c r="K136" s="249">
        <f t="shared" si="51"/>
        <v>0</v>
      </c>
      <c r="L136" s="249">
        <f t="shared" si="51"/>
        <v>0</v>
      </c>
      <c r="M136" s="249">
        <f t="shared" si="51"/>
        <v>0</v>
      </c>
      <c r="N136" s="249">
        <f t="shared" si="51"/>
        <v>0</v>
      </c>
      <c r="O136" s="249">
        <f t="shared" si="51"/>
        <v>0</v>
      </c>
      <c r="P136" s="249">
        <f t="shared" si="51"/>
        <v>0</v>
      </c>
      <c r="Q136" s="250"/>
      <c r="R136" s="250"/>
      <c r="S136" s="250"/>
      <c r="T136" s="250"/>
      <c r="U136" s="250"/>
      <c r="V136" s="251"/>
      <c r="W136" s="251"/>
      <c r="X136" s="251"/>
      <c r="Y136" s="251"/>
      <c r="Z136" s="251"/>
      <c r="AA136" s="251"/>
      <c r="AB136" s="251"/>
      <c r="AC136" s="251"/>
      <c r="AD136" s="251"/>
      <c r="AE136" s="251"/>
      <c r="AF136" s="251"/>
      <c r="AG136" s="251"/>
      <c r="AH136" s="251"/>
      <c r="AI136" s="251"/>
      <c r="AJ136" s="251"/>
      <c r="AK136" s="251"/>
      <c r="AL136" s="251"/>
      <c r="AM136" s="251"/>
      <c r="AN136" s="251"/>
      <c r="AO136" s="251"/>
      <c r="AP136" s="251"/>
      <c r="AQ136" s="251"/>
      <c r="AR136" s="251"/>
      <c r="AS136" s="251"/>
      <c r="AT136" s="251"/>
      <c r="AU136" s="251"/>
      <c r="AV136" s="251"/>
      <c r="AW136" s="251"/>
      <c r="AX136" s="251"/>
      <c r="AY136" s="251"/>
      <c r="AZ136" s="251"/>
      <c r="BA136" s="251"/>
      <c r="BB136" s="251"/>
      <c r="BC136" s="251"/>
      <c r="BD136" s="251"/>
      <c r="BE136" s="251"/>
      <c r="BF136" s="251"/>
      <c r="BG136" s="251"/>
      <c r="BH136" s="251"/>
      <c r="BI136" s="251"/>
      <c r="BJ136" s="251"/>
      <c r="BK136" s="251"/>
      <c r="BL136" s="251"/>
      <c r="BM136" s="251"/>
      <c r="BN136" s="251"/>
      <c r="BO136" s="251"/>
      <c r="BP136" s="251"/>
      <c r="BQ136" s="251"/>
      <c r="BR136" s="251"/>
      <c r="BS136" s="251"/>
      <c r="BT136" s="251"/>
      <c r="BU136" s="251"/>
      <c r="BV136" s="251"/>
      <c r="BW136" s="251"/>
      <c r="BX136" s="251"/>
      <c r="BY136" s="251"/>
      <c r="BZ136" s="251"/>
      <c r="CA136" s="251"/>
      <c r="CB136" s="251"/>
      <c r="CC136" s="251"/>
      <c r="CD136" s="251"/>
      <c r="CE136" s="251"/>
      <c r="CF136" s="251"/>
      <c r="CG136" s="251"/>
      <c r="CH136" s="251"/>
      <c r="CI136" s="251"/>
      <c r="CJ136" s="251"/>
      <c r="CK136" s="251"/>
      <c r="CL136" s="251"/>
      <c r="CM136" s="251"/>
      <c r="CN136" s="251"/>
      <c r="CO136" s="251"/>
      <c r="CP136" s="251"/>
      <c r="CQ136" s="251"/>
      <c r="CR136" s="251"/>
      <c r="CS136" s="251"/>
      <c r="CT136" s="251"/>
      <c r="CU136" s="251"/>
      <c r="CV136" s="251"/>
      <c r="CW136" s="251"/>
      <c r="CX136" s="251"/>
      <c r="CY136" s="251"/>
      <c r="CZ136" s="251"/>
      <c r="DA136" s="251"/>
      <c r="DB136" s="251"/>
      <c r="DC136" s="251"/>
      <c r="DD136" s="251"/>
      <c r="DE136" s="251"/>
      <c r="DF136" s="251"/>
      <c r="DG136" s="251"/>
      <c r="DH136" s="251"/>
      <c r="DI136" s="251"/>
      <c r="DJ136" s="251"/>
      <c r="DK136" s="251"/>
      <c r="DL136" s="251"/>
      <c r="DM136" s="251"/>
      <c r="DN136" s="251"/>
      <c r="DO136" s="251"/>
      <c r="DP136" s="251"/>
      <c r="DQ136" s="251"/>
      <c r="DR136" s="251"/>
      <c r="DS136" s="251"/>
      <c r="DT136" s="251"/>
      <c r="DU136" s="251"/>
      <c r="DV136" s="251"/>
      <c r="DW136" s="251"/>
      <c r="DX136" s="251"/>
      <c r="DY136" s="251"/>
      <c r="DZ136" s="251"/>
      <c r="EA136" s="251"/>
      <c r="EB136" s="251"/>
      <c r="EC136" s="251"/>
      <c r="ED136" s="251"/>
      <c r="EE136" s="251"/>
      <c r="EF136" s="251"/>
      <c r="EG136" s="251"/>
      <c r="EH136" s="251"/>
      <c r="EI136" s="251"/>
      <c r="EJ136" s="251"/>
      <c r="EK136" s="251"/>
      <c r="EL136" s="251"/>
      <c r="EM136" s="251"/>
      <c r="EN136" s="251"/>
      <c r="EO136" s="251"/>
      <c r="EP136" s="251"/>
      <c r="EQ136" s="251"/>
      <c r="ER136" s="251"/>
      <c r="ES136" s="251"/>
      <c r="ET136" s="251"/>
      <c r="EU136" s="251"/>
      <c r="EV136" s="251"/>
      <c r="EW136" s="251"/>
      <c r="EX136" s="251"/>
      <c r="EY136" s="251"/>
      <c r="EZ136" s="251"/>
      <c r="FA136" s="251"/>
      <c r="FB136" s="251"/>
      <c r="FC136" s="251"/>
      <c r="FD136" s="251"/>
      <c r="FE136" s="251"/>
      <c r="FF136" s="251"/>
      <c r="FG136" s="251"/>
      <c r="FH136" s="251"/>
      <c r="FI136" s="251"/>
      <c r="FJ136" s="251"/>
      <c r="FK136" s="251"/>
      <c r="FL136" s="251"/>
      <c r="FM136" s="251"/>
      <c r="FN136" s="251"/>
      <c r="FO136" s="251"/>
      <c r="FP136" s="251"/>
      <c r="FQ136" s="251"/>
      <c r="FR136" s="251"/>
      <c r="FS136" s="251"/>
      <c r="FT136" s="251"/>
      <c r="FU136" s="251"/>
      <c r="FV136" s="251"/>
      <c r="FW136" s="251"/>
      <c r="FX136" s="251"/>
      <c r="FY136" s="251"/>
      <c r="FZ136" s="251"/>
      <c r="GA136" s="251"/>
      <c r="GB136" s="251"/>
      <c r="GC136" s="251"/>
      <c r="GD136" s="251"/>
      <c r="GE136" s="251"/>
      <c r="GF136" s="251"/>
      <c r="GG136" s="251"/>
      <c r="GH136" s="251"/>
      <c r="GI136" s="251"/>
      <c r="GJ136" s="251"/>
      <c r="GK136" s="251"/>
      <c r="GL136" s="251"/>
      <c r="GM136" s="251"/>
      <c r="GN136" s="251"/>
      <c r="GO136" s="251"/>
      <c r="GP136" s="251"/>
      <c r="GQ136" s="251"/>
      <c r="GR136" s="251"/>
      <c r="GS136" s="251"/>
      <c r="GT136" s="251"/>
      <c r="GU136" s="251"/>
      <c r="GV136" s="251"/>
      <c r="GW136" s="251"/>
      <c r="GX136" s="251"/>
      <c r="GY136" s="251"/>
      <c r="GZ136" s="251"/>
      <c r="HA136" s="251"/>
      <c r="HB136" s="251"/>
      <c r="HC136" s="251"/>
      <c r="HD136" s="251"/>
      <c r="HE136" s="251"/>
      <c r="HF136" s="251"/>
      <c r="HG136" s="251"/>
      <c r="HH136" s="251"/>
      <c r="HI136" s="251"/>
      <c r="HJ136" s="251"/>
      <c r="HK136" s="251"/>
      <c r="HL136" s="251"/>
      <c r="HM136" s="251"/>
      <c r="HN136" s="251"/>
      <c r="HO136" s="251"/>
      <c r="HP136" s="251"/>
      <c r="HQ136" s="251"/>
      <c r="HR136" s="251"/>
      <c r="HS136" s="251"/>
      <c r="HT136" s="251"/>
      <c r="HU136" s="251"/>
      <c r="HV136" s="251"/>
      <c r="HW136" s="251"/>
      <c r="HX136" s="251"/>
      <c r="HY136" s="251"/>
      <c r="HZ136" s="251"/>
      <c r="IA136" s="251"/>
      <c r="IB136" s="251"/>
      <c r="IC136" s="251"/>
      <c r="ID136" s="251"/>
      <c r="IE136" s="251"/>
      <c r="IF136" s="251"/>
      <c r="IG136" s="251"/>
      <c r="IH136" s="251"/>
      <c r="II136" s="251"/>
      <c r="IJ136" s="251"/>
      <c r="IK136" s="251"/>
      <c r="IL136" s="251"/>
      <c r="IM136" s="251"/>
      <c r="IN136" s="251"/>
      <c r="IO136" s="251"/>
      <c r="IP136" s="251"/>
      <c r="IQ136" s="251"/>
      <c r="IR136" s="251"/>
      <c r="IS136" s="251"/>
      <c r="IT136" s="251"/>
      <c r="IU136" s="251"/>
      <c r="IV136" s="251"/>
    </row>
    <row r="137" spans="1:256" ht="12.75" customHeight="1">
      <c r="A137" s="811">
        <v>73095</v>
      </c>
      <c r="B137" s="796" t="s">
        <v>115</v>
      </c>
      <c r="C137" s="247" t="s">
        <v>0</v>
      </c>
      <c r="D137" s="248">
        <f>E137+M137</f>
        <v>0</v>
      </c>
      <c r="E137" s="249">
        <f>F137+I137+J137+K137+L137</f>
        <v>0</v>
      </c>
      <c r="F137" s="249">
        <f>G137+H137</f>
        <v>0</v>
      </c>
      <c r="G137" s="249">
        <v>0</v>
      </c>
      <c r="H137" s="249">
        <v>0</v>
      </c>
      <c r="I137" s="249">
        <v>0</v>
      </c>
      <c r="J137" s="249">
        <v>0</v>
      </c>
      <c r="K137" s="249">
        <v>0</v>
      </c>
      <c r="L137" s="249">
        <v>0</v>
      </c>
      <c r="M137" s="249">
        <f>N137+P137</f>
        <v>0</v>
      </c>
      <c r="N137" s="249">
        <v>0</v>
      </c>
      <c r="O137" s="249">
        <v>0</v>
      </c>
      <c r="P137" s="249">
        <v>0</v>
      </c>
      <c r="Q137" s="250"/>
      <c r="R137" s="250"/>
      <c r="S137" s="250"/>
      <c r="T137" s="250"/>
      <c r="U137" s="250"/>
      <c r="V137" s="251"/>
      <c r="W137" s="251"/>
      <c r="X137" s="251"/>
      <c r="Y137" s="251"/>
      <c r="Z137" s="251"/>
      <c r="AA137" s="251"/>
      <c r="AB137" s="251"/>
      <c r="AC137" s="251"/>
      <c r="AD137" s="251"/>
      <c r="AE137" s="251"/>
      <c r="AF137" s="251"/>
      <c r="AG137" s="251"/>
      <c r="AH137" s="251"/>
      <c r="AI137" s="251"/>
      <c r="AJ137" s="251"/>
      <c r="AK137" s="251"/>
      <c r="AL137" s="251"/>
      <c r="AM137" s="251"/>
      <c r="AN137" s="251"/>
      <c r="AO137" s="251"/>
      <c r="AP137" s="251"/>
      <c r="AQ137" s="251"/>
      <c r="AR137" s="251"/>
      <c r="AS137" s="251"/>
      <c r="AT137" s="251"/>
      <c r="AU137" s="251"/>
      <c r="AV137" s="251"/>
      <c r="AW137" s="251"/>
      <c r="AX137" s="251"/>
      <c r="AY137" s="251"/>
      <c r="AZ137" s="251"/>
      <c r="BA137" s="251"/>
      <c r="BB137" s="251"/>
      <c r="BC137" s="251"/>
      <c r="BD137" s="251"/>
      <c r="BE137" s="251"/>
      <c r="BF137" s="251"/>
      <c r="BG137" s="251"/>
      <c r="BH137" s="251"/>
      <c r="BI137" s="251"/>
      <c r="BJ137" s="251"/>
      <c r="BK137" s="251"/>
      <c r="BL137" s="251"/>
      <c r="BM137" s="251"/>
      <c r="BN137" s="251"/>
      <c r="BO137" s="251"/>
      <c r="BP137" s="251"/>
      <c r="BQ137" s="251"/>
      <c r="BR137" s="251"/>
      <c r="BS137" s="251"/>
      <c r="BT137" s="251"/>
      <c r="BU137" s="251"/>
      <c r="BV137" s="251"/>
      <c r="BW137" s="251"/>
      <c r="BX137" s="251"/>
      <c r="BY137" s="251"/>
      <c r="BZ137" s="251"/>
      <c r="CA137" s="251"/>
      <c r="CB137" s="251"/>
      <c r="CC137" s="251"/>
      <c r="CD137" s="251"/>
      <c r="CE137" s="251"/>
      <c r="CF137" s="251"/>
      <c r="CG137" s="251"/>
      <c r="CH137" s="251"/>
      <c r="CI137" s="251"/>
      <c r="CJ137" s="251"/>
      <c r="CK137" s="251"/>
      <c r="CL137" s="251"/>
      <c r="CM137" s="251"/>
      <c r="CN137" s="251"/>
      <c r="CO137" s="251"/>
      <c r="CP137" s="251"/>
      <c r="CQ137" s="251"/>
      <c r="CR137" s="251"/>
      <c r="CS137" s="251"/>
      <c r="CT137" s="251"/>
      <c r="CU137" s="251"/>
      <c r="CV137" s="251"/>
      <c r="CW137" s="251"/>
      <c r="CX137" s="251"/>
      <c r="CY137" s="251"/>
      <c r="CZ137" s="251"/>
      <c r="DA137" s="251"/>
      <c r="DB137" s="251"/>
      <c r="DC137" s="251"/>
      <c r="DD137" s="251"/>
      <c r="DE137" s="251"/>
      <c r="DF137" s="251"/>
      <c r="DG137" s="251"/>
      <c r="DH137" s="251"/>
      <c r="DI137" s="251"/>
      <c r="DJ137" s="251"/>
      <c r="DK137" s="251"/>
      <c r="DL137" s="251"/>
      <c r="DM137" s="251"/>
      <c r="DN137" s="251"/>
      <c r="DO137" s="251"/>
      <c r="DP137" s="251"/>
      <c r="DQ137" s="251"/>
      <c r="DR137" s="251"/>
      <c r="DS137" s="251"/>
      <c r="DT137" s="251"/>
      <c r="DU137" s="251"/>
      <c r="DV137" s="251"/>
      <c r="DW137" s="251"/>
      <c r="DX137" s="251"/>
      <c r="DY137" s="251"/>
      <c r="DZ137" s="251"/>
      <c r="EA137" s="251"/>
      <c r="EB137" s="251"/>
      <c r="EC137" s="251"/>
      <c r="ED137" s="251"/>
      <c r="EE137" s="251"/>
      <c r="EF137" s="251"/>
      <c r="EG137" s="251"/>
      <c r="EH137" s="251"/>
      <c r="EI137" s="251"/>
      <c r="EJ137" s="251"/>
      <c r="EK137" s="251"/>
      <c r="EL137" s="251"/>
      <c r="EM137" s="251"/>
      <c r="EN137" s="251"/>
      <c r="EO137" s="251"/>
      <c r="EP137" s="251"/>
      <c r="EQ137" s="251"/>
      <c r="ER137" s="251"/>
      <c r="ES137" s="251"/>
      <c r="ET137" s="251"/>
      <c r="EU137" s="251"/>
      <c r="EV137" s="251"/>
      <c r="EW137" s="251"/>
      <c r="EX137" s="251"/>
      <c r="EY137" s="251"/>
      <c r="EZ137" s="251"/>
      <c r="FA137" s="251"/>
      <c r="FB137" s="251"/>
      <c r="FC137" s="251"/>
      <c r="FD137" s="251"/>
      <c r="FE137" s="251"/>
      <c r="FF137" s="251"/>
      <c r="FG137" s="251"/>
      <c r="FH137" s="251"/>
      <c r="FI137" s="251"/>
      <c r="FJ137" s="251"/>
      <c r="FK137" s="251"/>
      <c r="FL137" s="251"/>
      <c r="FM137" s="251"/>
      <c r="FN137" s="251"/>
      <c r="FO137" s="251"/>
      <c r="FP137" s="251"/>
      <c r="FQ137" s="251"/>
      <c r="FR137" s="251"/>
      <c r="FS137" s="251"/>
      <c r="FT137" s="251"/>
      <c r="FU137" s="251"/>
      <c r="FV137" s="251"/>
      <c r="FW137" s="251"/>
      <c r="FX137" s="251"/>
      <c r="FY137" s="251"/>
      <c r="FZ137" s="251"/>
      <c r="GA137" s="251"/>
      <c r="GB137" s="251"/>
      <c r="GC137" s="251"/>
      <c r="GD137" s="251"/>
      <c r="GE137" s="251"/>
      <c r="GF137" s="251"/>
      <c r="GG137" s="251"/>
      <c r="GH137" s="251"/>
      <c r="GI137" s="251"/>
      <c r="GJ137" s="251"/>
      <c r="GK137" s="251"/>
      <c r="GL137" s="251"/>
      <c r="GM137" s="251"/>
      <c r="GN137" s="251"/>
      <c r="GO137" s="251"/>
      <c r="GP137" s="251"/>
      <c r="GQ137" s="251"/>
      <c r="GR137" s="251"/>
      <c r="GS137" s="251"/>
      <c r="GT137" s="251"/>
      <c r="GU137" s="251"/>
      <c r="GV137" s="251"/>
      <c r="GW137" s="251"/>
      <c r="GX137" s="251"/>
      <c r="GY137" s="251"/>
      <c r="GZ137" s="251"/>
      <c r="HA137" s="251"/>
      <c r="HB137" s="251"/>
      <c r="HC137" s="251"/>
      <c r="HD137" s="251"/>
      <c r="HE137" s="251"/>
      <c r="HF137" s="251"/>
      <c r="HG137" s="251"/>
      <c r="HH137" s="251"/>
      <c r="HI137" s="251"/>
      <c r="HJ137" s="251"/>
      <c r="HK137" s="251"/>
      <c r="HL137" s="251"/>
      <c r="HM137" s="251"/>
      <c r="HN137" s="251"/>
      <c r="HO137" s="251"/>
      <c r="HP137" s="251"/>
      <c r="HQ137" s="251"/>
      <c r="HR137" s="251"/>
      <c r="HS137" s="251"/>
      <c r="HT137" s="251"/>
      <c r="HU137" s="251"/>
      <c r="HV137" s="251"/>
      <c r="HW137" s="251"/>
      <c r="HX137" s="251"/>
      <c r="HY137" s="251"/>
      <c r="HZ137" s="251"/>
      <c r="IA137" s="251"/>
      <c r="IB137" s="251"/>
      <c r="IC137" s="251"/>
      <c r="ID137" s="251"/>
      <c r="IE137" s="251"/>
      <c r="IF137" s="251"/>
      <c r="IG137" s="251"/>
      <c r="IH137" s="251"/>
      <c r="II137" s="251"/>
      <c r="IJ137" s="251"/>
      <c r="IK137" s="251"/>
      <c r="IL137" s="251"/>
      <c r="IM137" s="251"/>
      <c r="IN137" s="251"/>
      <c r="IO137" s="251"/>
      <c r="IP137" s="251"/>
      <c r="IQ137" s="251"/>
      <c r="IR137" s="251"/>
      <c r="IS137" s="251"/>
      <c r="IT137" s="251"/>
      <c r="IU137" s="251"/>
      <c r="IV137" s="251"/>
    </row>
    <row r="138" spans="1:256" ht="12.75" customHeight="1">
      <c r="A138" s="812"/>
      <c r="B138" s="797"/>
      <c r="C138" s="247" t="s">
        <v>1</v>
      </c>
      <c r="D138" s="248">
        <f>E138+M138</f>
        <v>2000000</v>
      </c>
      <c r="E138" s="249">
        <f>F138+I138+J138+K138+L138</f>
        <v>0</v>
      </c>
      <c r="F138" s="249">
        <f>G138+H138</f>
        <v>0</v>
      </c>
      <c r="G138" s="249"/>
      <c r="H138" s="249"/>
      <c r="I138" s="249"/>
      <c r="J138" s="249"/>
      <c r="K138" s="249"/>
      <c r="L138" s="249"/>
      <c r="M138" s="249">
        <f>N138+P138</f>
        <v>2000000</v>
      </c>
      <c r="N138" s="249"/>
      <c r="O138" s="249"/>
      <c r="P138" s="249">
        <v>2000000</v>
      </c>
      <c r="Q138" s="250"/>
      <c r="R138" s="250"/>
      <c r="S138" s="250"/>
      <c r="T138" s="250"/>
      <c r="U138" s="250"/>
      <c r="V138" s="251"/>
      <c r="W138" s="251"/>
      <c r="X138" s="251"/>
      <c r="Y138" s="251"/>
      <c r="Z138" s="251"/>
      <c r="AA138" s="251"/>
      <c r="AB138" s="251"/>
      <c r="AC138" s="251"/>
      <c r="AD138" s="251"/>
      <c r="AE138" s="251"/>
      <c r="AF138" s="251"/>
      <c r="AG138" s="251"/>
      <c r="AH138" s="251"/>
      <c r="AI138" s="251"/>
      <c r="AJ138" s="251"/>
      <c r="AK138" s="251"/>
      <c r="AL138" s="251"/>
      <c r="AM138" s="251"/>
      <c r="AN138" s="251"/>
      <c r="AO138" s="251"/>
      <c r="AP138" s="251"/>
      <c r="AQ138" s="251"/>
      <c r="AR138" s="251"/>
      <c r="AS138" s="251"/>
      <c r="AT138" s="251"/>
      <c r="AU138" s="251"/>
      <c r="AV138" s="251"/>
      <c r="AW138" s="251"/>
      <c r="AX138" s="251"/>
      <c r="AY138" s="251"/>
      <c r="AZ138" s="251"/>
      <c r="BA138" s="251"/>
      <c r="BB138" s="251"/>
      <c r="BC138" s="251"/>
      <c r="BD138" s="251"/>
      <c r="BE138" s="251"/>
      <c r="BF138" s="251"/>
      <c r="BG138" s="251"/>
      <c r="BH138" s="251"/>
      <c r="BI138" s="251"/>
      <c r="BJ138" s="251"/>
      <c r="BK138" s="251"/>
      <c r="BL138" s="251"/>
      <c r="BM138" s="251"/>
      <c r="BN138" s="251"/>
      <c r="BO138" s="251"/>
      <c r="BP138" s="251"/>
      <c r="BQ138" s="251"/>
      <c r="BR138" s="251"/>
      <c r="BS138" s="251"/>
      <c r="BT138" s="251"/>
      <c r="BU138" s="251"/>
      <c r="BV138" s="251"/>
      <c r="BW138" s="251"/>
      <c r="BX138" s="251"/>
      <c r="BY138" s="251"/>
      <c r="BZ138" s="251"/>
      <c r="CA138" s="251"/>
      <c r="CB138" s="251"/>
      <c r="CC138" s="251"/>
      <c r="CD138" s="251"/>
      <c r="CE138" s="251"/>
      <c r="CF138" s="251"/>
      <c r="CG138" s="251"/>
      <c r="CH138" s="251"/>
      <c r="CI138" s="251"/>
      <c r="CJ138" s="251"/>
      <c r="CK138" s="251"/>
      <c r="CL138" s="251"/>
      <c r="CM138" s="251"/>
      <c r="CN138" s="251"/>
      <c r="CO138" s="251"/>
      <c r="CP138" s="251"/>
      <c r="CQ138" s="251"/>
      <c r="CR138" s="251"/>
      <c r="CS138" s="251"/>
      <c r="CT138" s="251"/>
      <c r="CU138" s="251"/>
      <c r="CV138" s="251"/>
      <c r="CW138" s="251"/>
      <c r="CX138" s="251"/>
      <c r="CY138" s="251"/>
      <c r="CZ138" s="251"/>
      <c r="DA138" s="251"/>
      <c r="DB138" s="251"/>
      <c r="DC138" s="251"/>
      <c r="DD138" s="251"/>
      <c r="DE138" s="251"/>
      <c r="DF138" s="251"/>
      <c r="DG138" s="251"/>
      <c r="DH138" s="251"/>
      <c r="DI138" s="251"/>
      <c r="DJ138" s="251"/>
      <c r="DK138" s="251"/>
      <c r="DL138" s="251"/>
      <c r="DM138" s="251"/>
      <c r="DN138" s="251"/>
      <c r="DO138" s="251"/>
      <c r="DP138" s="251"/>
      <c r="DQ138" s="251"/>
      <c r="DR138" s="251"/>
      <c r="DS138" s="251"/>
      <c r="DT138" s="251"/>
      <c r="DU138" s="251"/>
      <c r="DV138" s="251"/>
      <c r="DW138" s="251"/>
      <c r="DX138" s="251"/>
      <c r="DY138" s="251"/>
      <c r="DZ138" s="251"/>
      <c r="EA138" s="251"/>
      <c r="EB138" s="251"/>
      <c r="EC138" s="251"/>
      <c r="ED138" s="251"/>
      <c r="EE138" s="251"/>
      <c r="EF138" s="251"/>
      <c r="EG138" s="251"/>
      <c r="EH138" s="251"/>
      <c r="EI138" s="251"/>
      <c r="EJ138" s="251"/>
      <c r="EK138" s="251"/>
      <c r="EL138" s="251"/>
      <c r="EM138" s="251"/>
      <c r="EN138" s="251"/>
      <c r="EO138" s="251"/>
      <c r="EP138" s="251"/>
      <c r="EQ138" s="251"/>
      <c r="ER138" s="251"/>
      <c r="ES138" s="251"/>
      <c r="ET138" s="251"/>
      <c r="EU138" s="251"/>
      <c r="EV138" s="251"/>
      <c r="EW138" s="251"/>
      <c r="EX138" s="251"/>
      <c r="EY138" s="251"/>
      <c r="EZ138" s="251"/>
      <c r="FA138" s="251"/>
      <c r="FB138" s="251"/>
      <c r="FC138" s="251"/>
      <c r="FD138" s="251"/>
      <c r="FE138" s="251"/>
      <c r="FF138" s="251"/>
      <c r="FG138" s="251"/>
      <c r="FH138" s="251"/>
      <c r="FI138" s="251"/>
      <c r="FJ138" s="251"/>
      <c r="FK138" s="251"/>
      <c r="FL138" s="251"/>
      <c r="FM138" s="251"/>
      <c r="FN138" s="251"/>
      <c r="FO138" s="251"/>
      <c r="FP138" s="251"/>
      <c r="FQ138" s="251"/>
      <c r="FR138" s="251"/>
      <c r="FS138" s="251"/>
      <c r="FT138" s="251"/>
      <c r="FU138" s="251"/>
      <c r="FV138" s="251"/>
      <c r="FW138" s="251"/>
      <c r="FX138" s="251"/>
      <c r="FY138" s="251"/>
      <c r="FZ138" s="251"/>
      <c r="GA138" s="251"/>
      <c r="GB138" s="251"/>
      <c r="GC138" s="251"/>
      <c r="GD138" s="251"/>
      <c r="GE138" s="251"/>
      <c r="GF138" s="251"/>
      <c r="GG138" s="251"/>
      <c r="GH138" s="251"/>
      <c r="GI138" s="251"/>
      <c r="GJ138" s="251"/>
      <c r="GK138" s="251"/>
      <c r="GL138" s="251"/>
      <c r="GM138" s="251"/>
      <c r="GN138" s="251"/>
      <c r="GO138" s="251"/>
      <c r="GP138" s="251"/>
      <c r="GQ138" s="251"/>
      <c r="GR138" s="251"/>
      <c r="GS138" s="251"/>
      <c r="GT138" s="251"/>
      <c r="GU138" s="251"/>
      <c r="GV138" s="251"/>
      <c r="GW138" s="251"/>
      <c r="GX138" s="251"/>
      <c r="GY138" s="251"/>
      <c r="GZ138" s="251"/>
      <c r="HA138" s="251"/>
      <c r="HB138" s="251"/>
      <c r="HC138" s="251"/>
      <c r="HD138" s="251"/>
      <c r="HE138" s="251"/>
      <c r="HF138" s="251"/>
      <c r="HG138" s="251"/>
      <c r="HH138" s="251"/>
      <c r="HI138" s="251"/>
      <c r="HJ138" s="251"/>
      <c r="HK138" s="251"/>
      <c r="HL138" s="251"/>
      <c r="HM138" s="251"/>
      <c r="HN138" s="251"/>
      <c r="HO138" s="251"/>
      <c r="HP138" s="251"/>
      <c r="HQ138" s="251"/>
      <c r="HR138" s="251"/>
      <c r="HS138" s="251"/>
      <c r="HT138" s="251"/>
      <c r="HU138" s="251"/>
      <c r="HV138" s="251"/>
      <c r="HW138" s="251"/>
      <c r="HX138" s="251"/>
      <c r="HY138" s="251"/>
      <c r="HZ138" s="251"/>
      <c r="IA138" s="251"/>
      <c r="IB138" s="251"/>
      <c r="IC138" s="251"/>
      <c r="ID138" s="251"/>
      <c r="IE138" s="251"/>
      <c r="IF138" s="251"/>
      <c r="IG138" s="251"/>
      <c r="IH138" s="251"/>
      <c r="II138" s="251"/>
      <c r="IJ138" s="251"/>
      <c r="IK138" s="251"/>
      <c r="IL138" s="251"/>
      <c r="IM138" s="251"/>
      <c r="IN138" s="251"/>
      <c r="IO138" s="251"/>
      <c r="IP138" s="251"/>
      <c r="IQ138" s="251"/>
      <c r="IR138" s="251"/>
      <c r="IS138" s="251"/>
      <c r="IT138" s="251"/>
      <c r="IU138" s="251"/>
      <c r="IV138" s="251"/>
    </row>
    <row r="139" spans="1:256" ht="12.75" customHeight="1">
      <c r="A139" s="813"/>
      <c r="B139" s="798"/>
      <c r="C139" s="247" t="s">
        <v>2</v>
      </c>
      <c r="D139" s="248">
        <f>D137+D138</f>
        <v>2000000</v>
      </c>
      <c r="E139" s="249">
        <f t="shared" ref="E139:P139" si="52">E137+E138</f>
        <v>0</v>
      </c>
      <c r="F139" s="249">
        <f t="shared" si="52"/>
        <v>0</v>
      </c>
      <c r="G139" s="249">
        <f t="shared" si="52"/>
        <v>0</v>
      </c>
      <c r="H139" s="249">
        <f t="shared" si="52"/>
        <v>0</v>
      </c>
      <c r="I139" s="249">
        <f t="shared" si="52"/>
        <v>0</v>
      </c>
      <c r="J139" s="249">
        <f t="shared" si="52"/>
        <v>0</v>
      </c>
      <c r="K139" s="249">
        <f t="shared" si="52"/>
        <v>0</v>
      </c>
      <c r="L139" s="249">
        <f t="shared" si="52"/>
        <v>0</v>
      </c>
      <c r="M139" s="249">
        <f t="shared" si="52"/>
        <v>2000000</v>
      </c>
      <c r="N139" s="249">
        <f t="shared" si="52"/>
        <v>0</v>
      </c>
      <c r="O139" s="249">
        <f t="shared" si="52"/>
        <v>0</v>
      </c>
      <c r="P139" s="249">
        <f t="shared" si="52"/>
        <v>2000000</v>
      </c>
      <c r="Q139" s="250"/>
      <c r="R139" s="250"/>
      <c r="S139" s="250"/>
      <c r="T139" s="250"/>
      <c r="U139" s="250"/>
      <c r="V139" s="251"/>
      <c r="W139" s="251"/>
      <c r="X139" s="251"/>
      <c r="Y139" s="251"/>
      <c r="Z139" s="251"/>
      <c r="AA139" s="251"/>
      <c r="AB139" s="251"/>
      <c r="AC139" s="251"/>
      <c r="AD139" s="251"/>
      <c r="AE139" s="251"/>
      <c r="AF139" s="251"/>
      <c r="AG139" s="251"/>
      <c r="AH139" s="251"/>
      <c r="AI139" s="251"/>
      <c r="AJ139" s="251"/>
      <c r="AK139" s="251"/>
      <c r="AL139" s="251"/>
      <c r="AM139" s="251"/>
      <c r="AN139" s="251"/>
      <c r="AO139" s="251"/>
      <c r="AP139" s="251"/>
      <c r="AQ139" s="251"/>
      <c r="AR139" s="251"/>
      <c r="AS139" s="251"/>
      <c r="AT139" s="251"/>
      <c r="AU139" s="251"/>
      <c r="AV139" s="251"/>
      <c r="AW139" s="251"/>
      <c r="AX139" s="251"/>
      <c r="AY139" s="251"/>
      <c r="AZ139" s="251"/>
      <c r="BA139" s="251"/>
      <c r="BB139" s="251"/>
      <c r="BC139" s="251"/>
      <c r="BD139" s="251"/>
      <c r="BE139" s="251"/>
      <c r="BF139" s="251"/>
      <c r="BG139" s="251"/>
      <c r="BH139" s="251"/>
      <c r="BI139" s="251"/>
      <c r="BJ139" s="251"/>
      <c r="BK139" s="251"/>
      <c r="BL139" s="251"/>
      <c r="BM139" s="251"/>
      <c r="BN139" s="251"/>
      <c r="BO139" s="251"/>
      <c r="BP139" s="251"/>
      <c r="BQ139" s="251"/>
      <c r="BR139" s="251"/>
      <c r="BS139" s="251"/>
      <c r="BT139" s="251"/>
      <c r="BU139" s="251"/>
      <c r="BV139" s="251"/>
      <c r="BW139" s="251"/>
      <c r="BX139" s="251"/>
      <c r="BY139" s="251"/>
      <c r="BZ139" s="251"/>
      <c r="CA139" s="251"/>
      <c r="CB139" s="251"/>
      <c r="CC139" s="251"/>
      <c r="CD139" s="251"/>
      <c r="CE139" s="251"/>
      <c r="CF139" s="251"/>
      <c r="CG139" s="251"/>
      <c r="CH139" s="251"/>
      <c r="CI139" s="251"/>
      <c r="CJ139" s="251"/>
      <c r="CK139" s="251"/>
      <c r="CL139" s="251"/>
      <c r="CM139" s="251"/>
      <c r="CN139" s="251"/>
      <c r="CO139" s="251"/>
      <c r="CP139" s="251"/>
      <c r="CQ139" s="251"/>
      <c r="CR139" s="251"/>
      <c r="CS139" s="251"/>
      <c r="CT139" s="251"/>
      <c r="CU139" s="251"/>
      <c r="CV139" s="251"/>
      <c r="CW139" s="251"/>
      <c r="CX139" s="251"/>
      <c r="CY139" s="251"/>
      <c r="CZ139" s="251"/>
      <c r="DA139" s="251"/>
      <c r="DB139" s="251"/>
      <c r="DC139" s="251"/>
      <c r="DD139" s="251"/>
      <c r="DE139" s="251"/>
      <c r="DF139" s="251"/>
      <c r="DG139" s="251"/>
      <c r="DH139" s="251"/>
      <c r="DI139" s="251"/>
      <c r="DJ139" s="251"/>
      <c r="DK139" s="251"/>
      <c r="DL139" s="251"/>
      <c r="DM139" s="251"/>
      <c r="DN139" s="251"/>
      <c r="DO139" s="251"/>
      <c r="DP139" s="251"/>
      <c r="DQ139" s="251"/>
      <c r="DR139" s="251"/>
      <c r="DS139" s="251"/>
      <c r="DT139" s="251"/>
      <c r="DU139" s="251"/>
      <c r="DV139" s="251"/>
      <c r="DW139" s="251"/>
      <c r="DX139" s="251"/>
      <c r="DY139" s="251"/>
      <c r="DZ139" s="251"/>
      <c r="EA139" s="251"/>
      <c r="EB139" s="251"/>
      <c r="EC139" s="251"/>
      <c r="ED139" s="251"/>
      <c r="EE139" s="251"/>
      <c r="EF139" s="251"/>
      <c r="EG139" s="251"/>
      <c r="EH139" s="251"/>
      <c r="EI139" s="251"/>
      <c r="EJ139" s="251"/>
      <c r="EK139" s="251"/>
      <c r="EL139" s="251"/>
      <c r="EM139" s="251"/>
      <c r="EN139" s="251"/>
      <c r="EO139" s="251"/>
      <c r="EP139" s="251"/>
      <c r="EQ139" s="251"/>
      <c r="ER139" s="251"/>
      <c r="ES139" s="251"/>
      <c r="ET139" s="251"/>
      <c r="EU139" s="251"/>
      <c r="EV139" s="251"/>
      <c r="EW139" s="251"/>
      <c r="EX139" s="251"/>
      <c r="EY139" s="251"/>
      <c r="EZ139" s="251"/>
      <c r="FA139" s="251"/>
      <c r="FB139" s="251"/>
      <c r="FC139" s="251"/>
      <c r="FD139" s="251"/>
      <c r="FE139" s="251"/>
      <c r="FF139" s="251"/>
      <c r="FG139" s="251"/>
      <c r="FH139" s="251"/>
      <c r="FI139" s="251"/>
      <c r="FJ139" s="251"/>
      <c r="FK139" s="251"/>
      <c r="FL139" s="251"/>
      <c r="FM139" s="251"/>
      <c r="FN139" s="251"/>
      <c r="FO139" s="251"/>
      <c r="FP139" s="251"/>
      <c r="FQ139" s="251"/>
      <c r="FR139" s="251"/>
      <c r="FS139" s="251"/>
      <c r="FT139" s="251"/>
      <c r="FU139" s="251"/>
      <c r="FV139" s="251"/>
      <c r="FW139" s="251"/>
      <c r="FX139" s="251"/>
      <c r="FY139" s="251"/>
      <c r="FZ139" s="251"/>
      <c r="GA139" s="251"/>
      <c r="GB139" s="251"/>
      <c r="GC139" s="251"/>
      <c r="GD139" s="251"/>
      <c r="GE139" s="251"/>
      <c r="GF139" s="251"/>
      <c r="GG139" s="251"/>
      <c r="GH139" s="251"/>
      <c r="GI139" s="251"/>
      <c r="GJ139" s="251"/>
      <c r="GK139" s="251"/>
      <c r="GL139" s="251"/>
      <c r="GM139" s="251"/>
      <c r="GN139" s="251"/>
      <c r="GO139" s="251"/>
      <c r="GP139" s="251"/>
      <c r="GQ139" s="251"/>
      <c r="GR139" s="251"/>
      <c r="GS139" s="251"/>
      <c r="GT139" s="251"/>
      <c r="GU139" s="251"/>
      <c r="GV139" s="251"/>
      <c r="GW139" s="251"/>
      <c r="GX139" s="251"/>
      <c r="GY139" s="251"/>
      <c r="GZ139" s="251"/>
      <c r="HA139" s="251"/>
      <c r="HB139" s="251"/>
      <c r="HC139" s="251"/>
      <c r="HD139" s="251"/>
      <c r="HE139" s="251"/>
      <c r="HF139" s="251"/>
      <c r="HG139" s="251"/>
      <c r="HH139" s="251"/>
      <c r="HI139" s="251"/>
      <c r="HJ139" s="251"/>
      <c r="HK139" s="251"/>
      <c r="HL139" s="251"/>
      <c r="HM139" s="251"/>
      <c r="HN139" s="251"/>
      <c r="HO139" s="251"/>
      <c r="HP139" s="251"/>
      <c r="HQ139" s="251"/>
      <c r="HR139" s="251"/>
      <c r="HS139" s="251"/>
      <c r="HT139" s="251"/>
      <c r="HU139" s="251"/>
      <c r="HV139" s="251"/>
      <c r="HW139" s="251"/>
      <c r="HX139" s="251"/>
      <c r="HY139" s="251"/>
      <c r="HZ139" s="251"/>
      <c r="IA139" s="251"/>
      <c r="IB139" s="251"/>
      <c r="IC139" s="251"/>
      <c r="ID139" s="251"/>
      <c r="IE139" s="251"/>
      <c r="IF139" s="251"/>
      <c r="IG139" s="251"/>
      <c r="IH139" s="251"/>
      <c r="II139" s="251"/>
      <c r="IJ139" s="251"/>
      <c r="IK139" s="251"/>
      <c r="IL139" s="251"/>
      <c r="IM139" s="251"/>
      <c r="IN139" s="251"/>
      <c r="IO139" s="251"/>
      <c r="IP139" s="251"/>
      <c r="IQ139" s="251"/>
      <c r="IR139" s="251"/>
      <c r="IS139" s="251"/>
      <c r="IT139" s="251"/>
      <c r="IU139" s="251"/>
      <c r="IV139" s="251"/>
    </row>
    <row r="140" spans="1:256" ht="15" customHeight="1">
      <c r="A140" s="805" t="s">
        <v>53</v>
      </c>
      <c r="B140" s="808" t="s">
        <v>54</v>
      </c>
      <c r="C140" s="242" t="s">
        <v>0</v>
      </c>
      <c r="D140" s="243">
        <f t="shared" ref="D140:P141" si="53">D143+D146+D149+D152+D158+D155</f>
        <v>263930894</v>
      </c>
      <c r="E140" s="244">
        <f t="shared" si="53"/>
        <v>241948160</v>
      </c>
      <c r="F140" s="244">
        <f t="shared" si="53"/>
        <v>107366707</v>
      </c>
      <c r="G140" s="244">
        <f t="shared" si="53"/>
        <v>65248016</v>
      </c>
      <c r="H140" s="244">
        <f t="shared" si="53"/>
        <v>42118691</v>
      </c>
      <c r="I140" s="244">
        <f t="shared" si="53"/>
        <v>140000</v>
      </c>
      <c r="J140" s="244">
        <f t="shared" si="53"/>
        <v>2105300</v>
      </c>
      <c r="K140" s="244">
        <f t="shared" si="53"/>
        <v>132336153</v>
      </c>
      <c r="L140" s="244">
        <f t="shared" si="53"/>
        <v>0</v>
      </c>
      <c r="M140" s="244">
        <f t="shared" si="53"/>
        <v>21982734</v>
      </c>
      <c r="N140" s="244">
        <f t="shared" si="53"/>
        <v>21982734</v>
      </c>
      <c r="O140" s="244">
        <f t="shared" si="53"/>
        <v>12265698</v>
      </c>
      <c r="P140" s="244">
        <f t="shared" si="53"/>
        <v>0</v>
      </c>
      <c r="Q140" s="257"/>
      <c r="R140" s="257"/>
      <c r="S140" s="257"/>
      <c r="T140" s="257"/>
      <c r="U140" s="257"/>
      <c r="V140" s="258"/>
      <c r="W140" s="258"/>
      <c r="X140" s="258"/>
      <c r="Y140" s="258"/>
      <c r="Z140" s="258"/>
      <c r="AA140" s="258"/>
      <c r="AB140" s="258"/>
      <c r="AC140" s="258"/>
      <c r="AD140" s="258"/>
      <c r="AE140" s="258"/>
      <c r="AF140" s="258"/>
      <c r="AG140" s="258"/>
      <c r="AH140" s="258"/>
      <c r="AI140" s="258"/>
      <c r="AJ140" s="258"/>
      <c r="AK140" s="258"/>
      <c r="AL140" s="258"/>
      <c r="AM140" s="258"/>
      <c r="AN140" s="258"/>
      <c r="AO140" s="258"/>
      <c r="AP140" s="258"/>
      <c r="AQ140" s="258"/>
      <c r="AR140" s="258"/>
      <c r="AS140" s="258"/>
      <c r="AT140" s="258"/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8"/>
      <c r="BV140" s="258"/>
      <c r="BW140" s="258"/>
      <c r="BX140" s="258"/>
      <c r="BY140" s="258"/>
      <c r="BZ140" s="258"/>
      <c r="CA140" s="258"/>
      <c r="CB140" s="258"/>
      <c r="CC140" s="258"/>
      <c r="CD140" s="258"/>
      <c r="CE140" s="258"/>
      <c r="CF140" s="258"/>
      <c r="CG140" s="258"/>
      <c r="CH140" s="258"/>
      <c r="CI140" s="258"/>
      <c r="CJ140" s="258"/>
      <c r="CK140" s="258"/>
      <c r="CL140" s="258"/>
      <c r="CM140" s="258"/>
      <c r="CN140" s="258"/>
      <c r="CO140" s="258"/>
      <c r="CP140" s="258"/>
      <c r="CQ140" s="258"/>
      <c r="CR140" s="258"/>
      <c r="CS140" s="258"/>
      <c r="CT140" s="258"/>
      <c r="CU140" s="258"/>
      <c r="CV140" s="258"/>
      <c r="CW140" s="258"/>
      <c r="CX140" s="258"/>
      <c r="CY140" s="258"/>
      <c r="CZ140" s="258"/>
      <c r="DA140" s="258"/>
      <c r="DB140" s="258"/>
      <c r="DC140" s="258"/>
      <c r="DD140" s="258"/>
      <c r="DE140" s="258"/>
      <c r="DF140" s="258"/>
      <c r="DG140" s="258"/>
      <c r="DH140" s="258"/>
      <c r="DI140" s="258"/>
      <c r="DJ140" s="258"/>
      <c r="DK140" s="258"/>
      <c r="DL140" s="258"/>
      <c r="DM140" s="258"/>
      <c r="DN140" s="258"/>
      <c r="DO140" s="258"/>
      <c r="DP140" s="258"/>
      <c r="DQ140" s="258"/>
      <c r="DR140" s="258"/>
      <c r="DS140" s="258"/>
      <c r="DT140" s="258"/>
      <c r="DU140" s="258"/>
      <c r="DV140" s="258"/>
      <c r="DW140" s="258"/>
      <c r="DX140" s="258"/>
      <c r="DY140" s="258"/>
      <c r="DZ140" s="258"/>
      <c r="EA140" s="258"/>
      <c r="EB140" s="258"/>
      <c r="EC140" s="258"/>
      <c r="ED140" s="258"/>
      <c r="EE140" s="258"/>
      <c r="EF140" s="258"/>
      <c r="EG140" s="258"/>
      <c r="EH140" s="258"/>
      <c r="EI140" s="258"/>
      <c r="EJ140" s="258"/>
      <c r="EK140" s="258"/>
      <c r="EL140" s="258"/>
      <c r="EM140" s="258"/>
      <c r="EN140" s="258"/>
      <c r="EO140" s="258"/>
      <c r="EP140" s="258"/>
      <c r="EQ140" s="258"/>
      <c r="ER140" s="258"/>
      <c r="ES140" s="258"/>
      <c r="ET140" s="258"/>
      <c r="EU140" s="258"/>
      <c r="EV140" s="258"/>
      <c r="EW140" s="258"/>
      <c r="EX140" s="258"/>
      <c r="EY140" s="258"/>
      <c r="EZ140" s="258"/>
      <c r="FA140" s="258"/>
      <c r="FB140" s="258"/>
      <c r="FC140" s="258"/>
      <c r="FD140" s="258"/>
      <c r="FE140" s="258"/>
      <c r="FF140" s="258"/>
      <c r="FG140" s="258"/>
      <c r="FH140" s="258"/>
      <c r="FI140" s="258"/>
      <c r="FJ140" s="258"/>
      <c r="FK140" s="258"/>
      <c r="FL140" s="258"/>
      <c r="FM140" s="258"/>
      <c r="FN140" s="258"/>
      <c r="FO140" s="258"/>
      <c r="FP140" s="258"/>
      <c r="FQ140" s="258"/>
      <c r="FR140" s="258"/>
      <c r="FS140" s="258"/>
      <c r="FT140" s="258"/>
      <c r="FU140" s="258"/>
      <c r="FV140" s="258"/>
      <c r="FW140" s="258"/>
      <c r="FX140" s="258"/>
      <c r="FY140" s="258"/>
      <c r="FZ140" s="258"/>
      <c r="GA140" s="258"/>
      <c r="GB140" s="258"/>
      <c r="GC140" s="258"/>
      <c r="GD140" s="258"/>
      <c r="GE140" s="258"/>
      <c r="GF140" s="258"/>
      <c r="GG140" s="258"/>
      <c r="GH140" s="258"/>
      <c r="GI140" s="258"/>
      <c r="GJ140" s="258"/>
      <c r="GK140" s="258"/>
      <c r="GL140" s="258"/>
      <c r="GM140" s="258"/>
      <c r="GN140" s="258"/>
      <c r="GO140" s="258"/>
      <c r="GP140" s="258"/>
      <c r="GQ140" s="258"/>
      <c r="GR140" s="258"/>
      <c r="GS140" s="258"/>
      <c r="GT140" s="258"/>
      <c r="GU140" s="258"/>
      <c r="GV140" s="258"/>
      <c r="GW140" s="258"/>
      <c r="GX140" s="258"/>
      <c r="GY140" s="258"/>
      <c r="GZ140" s="258"/>
      <c r="HA140" s="258"/>
      <c r="HB140" s="258"/>
      <c r="HC140" s="258"/>
      <c r="HD140" s="258"/>
      <c r="HE140" s="258"/>
      <c r="HF140" s="258"/>
      <c r="HG140" s="258"/>
      <c r="HH140" s="258"/>
      <c r="HI140" s="258"/>
      <c r="HJ140" s="258"/>
      <c r="HK140" s="258"/>
      <c r="HL140" s="258"/>
      <c r="HM140" s="258"/>
      <c r="HN140" s="258"/>
      <c r="HO140" s="258"/>
      <c r="HP140" s="258"/>
      <c r="HQ140" s="258"/>
      <c r="HR140" s="258"/>
      <c r="HS140" s="258"/>
      <c r="HT140" s="258"/>
      <c r="HU140" s="258"/>
      <c r="HV140" s="258"/>
      <c r="HW140" s="258"/>
      <c r="HX140" s="258"/>
      <c r="HY140" s="258"/>
      <c r="HZ140" s="258"/>
      <c r="IA140" s="258"/>
      <c r="IB140" s="258"/>
      <c r="IC140" s="258"/>
      <c r="ID140" s="258"/>
      <c r="IE140" s="258"/>
      <c r="IF140" s="258"/>
      <c r="IG140" s="258"/>
      <c r="IH140" s="258"/>
      <c r="II140" s="258"/>
      <c r="IJ140" s="258"/>
      <c r="IK140" s="258"/>
      <c r="IL140" s="258"/>
      <c r="IM140" s="258"/>
      <c r="IN140" s="258"/>
      <c r="IO140" s="258"/>
      <c r="IP140" s="258"/>
      <c r="IQ140" s="258"/>
      <c r="IR140" s="258"/>
      <c r="IS140" s="258"/>
      <c r="IT140" s="258"/>
      <c r="IU140" s="258"/>
      <c r="IV140" s="258"/>
    </row>
    <row r="141" spans="1:256" ht="15" customHeight="1">
      <c r="A141" s="806"/>
      <c r="B141" s="809"/>
      <c r="C141" s="242" t="s">
        <v>1</v>
      </c>
      <c r="D141" s="243">
        <f t="shared" si="53"/>
        <v>8655238.2200000007</v>
      </c>
      <c r="E141" s="244">
        <f t="shared" si="53"/>
        <v>18648701.219999999</v>
      </c>
      <c r="F141" s="244">
        <f t="shared" si="53"/>
        <v>7844178.2199999997</v>
      </c>
      <c r="G141" s="244">
        <f t="shared" si="53"/>
        <v>125000</v>
      </c>
      <c r="H141" s="244">
        <f t="shared" si="53"/>
        <v>7719178.2199999997</v>
      </c>
      <c r="I141" s="244">
        <f t="shared" si="53"/>
        <v>0</v>
      </c>
      <c r="J141" s="244">
        <f t="shared" si="53"/>
        <v>39000</v>
      </c>
      <c r="K141" s="244">
        <f t="shared" si="53"/>
        <v>10765523</v>
      </c>
      <c r="L141" s="244">
        <f t="shared" si="53"/>
        <v>0</v>
      </c>
      <c r="M141" s="244">
        <f t="shared" si="53"/>
        <v>-9993463</v>
      </c>
      <c r="N141" s="244">
        <f t="shared" si="53"/>
        <v>-9993463</v>
      </c>
      <c r="O141" s="244">
        <f t="shared" si="53"/>
        <v>-9985523</v>
      </c>
      <c r="P141" s="244">
        <f t="shared" si="53"/>
        <v>0</v>
      </c>
      <c r="Q141" s="257"/>
      <c r="R141" s="257"/>
      <c r="S141" s="257"/>
      <c r="T141" s="257"/>
      <c r="U141" s="257"/>
      <c r="V141" s="258"/>
      <c r="W141" s="258"/>
      <c r="X141" s="258"/>
      <c r="Y141" s="258"/>
      <c r="Z141" s="258"/>
      <c r="AA141" s="258"/>
      <c r="AB141" s="258"/>
      <c r="AC141" s="258"/>
      <c r="AD141" s="258"/>
      <c r="AE141" s="258"/>
      <c r="AF141" s="258"/>
      <c r="AG141" s="258"/>
      <c r="AH141" s="258"/>
      <c r="AI141" s="258"/>
      <c r="AJ141" s="258"/>
      <c r="AK141" s="258"/>
      <c r="AL141" s="258"/>
      <c r="AM141" s="258"/>
      <c r="AN141" s="258"/>
      <c r="AO141" s="258"/>
      <c r="AP141" s="258"/>
      <c r="AQ141" s="258"/>
      <c r="AR141" s="258"/>
      <c r="AS141" s="258"/>
      <c r="AT141" s="258"/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8"/>
      <c r="BV141" s="258"/>
      <c r="BW141" s="258"/>
      <c r="BX141" s="258"/>
      <c r="BY141" s="258"/>
      <c r="BZ141" s="258"/>
      <c r="CA141" s="258"/>
      <c r="CB141" s="258"/>
      <c r="CC141" s="258"/>
      <c r="CD141" s="258"/>
      <c r="CE141" s="258"/>
      <c r="CF141" s="258"/>
      <c r="CG141" s="258"/>
      <c r="CH141" s="258"/>
      <c r="CI141" s="258"/>
      <c r="CJ141" s="258"/>
      <c r="CK141" s="258"/>
      <c r="CL141" s="258"/>
      <c r="CM141" s="258"/>
      <c r="CN141" s="258"/>
      <c r="CO141" s="258"/>
      <c r="CP141" s="258"/>
      <c r="CQ141" s="258"/>
      <c r="CR141" s="258"/>
      <c r="CS141" s="258"/>
      <c r="CT141" s="258"/>
      <c r="CU141" s="258"/>
      <c r="CV141" s="258"/>
      <c r="CW141" s="258"/>
      <c r="CX141" s="258"/>
      <c r="CY141" s="258"/>
      <c r="CZ141" s="258"/>
      <c r="DA141" s="258"/>
      <c r="DB141" s="258"/>
      <c r="DC141" s="258"/>
      <c r="DD141" s="258"/>
      <c r="DE141" s="258"/>
      <c r="DF141" s="258"/>
      <c r="DG141" s="258"/>
      <c r="DH141" s="258"/>
      <c r="DI141" s="258"/>
      <c r="DJ141" s="258"/>
      <c r="DK141" s="258"/>
      <c r="DL141" s="258"/>
      <c r="DM141" s="258"/>
      <c r="DN141" s="258"/>
      <c r="DO141" s="258"/>
      <c r="DP141" s="258"/>
      <c r="DQ141" s="258"/>
      <c r="DR141" s="258"/>
      <c r="DS141" s="258"/>
      <c r="DT141" s="258"/>
      <c r="DU141" s="258"/>
      <c r="DV141" s="258"/>
      <c r="DW141" s="258"/>
      <c r="DX141" s="258"/>
      <c r="DY141" s="258"/>
      <c r="DZ141" s="258"/>
      <c r="EA141" s="258"/>
      <c r="EB141" s="258"/>
      <c r="EC141" s="258"/>
      <c r="ED141" s="258"/>
      <c r="EE141" s="258"/>
      <c r="EF141" s="258"/>
      <c r="EG141" s="258"/>
      <c r="EH141" s="258"/>
      <c r="EI141" s="258"/>
      <c r="EJ141" s="258"/>
      <c r="EK141" s="258"/>
      <c r="EL141" s="258"/>
      <c r="EM141" s="258"/>
      <c r="EN141" s="258"/>
      <c r="EO141" s="258"/>
      <c r="EP141" s="258"/>
      <c r="EQ141" s="258"/>
      <c r="ER141" s="258"/>
      <c r="ES141" s="258"/>
      <c r="ET141" s="258"/>
      <c r="EU141" s="258"/>
      <c r="EV141" s="258"/>
      <c r="EW141" s="258"/>
      <c r="EX141" s="258"/>
      <c r="EY141" s="258"/>
      <c r="EZ141" s="258"/>
      <c r="FA141" s="258"/>
      <c r="FB141" s="258"/>
      <c r="FC141" s="258"/>
      <c r="FD141" s="258"/>
      <c r="FE141" s="258"/>
      <c r="FF141" s="258"/>
      <c r="FG141" s="258"/>
      <c r="FH141" s="258"/>
      <c r="FI141" s="258"/>
      <c r="FJ141" s="258"/>
      <c r="FK141" s="258"/>
      <c r="FL141" s="258"/>
      <c r="FM141" s="258"/>
      <c r="FN141" s="258"/>
      <c r="FO141" s="258"/>
      <c r="FP141" s="258"/>
      <c r="FQ141" s="258"/>
      <c r="FR141" s="258"/>
      <c r="FS141" s="258"/>
      <c r="FT141" s="258"/>
      <c r="FU141" s="258"/>
      <c r="FV141" s="258"/>
      <c r="FW141" s="258"/>
      <c r="FX141" s="258"/>
      <c r="FY141" s="258"/>
      <c r="FZ141" s="258"/>
      <c r="GA141" s="258"/>
      <c r="GB141" s="258"/>
      <c r="GC141" s="258"/>
      <c r="GD141" s="258"/>
      <c r="GE141" s="258"/>
      <c r="GF141" s="258"/>
      <c r="GG141" s="258"/>
      <c r="GH141" s="258"/>
      <c r="GI141" s="258"/>
      <c r="GJ141" s="258"/>
      <c r="GK141" s="258"/>
      <c r="GL141" s="258"/>
      <c r="GM141" s="258"/>
      <c r="GN141" s="258"/>
      <c r="GO141" s="258"/>
      <c r="GP141" s="258"/>
      <c r="GQ141" s="258"/>
      <c r="GR141" s="258"/>
      <c r="GS141" s="258"/>
      <c r="GT141" s="258"/>
      <c r="GU141" s="258"/>
      <c r="GV141" s="258"/>
      <c r="GW141" s="258"/>
      <c r="GX141" s="258"/>
      <c r="GY141" s="258"/>
      <c r="GZ141" s="258"/>
      <c r="HA141" s="258"/>
      <c r="HB141" s="258"/>
      <c r="HC141" s="258"/>
      <c r="HD141" s="258"/>
      <c r="HE141" s="258"/>
      <c r="HF141" s="258"/>
      <c r="HG141" s="258"/>
      <c r="HH141" s="258"/>
      <c r="HI141" s="258"/>
      <c r="HJ141" s="258"/>
      <c r="HK141" s="258"/>
      <c r="HL141" s="258"/>
      <c r="HM141" s="258"/>
      <c r="HN141" s="258"/>
      <c r="HO141" s="258"/>
      <c r="HP141" s="258"/>
      <c r="HQ141" s="258"/>
      <c r="HR141" s="258"/>
      <c r="HS141" s="258"/>
      <c r="HT141" s="258"/>
      <c r="HU141" s="258"/>
      <c r="HV141" s="258"/>
      <c r="HW141" s="258"/>
      <c r="HX141" s="258"/>
      <c r="HY141" s="258"/>
      <c r="HZ141" s="258"/>
      <c r="IA141" s="258"/>
      <c r="IB141" s="258"/>
      <c r="IC141" s="258"/>
      <c r="ID141" s="258"/>
      <c r="IE141" s="258"/>
      <c r="IF141" s="258"/>
      <c r="IG141" s="258"/>
      <c r="IH141" s="258"/>
      <c r="II141" s="258"/>
      <c r="IJ141" s="258"/>
      <c r="IK141" s="258"/>
      <c r="IL141" s="258"/>
      <c r="IM141" s="258"/>
      <c r="IN141" s="258"/>
      <c r="IO141" s="258"/>
      <c r="IP141" s="258"/>
      <c r="IQ141" s="258"/>
      <c r="IR141" s="258"/>
      <c r="IS141" s="258"/>
      <c r="IT141" s="258"/>
      <c r="IU141" s="258"/>
      <c r="IV141" s="258"/>
    </row>
    <row r="142" spans="1:256" ht="15" customHeight="1">
      <c r="A142" s="807"/>
      <c r="B142" s="810"/>
      <c r="C142" s="242" t="s">
        <v>2</v>
      </c>
      <c r="D142" s="243">
        <f>D140+D141</f>
        <v>272586132.22000003</v>
      </c>
      <c r="E142" s="244">
        <f t="shared" ref="E142:P142" si="54">E140+E141</f>
        <v>260596861.22</v>
      </c>
      <c r="F142" s="244">
        <f t="shared" si="54"/>
        <v>115210885.22</v>
      </c>
      <c r="G142" s="244">
        <f t="shared" si="54"/>
        <v>65373016</v>
      </c>
      <c r="H142" s="244">
        <f t="shared" si="54"/>
        <v>49837869.219999999</v>
      </c>
      <c r="I142" s="244">
        <f t="shared" si="54"/>
        <v>140000</v>
      </c>
      <c r="J142" s="244">
        <f t="shared" si="54"/>
        <v>2144300</v>
      </c>
      <c r="K142" s="244">
        <f t="shared" si="54"/>
        <v>143101676</v>
      </c>
      <c r="L142" s="244">
        <f t="shared" si="54"/>
        <v>0</v>
      </c>
      <c r="M142" s="244">
        <f t="shared" si="54"/>
        <v>11989271</v>
      </c>
      <c r="N142" s="244">
        <f t="shared" si="54"/>
        <v>11989271</v>
      </c>
      <c r="O142" s="244">
        <f t="shared" si="54"/>
        <v>2280175</v>
      </c>
      <c r="P142" s="244">
        <f t="shared" si="54"/>
        <v>0</v>
      </c>
      <c r="Q142" s="257"/>
      <c r="R142" s="257"/>
      <c r="S142" s="257"/>
      <c r="T142" s="257"/>
      <c r="U142" s="257"/>
      <c r="V142" s="258"/>
      <c r="W142" s="258"/>
      <c r="X142" s="258"/>
      <c r="Y142" s="258"/>
      <c r="Z142" s="258"/>
      <c r="AA142" s="258"/>
      <c r="AB142" s="258"/>
      <c r="AC142" s="258"/>
      <c r="AD142" s="258"/>
      <c r="AE142" s="258"/>
      <c r="AF142" s="258"/>
      <c r="AG142" s="258"/>
      <c r="AH142" s="258"/>
      <c r="AI142" s="258"/>
      <c r="AJ142" s="258"/>
      <c r="AK142" s="258"/>
      <c r="AL142" s="258"/>
      <c r="AM142" s="258"/>
      <c r="AN142" s="258"/>
      <c r="AO142" s="258"/>
      <c r="AP142" s="258"/>
      <c r="AQ142" s="258"/>
      <c r="AR142" s="258"/>
      <c r="AS142" s="258"/>
      <c r="AT142" s="258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8"/>
      <c r="BV142" s="258"/>
      <c r="BW142" s="258"/>
      <c r="BX142" s="258"/>
      <c r="BY142" s="258"/>
      <c r="BZ142" s="258"/>
      <c r="CA142" s="258"/>
      <c r="CB142" s="258"/>
      <c r="CC142" s="258"/>
      <c r="CD142" s="258"/>
      <c r="CE142" s="258"/>
      <c r="CF142" s="258"/>
      <c r="CG142" s="258"/>
      <c r="CH142" s="258"/>
      <c r="CI142" s="258"/>
      <c r="CJ142" s="258"/>
      <c r="CK142" s="258"/>
      <c r="CL142" s="258"/>
      <c r="CM142" s="258"/>
      <c r="CN142" s="258"/>
      <c r="CO142" s="258"/>
      <c r="CP142" s="258"/>
      <c r="CQ142" s="258"/>
      <c r="CR142" s="258"/>
      <c r="CS142" s="258"/>
      <c r="CT142" s="258"/>
      <c r="CU142" s="258"/>
      <c r="CV142" s="258"/>
      <c r="CW142" s="258"/>
      <c r="CX142" s="258"/>
      <c r="CY142" s="258"/>
      <c r="CZ142" s="258"/>
      <c r="DA142" s="258"/>
      <c r="DB142" s="258"/>
      <c r="DC142" s="258"/>
      <c r="DD142" s="258"/>
      <c r="DE142" s="258"/>
      <c r="DF142" s="258"/>
      <c r="DG142" s="258"/>
      <c r="DH142" s="258"/>
      <c r="DI142" s="258"/>
      <c r="DJ142" s="258"/>
      <c r="DK142" s="258"/>
      <c r="DL142" s="258"/>
      <c r="DM142" s="258"/>
      <c r="DN142" s="258"/>
      <c r="DO142" s="258"/>
      <c r="DP142" s="258"/>
      <c r="DQ142" s="258"/>
      <c r="DR142" s="258"/>
      <c r="DS142" s="258"/>
      <c r="DT142" s="258"/>
      <c r="DU142" s="258"/>
      <c r="DV142" s="258"/>
      <c r="DW142" s="258"/>
      <c r="DX142" s="258"/>
      <c r="DY142" s="258"/>
      <c r="DZ142" s="258"/>
      <c r="EA142" s="258"/>
      <c r="EB142" s="258"/>
      <c r="EC142" s="258"/>
      <c r="ED142" s="258"/>
      <c r="EE142" s="258"/>
      <c r="EF142" s="258"/>
      <c r="EG142" s="258"/>
      <c r="EH142" s="258"/>
      <c r="EI142" s="258"/>
      <c r="EJ142" s="258"/>
      <c r="EK142" s="258"/>
      <c r="EL142" s="258"/>
      <c r="EM142" s="258"/>
      <c r="EN142" s="258"/>
      <c r="EO142" s="258"/>
      <c r="EP142" s="258"/>
      <c r="EQ142" s="258"/>
      <c r="ER142" s="258"/>
      <c r="ES142" s="258"/>
      <c r="ET142" s="258"/>
      <c r="EU142" s="258"/>
      <c r="EV142" s="258"/>
      <c r="EW142" s="258"/>
      <c r="EX142" s="258"/>
      <c r="EY142" s="258"/>
      <c r="EZ142" s="258"/>
      <c r="FA142" s="258"/>
      <c r="FB142" s="258"/>
      <c r="FC142" s="258"/>
      <c r="FD142" s="258"/>
      <c r="FE142" s="258"/>
      <c r="FF142" s="258"/>
      <c r="FG142" s="258"/>
      <c r="FH142" s="258"/>
      <c r="FI142" s="258"/>
      <c r="FJ142" s="258"/>
      <c r="FK142" s="258"/>
      <c r="FL142" s="258"/>
      <c r="FM142" s="258"/>
      <c r="FN142" s="258"/>
      <c r="FO142" s="258"/>
      <c r="FP142" s="258"/>
      <c r="FQ142" s="258"/>
      <c r="FR142" s="258"/>
      <c r="FS142" s="258"/>
      <c r="FT142" s="258"/>
      <c r="FU142" s="258"/>
      <c r="FV142" s="258"/>
      <c r="FW142" s="258"/>
      <c r="FX142" s="258"/>
      <c r="FY142" s="258"/>
      <c r="FZ142" s="258"/>
      <c r="GA142" s="258"/>
      <c r="GB142" s="258"/>
      <c r="GC142" s="258"/>
      <c r="GD142" s="258"/>
      <c r="GE142" s="258"/>
      <c r="GF142" s="258"/>
      <c r="GG142" s="258"/>
      <c r="GH142" s="258"/>
      <c r="GI142" s="258"/>
      <c r="GJ142" s="258"/>
      <c r="GK142" s="258"/>
      <c r="GL142" s="258"/>
      <c r="GM142" s="258"/>
      <c r="GN142" s="258"/>
      <c r="GO142" s="258"/>
      <c r="GP142" s="258"/>
      <c r="GQ142" s="258"/>
      <c r="GR142" s="258"/>
      <c r="GS142" s="258"/>
      <c r="GT142" s="258"/>
      <c r="GU142" s="258"/>
      <c r="GV142" s="258"/>
      <c r="GW142" s="258"/>
      <c r="GX142" s="258"/>
      <c r="GY142" s="258"/>
      <c r="GZ142" s="258"/>
      <c r="HA142" s="258"/>
      <c r="HB142" s="258"/>
      <c r="HC142" s="258"/>
      <c r="HD142" s="258"/>
      <c r="HE142" s="258"/>
      <c r="HF142" s="258"/>
      <c r="HG142" s="258"/>
      <c r="HH142" s="258"/>
      <c r="HI142" s="258"/>
      <c r="HJ142" s="258"/>
      <c r="HK142" s="258"/>
      <c r="HL142" s="258"/>
      <c r="HM142" s="258"/>
      <c r="HN142" s="258"/>
      <c r="HO142" s="258"/>
      <c r="HP142" s="258"/>
      <c r="HQ142" s="258"/>
      <c r="HR142" s="258"/>
      <c r="HS142" s="258"/>
      <c r="HT142" s="258"/>
      <c r="HU142" s="258"/>
      <c r="HV142" s="258"/>
      <c r="HW142" s="258"/>
      <c r="HX142" s="258"/>
      <c r="HY142" s="258"/>
      <c r="HZ142" s="258"/>
      <c r="IA142" s="258"/>
      <c r="IB142" s="258"/>
      <c r="IC142" s="258"/>
      <c r="ID142" s="258"/>
      <c r="IE142" s="258"/>
      <c r="IF142" s="258"/>
      <c r="IG142" s="258"/>
      <c r="IH142" s="258"/>
      <c r="II142" s="258"/>
      <c r="IJ142" s="258"/>
      <c r="IK142" s="258"/>
      <c r="IL142" s="258"/>
      <c r="IM142" s="258"/>
      <c r="IN142" s="258"/>
      <c r="IO142" s="258"/>
      <c r="IP142" s="258"/>
      <c r="IQ142" s="258"/>
      <c r="IR142" s="258"/>
      <c r="IS142" s="258"/>
      <c r="IT142" s="258"/>
      <c r="IU142" s="258"/>
      <c r="IV142" s="258"/>
    </row>
    <row r="143" spans="1:256" hidden="1">
      <c r="A143" s="793" t="s">
        <v>549</v>
      </c>
      <c r="B143" s="796" t="s">
        <v>550</v>
      </c>
      <c r="C143" s="247" t="s">
        <v>0</v>
      </c>
      <c r="D143" s="248">
        <f t="shared" ref="D143:D159" si="55">E143+M143</f>
        <v>2300000</v>
      </c>
      <c r="E143" s="249">
        <f t="shared" ref="E143:E159" si="56">F143+I143+J143+K143+L143</f>
        <v>2300000</v>
      </c>
      <c r="F143" s="249">
        <f t="shared" ref="F143:F159" si="57">G143+H143</f>
        <v>780000</v>
      </c>
      <c r="G143" s="249">
        <v>94500</v>
      </c>
      <c r="H143" s="249">
        <v>685500</v>
      </c>
      <c r="I143" s="249">
        <v>0</v>
      </c>
      <c r="J143" s="249">
        <v>1520000</v>
      </c>
      <c r="K143" s="249">
        <v>0</v>
      </c>
      <c r="L143" s="249">
        <v>0</v>
      </c>
      <c r="M143" s="249">
        <f t="shared" ref="M143:M159" si="58">N143+P143</f>
        <v>0</v>
      </c>
      <c r="N143" s="249">
        <v>0</v>
      </c>
      <c r="O143" s="249">
        <v>0</v>
      </c>
      <c r="P143" s="249">
        <v>0</v>
      </c>
      <c r="Q143" s="250"/>
      <c r="R143" s="250"/>
      <c r="S143" s="250"/>
      <c r="T143" s="250"/>
      <c r="U143" s="250"/>
      <c r="V143" s="251"/>
      <c r="W143" s="251"/>
      <c r="X143" s="251"/>
      <c r="Y143" s="251"/>
      <c r="Z143" s="251"/>
      <c r="AA143" s="251"/>
      <c r="AB143" s="251"/>
      <c r="AC143" s="251"/>
      <c r="AD143" s="251"/>
      <c r="AE143" s="251"/>
      <c r="AF143" s="251"/>
      <c r="AG143" s="251"/>
      <c r="AH143" s="251"/>
      <c r="AI143" s="251"/>
      <c r="AJ143" s="251"/>
      <c r="AK143" s="251"/>
      <c r="AL143" s="251"/>
      <c r="AM143" s="251"/>
      <c r="AN143" s="251"/>
      <c r="AO143" s="251"/>
      <c r="AP143" s="251"/>
      <c r="AQ143" s="251"/>
      <c r="AR143" s="251"/>
      <c r="AS143" s="251"/>
      <c r="AT143" s="251"/>
      <c r="AU143" s="251"/>
      <c r="AV143" s="251"/>
      <c r="AW143" s="251"/>
      <c r="AX143" s="251"/>
      <c r="AY143" s="251"/>
      <c r="AZ143" s="251"/>
      <c r="BA143" s="251"/>
      <c r="BB143" s="251"/>
      <c r="BC143" s="251"/>
      <c r="BD143" s="251"/>
      <c r="BE143" s="251"/>
      <c r="BF143" s="251"/>
      <c r="BG143" s="251"/>
      <c r="BH143" s="251"/>
      <c r="BI143" s="251"/>
      <c r="BJ143" s="251"/>
      <c r="BK143" s="251"/>
      <c r="BL143" s="251"/>
      <c r="BM143" s="251"/>
      <c r="BN143" s="251"/>
      <c r="BO143" s="251"/>
      <c r="BP143" s="251"/>
      <c r="BQ143" s="251"/>
      <c r="BR143" s="251"/>
      <c r="BS143" s="251"/>
      <c r="BT143" s="251"/>
      <c r="BU143" s="251"/>
      <c r="BV143" s="251"/>
      <c r="BW143" s="251"/>
      <c r="BX143" s="251"/>
      <c r="BY143" s="251"/>
      <c r="BZ143" s="251"/>
      <c r="CA143" s="251"/>
      <c r="CB143" s="251"/>
      <c r="CC143" s="251"/>
      <c r="CD143" s="251"/>
      <c r="CE143" s="251"/>
      <c r="CF143" s="251"/>
      <c r="CG143" s="251"/>
      <c r="CH143" s="251"/>
      <c r="CI143" s="251"/>
      <c r="CJ143" s="251"/>
      <c r="CK143" s="251"/>
      <c r="CL143" s="251"/>
      <c r="CM143" s="251"/>
      <c r="CN143" s="251"/>
      <c r="CO143" s="251"/>
      <c r="CP143" s="251"/>
      <c r="CQ143" s="251"/>
      <c r="CR143" s="251"/>
      <c r="CS143" s="251"/>
      <c r="CT143" s="251"/>
      <c r="CU143" s="251"/>
      <c r="CV143" s="251"/>
      <c r="CW143" s="251"/>
      <c r="CX143" s="251"/>
      <c r="CY143" s="251"/>
      <c r="CZ143" s="251"/>
      <c r="DA143" s="251"/>
      <c r="DB143" s="251"/>
      <c r="DC143" s="251"/>
      <c r="DD143" s="251"/>
      <c r="DE143" s="251"/>
      <c r="DF143" s="251"/>
      <c r="DG143" s="251"/>
      <c r="DH143" s="251"/>
      <c r="DI143" s="251"/>
      <c r="DJ143" s="251"/>
      <c r="DK143" s="251"/>
      <c r="DL143" s="251"/>
      <c r="DM143" s="251"/>
      <c r="DN143" s="251"/>
      <c r="DO143" s="251"/>
      <c r="DP143" s="251"/>
      <c r="DQ143" s="251"/>
      <c r="DR143" s="251"/>
      <c r="DS143" s="251"/>
      <c r="DT143" s="251"/>
      <c r="DU143" s="251"/>
      <c r="DV143" s="251"/>
      <c r="DW143" s="251"/>
      <c r="DX143" s="251"/>
      <c r="DY143" s="251"/>
      <c r="DZ143" s="251"/>
      <c r="EA143" s="251"/>
      <c r="EB143" s="251"/>
      <c r="EC143" s="251"/>
      <c r="ED143" s="251"/>
      <c r="EE143" s="251"/>
      <c r="EF143" s="251"/>
      <c r="EG143" s="251"/>
      <c r="EH143" s="251"/>
      <c r="EI143" s="251"/>
      <c r="EJ143" s="251"/>
      <c r="EK143" s="251"/>
      <c r="EL143" s="251"/>
      <c r="EM143" s="251"/>
      <c r="EN143" s="251"/>
      <c r="EO143" s="251"/>
      <c r="EP143" s="251"/>
      <c r="EQ143" s="251"/>
      <c r="ER143" s="251"/>
      <c r="ES143" s="251"/>
      <c r="ET143" s="251"/>
      <c r="EU143" s="251"/>
      <c r="EV143" s="251"/>
      <c r="EW143" s="251"/>
      <c r="EX143" s="251"/>
      <c r="EY143" s="251"/>
      <c r="EZ143" s="251"/>
      <c r="FA143" s="251"/>
      <c r="FB143" s="251"/>
      <c r="FC143" s="251"/>
      <c r="FD143" s="251"/>
      <c r="FE143" s="251"/>
      <c r="FF143" s="251"/>
      <c r="FG143" s="251"/>
      <c r="FH143" s="251"/>
      <c r="FI143" s="251"/>
      <c r="FJ143" s="251"/>
      <c r="FK143" s="251"/>
      <c r="FL143" s="251"/>
      <c r="FM143" s="251"/>
      <c r="FN143" s="251"/>
      <c r="FO143" s="251"/>
      <c r="FP143" s="251"/>
      <c r="FQ143" s="251"/>
      <c r="FR143" s="251"/>
      <c r="FS143" s="251"/>
      <c r="FT143" s="251"/>
      <c r="FU143" s="251"/>
      <c r="FV143" s="251"/>
      <c r="FW143" s="251"/>
      <c r="FX143" s="251"/>
      <c r="FY143" s="251"/>
      <c r="FZ143" s="251"/>
      <c r="GA143" s="251"/>
      <c r="GB143" s="251"/>
      <c r="GC143" s="251"/>
      <c r="GD143" s="251"/>
      <c r="GE143" s="251"/>
      <c r="GF143" s="251"/>
      <c r="GG143" s="251"/>
      <c r="GH143" s="251"/>
      <c r="GI143" s="251"/>
      <c r="GJ143" s="251"/>
      <c r="GK143" s="251"/>
      <c r="GL143" s="251"/>
      <c r="GM143" s="251"/>
      <c r="GN143" s="251"/>
      <c r="GO143" s="251"/>
      <c r="GP143" s="251"/>
      <c r="GQ143" s="251"/>
      <c r="GR143" s="251"/>
      <c r="GS143" s="251"/>
      <c r="GT143" s="251"/>
      <c r="GU143" s="251"/>
      <c r="GV143" s="251"/>
      <c r="GW143" s="251"/>
      <c r="GX143" s="251"/>
      <c r="GY143" s="251"/>
      <c r="GZ143" s="251"/>
      <c r="HA143" s="251"/>
      <c r="HB143" s="251"/>
      <c r="HC143" s="251"/>
      <c r="HD143" s="251"/>
      <c r="HE143" s="251"/>
      <c r="HF143" s="251"/>
      <c r="HG143" s="251"/>
      <c r="HH143" s="251"/>
      <c r="HI143" s="251"/>
      <c r="HJ143" s="251"/>
      <c r="HK143" s="251"/>
      <c r="HL143" s="251"/>
      <c r="HM143" s="251"/>
      <c r="HN143" s="251"/>
      <c r="HO143" s="251"/>
      <c r="HP143" s="251"/>
      <c r="HQ143" s="251"/>
      <c r="HR143" s="251"/>
      <c r="HS143" s="251"/>
      <c r="HT143" s="251"/>
      <c r="HU143" s="251"/>
      <c r="HV143" s="251"/>
      <c r="HW143" s="251"/>
      <c r="HX143" s="251"/>
      <c r="HY143" s="251"/>
      <c r="HZ143" s="251"/>
      <c r="IA143" s="251"/>
      <c r="IB143" s="251"/>
      <c r="IC143" s="251"/>
      <c r="ID143" s="251"/>
      <c r="IE143" s="251"/>
      <c r="IF143" s="251"/>
      <c r="IG143" s="251"/>
      <c r="IH143" s="251"/>
      <c r="II143" s="251"/>
      <c r="IJ143" s="251"/>
      <c r="IK143" s="251"/>
      <c r="IL143" s="251"/>
      <c r="IM143" s="251"/>
      <c r="IN143" s="251"/>
      <c r="IO143" s="251"/>
      <c r="IP143" s="251"/>
      <c r="IQ143" s="251"/>
      <c r="IR143" s="251"/>
      <c r="IS143" s="251"/>
      <c r="IT143" s="251"/>
      <c r="IU143" s="251"/>
      <c r="IV143" s="251"/>
    </row>
    <row r="144" spans="1:256" hidden="1">
      <c r="A144" s="794"/>
      <c r="B144" s="797"/>
      <c r="C144" s="247" t="s">
        <v>1</v>
      </c>
      <c r="D144" s="248">
        <f t="shared" si="55"/>
        <v>0</v>
      </c>
      <c r="E144" s="249">
        <f t="shared" si="56"/>
        <v>0</v>
      </c>
      <c r="F144" s="249">
        <f t="shared" si="57"/>
        <v>0</v>
      </c>
      <c r="G144" s="249"/>
      <c r="H144" s="249">
        <v>0</v>
      </c>
      <c r="I144" s="249"/>
      <c r="J144" s="249"/>
      <c r="K144" s="249"/>
      <c r="L144" s="249"/>
      <c r="M144" s="249">
        <f t="shared" si="58"/>
        <v>0</v>
      </c>
      <c r="N144" s="249"/>
      <c r="O144" s="249"/>
      <c r="P144" s="249"/>
      <c r="Q144" s="250"/>
      <c r="R144" s="250"/>
      <c r="S144" s="250"/>
      <c r="T144" s="250"/>
      <c r="U144" s="250"/>
      <c r="V144" s="251"/>
      <c r="W144" s="251"/>
      <c r="X144" s="251"/>
      <c r="Y144" s="251"/>
      <c r="Z144" s="251"/>
      <c r="AA144" s="251"/>
      <c r="AB144" s="251"/>
      <c r="AC144" s="251"/>
      <c r="AD144" s="251"/>
      <c r="AE144" s="251"/>
      <c r="AF144" s="251"/>
      <c r="AG144" s="251"/>
      <c r="AH144" s="251"/>
      <c r="AI144" s="251"/>
      <c r="AJ144" s="251"/>
      <c r="AK144" s="251"/>
      <c r="AL144" s="251"/>
      <c r="AM144" s="251"/>
      <c r="AN144" s="251"/>
      <c r="AO144" s="251"/>
      <c r="AP144" s="251"/>
      <c r="AQ144" s="251"/>
      <c r="AR144" s="251"/>
      <c r="AS144" s="251"/>
      <c r="AT144" s="251"/>
      <c r="AU144" s="251"/>
      <c r="AV144" s="251"/>
      <c r="AW144" s="251"/>
      <c r="AX144" s="251"/>
      <c r="AY144" s="251"/>
      <c r="AZ144" s="251"/>
      <c r="BA144" s="251"/>
      <c r="BB144" s="251"/>
      <c r="BC144" s="251"/>
      <c r="BD144" s="251"/>
      <c r="BE144" s="251"/>
      <c r="BF144" s="251"/>
      <c r="BG144" s="251"/>
      <c r="BH144" s="251"/>
      <c r="BI144" s="251"/>
      <c r="BJ144" s="251"/>
      <c r="BK144" s="251"/>
      <c r="BL144" s="251"/>
      <c r="BM144" s="251"/>
      <c r="BN144" s="251"/>
      <c r="BO144" s="251"/>
      <c r="BP144" s="251"/>
      <c r="BQ144" s="251"/>
      <c r="BR144" s="251"/>
      <c r="BS144" s="251"/>
      <c r="BT144" s="251"/>
      <c r="BU144" s="251"/>
      <c r="BV144" s="251"/>
      <c r="BW144" s="251"/>
      <c r="BX144" s="251"/>
      <c r="BY144" s="251"/>
      <c r="BZ144" s="251"/>
      <c r="CA144" s="251"/>
      <c r="CB144" s="251"/>
      <c r="CC144" s="251"/>
      <c r="CD144" s="251"/>
      <c r="CE144" s="251"/>
      <c r="CF144" s="251"/>
      <c r="CG144" s="251"/>
      <c r="CH144" s="251"/>
      <c r="CI144" s="251"/>
      <c r="CJ144" s="251"/>
      <c r="CK144" s="251"/>
      <c r="CL144" s="251"/>
      <c r="CM144" s="251"/>
      <c r="CN144" s="251"/>
      <c r="CO144" s="251"/>
      <c r="CP144" s="251"/>
      <c r="CQ144" s="251"/>
      <c r="CR144" s="251"/>
      <c r="CS144" s="251"/>
      <c r="CT144" s="251"/>
      <c r="CU144" s="251"/>
      <c r="CV144" s="251"/>
      <c r="CW144" s="251"/>
      <c r="CX144" s="251"/>
      <c r="CY144" s="251"/>
      <c r="CZ144" s="251"/>
      <c r="DA144" s="251"/>
      <c r="DB144" s="251"/>
      <c r="DC144" s="251"/>
      <c r="DD144" s="251"/>
      <c r="DE144" s="251"/>
      <c r="DF144" s="251"/>
      <c r="DG144" s="251"/>
      <c r="DH144" s="251"/>
      <c r="DI144" s="251"/>
      <c r="DJ144" s="251"/>
      <c r="DK144" s="251"/>
      <c r="DL144" s="251"/>
      <c r="DM144" s="251"/>
      <c r="DN144" s="251"/>
      <c r="DO144" s="251"/>
      <c r="DP144" s="251"/>
      <c r="DQ144" s="251"/>
      <c r="DR144" s="251"/>
      <c r="DS144" s="251"/>
      <c r="DT144" s="251"/>
      <c r="DU144" s="251"/>
      <c r="DV144" s="251"/>
      <c r="DW144" s="251"/>
      <c r="DX144" s="251"/>
      <c r="DY144" s="251"/>
      <c r="DZ144" s="251"/>
      <c r="EA144" s="251"/>
      <c r="EB144" s="251"/>
      <c r="EC144" s="251"/>
      <c r="ED144" s="251"/>
      <c r="EE144" s="251"/>
      <c r="EF144" s="251"/>
      <c r="EG144" s="251"/>
      <c r="EH144" s="251"/>
      <c r="EI144" s="251"/>
      <c r="EJ144" s="251"/>
      <c r="EK144" s="251"/>
      <c r="EL144" s="251"/>
      <c r="EM144" s="251"/>
      <c r="EN144" s="251"/>
      <c r="EO144" s="251"/>
      <c r="EP144" s="251"/>
      <c r="EQ144" s="251"/>
      <c r="ER144" s="251"/>
      <c r="ES144" s="251"/>
      <c r="ET144" s="251"/>
      <c r="EU144" s="251"/>
      <c r="EV144" s="251"/>
      <c r="EW144" s="251"/>
      <c r="EX144" s="251"/>
      <c r="EY144" s="251"/>
      <c r="EZ144" s="251"/>
      <c r="FA144" s="251"/>
      <c r="FB144" s="251"/>
      <c r="FC144" s="251"/>
      <c r="FD144" s="251"/>
      <c r="FE144" s="251"/>
      <c r="FF144" s="251"/>
      <c r="FG144" s="251"/>
      <c r="FH144" s="251"/>
      <c r="FI144" s="251"/>
      <c r="FJ144" s="251"/>
      <c r="FK144" s="251"/>
      <c r="FL144" s="251"/>
      <c r="FM144" s="251"/>
      <c r="FN144" s="251"/>
      <c r="FO144" s="251"/>
      <c r="FP144" s="251"/>
      <c r="FQ144" s="251"/>
      <c r="FR144" s="251"/>
      <c r="FS144" s="251"/>
      <c r="FT144" s="251"/>
      <c r="FU144" s="251"/>
      <c r="FV144" s="251"/>
      <c r="FW144" s="251"/>
      <c r="FX144" s="251"/>
      <c r="FY144" s="251"/>
      <c r="FZ144" s="251"/>
      <c r="GA144" s="251"/>
      <c r="GB144" s="251"/>
      <c r="GC144" s="251"/>
      <c r="GD144" s="251"/>
      <c r="GE144" s="251"/>
      <c r="GF144" s="251"/>
      <c r="GG144" s="251"/>
      <c r="GH144" s="251"/>
      <c r="GI144" s="251"/>
      <c r="GJ144" s="251"/>
      <c r="GK144" s="251"/>
      <c r="GL144" s="251"/>
      <c r="GM144" s="251"/>
      <c r="GN144" s="251"/>
      <c r="GO144" s="251"/>
      <c r="GP144" s="251"/>
      <c r="GQ144" s="251"/>
      <c r="GR144" s="251"/>
      <c r="GS144" s="251"/>
      <c r="GT144" s="251"/>
      <c r="GU144" s="251"/>
      <c r="GV144" s="251"/>
      <c r="GW144" s="251"/>
      <c r="GX144" s="251"/>
      <c r="GY144" s="251"/>
      <c r="GZ144" s="251"/>
      <c r="HA144" s="251"/>
      <c r="HB144" s="251"/>
      <c r="HC144" s="251"/>
      <c r="HD144" s="251"/>
      <c r="HE144" s="251"/>
      <c r="HF144" s="251"/>
      <c r="HG144" s="251"/>
      <c r="HH144" s="251"/>
      <c r="HI144" s="251"/>
      <c r="HJ144" s="251"/>
      <c r="HK144" s="251"/>
      <c r="HL144" s="251"/>
      <c r="HM144" s="251"/>
      <c r="HN144" s="251"/>
      <c r="HO144" s="251"/>
      <c r="HP144" s="251"/>
      <c r="HQ144" s="251"/>
      <c r="HR144" s="251"/>
      <c r="HS144" s="251"/>
      <c r="HT144" s="251"/>
      <c r="HU144" s="251"/>
      <c r="HV144" s="251"/>
      <c r="HW144" s="251"/>
      <c r="HX144" s="251"/>
      <c r="HY144" s="251"/>
      <c r="HZ144" s="251"/>
      <c r="IA144" s="251"/>
      <c r="IB144" s="251"/>
      <c r="IC144" s="251"/>
      <c r="ID144" s="251"/>
      <c r="IE144" s="251"/>
      <c r="IF144" s="251"/>
      <c r="IG144" s="251"/>
      <c r="IH144" s="251"/>
      <c r="II144" s="251"/>
      <c r="IJ144" s="251"/>
      <c r="IK144" s="251"/>
      <c r="IL144" s="251"/>
      <c r="IM144" s="251"/>
      <c r="IN144" s="251"/>
      <c r="IO144" s="251"/>
      <c r="IP144" s="251"/>
      <c r="IQ144" s="251"/>
      <c r="IR144" s="251"/>
      <c r="IS144" s="251"/>
      <c r="IT144" s="251"/>
      <c r="IU144" s="251"/>
      <c r="IV144" s="251"/>
    </row>
    <row r="145" spans="1:256" hidden="1">
      <c r="A145" s="795"/>
      <c r="B145" s="798"/>
      <c r="C145" s="247" t="s">
        <v>2</v>
      </c>
      <c r="D145" s="248">
        <f>D143+D144</f>
        <v>2300000</v>
      </c>
      <c r="E145" s="249">
        <f t="shared" ref="E145:P145" si="59">E143+E144</f>
        <v>2300000</v>
      </c>
      <c r="F145" s="249">
        <f t="shared" si="59"/>
        <v>780000</v>
      </c>
      <c r="G145" s="249">
        <f t="shared" si="59"/>
        <v>94500</v>
      </c>
      <c r="H145" s="249">
        <f t="shared" si="59"/>
        <v>685500</v>
      </c>
      <c r="I145" s="249">
        <f t="shared" si="59"/>
        <v>0</v>
      </c>
      <c r="J145" s="249">
        <f t="shared" si="59"/>
        <v>1520000</v>
      </c>
      <c r="K145" s="249">
        <f t="shared" si="59"/>
        <v>0</v>
      </c>
      <c r="L145" s="249">
        <f t="shared" si="59"/>
        <v>0</v>
      </c>
      <c r="M145" s="249">
        <f t="shared" si="59"/>
        <v>0</v>
      </c>
      <c r="N145" s="249">
        <f t="shared" si="59"/>
        <v>0</v>
      </c>
      <c r="O145" s="249">
        <f t="shared" si="59"/>
        <v>0</v>
      </c>
      <c r="P145" s="249">
        <f t="shared" si="59"/>
        <v>0</v>
      </c>
      <c r="Q145" s="250"/>
      <c r="R145" s="250"/>
      <c r="S145" s="250"/>
      <c r="T145" s="250"/>
      <c r="U145" s="250"/>
      <c r="V145" s="251"/>
      <c r="W145" s="251"/>
      <c r="X145" s="251"/>
      <c r="Y145" s="251"/>
      <c r="Z145" s="251"/>
      <c r="AA145" s="251"/>
      <c r="AB145" s="251"/>
      <c r="AC145" s="251"/>
      <c r="AD145" s="251"/>
      <c r="AE145" s="251"/>
      <c r="AF145" s="251"/>
      <c r="AG145" s="251"/>
      <c r="AH145" s="251"/>
      <c r="AI145" s="251"/>
      <c r="AJ145" s="251"/>
      <c r="AK145" s="251"/>
      <c r="AL145" s="251"/>
      <c r="AM145" s="251"/>
      <c r="AN145" s="251"/>
      <c r="AO145" s="251"/>
      <c r="AP145" s="251"/>
      <c r="AQ145" s="251"/>
      <c r="AR145" s="251"/>
      <c r="AS145" s="251"/>
      <c r="AT145" s="251"/>
      <c r="AU145" s="251"/>
      <c r="AV145" s="251"/>
      <c r="AW145" s="251"/>
      <c r="AX145" s="251"/>
      <c r="AY145" s="251"/>
      <c r="AZ145" s="251"/>
      <c r="BA145" s="251"/>
      <c r="BB145" s="251"/>
      <c r="BC145" s="251"/>
      <c r="BD145" s="251"/>
      <c r="BE145" s="251"/>
      <c r="BF145" s="251"/>
      <c r="BG145" s="251"/>
      <c r="BH145" s="251"/>
      <c r="BI145" s="251"/>
      <c r="BJ145" s="251"/>
      <c r="BK145" s="251"/>
      <c r="BL145" s="251"/>
      <c r="BM145" s="251"/>
      <c r="BN145" s="251"/>
      <c r="BO145" s="251"/>
      <c r="BP145" s="251"/>
      <c r="BQ145" s="251"/>
      <c r="BR145" s="251"/>
      <c r="BS145" s="251"/>
      <c r="BT145" s="251"/>
      <c r="BU145" s="251"/>
      <c r="BV145" s="251"/>
      <c r="BW145" s="251"/>
      <c r="BX145" s="251"/>
      <c r="BY145" s="251"/>
      <c r="BZ145" s="251"/>
      <c r="CA145" s="251"/>
      <c r="CB145" s="251"/>
      <c r="CC145" s="251"/>
      <c r="CD145" s="251"/>
      <c r="CE145" s="251"/>
      <c r="CF145" s="251"/>
      <c r="CG145" s="251"/>
      <c r="CH145" s="251"/>
      <c r="CI145" s="251"/>
      <c r="CJ145" s="251"/>
      <c r="CK145" s="251"/>
      <c r="CL145" s="251"/>
      <c r="CM145" s="251"/>
      <c r="CN145" s="251"/>
      <c r="CO145" s="251"/>
      <c r="CP145" s="251"/>
      <c r="CQ145" s="251"/>
      <c r="CR145" s="251"/>
      <c r="CS145" s="251"/>
      <c r="CT145" s="251"/>
      <c r="CU145" s="251"/>
      <c r="CV145" s="251"/>
      <c r="CW145" s="251"/>
      <c r="CX145" s="251"/>
      <c r="CY145" s="251"/>
      <c r="CZ145" s="251"/>
      <c r="DA145" s="251"/>
      <c r="DB145" s="251"/>
      <c r="DC145" s="251"/>
      <c r="DD145" s="251"/>
      <c r="DE145" s="251"/>
      <c r="DF145" s="251"/>
      <c r="DG145" s="251"/>
      <c r="DH145" s="251"/>
      <c r="DI145" s="251"/>
      <c r="DJ145" s="251"/>
      <c r="DK145" s="251"/>
      <c r="DL145" s="251"/>
      <c r="DM145" s="251"/>
      <c r="DN145" s="251"/>
      <c r="DO145" s="251"/>
      <c r="DP145" s="251"/>
      <c r="DQ145" s="251"/>
      <c r="DR145" s="251"/>
      <c r="DS145" s="251"/>
      <c r="DT145" s="251"/>
      <c r="DU145" s="251"/>
      <c r="DV145" s="251"/>
      <c r="DW145" s="251"/>
      <c r="DX145" s="251"/>
      <c r="DY145" s="251"/>
      <c r="DZ145" s="251"/>
      <c r="EA145" s="251"/>
      <c r="EB145" s="251"/>
      <c r="EC145" s="251"/>
      <c r="ED145" s="251"/>
      <c r="EE145" s="251"/>
      <c r="EF145" s="251"/>
      <c r="EG145" s="251"/>
      <c r="EH145" s="251"/>
      <c r="EI145" s="251"/>
      <c r="EJ145" s="251"/>
      <c r="EK145" s="251"/>
      <c r="EL145" s="251"/>
      <c r="EM145" s="251"/>
      <c r="EN145" s="251"/>
      <c r="EO145" s="251"/>
      <c r="EP145" s="251"/>
      <c r="EQ145" s="251"/>
      <c r="ER145" s="251"/>
      <c r="ES145" s="251"/>
      <c r="ET145" s="251"/>
      <c r="EU145" s="251"/>
      <c r="EV145" s="251"/>
      <c r="EW145" s="251"/>
      <c r="EX145" s="251"/>
      <c r="EY145" s="251"/>
      <c r="EZ145" s="251"/>
      <c r="FA145" s="251"/>
      <c r="FB145" s="251"/>
      <c r="FC145" s="251"/>
      <c r="FD145" s="251"/>
      <c r="FE145" s="251"/>
      <c r="FF145" s="251"/>
      <c r="FG145" s="251"/>
      <c r="FH145" s="251"/>
      <c r="FI145" s="251"/>
      <c r="FJ145" s="251"/>
      <c r="FK145" s="251"/>
      <c r="FL145" s="251"/>
      <c r="FM145" s="251"/>
      <c r="FN145" s="251"/>
      <c r="FO145" s="251"/>
      <c r="FP145" s="251"/>
      <c r="FQ145" s="251"/>
      <c r="FR145" s="251"/>
      <c r="FS145" s="251"/>
      <c r="FT145" s="251"/>
      <c r="FU145" s="251"/>
      <c r="FV145" s="251"/>
      <c r="FW145" s="251"/>
      <c r="FX145" s="251"/>
      <c r="FY145" s="251"/>
      <c r="FZ145" s="251"/>
      <c r="GA145" s="251"/>
      <c r="GB145" s="251"/>
      <c r="GC145" s="251"/>
      <c r="GD145" s="251"/>
      <c r="GE145" s="251"/>
      <c r="GF145" s="251"/>
      <c r="GG145" s="251"/>
      <c r="GH145" s="251"/>
      <c r="GI145" s="251"/>
      <c r="GJ145" s="251"/>
      <c r="GK145" s="251"/>
      <c r="GL145" s="251"/>
      <c r="GM145" s="251"/>
      <c r="GN145" s="251"/>
      <c r="GO145" s="251"/>
      <c r="GP145" s="251"/>
      <c r="GQ145" s="251"/>
      <c r="GR145" s="251"/>
      <c r="GS145" s="251"/>
      <c r="GT145" s="251"/>
      <c r="GU145" s="251"/>
      <c r="GV145" s="251"/>
      <c r="GW145" s="251"/>
      <c r="GX145" s="251"/>
      <c r="GY145" s="251"/>
      <c r="GZ145" s="251"/>
      <c r="HA145" s="251"/>
      <c r="HB145" s="251"/>
      <c r="HC145" s="251"/>
      <c r="HD145" s="251"/>
      <c r="HE145" s="251"/>
      <c r="HF145" s="251"/>
      <c r="HG145" s="251"/>
      <c r="HH145" s="251"/>
      <c r="HI145" s="251"/>
      <c r="HJ145" s="251"/>
      <c r="HK145" s="251"/>
      <c r="HL145" s="251"/>
      <c r="HM145" s="251"/>
      <c r="HN145" s="251"/>
      <c r="HO145" s="251"/>
      <c r="HP145" s="251"/>
      <c r="HQ145" s="251"/>
      <c r="HR145" s="251"/>
      <c r="HS145" s="251"/>
      <c r="HT145" s="251"/>
      <c r="HU145" s="251"/>
      <c r="HV145" s="251"/>
      <c r="HW145" s="251"/>
      <c r="HX145" s="251"/>
      <c r="HY145" s="251"/>
      <c r="HZ145" s="251"/>
      <c r="IA145" s="251"/>
      <c r="IB145" s="251"/>
      <c r="IC145" s="251"/>
      <c r="ID145" s="251"/>
      <c r="IE145" s="251"/>
      <c r="IF145" s="251"/>
      <c r="IG145" s="251"/>
      <c r="IH145" s="251"/>
      <c r="II145" s="251"/>
      <c r="IJ145" s="251"/>
      <c r="IK145" s="251"/>
      <c r="IL145" s="251"/>
      <c r="IM145" s="251"/>
      <c r="IN145" s="251"/>
      <c r="IO145" s="251"/>
      <c r="IP145" s="251"/>
      <c r="IQ145" s="251"/>
      <c r="IR145" s="251"/>
      <c r="IS145" s="251"/>
      <c r="IT145" s="251"/>
      <c r="IU145" s="251"/>
      <c r="IV145" s="251"/>
    </row>
    <row r="146" spans="1:256" ht="12.75" customHeight="1">
      <c r="A146" s="793" t="s">
        <v>306</v>
      </c>
      <c r="B146" s="796" t="s">
        <v>117</v>
      </c>
      <c r="C146" s="247" t="s">
        <v>0</v>
      </c>
      <c r="D146" s="248">
        <f t="shared" si="55"/>
        <v>172963608</v>
      </c>
      <c r="E146" s="249">
        <f t="shared" si="56"/>
        <v>151483074</v>
      </c>
      <c r="F146" s="249">
        <f t="shared" si="57"/>
        <v>86292734</v>
      </c>
      <c r="G146" s="249">
        <v>64627058</v>
      </c>
      <c r="H146" s="249">
        <v>21665676</v>
      </c>
      <c r="I146" s="249">
        <v>0</v>
      </c>
      <c r="J146" s="249">
        <v>166800</v>
      </c>
      <c r="K146" s="249">
        <v>65023540</v>
      </c>
      <c r="L146" s="249">
        <v>0</v>
      </c>
      <c r="M146" s="249">
        <f t="shared" si="58"/>
        <v>21480534</v>
      </c>
      <c r="N146" s="249">
        <v>21480534</v>
      </c>
      <c r="O146" s="249">
        <v>12265698</v>
      </c>
      <c r="P146" s="249">
        <v>0</v>
      </c>
      <c r="Q146" s="250"/>
      <c r="R146" s="250"/>
      <c r="S146" s="250"/>
      <c r="T146" s="250"/>
      <c r="U146" s="250"/>
      <c r="V146" s="251"/>
      <c r="W146" s="251"/>
      <c r="X146" s="251"/>
      <c r="Y146" s="251"/>
      <c r="Z146" s="251"/>
      <c r="AA146" s="251"/>
      <c r="AB146" s="251"/>
      <c r="AC146" s="251"/>
      <c r="AD146" s="251"/>
      <c r="AE146" s="251"/>
      <c r="AF146" s="251"/>
      <c r="AG146" s="251"/>
      <c r="AH146" s="251"/>
      <c r="AI146" s="251"/>
      <c r="AJ146" s="251"/>
      <c r="AK146" s="251"/>
      <c r="AL146" s="251"/>
      <c r="AM146" s="251"/>
      <c r="AN146" s="251"/>
      <c r="AO146" s="251"/>
      <c r="AP146" s="251"/>
      <c r="AQ146" s="251"/>
      <c r="AR146" s="251"/>
      <c r="AS146" s="251"/>
      <c r="AT146" s="251"/>
      <c r="AU146" s="251"/>
      <c r="AV146" s="251"/>
      <c r="AW146" s="251"/>
      <c r="AX146" s="251"/>
      <c r="AY146" s="251"/>
      <c r="AZ146" s="251"/>
      <c r="BA146" s="251"/>
      <c r="BB146" s="251"/>
      <c r="BC146" s="251"/>
      <c r="BD146" s="251"/>
      <c r="BE146" s="251"/>
      <c r="BF146" s="251"/>
      <c r="BG146" s="251"/>
      <c r="BH146" s="251"/>
      <c r="BI146" s="251"/>
      <c r="BJ146" s="251"/>
      <c r="BK146" s="251"/>
      <c r="BL146" s="251"/>
      <c r="BM146" s="251"/>
      <c r="BN146" s="251"/>
      <c r="BO146" s="251"/>
      <c r="BP146" s="251"/>
      <c r="BQ146" s="251"/>
      <c r="BR146" s="251"/>
      <c r="BS146" s="251"/>
      <c r="BT146" s="251"/>
      <c r="BU146" s="251"/>
      <c r="BV146" s="251"/>
      <c r="BW146" s="251"/>
      <c r="BX146" s="251"/>
      <c r="BY146" s="251"/>
      <c r="BZ146" s="251"/>
      <c r="CA146" s="251"/>
      <c r="CB146" s="251"/>
      <c r="CC146" s="251"/>
      <c r="CD146" s="251"/>
      <c r="CE146" s="251"/>
      <c r="CF146" s="251"/>
      <c r="CG146" s="251"/>
      <c r="CH146" s="251"/>
      <c r="CI146" s="251"/>
      <c r="CJ146" s="251"/>
      <c r="CK146" s="251"/>
      <c r="CL146" s="251"/>
      <c r="CM146" s="251"/>
      <c r="CN146" s="251"/>
      <c r="CO146" s="251"/>
      <c r="CP146" s="251"/>
      <c r="CQ146" s="251"/>
      <c r="CR146" s="251"/>
      <c r="CS146" s="251"/>
      <c r="CT146" s="251"/>
      <c r="CU146" s="251"/>
      <c r="CV146" s="251"/>
      <c r="CW146" s="251"/>
      <c r="CX146" s="251"/>
      <c r="CY146" s="251"/>
      <c r="CZ146" s="251"/>
      <c r="DA146" s="251"/>
      <c r="DB146" s="251"/>
      <c r="DC146" s="251"/>
      <c r="DD146" s="251"/>
      <c r="DE146" s="251"/>
      <c r="DF146" s="251"/>
      <c r="DG146" s="251"/>
      <c r="DH146" s="251"/>
      <c r="DI146" s="251"/>
      <c r="DJ146" s="251"/>
      <c r="DK146" s="251"/>
      <c r="DL146" s="251"/>
      <c r="DM146" s="251"/>
      <c r="DN146" s="251"/>
      <c r="DO146" s="251"/>
      <c r="DP146" s="251"/>
      <c r="DQ146" s="251"/>
      <c r="DR146" s="251"/>
      <c r="DS146" s="251"/>
      <c r="DT146" s="251"/>
      <c r="DU146" s="251"/>
      <c r="DV146" s="251"/>
      <c r="DW146" s="251"/>
      <c r="DX146" s="251"/>
      <c r="DY146" s="251"/>
      <c r="DZ146" s="251"/>
      <c r="EA146" s="251"/>
      <c r="EB146" s="251"/>
      <c r="EC146" s="251"/>
      <c r="ED146" s="251"/>
      <c r="EE146" s="251"/>
      <c r="EF146" s="251"/>
      <c r="EG146" s="251"/>
      <c r="EH146" s="251"/>
      <c r="EI146" s="251"/>
      <c r="EJ146" s="251"/>
      <c r="EK146" s="251"/>
      <c r="EL146" s="251"/>
      <c r="EM146" s="251"/>
      <c r="EN146" s="251"/>
      <c r="EO146" s="251"/>
      <c r="EP146" s="251"/>
      <c r="EQ146" s="251"/>
      <c r="ER146" s="251"/>
      <c r="ES146" s="251"/>
      <c r="ET146" s="251"/>
      <c r="EU146" s="251"/>
      <c r="EV146" s="251"/>
      <c r="EW146" s="251"/>
      <c r="EX146" s="251"/>
      <c r="EY146" s="251"/>
      <c r="EZ146" s="251"/>
      <c r="FA146" s="251"/>
      <c r="FB146" s="251"/>
      <c r="FC146" s="251"/>
      <c r="FD146" s="251"/>
      <c r="FE146" s="251"/>
      <c r="FF146" s="251"/>
      <c r="FG146" s="251"/>
      <c r="FH146" s="251"/>
      <c r="FI146" s="251"/>
      <c r="FJ146" s="251"/>
      <c r="FK146" s="251"/>
      <c r="FL146" s="251"/>
      <c r="FM146" s="251"/>
      <c r="FN146" s="251"/>
      <c r="FO146" s="251"/>
      <c r="FP146" s="251"/>
      <c r="FQ146" s="251"/>
      <c r="FR146" s="251"/>
      <c r="FS146" s="251"/>
      <c r="FT146" s="251"/>
      <c r="FU146" s="251"/>
      <c r="FV146" s="251"/>
      <c r="FW146" s="251"/>
      <c r="FX146" s="251"/>
      <c r="FY146" s="251"/>
      <c r="FZ146" s="251"/>
      <c r="GA146" s="251"/>
      <c r="GB146" s="251"/>
      <c r="GC146" s="251"/>
      <c r="GD146" s="251"/>
      <c r="GE146" s="251"/>
      <c r="GF146" s="251"/>
      <c r="GG146" s="251"/>
      <c r="GH146" s="251"/>
      <c r="GI146" s="251"/>
      <c r="GJ146" s="251"/>
      <c r="GK146" s="251"/>
      <c r="GL146" s="251"/>
      <c r="GM146" s="251"/>
      <c r="GN146" s="251"/>
      <c r="GO146" s="251"/>
      <c r="GP146" s="251"/>
      <c r="GQ146" s="251"/>
      <c r="GR146" s="251"/>
      <c r="GS146" s="251"/>
      <c r="GT146" s="251"/>
      <c r="GU146" s="251"/>
      <c r="GV146" s="251"/>
      <c r="GW146" s="251"/>
      <c r="GX146" s="251"/>
      <c r="GY146" s="251"/>
      <c r="GZ146" s="251"/>
      <c r="HA146" s="251"/>
      <c r="HB146" s="251"/>
      <c r="HC146" s="251"/>
      <c r="HD146" s="251"/>
      <c r="HE146" s="251"/>
      <c r="HF146" s="251"/>
      <c r="HG146" s="251"/>
      <c r="HH146" s="251"/>
      <c r="HI146" s="251"/>
      <c r="HJ146" s="251"/>
      <c r="HK146" s="251"/>
      <c r="HL146" s="251"/>
      <c r="HM146" s="251"/>
      <c r="HN146" s="251"/>
      <c r="HO146" s="251"/>
      <c r="HP146" s="251"/>
      <c r="HQ146" s="251"/>
      <c r="HR146" s="251"/>
      <c r="HS146" s="251"/>
      <c r="HT146" s="251"/>
      <c r="HU146" s="251"/>
      <c r="HV146" s="251"/>
      <c r="HW146" s="251"/>
      <c r="HX146" s="251"/>
      <c r="HY146" s="251"/>
      <c r="HZ146" s="251"/>
      <c r="IA146" s="251"/>
      <c r="IB146" s="251"/>
      <c r="IC146" s="251"/>
      <c r="ID146" s="251"/>
      <c r="IE146" s="251"/>
      <c r="IF146" s="251"/>
      <c r="IG146" s="251"/>
      <c r="IH146" s="251"/>
      <c r="II146" s="251"/>
      <c r="IJ146" s="251"/>
      <c r="IK146" s="251"/>
      <c r="IL146" s="251"/>
      <c r="IM146" s="251"/>
      <c r="IN146" s="251"/>
      <c r="IO146" s="251"/>
      <c r="IP146" s="251"/>
      <c r="IQ146" s="251"/>
      <c r="IR146" s="251"/>
      <c r="IS146" s="251"/>
      <c r="IT146" s="251"/>
      <c r="IU146" s="251"/>
      <c r="IV146" s="251"/>
    </row>
    <row r="147" spans="1:256" ht="12.75" customHeight="1">
      <c r="A147" s="794"/>
      <c r="B147" s="797"/>
      <c r="C147" s="247" t="s">
        <v>1</v>
      </c>
      <c r="D147" s="248">
        <f t="shared" si="55"/>
        <v>1942238.2200000007</v>
      </c>
      <c r="E147" s="249">
        <f t="shared" si="56"/>
        <v>11800701.220000001</v>
      </c>
      <c r="F147" s="249">
        <f t="shared" si="57"/>
        <v>1896178.22</v>
      </c>
      <c r="G147" s="249">
        <v>100000</v>
      </c>
      <c r="H147" s="249">
        <f>1039178.22+180000+550000+27000</f>
        <v>1796178.22</v>
      </c>
      <c r="I147" s="249"/>
      <c r="J147" s="249">
        <v>19000</v>
      </c>
      <c r="K147" s="249">
        <f>3825+675+1677315+295997+353210+62331+157722+27833-29750-5250-8500-1500+5661001+998999-29750-5250+42500+7500+574175+101325+947+168</f>
        <v>9885523</v>
      </c>
      <c r="L147" s="249"/>
      <c r="M147" s="249">
        <f t="shared" si="58"/>
        <v>-9858463</v>
      </c>
      <c r="N147" s="249">
        <f>77060-8487695-1497828+50000</f>
        <v>-9858463</v>
      </c>
      <c r="O147" s="249">
        <f>-8487695-1497828</f>
        <v>-9985523</v>
      </c>
      <c r="P147" s="249"/>
      <c r="Q147" s="250"/>
      <c r="R147" s="250"/>
      <c r="S147" s="250"/>
      <c r="T147" s="250"/>
      <c r="U147" s="250"/>
      <c r="V147" s="251"/>
      <c r="W147" s="251"/>
      <c r="X147" s="251"/>
      <c r="Y147" s="251"/>
      <c r="Z147" s="251"/>
      <c r="AA147" s="251"/>
      <c r="AB147" s="251"/>
      <c r="AC147" s="251"/>
      <c r="AD147" s="251"/>
      <c r="AE147" s="251"/>
      <c r="AF147" s="251"/>
      <c r="AG147" s="251"/>
      <c r="AH147" s="251"/>
      <c r="AI147" s="251"/>
      <c r="AJ147" s="251"/>
      <c r="AK147" s="251"/>
      <c r="AL147" s="251"/>
      <c r="AM147" s="251"/>
      <c r="AN147" s="251"/>
      <c r="AO147" s="251"/>
      <c r="AP147" s="251"/>
      <c r="AQ147" s="251"/>
      <c r="AR147" s="251"/>
      <c r="AS147" s="251"/>
      <c r="AT147" s="251"/>
      <c r="AU147" s="251"/>
      <c r="AV147" s="251"/>
      <c r="AW147" s="251"/>
      <c r="AX147" s="251"/>
      <c r="AY147" s="251"/>
      <c r="AZ147" s="251"/>
      <c r="BA147" s="251"/>
      <c r="BB147" s="251"/>
      <c r="BC147" s="251"/>
      <c r="BD147" s="251"/>
      <c r="BE147" s="251"/>
      <c r="BF147" s="251"/>
      <c r="BG147" s="251"/>
      <c r="BH147" s="251"/>
      <c r="BI147" s="251"/>
      <c r="BJ147" s="251"/>
      <c r="BK147" s="251"/>
      <c r="BL147" s="251"/>
      <c r="BM147" s="251"/>
      <c r="BN147" s="251"/>
      <c r="BO147" s="251"/>
      <c r="BP147" s="251"/>
      <c r="BQ147" s="251"/>
      <c r="BR147" s="251"/>
      <c r="BS147" s="251"/>
      <c r="BT147" s="251"/>
      <c r="BU147" s="251"/>
      <c r="BV147" s="251"/>
      <c r="BW147" s="251"/>
      <c r="BX147" s="251"/>
      <c r="BY147" s="251"/>
      <c r="BZ147" s="251"/>
      <c r="CA147" s="251"/>
      <c r="CB147" s="251"/>
      <c r="CC147" s="251"/>
      <c r="CD147" s="251"/>
      <c r="CE147" s="251"/>
      <c r="CF147" s="251"/>
      <c r="CG147" s="251"/>
      <c r="CH147" s="251"/>
      <c r="CI147" s="251"/>
      <c r="CJ147" s="251"/>
      <c r="CK147" s="251"/>
      <c r="CL147" s="251"/>
      <c r="CM147" s="251"/>
      <c r="CN147" s="251"/>
      <c r="CO147" s="251"/>
      <c r="CP147" s="251"/>
      <c r="CQ147" s="251"/>
      <c r="CR147" s="251"/>
      <c r="CS147" s="251"/>
      <c r="CT147" s="251"/>
      <c r="CU147" s="251"/>
      <c r="CV147" s="251"/>
      <c r="CW147" s="251"/>
      <c r="CX147" s="251"/>
      <c r="CY147" s="251"/>
      <c r="CZ147" s="251"/>
      <c r="DA147" s="251"/>
      <c r="DB147" s="251"/>
      <c r="DC147" s="251"/>
      <c r="DD147" s="251"/>
      <c r="DE147" s="251"/>
      <c r="DF147" s="251"/>
      <c r="DG147" s="251"/>
      <c r="DH147" s="251"/>
      <c r="DI147" s="251"/>
      <c r="DJ147" s="251"/>
      <c r="DK147" s="251"/>
      <c r="DL147" s="251"/>
      <c r="DM147" s="251"/>
      <c r="DN147" s="251"/>
      <c r="DO147" s="251"/>
      <c r="DP147" s="251"/>
      <c r="DQ147" s="251"/>
      <c r="DR147" s="251"/>
      <c r="DS147" s="251"/>
      <c r="DT147" s="251"/>
      <c r="DU147" s="251"/>
      <c r="DV147" s="251"/>
      <c r="DW147" s="251"/>
      <c r="DX147" s="251"/>
      <c r="DY147" s="251"/>
      <c r="DZ147" s="251"/>
      <c r="EA147" s="251"/>
      <c r="EB147" s="251"/>
      <c r="EC147" s="251"/>
      <c r="ED147" s="251"/>
      <c r="EE147" s="251"/>
      <c r="EF147" s="251"/>
      <c r="EG147" s="251"/>
      <c r="EH147" s="251"/>
      <c r="EI147" s="251"/>
      <c r="EJ147" s="251"/>
      <c r="EK147" s="251"/>
      <c r="EL147" s="251"/>
      <c r="EM147" s="251"/>
      <c r="EN147" s="251"/>
      <c r="EO147" s="251"/>
      <c r="EP147" s="251"/>
      <c r="EQ147" s="251"/>
      <c r="ER147" s="251"/>
      <c r="ES147" s="251"/>
      <c r="ET147" s="251"/>
      <c r="EU147" s="251"/>
      <c r="EV147" s="251"/>
      <c r="EW147" s="251"/>
      <c r="EX147" s="251"/>
      <c r="EY147" s="251"/>
      <c r="EZ147" s="251"/>
      <c r="FA147" s="251"/>
      <c r="FB147" s="251"/>
      <c r="FC147" s="251"/>
      <c r="FD147" s="251"/>
      <c r="FE147" s="251"/>
      <c r="FF147" s="251"/>
      <c r="FG147" s="251"/>
      <c r="FH147" s="251"/>
      <c r="FI147" s="251"/>
      <c r="FJ147" s="251"/>
      <c r="FK147" s="251"/>
      <c r="FL147" s="251"/>
      <c r="FM147" s="251"/>
      <c r="FN147" s="251"/>
      <c r="FO147" s="251"/>
      <c r="FP147" s="251"/>
      <c r="FQ147" s="251"/>
      <c r="FR147" s="251"/>
      <c r="FS147" s="251"/>
      <c r="FT147" s="251"/>
      <c r="FU147" s="251"/>
      <c r="FV147" s="251"/>
      <c r="FW147" s="251"/>
      <c r="FX147" s="251"/>
      <c r="FY147" s="251"/>
      <c r="FZ147" s="251"/>
      <c r="GA147" s="251"/>
      <c r="GB147" s="251"/>
      <c r="GC147" s="251"/>
      <c r="GD147" s="251"/>
      <c r="GE147" s="251"/>
      <c r="GF147" s="251"/>
      <c r="GG147" s="251"/>
      <c r="GH147" s="251"/>
      <c r="GI147" s="251"/>
      <c r="GJ147" s="251"/>
      <c r="GK147" s="251"/>
      <c r="GL147" s="251"/>
      <c r="GM147" s="251"/>
      <c r="GN147" s="251"/>
      <c r="GO147" s="251"/>
      <c r="GP147" s="251"/>
      <c r="GQ147" s="251"/>
      <c r="GR147" s="251"/>
      <c r="GS147" s="251"/>
      <c r="GT147" s="251"/>
      <c r="GU147" s="251"/>
      <c r="GV147" s="251"/>
      <c r="GW147" s="251"/>
      <c r="GX147" s="251"/>
      <c r="GY147" s="251"/>
      <c r="GZ147" s="251"/>
      <c r="HA147" s="251"/>
      <c r="HB147" s="251"/>
      <c r="HC147" s="251"/>
      <c r="HD147" s="251"/>
      <c r="HE147" s="251"/>
      <c r="HF147" s="251"/>
      <c r="HG147" s="251"/>
      <c r="HH147" s="251"/>
      <c r="HI147" s="251"/>
      <c r="HJ147" s="251"/>
      <c r="HK147" s="251"/>
      <c r="HL147" s="251"/>
      <c r="HM147" s="251"/>
      <c r="HN147" s="251"/>
      <c r="HO147" s="251"/>
      <c r="HP147" s="251"/>
      <c r="HQ147" s="251"/>
      <c r="HR147" s="251"/>
      <c r="HS147" s="251"/>
      <c r="HT147" s="251"/>
      <c r="HU147" s="251"/>
      <c r="HV147" s="251"/>
      <c r="HW147" s="251"/>
      <c r="HX147" s="251"/>
      <c r="HY147" s="251"/>
      <c r="HZ147" s="251"/>
      <c r="IA147" s="251"/>
      <c r="IB147" s="251"/>
      <c r="IC147" s="251"/>
      <c r="ID147" s="251"/>
      <c r="IE147" s="251"/>
      <c r="IF147" s="251"/>
      <c r="IG147" s="251"/>
      <c r="IH147" s="251"/>
      <c r="II147" s="251"/>
      <c r="IJ147" s="251"/>
      <c r="IK147" s="251"/>
      <c r="IL147" s="251"/>
      <c r="IM147" s="251"/>
      <c r="IN147" s="251"/>
      <c r="IO147" s="251"/>
      <c r="IP147" s="251"/>
      <c r="IQ147" s="251"/>
      <c r="IR147" s="251"/>
      <c r="IS147" s="251"/>
      <c r="IT147" s="251"/>
      <c r="IU147" s="251"/>
      <c r="IV147" s="251"/>
    </row>
    <row r="148" spans="1:256" ht="12.75" customHeight="1">
      <c r="A148" s="795"/>
      <c r="B148" s="798"/>
      <c r="C148" s="247" t="s">
        <v>2</v>
      </c>
      <c r="D148" s="248">
        <f>D146+D147</f>
        <v>174905846.22</v>
      </c>
      <c r="E148" s="249">
        <f t="shared" ref="E148:P148" si="60">E146+E147</f>
        <v>163283775.22</v>
      </c>
      <c r="F148" s="249">
        <f t="shared" si="60"/>
        <v>88188912.219999999</v>
      </c>
      <c r="G148" s="249">
        <f t="shared" si="60"/>
        <v>64727058</v>
      </c>
      <c r="H148" s="249">
        <f t="shared" si="60"/>
        <v>23461854.219999999</v>
      </c>
      <c r="I148" s="249">
        <f t="shared" si="60"/>
        <v>0</v>
      </c>
      <c r="J148" s="249">
        <f t="shared" si="60"/>
        <v>185800</v>
      </c>
      <c r="K148" s="249">
        <f t="shared" si="60"/>
        <v>74909063</v>
      </c>
      <c r="L148" s="249">
        <f t="shared" si="60"/>
        <v>0</v>
      </c>
      <c r="M148" s="249">
        <f t="shared" si="60"/>
        <v>11622071</v>
      </c>
      <c r="N148" s="249">
        <f t="shared" si="60"/>
        <v>11622071</v>
      </c>
      <c r="O148" s="249">
        <f t="shared" si="60"/>
        <v>2280175</v>
      </c>
      <c r="P148" s="249">
        <f t="shared" si="60"/>
        <v>0</v>
      </c>
      <c r="Q148" s="250"/>
      <c r="R148" s="250"/>
      <c r="S148" s="250"/>
      <c r="T148" s="250"/>
      <c r="U148" s="250"/>
      <c r="V148" s="251"/>
      <c r="W148" s="251"/>
      <c r="X148" s="251"/>
      <c r="Y148" s="251"/>
      <c r="Z148" s="251"/>
      <c r="AA148" s="251"/>
      <c r="AB148" s="251"/>
      <c r="AC148" s="251"/>
      <c r="AD148" s="251"/>
      <c r="AE148" s="251"/>
      <c r="AF148" s="251"/>
      <c r="AG148" s="251"/>
      <c r="AH148" s="251"/>
      <c r="AI148" s="251"/>
      <c r="AJ148" s="251"/>
      <c r="AK148" s="251"/>
      <c r="AL148" s="251"/>
      <c r="AM148" s="251"/>
      <c r="AN148" s="251"/>
      <c r="AO148" s="251"/>
      <c r="AP148" s="251"/>
      <c r="AQ148" s="251"/>
      <c r="AR148" s="251"/>
      <c r="AS148" s="251"/>
      <c r="AT148" s="251"/>
      <c r="AU148" s="251"/>
      <c r="AV148" s="251"/>
      <c r="AW148" s="251"/>
      <c r="AX148" s="251"/>
      <c r="AY148" s="251"/>
      <c r="AZ148" s="251"/>
      <c r="BA148" s="251"/>
      <c r="BB148" s="251"/>
      <c r="BC148" s="251"/>
      <c r="BD148" s="251"/>
      <c r="BE148" s="251"/>
      <c r="BF148" s="251"/>
      <c r="BG148" s="251"/>
      <c r="BH148" s="251"/>
      <c r="BI148" s="251"/>
      <c r="BJ148" s="251"/>
      <c r="BK148" s="251"/>
      <c r="BL148" s="251"/>
      <c r="BM148" s="251"/>
      <c r="BN148" s="251"/>
      <c r="BO148" s="251"/>
      <c r="BP148" s="251"/>
      <c r="BQ148" s="251"/>
      <c r="BR148" s="251"/>
      <c r="BS148" s="251"/>
      <c r="BT148" s="251"/>
      <c r="BU148" s="251"/>
      <c r="BV148" s="251"/>
      <c r="BW148" s="251"/>
      <c r="BX148" s="251"/>
      <c r="BY148" s="251"/>
      <c r="BZ148" s="251"/>
      <c r="CA148" s="251"/>
      <c r="CB148" s="251"/>
      <c r="CC148" s="251"/>
      <c r="CD148" s="251"/>
      <c r="CE148" s="251"/>
      <c r="CF148" s="251"/>
      <c r="CG148" s="251"/>
      <c r="CH148" s="251"/>
      <c r="CI148" s="251"/>
      <c r="CJ148" s="251"/>
      <c r="CK148" s="251"/>
      <c r="CL148" s="251"/>
      <c r="CM148" s="251"/>
      <c r="CN148" s="251"/>
      <c r="CO148" s="251"/>
      <c r="CP148" s="251"/>
      <c r="CQ148" s="251"/>
      <c r="CR148" s="251"/>
      <c r="CS148" s="251"/>
      <c r="CT148" s="251"/>
      <c r="CU148" s="251"/>
      <c r="CV148" s="251"/>
      <c r="CW148" s="251"/>
      <c r="CX148" s="251"/>
      <c r="CY148" s="251"/>
      <c r="CZ148" s="251"/>
      <c r="DA148" s="251"/>
      <c r="DB148" s="251"/>
      <c r="DC148" s="251"/>
      <c r="DD148" s="251"/>
      <c r="DE148" s="251"/>
      <c r="DF148" s="251"/>
      <c r="DG148" s="251"/>
      <c r="DH148" s="251"/>
      <c r="DI148" s="251"/>
      <c r="DJ148" s="251"/>
      <c r="DK148" s="251"/>
      <c r="DL148" s="251"/>
      <c r="DM148" s="251"/>
      <c r="DN148" s="251"/>
      <c r="DO148" s="251"/>
      <c r="DP148" s="251"/>
      <c r="DQ148" s="251"/>
      <c r="DR148" s="251"/>
      <c r="DS148" s="251"/>
      <c r="DT148" s="251"/>
      <c r="DU148" s="251"/>
      <c r="DV148" s="251"/>
      <c r="DW148" s="251"/>
      <c r="DX148" s="251"/>
      <c r="DY148" s="251"/>
      <c r="DZ148" s="251"/>
      <c r="EA148" s="251"/>
      <c r="EB148" s="251"/>
      <c r="EC148" s="251"/>
      <c r="ED148" s="251"/>
      <c r="EE148" s="251"/>
      <c r="EF148" s="251"/>
      <c r="EG148" s="251"/>
      <c r="EH148" s="251"/>
      <c r="EI148" s="251"/>
      <c r="EJ148" s="251"/>
      <c r="EK148" s="251"/>
      <c r="EL148" s="251"/>
      <c r="EM148" s="251"/>
      <c r="EN148" s="251"/>
      <c r="EO148" s="251"/>
      <c r="EP148" s="251"/>
      <c r="EQ148" s="251"/>
      <c r="ER148" s="251"/>
      <c r="ES148" s="251"/>
      <c r="ET148" s="251"/>
      <c r="EU148" s="251"/>
      <c r="EV148" s="251"/>
      <c r="EW148" s="251"/>
      <c r="EX148" s="251"/>
      <c r="EY148" s="251"/>
      <c r="EZ148" s="251"/>
      <c r="FA148" s="251"/>
      <c r="FB148" s="251"/>
      <c r="FC148" s="251"/>
      <c r="FD148" s="251"/>
      <c r="FE148" s="251"/>
      <c r="FF148" s="251"/>
      <c r="FG148" s="251"/>
      <c r="FH148" s="251"/>
      <c r="FI148" s="251"/>
      <c r="FJ148" s="251"/>
      <c r="FK148" s="251"/>
      <c r="FL148" s="251"/>
      <c r="FM148" s="251"/>
      <c r="FN148" s="251"/>
      <c r="FO148" s="251"/>
      <c r="FP148" s="251"/>
      <c r="FQ148" s="251"/>
      <c r="FR148" s="251"/>
      <c r="FS148" s="251"/>
      <c r="FT148" s="251"/>
      <c r="FU148" s="251"/>
      <c r="FV148" s="251"/>
      <c r="FW148" s="251"/>
      <c r="FX148" s="251"/>
      <c r="FY148" s="251"/>
      <c r="FZ148" s="251"/>
      <c r="GA148" s="251"/>
      <c r="GB148" s="251"/>
      <c r="GC148" s="251"/>
      <c r="GD148" s="251"/>
      <c r="GE148" s="251"/>
      <c r="GF148" s="251"/>
      <c r="GG148" s="251"/>
      <c r="GH148" s="251"/>
      <c r="GI148" s="251"/>
      <c r="GJ148" s="251"/>
      <c r="GK148" s="251"/>
      <c r="GL148" s="251"/>
      <c r="GM148" s="251"/>
      <c r="GN148" s="251"/>
      <c r="GO148" s="251"/>
      <c r="GP148" s="251"/>
      <c r="GQ148" s="251"/>
      <c r="GR148" s="251"/>
      <c r="GS148" s="251"/>
      <c r="GT148" s="251"/>
      <c r="GU148" s="251"/>
      <c r="GV148" s="251"/>
      <c r="GW148" s="251"/>
      <c r="GX148" s="251"/>
      <c r="GY148" s="251"/>
      <c r="GZ148" s="251"/>
      <c r="HA148" s="251"/>
      <c r="HB148" s="251"/>
      <c r="HC148" s="251"/>
      <c r="HD148" s="251"/>
      <c r="HE148" s="251"/>
      <c r="HF148" s="251"/>
      <c r="HG148" s="251"/>
      <c r="HH148" s="251"/>
      <c r="HI148" s="251"/>
      <c r="HJ148" s="251"/>
      <c r="HK148" s="251"/>
      <c r="HL148" s="251"/>
      <c r="HM148" s="251"/>
      <c r="HN148" s="251"/>
      <c r="HO148" s="251"/>
      <c r="HP148" s="251"/>
      <c r="HQ148" s="251"/>
      <c r="HR148" s="251"/>
      <c r="HS148" s="251"/>
      <c r="HT148" s="251"/>
      <c r="HU148" s="251"/>
      <c r="HV148" s="251"/>
      <c r="HW148" s="251"/>
      <c r="HX148" s="251"/>
      <c r="HY148" s="251"/>
      <c r="HZ148" s="251"/>
      <c r="IA148" s="251"/>
      <c r="IB148" s="251"/>
      <c r="IC148" s="251"/>
      <c r="ID148" s="251"/>
      <c r="IE148" s="251"/>
      <c r="IF148" s="251"/>
      <c r="IG148" s="251"/>
      <c r="IH148" s="251"/>
      <c r="II148" s="251"/>
      <c r="IJ148" s="251"/>
      <c r="IK148" s="251"/>
      <c r="IL148" s="251"/>
      <c r="IM148" s="251"/>
      <c r="IN148" s="251"/>
      <c r="IO148" s="251"/>
      <c r="IP148" s="251"/>
      <c r="IQ148" s="251"/>
      <c r="IR148" s="251"/>
      <c r="IS148" s="251"/>
      <c r="IT148" s="251"/>
      <c r="IU148" s="251"/>
      <c r="IV148" s="251"/>
    </row>
    <row r="149" spans="1:256" hidden="1">
      <c r="A149" s="793" t="s">
        <v>551</v>
      </c>
      <c r="B149" s="796" t="s">
        <v>552</v>
      </c>
      <c r="C149" s="238" t="s">
        <v>0</v>
      </c>
      <c r="D149" s="239">
        <f t="shared" si="55"/>
        <v>707400</v>
      </c>
      <c r="E149" s="240">
        <f t="shared" si="56"/>
        <v>707400</v>
      </c>
      <c r="F149" s="240">
        <f t="shared" si="57"/>
        <v>707400</v>
      </c>
      <c r="G149" s="240">
        <v>1200</v>
      </c>
      <c r="H149" s="240">
        <v>706200</v>
      </c>
      <c r="I149" s="240">
        <v>0</v>
      </c>
      <c r="J149" s="240">
        <v>0</v>
      </c>
      <c r="K149" s="240">
        <v>0</v>
      </c>
      <c r="L149" s="240">
        <v>0</v>
      </c>
      <c r="M149" s="249">
        <f t="shared" si="58"/>
        <v>0</v>
      </c>
      <c r="N149" s="240">
        <v>0</v>
      </c>
      <c r="O149" s="240">
        <v>0</v>
      </c>
      <c r="P149" s="240">
        <v>0</v>
      </c>
      <c r="Q149" s="241"/>
      <c r="R149" s="241"/>
      <c r="S149" s="241"/>
      <c r="T149" s="241"/>
      <c r="U149" s="241"/>
      <c r="V149" s="231"/>
      <c r="W149" s="231"/>
      <c r="X149" s="231"/>
      <c r="Y149" s="231"/>
      <c r="Z149" s="231"/>
      <c r="AA149" s="231"/>
      <c r="AB149" s="231"/>
      <c r="AC149" s="231"/>
      <c r="AD149" s="231"/>
      <c r="AE149" s="231"/>
      <c r="AF149" s="231"/>
      <c r="AG149" s="231"/>
      <c r="AH149" s="231"/>
      <c r="AI149" s="231"/>
      <c r="AJ149" s="231"/>
      <c r="AK149" s="231"/>
      <c r="AL149" s="231"/>
      <c r="AM149" s="231"/>
      <c r="AN149" s="231"/>
      <c r="AO149" s="231"/>
      <c r="AP149" s="231"/>
      <c r="AQ149" s="231"/>
      <c r="AR149" s="231"/>
      <c r="AS149" s="231"/>
      <c r="AT149" s="231"/>
      <c r="AU149" s="231"/>
      <c r="AV149" s="231"/>
      <c r="AW149" s="231"/>
      <c r="AX149" s="231"/>
      <c r="AY149" s="231"/>
      <c r="AZ149" s="231"/>
      <c r="BA149" s="231"/>
      <c r="BB149" s="231"/>
      <c r="BC149" s="231"/>
      <c r="BD149" s="231"/>
      <c r="BE149" s="231"/>
      <c r="BF149" s="231"/>
      <c r="BG149" s="231"/>
      <c r="BH149" s="231"/>
      <c r="BI149" s="231"/>
      <c r="BJ149" s="231"/>
      <c r="BK149" s="231"/>
      <c r="BL149" s="231"/>
      <c r="BM149" s="231"/>
      <c r="BN149" s="231"/>
      <c r="BO149" s="231"/>
      <c r="BP149" s="231"/>
      <c r="BQ149" s="231"/>
      <c r="BR149" s="231"/>
      <c r="BS149" s="231"/>
      <c r="BT149" s="231"/>
      <c r="BU149" s="231"/>
      <c r="BV149" s="231"/>
      <c r="BW149" s="231"/>
      <c r="BX149" s="231"/>
      <c r="BY149" s="231"/>
      <c r="BZ149" s="231"/>
      <c r="CA149" s="231"/>
      <c r="CB149" s="231"/>
      <c r="CC149" s="231"/>
      <c r="CD149" s="231"/>
      <c r="CE149" s="231"/>
      <c r="CF149" s="231"/>
      <c r="CG149" s="231"/>
      <c r="CH149" s="231"/>
      <c r="CI149" s="231"/>
      <c r="CJ149" s="231"/>
      <c r="CK149" s="231"/>
      <c r="CL149" s="231"/>
      <c r="CM149" s="231"/>
      <c r="CN149" s="231"/>
      <c r="CO149" s="231"/>
      <c r="CP149" s="231"/>
      <c r="CQ149" s="231"/>
      <c r="CR149" s="231"/>
      <c r="CS149" s="231"/>
      <c r="CT149" s="231"/>
      <c r="CU149" s="231"/>
      <c r="CV149" s="231"/>
      <c r="CW149" s="231"/>
      <c r="CX149" s="231"/>
      <c r="CY149" s="231"/>
      <c r="CZ149" s="231"/>
      <c r="DA149" s="231"/>
      <c r="DB149" s="231"/>
      <c r="DC149" s="231"/>
      <c r="DD149" s="231"/>
      <c r="DE149" s="231"/>
      <c r="DF149" s="231"/>
      <c r="DG149" s="231"/>
      <c r="DH149" s="231"/>
      <c r="DI149" s="231"/>
      <c r="DJ149" s="231"/>
      <c r="DK149" s="231"/>
      <c r="DL149" s="231"/>
      <c r="DM149" s="231"/>
      <c r="DN149" s="231"/>
      <c r="DO149" s="231"/>
      <c r="DP149" s="231"/>
      <c r="DQ149" s="231"/>
      <c r="DR149" s="231"/>
      <c r="DS149" s="231"/>
      <c r="DT149" s="231"/>
      <c r="DU149" s="231"/>
      <c r="DV149" s="231"/>
      <c r="DW149" s="231"/>
      <c r="DX149" s="231"/>
      <c r="DY149" s="231"/>
      <c r="DZ149" s="231"/>
      <c r="EA149" s="231"/>
      <c r="EB149" s="231"/>
      <c r="EC149" s="231"/>
      <c r="ED149" s="231"/>
      <c r="EE149" s="231"/>
      <c r="EF149" s="231"/>
      <c r="EG149" s="231"/>
      <c r="EH149" s="231"/>
      <c r="EI149" s="231"/>
      <c r="EJ149" s="231"/>
      <c r="EK149" s="231"/>
      <c r="EL149" s="231"/>
      <c r="EM149" s="231"/>
      <c r="EN149" s="231"/>
      <c r="EO149" s="231"/>
      <c r="EP149" s="231"/>
      <c r="EQ149" s="231"/>
      <c r="ER149" s="231"/>
      <c r="ES149" s="231"/>
      <c r="ET149" s="231"/>
      <c r="EU149" s="231"/>
      <c r="EV149" s="231"/>
      <c r="EW149" s="231"/>
      <c r="EX149" s="231"/>
      <c r="EY149" s="231"/>
      <c r="EZ149" s="231"/>
      <c r="FA149" s="231"/>
      <c r="FB149" s="231"/>
      <c r="FC149" s="231"/>
      <c r="FD149" s="231"/>
      <c r="FE149" s="231"/>
      <c r="FF149" s="231"/>
      <c r="FG149" s="231"/>
      <c r="FH149" s="231"/>
      <c r="FI149" s="231"/>
      <c r="FJ149" s="231"/>
      <c r="FK149" s="231"/>
      <c r="FL149" s="231"/>
      <c r="FM149" s="231"/>
      <c r="FN149" s="231"/>
      <c r="FO149" s="231"/>
      <c r="FP149" s="231"/>
      <c r="FQ149" s="231"/>
      <c r="FR149" s="231"/>
      <c r="FS149" s="231"/>
      <c r="FT149" s="231"/>
      <c r="FU149" s="231"/>
      <c r="FV149" s="231"/>
      <c r="FW149" s="231"/>
      <c r="FX149" s="231"/>
      <c r="FY149" s="231"/>
      <c r="FZ149" s="231"/>
      <c r="GA149" s="231"/>
      <c r="GB149" s="231"/>
      <c r="GC149" s="231"/>
      <c r="GD149" s="231"/>
      <c r="GE149" s="231"/>
      <c r="GF149" s="231"/>
      <c r="GG149" s="231"/>
      <c r="GH149" s="231"/>
      <c r="GI149" s="231"/>
      <c r="GJ149" s="231"/>
      <c r="GK149" s="231"/>
      <c r="GL149" s="231"/>
      <c r="GM149" s="231"/>
      <c r="GN149" s="231"/>
      <c r="GO149" s="231"/>
      <c r="GP149" s="231"/>
      <c r="GQ149" s="231"/>
      <c r="GR149" s="231"/>
      <c r="GS149" s="231"/>
      <c r="GT149" s="231"/>
      <c r="GU149" s="231"/>
      <c r="GV149" s="231"/>
      <c r="GW149" s="231"/>
      <c r="GX149" s="231"/>
      <c r="GY149" s="231"/>
      <c r="GZ149" s="231"/>
      <c r="HA149" s="231"/>
      <c r="HB149" s="231"/>
      <c r="HC149" s="231"/>
      <c r="HD149" s="231"/>
      <c r="HE149" s="231"/>
      <c r="HF149" s="231"/>
      <c r="HG149" s="231"/>
      <c r="HH149" s="231"/>
      <c r="HI149" s="231"/>
      <c r="HJ149" s="231"/>
      <c r="HK149" s="231"/>
      <c r="HL149" s="231"/>
      <c r="HM149" s="231"/>
      <c r="HN149" s="231"/>
      <c r="HO149" s="231"/>
      <c r="HP149" s="231"/>
      <c r="HQ149" s="231"/>
      <c r="HR149" s="231"/>
      <c r="HS149" s="231"/>
      <c r="HT149" s="231"/>
      <c r="HU149" s="231"/>
      <c r="HV149" s="231"/>
      <c r="HW149" s="231"/>
      <c r="HX149" s="231"/>
      <c r="HY149" s="231"/>
      <c r="HZ149" s="231"/>
      <c r="IA149" s="231"/>
      <c r="IB149" s="231"/>
      <c r="IC149" s="231"/>
      <c r="ID149" s="231"/>
      <c r="IE149" s="231"/>
      <c r="IF149" s="231"/>
      <c r="IG149" s="231"/>
      <c r="IH149" s="231"/>
      <c r="II149" s="231"/>
      <c r="IJ149" s="231"/>
      <c r="IK149" s="231"/>
      <c r="IL149" s="231"/>
      <c r="IM149" s="231"/>
      <c r="IN149" s="231"/>
      <c r="IO149" s="231"/>
      <c r="IP149" s="231"/>
      <c r="IQ149" s="231"/>
      <c r="IR149" s="231"/>
      <c r="IS149" s="231"/>
      <c r="IT149" s="231"/>
      <c r="IU149" s="231"/>
      <c r="IV149" s="231"/>
    </row>
    <row r="150" spans="1:256" hidden="1">
      <c r="A150" s="794"/>
      <c r="B150" s="797"/>
      <c r="C150" s="238" t="s">
        <v>1</v>
      </c>
      <c r="D150" s="239">
        <f t="shared" si="55"/>
        <v>0</v>
      </c>
      <c r="E150" s="240">
        <f t="shared" si="56"/>
        <v>0</v>
      </c>
      <c r="F150" s="240">
        <f t="shared" si="57"/>
        <v>0</v>
      </c>
      <c r="G150" s="240"/>
      <c r="H150" s="240"/>
      <c r="I150" s="240"/>
      <c r="J150" s="240"/>
      <c r="K150" s="240"/>
      <c r="L150" s="240"/>
      <c r="M150" s="249">
        <f t="shared" si="58"/>
        <v>0</v>
      </c>
      <c r="N150" s="240"/>
      <c r="O150" s="240"/>
      <c r="P150" s="240"/>
      <c r="Q150" s="241"/>
      <c r="R150" s="241"/>
      <c r="S150" s="241"/>
      <c r="T150" s="241"/>
      <c r="U150" s="241"/>
      <c r="V150" s="231"/>
      <c r="W150" s="231"/>
      <c r="X150" s="231"/>
      <c r="Y150" s="231"/>
      <c r="Z150" s="231"/>
      <c r="AA150" s="231"/>
      <c r="AB150" s="231"/>
      <c r="AC150" s="231"/>
      <c r="AD150" s="231"/>
      <c r="AE150" s="231"/>
      <c r="AF150" s="231"/>
      <c r="AG150" s="231"/>
      <c r="AH150" s="231"/>
      <c r="AI150" s="231"/>
      <c r="AJ150" s="231"/>
      <c r="AK150" s="231"/>
      <c r="AL150" s="231"/>
      <c r="AM150" s="231"/>
      <c r="AN150" s="231"/>
      <c r="AO150" s="231"/>
      <c r="AP150" s="231"/>
      <c r="AQ150" s="231"/>
      <c r="AR150" s="231"/>
      <c r="AS150" s="231"/>
      <c r="AT150" s="231"/>
      <c r="AU150" s="231"/>
      <c r="AV150" s="231"/>
      <c r="AW150" s="231"/>
      <c r="AX150" s="231"/>
      <c r="AY150" s="231"/>
      <c r="AZ150" s="231"/>
      <c r="BA150" s="231"/>
      <c r="BB150" s="231"/>
      <c r="BC150" s="231"/>
      <c r="BD150" s="231"/>
      <c r="BE150" s="231"/>
      <c r="BF150" s="231"/>
      <c r="BG150" s="231"/>
      <c r="BH150" s="231"/>
      <c r="BI150" s="231"/>
      <c r="BJ150" s="231"/>
      <c r="BK150" s="231"/>
      <c r="BL150" s="231"/>
      <c r="BM150" s="231"/>
      <c r="BN150" s="231"/>
      <c r="BO150" s="231"/>
      <c r="BP150" s="231"/>
      <c r="BQ150" s="231"/>
      <c r="BR150" s="231"/>
      <c r="BS150" s="231"/>
      <c r="BT150" s="231"/>
      <c r="BU150" s="231"/>
      <c r="BV150" s="231"/>
      <c r="BW150" s="231"/>
      <c r="BX150" s="231"/>
      <c r="BY150" s="231"/>
      <c r="BZ150" s="231"/>
      <c r="CA150" s="231"/>
      <c r="CB150" s="231"/>
      <c r="CC150" s="231"/>
      <c r="CD150" s="231"/>
      <c r="CE150" s="231"/>
      <c r="CF150" s="231"/>
      <c r="CG150" s="231"/>
      <c r="CH150" s="231"/>
      <c r="CI150" s="231"/>
      <c r="CJ150" s="231"/>
      <c r="CK150" s="231"/>
      <c r="CL150" s="231"/>
      <c r="CM150" s="231"/>
      <c r="CN150" s="231"/>
      <c r="CO150" s="231"/>
      <c r="CP150" s="231"/>
      <c r="CQ150" s="231"/>
      <c r="CR150" s="231"/>
      <c r="CS150" s="231"/>
      <c r="CT150" s="231"/>
      <c r="CU150" s="231"/>
      <c r="CV150" s="231"/>
      <c r="CW150" s="231"/>
      <c r="CX150" s="231"/>
      <c r="CY150" s="231"/>
      <c r="CZ150" s="231"/>
      <c r="DA150" s="231"/>
      <c r="DB150" s="231"/>
      <c r="DC150" s="231"/>
      <c r="DD150" s="231"/>
      <c r="DE150" s="231"/>
      <c r="DF150" s="231"/>
      <c r="DG150" s="231"/>
      <c r="DH150" s="231"/>
      <c r="DI150" s="231"/>
      <c r="DJ150" s="231"/>
      <c r="DK150" s="231"/>
      <c r="DL150" s="231"/>
      <c r="DM150" s="231"/>
      <c r="DN150" s="231"/>
      <c r="DO150" s="231"/>
      <c r="DP150" s="231"/>
      <c r="DQ150" s="231"/>
      <c r="DR150" s="231"/>
      <c r="DS150" s="231"/>
      <c r="DT150" s="231"/>
      <c r="DU150" s="231"/>
      <c r="DV150" s="231"/>
      <c r="DW150" s="231"/>
      <c r="DX150" s="231"/>
      <c r="DY150" s="231"/>
      <c r="DZ150" s="231"/>
      <c r="EA150" s="231"/>
      <c r="EB150" s="231"/>
      <c r="EC150" s="231"/>
      <c r="ED150" s="231"/>
      <c r="EE150" s="231"/>
      <c r="EF150" s="231"/>
      <c r="EG150" s="231"/>
      <c r="EH150" s="231"/>
      <c r="EI150" s="231"/>
      <c r="EJ150" s="231"/>
      <c r="EK150" s="231"/>
      <c r="EL150" s="231"/>
      <c r="EM150" s="231"/>
      <c r="EN150" s="231"/>
      <c r="EO150" s="231"/>
      <c r="EP150" s="231"/>
      <c r="EQ150" s="231"/>
      <c r="ER150" s="231"/>
      <c r="ES150" s="231"/>
      <c r="ET150" s="231"/>
      <c r="EU150" s="231"/>
      <c r="EV150" s="231"/>
      <c r="EW150" s="231"/>
      <c r="EX150" s="231"/>
      <c r="EY150" s="231"/>
      <c r="EZ150" s="231"/>
      <c r="FA150" s="231"/>
      <c r="FB150" s="231"/>
      <c r="FC150" s="231"/>
      <c r="FD150" s="231"/>
      <c r="FE150" s="231"/>
      <c r="FF150" s="231"/>
      <c r="FG150" s="231"/>
      <c r="FH150" s="231"/>
      <c r="FI150" s="231"/>
      <c r="FJ150" s="231"/>
      <c r="FK150" s="231"/>
      <c r="FL150" s="231"/>
      <c r="FM150" s="231"/>
      <c r="FN150" s="231"/>
      <c r="FO150" s="231"/>
      <c r="FP150" s="231"/>
      <c r="FQ150" s="231"/>
      <c r="FR150" s="231"/>
      <c r="FS150" s="231"/>
      <c r="FT150" s="231"/>
      <c r="FU150" s="231"/>
      <c r="FV150" s="231"/>
      <c r="FW150" s="231"/>
      <c r="FX150" s="231"/>
      <c r="FY150" s="231"/>
      <c r="FZ150" s="231"/>
      <c r="GA150" s="231"/>
      <c r="GB150" s="231"/>
      <c r="GC150" s="231"/>
      <c r="GD150" s="231"/>
      <c r="GE150" s="231"/>
      <c r="GF150" s="231"/>
      <c r="GG150" s="231"/>
      <c r="GH150" s="231"/>
      <c r="GI150" s="231"/>
      <c r="GJ150" s="231"/>
      <c r="GK150" s="231"/>
      <c r="GL150" s="231"/>
      <c r="GM150" s="231"/>
      <c r="GN150" s="231"/>
      <c r="GO150" s="231"/>
      <c r="GP150" s="231"/>
      <c r="GQ150" s="231"/>
      <c r="GR150" s="231"/>
      <c r="GS150" s="231"/>
      <c r="GT150" s="231"/>
      <c r="GU150" s="231"/>
      <c r="GV150" s="231"/>
      <c r="GW150" s="231"/>
      <c r="GX150" s="231"/>
      <c r="GY150" s="231"/>
      <c r="GZ150" s="231"/>
      <c r="HA150" s="231"/>
      <c r="HB150" s="231"/>
      <c r="HC150" s="231"/>
      <c r="HD150" s="231"/>
      <c r="HE150" s="231"/>
      <c r="HF150" s="231"/>
      <c r="HG150" s="231"/>
      <c r="HH150" s="231"/>
      <c r="HI150" s="231"/>
      <c r="HJ150" s="231"/>
      <c r="HK150" s="231"/>
      <c r="HL150" s="231"/>
      <c r="HM150" s="231"/>
      <c r="HN150" s="231"/>
      <c r="HO150" s="231"/>
      <c r="HP150" s="231"/>
      <c r="HQ150" s="231"/>
      <c r="HR150" s="231"/>
      <c r="HS150" s="231"/>
      <c r="HT150" s="231"/>
      <c r="HU150" s="231"/>
      <c r="HV150" s="231"/>
      <c r="HW150" s="231"/>
      <c r="HX150" s="231"/>
      <c r="HY150" s="231"/>
      <c r="HZ150" s="231"/>
      <c r="IA150" s="231"/>
      <c r="IB150" s="231"/>
      <c r="IC150" s="231"/>
      <c r="ID150" s="231"/>
      <c r="IE150" s="231"/>
      <c r="IF150" s="231"/>
      <c r="IG150" s="231"/>
      <c r="IH150" s="231"/>
      <c r="II150" s="231"/>
      <c r="IJ150" s="231"/>
      <c r="IK150" s="231"/>
      <c r="IL150" s="231"/>
      <c r="IM150" s="231"/>
      <c r="IN150" s="231"/>
      <c r="IO150" s="231"/>
      <c r="IP150" s="231"/>
      <c r="IQ150" s="231"/>
      <c r="IR150" s="231"/>
      <c r="IS150" s="231"/>
      <c r="IT150" s="231"/>
      <c r="IU150" s="231"/>
      <c r="IV150" s="231"/>
    </row>
    <row r="151" spans="1:256" hidden="1">
      <c r="A151" s="795"/>
      <c r="B151" s="798"/>
      <c r="C151" s="238" t="s">
        <v>2</v>
      </c>
      <c r="D151" s="239">
        <f>D149+D150</f>
        <v>707400</v>
      </c>
      <c r="E151" s="240">
        <f t="shared" ref="E151:P151" si="61">E149+E150</f>
        <v>707400</v>
      </c>
      <c r="F151" s="240">
        <f t="shared" si="61"/>
        <v>707400</v>
      </c>
      <c r="G151" s="240">
        <f t="shared" si="61"/>
        <v>1200</v>
      </c>
      <c r="H151" s="240">
        <f t="shared" si="61"/>
        <v>706200</v>
      </c>
      <c r="I151" s="240">
        <f t="shared" si="61"/>
        <v>0</v>
      </c>
      <c r="J151" s="240">
        <f t="shared" si="61"/>
        <v>0</v>
      </c>
      <c r="K151" s="240">
        <f t="shared" si="61"/>
        <v>0</v>
      </c>
      <c r="L151" s="240">
        <f t="shared" si="61"/>
        <v>0</v>
      </c>
      <c r="M151" s="240">
        <f t="shared" si="61"/>
        <v>0</v>
      </c>
      <c r="N151" s="240">
        <f t="shared" si="61"/>
        <v>0</v>
      </c>
      <c r="O151" s="240">
        <f t="shared" si="61"/>
        <v>0</v>
      </c>
      <c r="P151" s="240">
        <f t="shared" si="61"/>
        <v>0</v>
      </c>
      <c r="Q151" s="241"/>
      <c r="R151" s="241"/>
      <c r="S151" s="241"/>
      <c r="T151" s="241"/>
      <c r="U151" s="241"/>
      <c r="V151" s="231"/>
      <c r="W151" s="231"/>
      <c r="X151" s="231"/>
      <c r="Y151" s="231"/>
      <c r="Z151" s="231"/>
      <c r="AA151" s="231"/>
      <c r="AB151" s="231"/>
      <c r="AC151" s="231"/>
      <c r="AD151" s="231"/>
      <c r="AE151" s="231"/>
      <c r="AF151" s="231"/>
      <c r="AG151" s="231"/>
      <c r="AH151" s="231"/>
      <c r="AI151" s="231"/>
      <c r="AJ151" s="231"/>
      <c r="AK151" s="231"/>
      <c r="AL151" s="231"/>
      <c r="AM151" s="231"/>
      <c r="AN151" s="231"/>
      <c r="AO151" s="231"/>
      <c r="AP151" s="231"/>
      <c r="AQ151" s="231"/>
      <c r="AR151" s="231"/>
      <c r="AS151" s="231"/>
      <c r="AT151" s="231"/>
      <c r="AU151" s="231"/>
      <c r="AV151" s="231"/>
      <c r="AW151" s="231"/>
      <c r="AX151" s="231"/>
      <c r="AY151" s="231"/>
      <c r="AZ151" s="231"/>
      <c r="BA151" s="231"/>
      <c r="BB151" s="231"/>
      <c r="BC151" s="231"/>
      <c r="BD151" s="231"/>
      <c r="BE151" s="231"/>
      <c r="BF151" s="231"/>
      <c r="BG151" s="231"/>
      <c r="BH151" s="231"/>
      <c r="BI151" s="231"/>
      <c r="BJ151" s="231"/>
      <c r="BK151" s="231"/>
      <c r="BL151" s="231"/>
      <c r="BM151" s="231"/>
      <c r="BN151" s="231"/>
      <c r="BO151" s="231"/>
      <c r="BP151" s="231"/>
      <c r="BQ151" s="231"/>
      <c r="BR151" s="231"/>
      <c r="BS151" s="231"/>
      <c r="BT151" s="231"/>
      <c r="BU151" s="231"/>
      <c r="BV151" s="231"/>
      <c r="BW151" s="231"/>
      <c r="BX151" s="231"/>
      <c r="BY151" s="231"/>
      <c r="BZ151" s="231"/>
      <c r="CA151" s="231"/>
      <c r="CB151" s="231"/>
      <c r="CC151" s="231"/>
      <c r="CD151" s="231"/>
      <c r="CE151" s="231"/>
      <c r="CF151" s="231"/>
      <c r="CG151" s="231"/>
      <c r="CH151" s="231"/>
      <c r="CI151" s="231"/>
      <c r="CJ151" s="231"/>
      <c r="CK151" s="231"/>
      <c r="CL151" s="231"/>
      <c r="CM151" s="231"/>
      <c r="CN151" s="231"/>
      <c r="CO151" s="231"/>
      <c r="CP151" s="231"/>
      <c r="CQ151" s="231"/>
      <c r="CR151" s="231"/>
      <c r="CS151" s="231"/>
      <c r="CT151" s="231"/>
      <c r="CU151" s="231"/>
      <c r="CV151" s="231"/>
      <c r="CW151" s="231"/>
      <c r="CX151" s="231"/>
      <c r="CY151" s="231"/>
      <c r="CZ151" s="231"/>
      <c r="DA151" s="231"/>
      <c r="DB151" s="231"/>
      <c r="DC151" s="231"/>
      <c r="DD151" s="231"/>
      <c r="DE151" s="231"/>
      <c r="DF151" s="231"/>
      <c r="DG151" s="231"/>
      <c r="DH151" s="231"/>
      <c r="DI151" s="231"/>
      <c r="DJ151" s="231"/>
      <c r="DK151" s="231"/>
      <c r="DL151" s="231"/>
      <c r="DM151" s="231"/>
      <c r="DN151" s="231"/>
      <c r="DO151" s="231"/>
      <c r="DP151" s="231"/>
      <c r="DQ151" s="231"/>
      <c r="DR151" s="231"/>
      <c r="DS151" s="231"/>
      <c r="DT151" s="231"/>
      <c r="DU151" s="231"/>
      <c r="DV151" s="231"/>
      <c r="DW151" s="231"/>
      <c r="DX151" s="231"/>
      <c r="DY151" s="231"/>
      <c r="DZ151" s="231"/>
      <c r="EA151" s="231"/>
      <c r="EB151" s="231"/>
      <c r="EC151" s="231"/>
      <c r="ED151" s="231"/>
      <c r="EE151" s="231"/>
      <c r="EF151" s="231"/>
      <c r="EG151" s="231"/>
      <c r="EH151" s="231"/>
      <c r="EI151" s="231"/>
      <c r="EJ151" s="231"/>
      <c r="EK151" s="231"/>
      <c r="EL151" s="231"/>
      <c r="EM151" s="231"/>
      <c r="EN151" s="231"/>
      <c r="EO151" s="231"/>
      <c r="EP151" s="231"/>
      <c r="EQ151" s="231"/>
      <c r="ER151" s="231"/>
      <c r="ES151" s="231"/>
      <c r="ET151" s="231"/>
      <c r="EU151" s="231"/>
      <c r="EV151" s="231"/>
      <c r="EW151" s="231"/>
      <c r="EX151" s="231"/>
      <c r="EY151" s="231"/>
      <c r="EZ151" s="231"/>
      <c r="FA151" s="231"/>
      <c r="FB151" s="231"/>
      <c r="FC151" s="231"/>
      <c r="FD151" s="231"/>
      <c r="FE151" s="231"/>
      <c r="FF151" s="231"/>
      <c r="FG151" s="231"/>
      <c r="FH151" s="231"/>
      <c r="FI151" s="231"/>
      <c r="FJ151" s="231"/>
      <c r="FK151" s="231"/>
      <c r="FL151" s="231"/>
      <c r="FM151" s="231"/>
      <c r="FN151" s="231"/>
      <c r="FO151" s="231"/>
      <c r="FP151" s="231"/>
      <c r="FQ151" s="231"/>
      <c r="FR151" s="231"/>
      <c r="FS151" s="231"/>
      <c r="FT151" s="231"/>
      <c r="FU151" s="231"/>
      <c r="FV151" s="231"/>
      <c r="FW151" s="231"/>
      <c r="FX151" s="231"/>
      <c r="FY151" s="231"/>
      <c r="FZ151" s="231"/>
      <c r="GA151" s="231"/>
      <c r="GB151" s="231"/>
      <c r="GC151" s="231"/>
      <c r="GD151" s="231"/>
      <c r="GE151" s="231"/>
      <c r="GF151" s="231"/>
      <c r="GG151" s="231"/>
      <c r="GH151" s="231"/>
      <c r="GI151" s="231"/>
      <c r="GJ151" s="231"/>
      <c r="GK151" s="231"/>
      <c r="GL151" s="231"/>
      <c r="GM151" s="231"/>
      <c r="GN151" s="231"/>
      <c r="GO151" s="231"/>
      <c r="GP151" s="231"/>
      <c r="GQ151" s="231"/>
      <c r="GR151" s="231"/>
      <c r="GS151" s="231"/>
      <c r="GT151" s="231"/>
      <c r="GU151" s="231"/>
      <c r="GV151" s="231"/>
      <c r="GW151" s="231"/>
      <c r="GX151" s="231"/>
      <c r="GY151" s="231"/>
      <c r="GZ151" s="231"/>
      <c r="HA151" s="231"/>
      <c r="HB151" s="231"/>
      <c r="HC151" s="231"/>
      <c r="HD151" s="231"/>
      <c r="HE151" s="231"/>
      <c r="HF151" s="231"/>
      <c r="HG151" s="231"/>
      <c r="HH151" s="231"/>
      <c r="HI151" s="231"/>
      <c r="HJ151" s="231"/>
      <c r="HK151" s="231"/>
      <c r="HL151" s="231"/>
      <c r="HM151" s="231"/>
      <c r="HN151" s="231"/>
      <c r="HO151" s="231"/>
      <c r="HP151" s="231"/>
      <c r="HQ151" s="231"/>
      <c r="HR151" s="231"/>
      <c r="HS151" s="231"/>
      <c r="HT151" s="231"/>
      <c r="HU151" s="231"/>
      <c r="HV151" s="231"/>
      <c r="HW151" s="231"/>
      <c r="HX151" s="231"/>
      <c r="HY151" s="231"/>
      <c r="HZ151" s="231"/>
      <c r="IA151" s="231"/>
      <c r="IB151" s="231"/>
      <c r="IC151" s="231"/>
      <c r="ID151" s="231"/>
      <c r="IE151" s="231"/>
      <c r="IF151" s="231"/>
      <c r="IG151" s="231"/>
      <c r="IH151" s="231"/>
      <c r="II151" s="231"/>
      <c r="IJ151" s="231"/>
      <c r="IK151" s="231"/>
      <c r="IL151" s="231"/>
      <c r="IM151" s="231"/>
      <c r="IN151" s="231"/>
      <c r="IO151" s="231"/>
      <c r="IP151" s="231"/>
      <c r="IQ151" s="231"/>
      <c r="IR151" s="231"/>
      <c r="IS151" s="231"/>
      <c r="IT151" s="231"/>
      <c r="IU151" s="231"/>
      <c r="IV151" s="231"/>
    </row>
    <row r="152" spans="1:256" ht="12.75" customHeight="1">
      <c r="A152" s="793" t="s">
        <v>452</v>
      </c>
      <c r="B152" s="796" t="s">
        <v>219</v>
      </c>
      <c r="C152" s="247" t="s">
        <v>0</v>
      </c>
      <c r="D152" s="248">
        <f t="shared" si="55"/>
        <v>76312368</v>
      </c>
      <c r="E152" s="249">
        <f t="shared" si="56"/>
        <v>75810168</v>
      </c>
      <c r="F152" s="249">
        <f t="shared" si="57"/>
        <v>10837555</v>
      </c>
      <c r="G152" s="249">
        <v>345000</v>
      </c>
      <c r="H152" s="249">
        <v>10492555</v>
      </c>
      <c r="I152" s="249">
        <v>0</v>
      </c>
      <c r="J152" s="249">
        <v>10000</v>
      </c>
      <c r="K152" s="249">
        <v>64962613</v>
      </c>
      <c r="L152" s="249">
        <v>0</v>
      </c>
      <c r="M152" s="249">
        <f t="shared" si="58"/>
        <v>502200</v>
      </c>
      <c r="N152" s="249">
        <v>502200</v>
      </c>
      <c r="O152" s="249">
        <v>0</v>
      </c>
      <c r="P152" s="249">
        <v>0</v>
      </c>
      <c r="Q152" s="250"/>
      <c r="R152" s="250"/>
      <c r="S152" s="250"/>
      <c r="T152" s="250"/>
      <c r="U152" s="250"/>
      <c r="V152" s="251"/>
      <c r="W152" s="251"/>
      <c r="X152" s="251"/>
      <c r="Y152" s="251"/>
      <c r="Z152" s="251"/>
      <c r="AA152" s="251"/>
      <c r="AB152" s="251"/>
      <c r="AC152" s="251"/>
      <c r="AD152" s="251"/>
      <c r="AE152" s="251"/>
      <c r="AF152" s="251"/>
      <c r="AG152" s="251"/>
      <c r="AH152" s="251"/>
      <c r="AI152" s="251"/>
      <c r="AJ152" s="251"/>
      <c r="AK152" s="251"/>
      <c r="AL152" s="251"/>
      <c r="AM152" s="251"/>
      <c r="AN152" s="251"/>
      <c r="AO152" s="251"/>
      <c r="AP152" s="251"/>
      <c r="AQ152" s="251"/>
      <c r="AR152" s="251"/>
      <c r="AS152" s="251"/>
      <c r="AT152" s="251"/>
      <c r="AU152" s="251"/>
      <c r="AV152" s="251"/>
      <c r="AW152" s="251"/>
      <c r="AX152" s="251"/>
      <c r="AY152" s="251"/>
      <c r="AZ152" s="251"/>
      <c r="BA152" s="251"/>
      <c r="BB152" s="251"/>
      <c r="BC152" s="251"/>
      <c r="BD152" s="251"/>
      <c r="BE152" s="251"/>
      <c r="BF152" s="251"/>
      <c r="BG152" s="251"/>
      <c r="BH152" s="251"/>
      <c r="BI152" s="251"/>
      <c r="BJ152" s="251"/>
      <c r="BK152" s="251"/>
      <c r="BL152" s="251"/>
      <c r="BM152" s="251"/>
      <c r="BN152" s="251"/>
      <c r="BO152" s="251"/>
      <c r="BP152" s="251"/>
      <c r="BQ152" s="251"/>
      <c r="BR152" s="251"/>
      <c r="BS152" s="251"/>
      <c r="BT152" s="251"/>
      <c r="BU152" s="251"/>
      <c r="BV152" s="251"/>
      <c r="BW152" s="251"/>
      <c r="BX152" s="251"/>
      <c r="BY152" s="251"/>
      <c r="BZ152" s="251"/>
      <c r="CA152" s="251"/>
      <c r="CB152" s="251"/>
      <c r="CC152" s="251"/>
      <c r="CD152" s="251"/>
      <c r="CE152" s="251"/>
      <c r="CF152" s="251"/>
      <c r="CG152" s="251"/>
      <c r="CH152" s="251"/>
      <c r="CI152" s="251"/>
      <c r="CJ152" s="251"/>
      <c r="CK152" s="251"/>
      <c r="CL152" s="251"/>
      <c r="CM152" s="251"/>
      <c r="CN152" s="251"/>
      <c r="CO152" s="251"/>
      <c r="CP152" s="251"/>
      <c r="CQ152" s="251"/>
      <c r="CR152" s="251"/>
      <c r="CS152" s="251"/>
      <c r="CT152" s="251"/>
      <c r="CU152" s="251"/>
      <c r="CV152" s="251"/>
      <c r="CW152" s="251"/>
      <c r="CX152" s="251"/>
      <c r="CY152" s="251"/>
      <c r="CZ152" s="251"/>
      <c r="DA152" s="251"/>
      <c r="DB152" s="251"/>
      <c r="DC152" s="251"/>
      <c r="DD152" s="251"/>
      <c r="DE152" s="251"/>
      <c r="DF152" s="251"/>
      <c r="DG152" s="251"/>
      <c r="DH152" s="251"/>
      <c r="DI152" s="251"/>
      <c r="DJ152" s="251"/>
      <c r="DK152" s="251"/>
      <c r="DL152" s="251"/>
      <c r="DM152" s="251"/>
      <c r="DN152" s="251"/>
      <c r="DO152" s="251"/>
      <c r="DP152" s="251"/>
      <c r="DQ152" s="251"/>
      <c r="DR152" s="251"/>
      <c r="DS152" s="251"/>
      <c r="DT152" s="251"/>
      <c r="DU152" s="251"/>
      <c r="DV152" s="251"/>
      <c r="DW152" s="251"/>
      <c r="DX152" s="251"/>
      <c r="DY152" s="251"/>
      <c r="DZ152" s="251"/>
      <c r="EA152" s="251"/>
      <c r="EB152" s="251"/>
      <c r="EC152" s="251"/>
      <c r="ED152" s="251"/>
      <c r="EE152" s="251"/>
      <c r="EF152" s="251"/>
      <c r="EG152" s="251"/>
      <c r="EH152" s="251"/>
      <c r="EI152" s="251"/>
      <c r="EJ152" s="251"/>
      <c r="EK152" s="251"/>
      <c r="EL152" s="251"/>
      <c r="EM152" s="251"/>
      <c r="EN152" s="251"/>
      <c r="EO152" s="251"/>
      <c r="EP152" s="251"/>
      <c r="EQ152" s="251"/>
      <c r="ER152" s="251"/>
      <c r="ES152" s="251"/>
      <c r="ET152" s="251"/>
      <c r="EU152" s="251"/>
      <c r="EV152" s="251"/>
      <c r="EW152" s="251"/>
      <c r="EX152" s="251"/>
      <c r="EY152" s="251"/>
      <c r="EZ152" s="251"/>
      <c r="FA152" s="251"/>
      <c r="FB152" s="251"/>
      <c r="FC152" s="251"/>
      <c r="FD152" s="251"/>
      <c r="FE152" s="251"/>
      <c r="FF152" s="251"/>
      <c r="FG152" s="251"/>
      <c r="FH152" s="251"/>
      <c r="FI152" s="251"/>
      <c r="FJ152" s="251"/>
      <c r="FK152" s="251"/>
      <c r="FL152" s="251"/>
      <c r="FM152" s="251"/>
      <c r="FN152" s="251"/>
      <c r="FO152" s="251"/>
      <c r="FP152" s="251"/>
      <c r="FQ152" s="251"/>
      <c r="FR152" s="251"/>
      <c r="FS152" s="251"/>
      <c r="FT152" s="251"/>
      <c r="FU152" s="251"/>
      <c r="FV152" s="251"/>
      <c r="FW152" s="251"/>
      <c r="FX152" s="251"/>
      <c r="FY152" s="251"/>
      <c r="FZ152" s="251"/>
      <c r="GA152" s="251"/>
      <c r="GB152" s="251"/>
      <c r="GC152" s="251"/>
      <c r="GD152" s="251"/>
      <c r="GE152" s="251"/>
      <c r="GF152" s="251"/>
      <c r="GG152" s="251"/>
      <c r="GH152" s="251"/>
      <c r="GI152" s="251"/>
      <c r="GJ152" s="251"/>
      <c r="GK152" s="251"/>
      <c r="GL152" s="251"/>
      <c r="GM152" s="251"/>
      <c r="GN152" s="251"/>
      <c r="GO152" s="251"/>
      <c r="GP152" s="251"/>
      <c r="GQ152" s="251"/>
      <c r="GR152" s="251"/>
      <c r="GS152" s="251"/>
      <c r="GT152" s="251"/>
      <c r="GU152" s="251"/>
      <c r="GV152" s="251"/>
      <c r="GW152" s="251"/>
      <c r="GX152" s="251"/>
      <c r="GY152" s="251"/>
      <c r="GZ152" s="251"/>
      <c r="HA152" s="251"/>
      <c r="HB152" s="251"/>
      <c r="HC152" s="251"/>
      <c r="HD152" s="251"/>
      <c r="HE152" s="251"/>
      <c r="HF152" s="251"/>
      <c r="HG152" s="251"/>
      <c r="HH152" s="251"/>
      <c r="HI152" s="251"/>
      <c r="HJ152" s="251"/>
      <c r="HK152" s="251"/>
      <c r="HL152" s="251"/>
      <c r="HM152" s="251"/>
      <c r="HN152" s="251"/>
      <c r="HO152" s="251"/>
      <c r="HP152" s="251"/>
      <c r="HQ152" s="251"/>
      <c r="HR152" s="251"/>
      <c r="HS152" s="251"/>
      <c r="HT152" s="251"/>
      <c r="HU152" s="251"/>
      <c r="HV152" s="251"/>
      <c r="HW152" s="251"/>
      <c r="HX152" s="251"/>
      <c r="HY152" s="251"/>
      <c r="HZ152" s="251"/>
      <c r="IA152" s="251"/>
      <c r="IB152" s="251"/>
      <c r="IC152" s="251"/>
      <c r="ID152" s="251"/>
      <c r="IE152" s="251"/>
      <c r="IF152" s="251"/>
      <c r="IG152" s="251"/>
      <c r="IH152" s="251"/>
      <c r="II152" s="251"/>
      <c r="IJ152" s="251"/>
      <c r="IK152" s="251"/>
      <c r="IL152" s="251"/>
      <c r="IM152" s="251"/>
      <c r="IN152" s="251"/>
      <c r="IO152" s="251"/>
      <c r="IP152" s="251"/>
      <c r="IQ152" s="251"/>
      <c r="IR152" s="251"/>
      <c r="IS152" s="251"/>
      <c r="IT152" s="251"/>
      <c r="IU152" s="251"/>
      <c r="IV152" s="251"/>
    </row>
    <row r="153" spans="1:256" ht="12.75" customHeight="1">
      <c r="A153" s="794"/>
      <c r="B153" s="797"/>
      <c r="C153" s="247" t="s">
        <v>1</v>
      </c>
      <c r="D153" s="248">
        <f t="shared" si="55"/>
        <v>3108000</v>
      </c>
      <c r="E153" s="249">
        <f t="shared" si="56"/>
        <v>3243000</v>
      </c>
      <c r="F153" s="249">
        <f t="shared" si="57"/>
        <v>3223000</v>
      </c>
      <c r="G153" s="249">
        <f>5000+20000</f>
        <v>25000</v>
      </c>
      <c r="H153" s="249">
        <f>20000+20000+25000+3108000+25000</f>
        <v>3198000</v>
      </c>
      <c r="I153" s="249"/>
      <c r="J153" s="249">
        <v>20000</v>
      </c>
      <c r="K153" s="249"/>
      <c r="L153" s="249"/>
      <c r="M153" s="249">
        <f t="shared" si="58"/>
        <v>-135000</v>
      </c>
      <c r="N153" s="249">
        <v>-135000</v>
      </c>
      <c r="O153" s="249"/>
      <c r="P153" s="249"/>
      <c r="Q153" s="250"/>
      <c r="R153" s="250"/>
      <c r="S153" s="250"/>
      <c r="T153" s="250"/>
      <c r="U153" s="250"/>
      <c r="V153" s="251"/>
      <c r="W153" s="251"/>
      <c r="X153" s="251"/>
      <c r="Y153" s="251"/>
      <c r="Z153" s="251"/>
      <c r="AA153" s="251"/>
      <c r="AB153" s="251"/>
      <c r="AC153" s="251"/>
      <c r="AD153" s="251"/>
      <c r="AE153" s="251"/>
      <c r="AF153" s="251"/>
      <c r="AG153" s="251"/>
      <c r="AH153" s="251"/>
      <c r="AI153" s="251"/>
      <c r="AJ153" s="251"/>
      <c r="AK153" s="251"/>
      <c r="AL153" s="251"/>
      <c r="AM153" s="251"/>
      <c r="AN153" s="251"/>
      <c r="AO153" s="251"/>
      <c r="AP153" s="251"/>
      <c r="AQ153" s="251"/>
      <c r="AR153" s="251"/>
      <c r="AS153" s="251"/>
      <c r="AT153" s="251"/>
      <c r="AU153" s="251"/>
      <c r="AV153" s="251"/>
      <c r="AW153" s="251"/>
      <c r="AX153" s="251"/>
      <c r="AY153" s="251"/>
      <c r="AZ153" s="251"/>
      <c r="BA153" s="251"/>
      <c r="BB153" s="251"/>
      <c r="BC153" s="251"/>
      <c r="BD153" s="251"/>
      <c r="BE153" s="251"/>
      <c r="BF153" s="251"/>
      <c r="BG153" s="251"/>
      <c r="BH153" s="251"/>
      <c r="BI153" s="251"/>
      <c r="BJ153" s="251"/>
      <c r="BK153" s="251"/>
      <c r="BL153" s="251"/>
      <c r="BM153" s="251"/>
      <c r="BN153" s="251"/>
      <c r="BO153" s="251"/>
      <c r="BP153" s="251"/>
      <c r="BQ153" s="251"/>
      <c r="BR153" s="251"/>
      <c r="BS153" s="251"/>
      <c r="BT153" s="251"/>
      <c r="BU153" s="251"/>
      <c r="BV153" s="251"/>
      <c r="BW153" s="251"/>
      <c r="BX153" s="251"/>
      <c r="BY153" s="251"/>
      <c r="BZ153" s="251"/>
      <c r="CA153" s="251"/>
      <c r="CB153" s="251"/>
      <c r="CC153" s="251"/>
      <c r="CD153" s="251"/>
      <c r="CE153" s="251"/>
      <c r="CF153" s="251"/>
      <c r="CG153" s="251"/>
      <c r="CH153" s="251"/>
      <c r="CI153" s="251"/>
      <c r="CJ153" s="251"/>
      <c r="CK153" s="251"/>
      <c r="CL153" s="251"/>
      <c r="CM153" s="251"/>
      <c r="CN153" s="251"/>
      <c r="CO153" s="251"/>
      <c r="CP153" s="251"/>
      <c r="CQ153" s="251"/>
      <c r="CR153" s="251"/>
      <c r="CS153" s="251"/>
      <c r="CT153" s="251"/>
      <c r="CU153" s="251"/>
      <c r="CV153" s="251"/>
      <c r="CW153" s="251"/>
      <c r="CX153" s="251"/>
      <c r="CY153" s="251"/>
      <c r="CZ153" s="251"/>
      <c r="DA153" s="251"/>
      <c r="DB153" s="251"/>
      <c r="DC153" s="251"/>
      <c r="DD153" s="251"/>
      <c r="DE153" s="251"/>
      <c r="DF153" s="251"/>
      <c r="DG153" s="251"/>
      <c r="DH153" s="251"/>
      <c r="DI153" s="251"/>
      <c r="DJ153" s="251"/>
      <c r="DK153" s="251"/>
      <c r="DL153" s="251"/>
      <c r="DM153" s="251"/>
      <c r="DN153" s="251"/>
      <c r="DO153" s="251"/>
      <c r="DP153" s="251"/>
      <c r="DQ153" s="251"/>
      <c r="DR153" s="251"/>
      <c r="DS153" s="251"/>
      <c r="DT153" s="251"/>
      <c r="DU153" s="251"/>
      <c r="DV153" s="251"/>
      <c r="DW153" s="251"/>
      <c r="DX153" s="251"/>
      <c r="DY153" s="251"/>
      <c r="DZ153" s="251"/>
      <c r="EA153" s="251"/>
      <c r="EB153" s="251"/>
      <c r="EC153" s="251"/>
      <c r="ED153" s="251"/>
      <c r="EE153" s="251"/>
      <c r="EF153" s="251"/>
      <c r="EG153" s="251"/>
      <c r="EH153" s="251"/>
      <c r="EI153" s="251"/>
      <c r="EJ153" s="251"/>
      <c r="EK153" s="251"/>
      <c r="EL153" s="251"/>
      <c r="EM153" s="251"/>
      <c r="EN153" s="251"/>
      <c r="EO153" s="251"/>
      <c r="EP153" s="251"/>
      <c r="EQ153" s="251"/>
      <c r="ER153" s="251"/>
      <c r="ES153" s="251"/>
      <c r="ET153" s="251"/>
      <c r="EU153" s="251"/>
      <c r="EV153" s="251"/>
      <c r="EW153" s="251"/>
      <c r="EX153" s="251"/>
      <c r="EY153" s="251"/>
      <c r="EZ153" s="251"/>
      <c r="FA153" s="251"/>
      <c r="FB153" s="251"/>
      <c r="FC153" s="251"/>
      <c r="FD153" s="251"/>
      <c r="FE153" s="251"/>
      <c r="FF153" s="251"/>
      <c r="FG153" s="251"/>
      <c r="FH153" s="251"/>
      <c r="FI153" s="251"/>
      <c r="FJ153" s="251"/>
      <c r="FK153" s="251"/>
      <c r="FL153" s="251"/>
      <c r="FM153" s="251"/>
      <c r="FN153" s="251"/>
      <c r="FO153" s="251"/>
      <c r="FP153" s="251"/>
      <c r="FQ153" s="251"/>
      <c r="FR153" s="251"/>
      <c r="FS153" s="251"/>
      <c r="FT153" s="251"/>
      <c r="FU153" s="251"/>
      <c r="FV153" s="251"/>
      <c r="FW153" s="251"/>
      <c r="FX153" s="251"/>
      <c r="FY153" s="251"/>
      <c r="FZ153" s="251"/>
      <c r="GA153" s="251"/>
      <c r="GB153" s="251"/>
      <c r="GC153" s="251"/>
      <c r="GD153" s="251"/>
      <c r="GE153" s="251"/>
      <c r="GF153" s="251"/>
      <c r="GG153" s="251"/>
      <c r="GH153" s="251"/>
      <c r="GI153" s="251"/>
      <c r="GJ153" s="251"/>
      <c r="GK153" s="251"/>
      <c r="GL153" s="251"/>
      <c r="GM153" s="251"/>
      <c r="GN153" s="251"/>
      <c r="GO153" s="251"/>
      <c r="GP153" s="251"/>
      <c r="GQ153" s="251"/>
      <c r="GR153" s="251"/>
      <c r="GS153" s="251"/>
      <c r="GT153" s="251"/>
      <c r="GU153" s="251"/>
      <c r="GV153" s="251"/>
      <c r="GW153" s="251"/>
      <c r="GX153" s="251"/>
      <c r="GY153" s="251"/>
      <c r="GZ153" s="251"/>
      <c r="HA153" s="251"/>
      <c r="HB153" s="251"/>
      <c r="HC153" s="251"/>
      <c r="HD153" s="251"/>
      <c r="HE153" s="251"/>
      <c r="HF153" s="251"/>
      <c r="HG153" s="251"/>
      <c r="HH153" s="251"/>
      <c r="HI153" s="251"/>
      <c r="HJ153" s="251"/>
      <c r="HK153" s="251"/>
      <c r="HL153" s="251"/>
      <c r="HM153" s="251"/>
      <c r="HN153" s="251"/>
      <c r="HO153" s="251"/>
      <c r="HP153" s="251"/>
      <c r="HQ153" s="251"/>
      <c r="HR153" s="251"/>
      <c r="HS153" s="251"/>
      <c r="HT153" s="251"/>
      <c r="HU153" s="251"/>
      <c r="HV153" s="251"/>
      <c r="HW153" s="251"/>
      <c r="HX153" s="251"/>
      <c r="HY153" s="251"/>
      <c r="HZ153" s="251"/>
      <c r="IA153" s="251"/>
      <c r="IB153" s="251"/>
      <c r="IC153" s="251"/>
      <c r="ID153" s="251"/>
      <c r="IE153" s="251"/>
      <c r="IF153" s="251"/>
      <c r="IG153" s="251"/>
      <c r="IH153" s="251"/>
      <c r="II153" s="251"/>
      <c r="IJ153" s="251"/>
      <c r="IK153" s="251"/>
      <c r="IL153" s="251"/>
      <c r="IM153" s="251"/>
      <c r="IN153" s="251"/>
      <c r="IO153" s="251"/>
      <c r="IP153" s="251"/>
      <c r="IQ153" s="251"/>
      <c r="IR153" s="251"/>
      <c r="IS153" s="251"/>
      <c r="IT153" s="251"/>
      <c r="IU153" s="251"/>
      <c r="IV153" s="251"/>
    </row>
    <row r="154" spans="1:256" ht="12.75" customHeight="1">
      <c r="A154" s="795"/>
      <c r="B154" s="798"/>
      <c r="C154" s="247" t="s">
        <v>2</v>
      </c>
      <c r="D154" s="248">
        <f>D152+D153</f>
        <v>79420368</v>
      </c>
      <c r="E154" s="249">
        <f t="shared" ref="E154:P154" si="62">E152+E153</f>
        <v>79053168</v>
      </c>
      <c r="F154" s="249">
        <f t="shared" si="62"/>
        <v>14060555</v>
      </c>
      <c r="G154" s="249">
        <f t="shared" si="62"/>
        <v>370000</v>
      </c>
      <c r="H154" s="249">
        <f t="shared" si="62"/>
        <v>13690555</v>
      </c>
      <c r="I154" s="249">
        <f t="shared" si="62"/>
        <v>0</v>
      </c>
      <c r="J154" s="249">
        <f t="shared" si="62"/>
        <v>30000</v>
      </c>
      <c r="K154" s="249">
        <f t="shared" si="62"/>
        <v>64962613</v>
      </c>
      <c r="L154" s="249">
        <f t="shared" si="62"/>
        <v>0</v>
      </c>
      <c r="M154" s="249">
        <f t="shared" si="62"/>
        <v>367200</v>
      </c>
      <c r="N154" s="249">
        <f t="shared" si="62"/>
        <v>367200</v>
      </c>
      <c r="O154" s="249">
        <f t="shared" si="62"/>
        <v>0</v>
      </c>
      <c r="P154" s="249">
        <f t="shared" si="62"/>
        <v>0</v>
      </c>
      <c r="Q154" s="250"/>
      <c r="R154" s="250"/>
      <c r="S154" s="250"/>
      <c r="T154" s="250"/>
      <c r="U154" s="250"/>
      <c r="V154" s="251"/>
      <c r="W154" s="251"/>
      <c r="X154" s="251"/>
      <c r="Y154" s="251"/>
      <c r="Z154" s="251"/>
      <c r="AA154" s="251"/>
      <c r="AB154" s="251"/>
      <c r="AC154" s="251"/>
      <c r="AD154" s="251"/>
      <c r="AE154" s="251"/>
      <c r="AF154" s="251"/>
      <c r="AG154" s="251"/>
      <c r="AH154" s="251"/>
      <c r="AI154" s="251"/>
      <c r="AJ154" s="251"/>
      <c r="AK154" s="251"/>
      <c r="AL154" s="251"/>
      <c r="AM154" s="251"/>
      <c r="AN154" s="251"/>
      <c r="AO154" s="251"/>
      <c r="AP154" s="251"/>
      <c r="AQ154" s="251"/>
      <c r="AR154" s="251"/>
      <c r="AS154" s="251"/>
      <c r="AT154" s="251"/>
      <c r="AU154" s="251"/>
      <c r="AV154" s="251"/>
      <c r="AW154" s="251"/>
      <c r="AX154" s="251"/>
      <c r="AY154" s="251"/>
      <c r="AZ154" s="251"/>
      <c r="BA154" s="251"/>
      <c r="BB154" s="251"/>
      <c r="BC154" s="251"/>
      <c r="BD154" s="251"/>
      <c r="BE154" s="251"/>
      <c r="BF154" s="251"/>
      <c r="BG154" s="251"/>
      <c r="BH154" s="251"/>
      <c r="BI154" s="251"/>
      <c r="BJ154" s="251"/>
      <c r="BK154" s="251"/>
      <c r="BL154" s="251"/>
      <c r="BM154" s="251"/>
      <c r="BN154" s="251"/>
      <c r="BO154" s="251"/>
      <c r="BP154" s="251"/>
      <c r="BQ154" s="251"/>
      <c r="BR154" s="251"/>
      <c r="BS154" s="251"/>
      <c r="BT154" s="251"/>
      <c r="BU154" s="251"/>
      <c r="BV154" s="251"/>
      <c r="BW154" s="251"/>
      <c r="BX154" s="251"/>
      <c r="BY154" s="251"/>
      <c r="BZ154" s="251"/>
      <c r="CA154" s="251"/>
      <c r="CB154" s="251"/>
      <c r="CC154" s="251"/>
      <c r="CD154" s="251"/>
      <c r="CE154" s="251"/>
      <c r="CF154" s="251"/>
      <c r="CG154" s="251"/>
      <c r="CH154" s="251"/>
      <c r="CI154" s="251"/>
      <c r="CJ154" s="251"/>
      <c r="CK154" s="251"/>
      <c r="CL154" s="251"/>
      <c r="CM154" s="251"/>
      <c r="CN154" s="251"/>
      <c r="CO154" s="251"/>
      <c r="CP154" s="251"/>
      <c r="CQ154" s="251"/>
      <c r="CR154" s="251"/>
      <c r="CS154" s="251"/>
      <c r="CT154" s="251"/>
      <c r="CU154" s="251"/>
      <c r="CV154" s="251"/>
      <c r="CW154" s="251"/>
      <c r="CX154" s="251"/>
      <c r="CY154" s="251"/>
      <c r="CZ154" s="251"/>
      <c r="DA154" s="251"/>
      <c r="DB154" s="251"/>
      <c r="DC154" s="251"/>
      <c r="DD154" s="251"/>
      <c r="DE154" s="251"/>
      <c r="DF154" s="251"/>
      <c r="DG154" s="251"/>
      <c r="DH154" s="251"/>
      <c r="DI154" s="251"/>
      <c r="DJ154" s="251"/>
      <c r="DK154" s="251"/>
      <c r="DL154" s="251"/>
      <c r="DM154" s="251"/>
      <c r="DN154" s="251"/>
      <c r="DO154" s="251"/>
      <c r="DP154" s="251"/>
      <c r="DQ154" s="251"/>
      <c r="DR154" s="251"/>
      <c r="DS154" s="251"/>
      <c r="DT154" s="251"/>
      <c r="DU154" s="251"/>
      <c r="DV154" s="251"/>
      <c r="DW154" s="251"/>
      <c r="DX154" s="251"/>
      <c r="DY154" s="251"/>
      <c r="DZ154" s="251"/>
      <c r="EA154" s="251"/>
      <c r="EB154" s="251"/>
      <c r="EC154" s="251"/>
      <c r="ED154" s="251"/>
      <c r="EE154" s="251"/>
      <c r="EF154" s="251"/>
      <c r="EG154" s="251"/>
      <c r="EH154" s="251"/>
      <c r="EI154" s="251"/>
      <c r="EJ154" s="251"/>
      <c r="EK154" s="251"/>
      <c r="EL154" s="251"/>
      <c r="EM154" s="251"/>
      <c r="EN154" s="251"/>
      <c r="EO154" s="251"/>
      <c r="EP154" s="251"/>
      <c r="EQ154" s="251"/>
      <c r="ER154" s="251"/>
      <c r="ES154" s="251"/>
      <c r="ET154" s="251"/>
      <c r="EU154" s="251"/>
      <c r="EV154" s="251"/>
      <c r="EW154" s="251"/>
      <c r="EX154" s="251"/>
      <c r="EY154" s="251"/>
      <c r="EZ154" s="251"/>
      <c r="FA154" s="251"/>
      <c r="FB154" s="251"/>
      <c r="FC154" s="251"/>
      <c r="FD154" s="251"/>
      <c r="FE154" s="251"/>
      <c r="FF154" s="251"/>
      <c r="FG154" s="251"/>
      <c r="FH154" s="251"/>
      <c r="FI154" s="251"/>
      <c r="FJ154" s="251"/>
      <c r="FK154" s="251"/>
      <c r="FL154" s="251"/>
      <c r="FM154" s="251"/>
      <c r="FN154" s="251"/>
      <c r="FO154" s="251"/>
      <c r="FP154" s="251"/>
      <c r="FQ154" s="251"/>
      <c r="FR154" s="251"/>
      <c r="FS154" s="251"/>
      <c r="FT154" s="251"/>
      <c r="FU154" s="251"/>
      <c r="FV154" s="251"/>
      <c r="FW154" s="251"/>
      <c r="FX154" s="251"/>
      <c r="FY154" s="251"/>
      <c r="FZ154" s="251"/>
      <c r="GA154" s="251"/>
      <c r="GB154" s="251"/>
      <c r="GC154" s="251"/>
      <c r="GD154" s="251"/>
      <c r="GE154" s="251"/>
      <c r="GF154" s="251"/>
      <c r="GG154" s="251"/>
      <c r="GH154" s="251"/>
      <c r="GI154" s="251"/>
      <c r="GJ154" s="251"/>
      <c r="GK154" s="251"/>
      <c r="GL154" s="251"/>
      <c r="GM154" s="251"/>
      <c r="GN154" s="251"/>
      <c r="GO154" s="251"/>
      <c r="GP154" s="251"/>
      <c r="GQ154" s="251"/>
      <c r="GR154" s="251"/>
      <c r="GS154" s="251"/>
      <c r="GT154" s="251"/>
      <c r="GU154" s="251"/>
      <c r="GV154" s="251"/>
      <c r="GW154" s="251"/>
      <c r="GX154" s="251"/>
      <c r="GY154" s="251"/>
      <c r="GZ154" s="251"/>
      <c r="HA154" s="251"/>
      <c r="HB154" s="251"/>
      <c r="HC154" s="251"/>
      <c r="HD154" s="251"/>
      <c r="HE154" s="251"/>
      <c r="HF154" s="251"/>
      <c r="HG154" s="251"/>
      <c r="HH154" s="251"/>
      <c r="HI154" s="251"/>
      <c r="HJ154" s="251"/>
      <c r="HK154" s="251"/>
      <c r="HL154" s="251"/>
      <c r="HM154" s="251"/>
      <c r="HN154" s="251"/>
      <c r="HO154" s="251"/>
      <c r="HP154" s="251"/>
      <c r="HQ154" s="251"/>
      <c r="HR154" s="251"/>
      <c r="HS154" s="251"/>
      <c r="HT154" s="251"/>
      <c r="HU154" s="251"/>
      <c r="HV154" s="251"/>
      <c r="HW154" s="251"/>
      <c r="HX154" s="251"/>
      <c r="HY154" s="251"/>
      <c r="HZ154" s="251"/>
      <c r="IA154" s="251"/>
      <c r="IB154" s="251"/>
      <c r="IC154" s="251"/>
      <c r="ID154" s="251"/>
      <c r="IE154" s="251"/>
      <c r="IF154" s="251"/>
      <c r="IG154" s="251"/>
      <c r="IH154" s="251"/>
      <c r="II154" s="251"/>
      <c r="IJ154" s="251"/>
      <c r="IK154" s="251"/>
      <c r="IL154" s="251"/>
      <c r="IM154" s="251"/>
      <c r="IN154" s="251"/>
      <c r="IO154" s="251"/>
      <c r="IP154" s="251"/>
      <c r="IQ154" s="251"/>
      <c r="IR154" s="251"/>
      <c r="IS154" s="251"/>
      <c r="IT154" s="251"/>
      <c r="IU154" s="251"/>
      <c r="IV154" s="251"/>
    </row>
    <row r="155" spans="1:256" hidden="1">
      <c r="A155" s="793" t="s">
        <v>553</v>
      </c>
      <c r="B155" s="796" t="s">
        <v>554</v>
      </c>
      <c r="C155" s="238" t="s">
        <v>0</v>
      </c>
      <c r="D155" s="239">
        <f t="shared" si="55"/>
        <v>202000</v>
      </c>
      <c r="E155" s="240">
        <f t="shared" si="56"/>
        <v>202000</v>
      </c>
      <c r="F155" s="240">
        <f t="shared" si="57"/>
        <v>200500</v>
      </c>
      <c r="G155" s="240">
        <v>126858</v>
      </c>
      <c r="H155" s="240">
        <v>73642</v>
      </c>
      <c r="I155" s="240">
        <v>0</v>
      </c>
      <c r="J155" s="240">
        <v>1500</v>
      </c>
      <c r="K155" s="240">
        <v>0</v>
      </c>
      <c r="L155" s="240">
        <v>0</v>
      </c>
      <c r="M155" s="249">
        <f t="shared" si="58"/>
        <v>0</v>
      </c>
      <c r="N155" s="240">
        <v>0</v>
      </c>
      <c r="O155" s="240">
        <v>0</v>
      </c>
      <c r="P155" s="240">
        <v>0</v>
      </c>
      <c r="Q155" s="241"/>
      <c r="R155" s="241"/>
      <c r="S155" s="241"/>
      <c r="T155" s="241"/>
      <c r="U155" s="241"/>
      <c r="V155" s="231"/>
      <c r="W155" s="231"/>
      <c r="X155" s="231"/>
      <c r="Y155" s="231"/>
      <c r="Z155" s="231"/>
      <c r="AA155" s="231"/>
      <c r="AB155" s="231"/>
      <c r="AC155" s="231"/>
      <c r="AD155" s="231"/>
      <c r="AE155" s="231"/>
      <c r="AF155" s="231"/>
      <c r="AG155" s="231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31"/>
      <c r="BM155" s="231"/>
      <c r="BN155" s="231"/>
      <c r="BO155" s="231"/>
      <c r="BP155" s="231"/>
      <c r="BQ155" s="231"/>
      <c r="BR155" s="231"/>
      <c r="BS155" s="231"/>
      <c r="BT155" s="231"/>
      <c r="BU155" s="231"/>
      <c r="BV155" s="231"/>
      <c r="BW155" s="231"/>
      <c r="BX155" s="231"/>
      <c r="BY155" s="231"/>
      <c r="BZ155" s="231"/>
      <c r="CA155" s="231"/>
      <c r="CB155" s="231"/>
      <c r="CC155" s="231"/>
      <c r="CD155" s="231"/>
      <c r="CE155" s="231"/>
      <c r="CF155" s="231"/>
      <c r="CG155" s="231"/>
      <c r="CH155" s="231"/>
      <c r="CI155" s="231"/>
      <c r="CJ155" s="231"/>
      <c r="CK155" s="231"/>
      <c r="CL155" s="231"/>
      <c r="CM155" s="231"/>
      <c r="CN155" s="231"/>
      <c r="CO155" s="231"/>
      <c r="CP155" s="231"/>
      <c r="CQ155" s="231"/>
      <c r="CR155" s="231"/>
      <c r="CS155" s="231"/>
      <c r="CT155" s="231"/>
      <c r="CU155" s="231"/>
      <c r="CV155" s="231"/>
      <c r="CW155" s="231"/>
      <c r="CX155" s="231"/>
      <c r="CY155" s="231"/>
      <c r="CZ155" s="231"/>
      <c r="DA155" s="231"/>
      <c r="DB155" s="231"/>
      <c r="DC155" s="231"/>
      <c r="DD155" s="231"/>
      <c r="DE155" s="231"/>
      <c r="DF155" s="231"/>
      <c r="DG155" s="231"/>
      <c r="DH155" s="231"/>
      <c r="DI155" s="231"/>
      <c r="DJ155" s="231"/>
      <c r="DK155" s="231"/>
      <c r="DL155" s="231"/>
      <c r="DM155" s="231"/>
      <c r="DN155" s="231"/>
      <c r="DO155" s="231"/>
      <c r="DP155" s="231"/>
      <c r="DQ155" s="231"/>
      <c r="DR155" s="231"/>
      <c r="DS155" s="231"/>
      <c r="DT155" s="231"/>
      <c r="DU155" s="231"/>
      <c r="DV155" s="231"/>
      <c r="DW155" s="231"/>
      <c r="DX155" s="231"/>
      <c r="DY155" s="231"/>
      <c r="DZ155" s="231"/>
      <c r="EA155" s="231"/>
      <c r="EB155" s="231"/>
      <c r="EC155" s="231"/>
      <c r="ED155" s="231"/>
      <c r="EE155" s="231"/>
      <c r="EF155" s="231"/>
      <c r="EG155" s="231"/>
      <c r="EH155" s="231"/>
      <c r="EI155" s="231"/>
      <c r="EJ155" s="231"/>
      <c r="EK155" s="231"/>
      <c r="EL155" s="231"/>
      <c r="EM155" s="231"/>
      <c r="EN155" s="231"/>
      <c r="EO155" s="231"/>
      <c r="EP155" s="231"/>
      <c r="EQ155" s="231"/>
      <c r="ER155" s="231"/>
      <c r="ES155" s="231"/>
      <c r="ET155" s="231"/>
      <c r="EU155" s="231"/>
      <c r="EV155" s="231"/>
      <c r="EW155" s="231"/>
      <c r="EX155" s="231"/>
      <c r="EY155" s="231"/>
      <c r="EZ155" s="231"/>
      <c r="FA155" s="231"/>
      <c r="FB155" s="231"/>
      <c r="FC155" s="231"/>
      <c r="FD155" s="231"/>
      <c r="FE155" s="231"/>
      <c r="FF155" s="231"/>
      <c r="FG155" s="231"/>
      <c r="FH155" s="231"/>
      <c r="FI155" s="231"/>
      <c r="FJ155" s="231"/>
      <c r="FK155" s="231"/>
      <c r="FL155" s="231"/>
      <c r="FM155" s="231"/>
      <c r="FN155" s="231"/>
      <c r="FO155" s="231"/>
      <c r="FP155" s="231"/>
      <c r="FQ155" s="231"/>
      <c r="FR155" s="231"/>
      <c r="FS155" s="231"/>
      <c r="FT155" s="231"/>
      <c r="FU155" s="231"/>
      <c r="FV155" s="231"/>
      <c r="FW155" s="231"/>
      <c r="FX155" s="231"/>
      <c r="FY155" s="231"/>
      <c r="FZ155" s="231"/>
      <c r="GA155" s="231"/>
      <c r="GB155" s="231"/>
      <c r="GC155" s="231"/>
      <c r="GD155" s="231"/>
      <c r="GE155" s="231"/>
      <c r="GF155" s="231"/>
      <c r="GG155" s="231"/>
      <c r="GH155" s="231"/>
      <c r="GI155" s="231"/>
      <c r="GJ155" s="231"/>
      <c r="GK155" s="231"/>
      <c r="GL155" s="231"/>
      <c r="GM155" s="231"/>
      <c r="GN155" s="231"/>
      <c r="GO155" s="231"/>
      <c r="GP155" s="231"/>
      <c r="GQ155" s="231"/>
      <c r="GR155" s="231"/>
      <c r="GS155" s="231"/>
      <c r="GT155" s="231"/>
      <c r="GU155" s="231"/>
      <c r="GV155" s="231"/>
      <c r="GW155" s="231"/>
      <c r="GX155" s="231"/>
      <c r="GY155" s="231"/>
      <c r="GZ155" s="231"/>
      <c r="HA155" s="231"/>
      <c r="HB155" s="231"/>
      <c r="HC155" s="231"/>
      <c r="HD155" s="231"/>
      <c r="HE155" s="231"/>
      <c r="HF155" s="231"/>
      <c r="HG155" s="231"/>
      <c r="HH155" s="231"/>
      <c r="HI155" s="231"/>
      <c r="HJ155" s="231"/>
      <c r="HK155" s="231"/>
      <c r="HL155" s="231"/>
      <c r="HM155" s="231"/>
      <c r="HN155" s="231"/>
      <c r="HO155" s="231"/>
      <c r="HP155" s="231"/>
      <c r="HQ155" s="231"/>
      <c r="HR155" s="231"/>
      <c r="HS155" s="231"/>
      <c r="HT155" s="231"/>
      <c r="HU155" s="231"/>
      <c r="HV155" s="231"/>
      <c r="HW155" s="231"/>
      <c r="HX155" s="231"/>
      <c r="HY155" s="231"/>
      <c r="HZ155" s="231"/>
      <c r="IA155" s="231"/>
      <c r="IB155" s="231"/>
      <c r="IC155" s="231"/>
      <c r="ID155" s="231"/>
      <c r="IE155" s="231"/>
      <c r="IF155" s="231"/>
      <c r="IG155" s="231"/>
      <c r="IH155" s="231"/>
      <c r="II155" s="231"/>
      <c r="IJ155" s="231"/>
      <c r="IK155" s="231"/>
      <c r="IL155" s="231"/>
      <c r="IM155" s="231"/>
      <c r="IN155" s="231"/>
      <c r="IO155" s="231"/>
      <c r="IP155" s="231"/>
      <c r="IQ155" s="231"/>
      <c r="IR155" s="231"/>
      <c r="IS155" s="231"/>
      <c r="IT155" s="231"/>
      <c r="IU155" s="231"/>
      <c r="IV155" s="231"/>
    </row>
    <row r="156" spans="1:256" hidden="1">
      <c r="A156" s="794"/>
      <c r="B156" s="797"/>
      <c r="C156" s="238" t="s">
        <v>1</v>
      </c>
      <c r="D156" s="239">
        <f t="shared" si="55"/>
        <v>0</v>
      </c>
      <c r="E156" s="240">
        <f t="shared" si="56"/>
        <v>0</v>
      </c>
      <c r="F156" s="240">
        <f t="shared" si="57"/>
        <v>0</v>
      </c>
      <c r="G156" s="240"/>
      <c r="H156" s="240"/>
      <c r="I156" s="240"/>
      <c r="J156" s="240"/>
      <c r="K156" s="240"/>
      <c r="L156" s="240"/>
      <c r="M156" s="249">
        <f t="shared" si="58"/>
        <v>0</v>
      </c>
      <c r="N156" s="240"/>
      <c r="O156" s="240"/>
      <c r="P156" s="240"/>
      <c r="Q156" s="241"/>
      <c r="R156" s="241"/>
      <c r="S156" s="241"/>
      <c r="T156" s="241"/>
      <c r="U156" s="241"/>
      <c r="V156" s="231"/>
      <c r="W156" s="231"/>
      <c r="X156" s="231"/>
      <c r="Y156" s="231"/>
      <c r="Z156" s="231"/>
      <c r="AA156" s="231"/>
      <c r="AB156" s="231"/>
      <c r="AC156" s="231"/>
      <c r="AD156" s="231"/>
      <c r="AE156" s="231"/>
      <c r="AF156" s="231"/>
      <c r="AG156" s="231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K156" s="231"/>
      <c r="BL156" s="231"/>
      <c r="BM156" s="231"/>
      <c r="BN156" s="231"/>
      <c r="BO156" s="231"/>
      <c r="BP156" s="231"/>
      <c r="BQ156" s="231"/>
      <c r="BR156" s="231"/>
      <c r="BS156" s="231"/>
      <c r="BT156" s="231"/>
      <c r="BU156" s="231"/>
      <c r="BV156" s="231"/>
      <c r="BW156" s="231"/>
      <c r="BX156" s="231"/>
      <c r="BY156" s="231"/>
      <c r="BZ156" s="231"/>
      <c r="CA156" s="231"/>
      <c r="CB156" s="231"/>
      <c r="CC156" s="231"/>
      <c r="CD156" s="231"/>
      <c r="CE156" s="231"/>
      <c r="CF156" s="231"/>
      <c r="CG156" s="231"/>
      <c r="CH156" s="231"/>
      <c r="CI156" s="231"/>
      <c r="CJ156" s="231"/>
      <c r="CK156" s="231"/>
      <c r="CL156" s="231"/>
      <c r="CM156" s="231"/>
      <c r="CN156" s="231"/>
      <c r="CO156" s="231"/>
      <c r="CP156" s="231"/>
      <c r="CQ156" s="231"/>
      <c r="CR156" s="231"/>
      <c r="CS156" s="231"/>
      <c r="CT156" s="231"/>
      <c r="CU156" s="231"/>
      <c r="CV156" s="231"/>
      <c r="CW156" s="231"/>
      <c r="CX156" s="231"/>
      <c r="CY156" s="231"/>
      <c r="CZ156" s="231"/>
      <c r="DA156" s="231"/>
      <c r="DB156" s="231"/>
      <c r="DC156" s="231"/>
      <c r="DD156" s="231"/>
      <c r="DE156" s="231"/>
      <c r="DF156" s="231"/>
      <c r="DG156" s="231"/>
      <c r="DH156" s="231"/>
      <c r="DI156" s="231"/>
      <c r="DJ156" s="231"/>
      <c r="DK156" s="231"/>
      <c r="DL156" s="231"/>
      <c r="DM156" s="231"/>
      <c r="DN156" s="231"/>
      <c r="DO156" s="231"/>
      <c r="DP156" s="231"/>
      <c r="DQ156" s="231"/>
      <c r="DR156" s="231"/>
      <c r="DS156" s="231"/>
      <c r="DT156" s="231"/>
      <c r="DU156" s="231"/>
      <c r="DV156" s="231"/>
      <c r="DW156" s="231"/>
      <c r="DX156" s="231"/>
      <c r="DY156" s="231"/>
      <c r="DZ156" s="231"/>
      <c r="EA156" s="231"/>
      <c r="EB156" s="231"/>
      <c r="EC156" s="231"/>
      <c r="ED156" s="231"/>
      <c r="EE156" s="231"/>
      <c r="EF156" s="231"/>
      <c r="EG156" s="231"/>
      <c r="EH156" s="231"/>
      <c r="EI156" s="231"/>
      <c r="EJ156" s="231"/>
      <c r="EK156" s="231"/>
      <c r="EL156" s="231"/>
      <c r="EM156" s="231"/>
      <c r="EN156" s="231"/>
      <c r="EO156" s="231"/>
      <c r="EP156" s="231"/>
      <c r="EQ156" s="231"/>
      <c r="ER156" s="231"/>
      <c r="ES156" s="231"/>
      <c r="ET156" s="231"/>
      <c r="EU156" s="231"/>
      <c r="EV156" s="231"/>
      <c r="EW156" s="231"/>
      <c r="EX156" s="231"/>
      <c r="EY156" s="231"/>
      <c r="EZ156" s="231"/>
      <c r="FA156" s="231"/>
      <c r="FB156" s="231"/>
      <c r="FC156" s="231"/>
      <c r="FD156" s="231"/>
      <c r="FE156" s="231"/>
      <c r="FF156" s="231"/>
      <c r="FG156" s="231"/>
      <c r="FH156" s="231"/>
      <c r="FI156" s="231"/>
      <c r="FJ156" s="231"/>
      <c r="FK156" s="231"/>
      <c r="FL156" s="231"/>
      <c r="FM156" s="231"/>
      <c r="FN156" s="231"/>
      <c r="FO156" s="231"/>
      <c r="FP156" s="231"/>
      <c r="FQ156" s="231"/>
      <c r="FR156" s="231"/>
      <c r="FS156" s="231"/>
      <c r="FT156" s="231"/>
      <c r="FU156" s="231"/>
      <c r="FV156" s="231"/>
      <c r="FW156" s="231"/>
      <c r="FX156" s="231"/>
      <c r="FY156" s="231"/>
      <c r="FZ156" s="231"/>
      <c r="GA156" s="231"/>
      <c r="GB156" s="231"/>
      <c r="GC156" s="231"/>
      <c r="GD156" s="231"/>
      <c r="GE156" s="231"/>
      <c r="GF156" s="231"/>
      <c r="GG156" s="231"/>
      <c r="GH156" s="231"/>
      <c r="GI156" s="231"/>
      <c r="GJ156" s="231"/>
      <c r="GK156" s="231"/>
      <c r="GL156" s="231"/>
      <c r="GM156" s="231"/>
      <c r="GN156" s="231"/>
      <c r="GO156" s="231"/>
      <c r="GP156" s="231"/>
      <c r="GQ156" s="231"/>
      <c r="GR156" s="231"/>
      <c r="GS156" s="231"/>
      <c r="GT156" s="231"/>
      <c r="GU156" s="231"/>
      <c r="GV156" s="231"/>
      <c r="GW156" s="231"/>
      <c r="GX156" s="231"/>
      <c r="GY156" s="231"/>
      <c r="GZ156" s="231"/>
      <c r="HA156" s="231"/>
      <c r="HB156" s="231"/>
      <c r="HC156" s="231"/>
      <c r="HD156" s="231"/>
      <c r="HE156" s="231"/>
      <c r="HF156" s="231"/>
      <c r="HG156" s="231"/>
      <c r="HH156" s="231"/>
      <c r="HI156" s="231"/>
      <c r="HJ156" s="231"/>
      <c r="HK156" s="231"/>
      <c r="HL156" s="231"/>
      <c r="HM156" s="231"/>
      <c r="HN156" s="231"/>
      <c r="HO156" s="231"/>
      <c r="HP156" s="231"/>
      <c r="HQ156" s="231"/>
      <c r="HR156" s="231"/>
      <c r="HS156" s="231"/>
      <c r="HT156" s="231"/>
      <c r="HU156" s="231"/>
      <c r="HV156" s="231"/>
      <c r="HW156" s="231"/>
      <c r="HX156" s="231"/>
      <c r="HY156" s="231"/>
      <c r="HZ156" s="231"/>
      <c r="IA156" s="231"/>
      <c r="IB156" s="231"/>
      <c r="IC156" s="231"/>
      <c r="ID156" s="231"/>
      <c r="IE156" s="231"/>
      <c r="IF156" s="231"/>
      <c r="IG156" s="231"/>
      <c r="IH156" s="231"/>
      <c r="II156" s="231"/>
      <c r="IJ156" s="231"/>
      <c r="IK156" s="231"/>
      <c r="IL156" s="231"/>
      <c r="IM156" s="231"/>
      <c r="IN156" s="231"/>
      <c r="IO156" s="231"/>
      <c r="IP156" s="231"/>
      <c r="IQ156" s="231"/>
      <c r="IR156" s="231"/>
      <c r="IS156" s="231"/>
      <c r="IT156" s="231"/>
      <c r="IU156" s="231"/>
      <c r="IV156" s="231"/>
    </row>
    <row r="157" spans="1:256" hidden="1">
      <c r="A157" s="795"/>
      <c r="B157" s="798"/>
      <c r="C157" s="238" t="s">
        <v>2</v>
      </c>
      <c r="D157" s="239">
        <f>D155+D156</f>
        <v>202000</v>
      </c>
      <c r="E157" s="240">
        <f t="shared" ref="E157:P157" si="63">E155+E156</f>
        <v>202000</v>
      </c>
      <c r="F157" s="240">
        <f t="shared" si="63"/>
        <v>200500</v>
      </c>
      <c r="G157" s="240">
        <f t="shared" si="63"/>
        <v>126858</v>
      </c>
      <c r="H157" s="240">
        <f t="shared" si="63"/>
        <v>73642</v>
      </c>
      <c r="I157" s="240">
        <f t="shared" si="63"/>
        <v>0</v>
      </c>
      <c r="J157" s="240">
        <f t="shared" si="63"/>
        <v>1500</v>
      </c>
      <c r="K157" s="240">
        <f t="shared" si="63"/>
        <v>0</v>
      </c>
      <c r="L157" s="240">
        <f t="shared" si="63"/>
        <v>0</v>
      </c>
      <c r="M157" s="240">
        <f t="shared" si="63"/>
        <v>0</v>
      </c>
      <c r="N157" s="240">
        <f t="shared" si="63"/>
        <v>0</v>
      </c>
      <c r="O157" s="240">
        <f t="shared" si="63"/>
        <v>0</v>
      </c>
      <c r="P157" s="240">
        <f t="shared" si="63"/>
        <v>0</v>
      </c>
      <c r="Q157" s="241"/>
      <c r="R157" s="241"/>
      <c r="S157" s="241"/>
      <c r="T157" s="241"/>
      <c r="U157" s="241"/>
      <c r="V157" s="231"/>
      <c r="W157" s="231"/>
      <c r="X157" s="231"/>
      <c r="Y157" s="231"/>
      <c r="Z157" s="231"/>
      <c r="AA157" s="231"/>
      <c r="AB157" s="231"/>
      <c r="AC157" s="231"/>
      <c r="AD157" s="231"/>
      <c r="AE157" s="231"/>
      <c r="AF157" s="231"/>
      <c r="AG157" s="231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1"/>
      <c r="BN157" s="231"/>
      <c r="BO157" s="231"/>
      <c r="BP157" s="231"/>
      <c r="BQ157" s="231"/>
      <c r="BR157" s="231"/>
      <c r="BS157" s="231"/>
      <c r="BT157" s="231"/>
      <c r="BU157" s="231"/>
      <c r="BV157" s="231"/>
      <c r="BW157" s="231"/>
      <c r="BX157" s="231"/>
      <c r="BY157" s="231"/>
      <c r="BZ157" s="231"/>
      <c r="CA157" s="231"/>
      <c r="CB157" s="231"/>
      <c r="CC157" s="231"/>
      <c r="CD157" s="231"/>
      <c r="CE157" s="231"/>
      <c r="CF157" s="231"/>
      <c r="CG157" s="231"/>
      <c r="CH157" s="231"/>
      <c r="CI157" s="231"/>
      <c r="CJ157" s="231"/>
      <c r="CK157" s="231"/>
      <c r="CL157" s="231"/>
      <c r="CM157" s="231"/>
      <c r="CN157" s="231"/>
      <c r="CO157" s="231"/>
      <c r="CP157" s="231"/>
      <c r="CQ157" s="231"/>
      <c r="CR157" s="231"/>
      <c r="CS157" s="231"/>
      <c r="CT157" s="231"/>
      <c r="CU157" s="231"/>
      <c r="CV157" s="231"/>
      <c r="CW157" s="231"/>
      <c r="CX157" s="231"/>
      <c r="CY157" s="231"/>
      <c r="CZ157" s="231"/>
      <c r="DA157" s="231"/>
      <c r="DB157" s="231"/>
      <c r="DC157" s="231"/>
      <c r="DD157" s="231"/>
      <c r="DE157" s="231"/>
      <c r="DF157" s="231"/>
      <c r="DG157" s="231"/>
      <c r="DH157" s="231"/>
      <c r="DI157" s="231"/>
      <c r="DJ157" s="231"/>
      <c r="DK157" s="231"/>
      <c r="DL157" s="231"/>
      <c r="DM157" s="231"/>
      <c r="DN157" s="231"/>
      <c r="DO157" s="231"/>
      <c r="DP157" s="231"/>
      <c r="DQ157" s="231"/>
      <c r="DR157" s="231"/>
      <c r="DS157" s="231"/>
      <c r="DT157" s="231"/>
      <c r="DU157" s="231"/>
      <c r="DV157" s="231"/>
      <c r="DW157" s="231"/>
      <c r="DX157" s="231"/>
      <c r="DY157" s="231"/>
      <c r="DZ157" s="231"/>
      <c r="EA157" s="231"/>
      <c r="EB157" s="231"/>
      <c r="EC157" s="231"/>
      <c r="ED157" s="231"/>
      <c r="EE157" s="231"/>
      <c r="EF157" s="231"/>
      <c r="EG157" s="231"/>
      <c r="EH157" s="231"/>
      <c r="EI157" s="231"/>
      <c r="EJ157" s="231"/>
      <c r="EK157" s="231"/>
      <c r="EL157" s="231"/>
      <c r="EM157" s="231"/>
      <c r="EN157" s="231"/>
      <c r="EO157" s="231"/>
      <c r="EP157" s="231"/>
      <c r="EQ157" s="231"/>
      <c r="ER157" s="231"/>
      <c r="ES157" s="231"/>
      <c r="ET157" s="231"/>
      <c r="EU157" s="231"/>
      <c r="EV157" s="231"/>
      <c r="EW157" s="231"/>
      <c r="EX157" s="231"/>
      <c r="EY157" s="231"/>
      <c r="EZ157" s="231"/>
      <c r="FA157" s="231"/>
      <c r="FB157" s="231"/>
      <c r="FC157" s="231"/>
      <c r="FD157" s="231"/>
      <c r="FE157" s="231"/>
      <c r="FF157" s="231"/>
      <c r="FG157" s="231"/>
      <c r="FH157" s="231"/>
      <c r="FI157" s="231"/>
      <c r="FJ157" s="231"/>
      <c r="FK157" s="231"/>
      <c r="FL157" s="231"/>
      <c r="FM157" s="231"/>
      <c r="FN157" s="231"/>
      <c r="FO157" s="231"/>
      <c r="FP157" s="231"/>
      <c r="FQ157" s="231"/>
      <c r="FR157" s="231"/>
      <c r="FS157" s="231"/>
      <c r="FT157" s="231"/>
      <c r="FU157" s="231"/>
      <c r="FV157" s="231"/>
      <c r="FW157" s="231"/>
      <c r="FX157" s="231"/>
      <c r="FY157" s="231"/>
      <c r="FZ157" s="231"/>
      <c r="GA157" s="231"/>
      <c r="GB157" s="231"/>
      <c r="GC157" s="231"/>
      <c r="GD157" s="231"/>
      <c r="GE157" s="231"/>
      <c r="GF157" s="231"/>
      <c r="GG157" s="231"/>
      <c r="GH157" s="231"/>
      <c r="GI157" s="231"/>
      <c r="GJ157" s="231"/>
      <c r="GK157" s="231"/>
      <c r="GL157" s="231"/>
      <c r="GM157" s="231"/>
      <c r="GN157" s="231"/>
      <c r="GO157" s="231"/>
      <c r="GP157" s="231"/>
      <c r="GQ157" s="231"/>
      <c r="GR157" s="231"/>
      <c r="GS157" s="231"/>
      <c r="GT157" s="231"/>
      <c r="GU157" s="231"/>
      <c r="GV157" s="231"/>
      <c r="GW157" s="231"/>
      <c r="GX157" s="231"/>
      <c r="GY157" s="231"/>
      <c r="GZ157" s="231"/>
      <c r="HA157" s="231"/>
      <c r="HB157" s="231"/>
      <c r="HC157" s="231"/>
      <c r="HD157" s="231"/>
      <c r="HE157" s="231"/>
      <c r="HF157" s="231"/>
      <c r="HG157" s="231"/>
      <c r="HH157" s="231"/>
      <c r="HI157" s="231"/>
      <c r="HJ157" s="231"/>
      <c r="HK157" s="231"/>
      <c r="HL157" s="231"/>
      <c r="HM157" s="231"/>
      <c r="HN157" s="231"/>
      <c r="HO157" s="231"/>
      <c r="HP157" s="231"/>
      <c r="HQ157" s="231"/>
      <c r="HR157" s="231"/>
      <c r="HS157" s="231"/>
      <c r="HT157" s="231"/>
      <c r="HU157" s="231"/>
      <c r="HV157" s="231"/>
      <c r="HW157" s="231"/>
      <c r="HX157" s="231"/>
      <c r="HY157" s="231"/>
      <c r="HZ157" s="231"/>
      <c r="IA157" s="231"/>
      <c r="IB157" s="231"/>
      <c r="IC157" s="231"/>
      <c r="ID157" s="231"/>
      <c r="IE157" s="231"/>
      <c r="IF157" s="231"/>
      <c r="IG157" s="231"/>
      <c r="IH157" s="231"/>
      <c r="II157" s="231"/>
      <c r="IJ157" s="231"/>
      <c r="IK157" s="231"/>
      <c r="IL157" s="231"/>
      <c r="IM157" s="231"/>
      <c r="IN157" s="231"/>
      <c r="IO157" s="231"/>
      <c r="IP157" s="231"/>
      <c r="IQ157" s="231"/>
      <c r="IR157" s="231"/>
      <c r="IS157" s="231"/>
      <c r="IT157" s="231"/>
      <c r="IU157" s="231"/>
      <c r="IV157" s="231"/>
    </row>
    <row r="158" spans="1:256" ht="12.75" customHeight="1">
      <c r="A158" s="793" t="s">
        <v>555</v>
      </c>
      <c r="B158" s="796" t="s">
        <v>115</v>
      </c>
      <c r="C158" s="247" t="s">
        <v>0</v>
      </c>
      <c r="D158" s="248">
        <f t="shared" si="55"/>
        <v>11445518</v>
      </c>
      <c r="E158" s="249">
        <f t="shared" si="56"/>
        <v>11445518</v>
      </c>
      <c r="F158" s="249">
        <f t="shared" si="57"/>
        <v>8548518</v>
      </c>
      <c r="G158" s="249">
        <v>53400</v>
      </c>
      <c r="H158" s="249">
        <v>8495118</v>
      </c>
      <c r="I158" s="249">
        <v>140000</v>
      </c>
      <c r="J158" s="249">
        <v>407000</v>
      </c>
      <c r="K158" s="249">
        <v>2350000</v>
      </c>
      <c r="L158" s="249">
        <v>0</v>
      </c>
      <c r="M158" s="249">
        <f t="shared" si="58"/>
        <v>0</v>
      </c>
      <c r="N158" s="249">
        <v>0</v>
      </c>
      <c r="O158" s="249">
        <v>0</v>
      </c>
      <c r="P158" s="249">
        <v>0</v>
      </c>
      <c r="Q158" s="250"/>
      <c r="R158" s="250"/>
      <c r="S158" s="250"/>
      <c r="T158" s="250"/>
      <c r="U158" s="250"/>
      <c r="V158" s="251"/>
      <c r="W158" s="251"/>
      <c r="X158" s="251"/>
      <c r="Y158" s="251"/>
      <c r="Z158" s="251"/>
      <c r="AA158" s="251"/>
      <c r="AB158" s="251"/>
      <c r="AC158" s="251"/>
      <c r="AD158" s="251"/>
      <c r="AE158" s="251"/>
      <c r="AF158" s="251"/>
      <c r="AG158" s="251"/>
      <c r="AH158" s="251"/>
      <c r="AI158" s="251"/>
      <c r="AJ158" s="251"/>
      <c r="AK158" s="251"/>
      <c r="AL158" s="251"/>
      <c r="AM158" s="251"/>
      <c r="AN158" s="251"/>
      <c r="AO158" s="251"/>
      <c r="AP158" s="251"/>
      <c r="AQ158" s="251"/>
      <c r="AR158" s="251"/>
      <c r="AS158" s="251"/>
      <c r="AT158" s="251"/>
      <c r="AU158" s="251"/>
      <c r="AV158" s="251"/>
      <c r="AW158" s="251"/>
      <c r="AX158" s="251"/>
      <c r="AY158" s="251"/>
      <c r="AZ158" s="251"/>
      <c r="BA158" s="251"/>
      <c r="BB158" s="251"/>
      <c r="BC158" s="251"/>
      <c r="BD158" s="251"/>
      <c r="BE158" s="251"/>
      <c r="BF158" s="251"/>
      <c r="BG158" s="251"/>
      <c r="BH158" s="251"/>
      <c r="BI158" s="251"/>
      <c r="BJ158" s="251"/>
      <c r="BK158" s="251"/>
      <c r="BL158" s="251"/>
      <c r="BM158" s="251"/>
      <c r="BN158" s="251"/>
      <c r="BO158" s="251"/>
      <c r="BP158" s="251"/>
      <c r="BQ158" s="251"/>
      <c r="BR158" s="251"/>
      <c r="BS158" s="251"/>
      <c r="BT158" s="251"/>
      <c r="BU158" s="251"/>
      <c r="BV158" s="251"/>
      <c r="BW158" s="251"/>
      <c r="BX158" s="251"/>
      <c r="BY158" s="251"/>
      <c r="BZ158" s="251"/>
      <c r="CA158" s="251"/>
      <c r="CB158" s="251"/>
      <c r="CC158" s="251"/>
      <c r="CD158" s="251"/>
      <c r="CE158" s="251"/>
      <c r="CF158" s="251"/>
      <c r="CG158" s="251"/>
      <c r="CH158" s="251"/>
      <c r="CI158" s="251"/>
      <c r="CJ158" s="251"/>
      <c r="CK158" s="251"/>
      <c r="CL158" s="251"/>
      <c r="CM158" s="251"/>
      <c r="CN158" s="251"/>
      <c r="CO158" s="251"/>
      <c r="CP158" s="251"/>
      <c r="CQ158" s="251"/>
      <c r="CR158" s="251"/>
      <c r="CS158" s="251"/>
      <c r="CT158" s="251"/>
      <c r="CU158" s="251"/>
      <c r="CV158" s="251"/>
      <c r="CW158" s="251"/>
      <c r="CX158" s="251"/>
      <c r="CY158" s="251"/>
      <c r="CZ158" s="251"/>
      <c r="DA158" s="251"/>
      <c r="DB158" s="251"/>
      <c r="DC158" s="251"/>
      <c r="DD158" s="251"/>
      <c r="DE158" s="251"/>
      <c r="DF158" s="251"/>
      <c r="DG158" s="251"/>
      <c r="DH158" s="251"/>
      <c r="DI158" s="251"/>
      <c r="DJ158" s="251"/>
      <c r="DK158" s="251"/>
      <c r="DL158" s="251"/>
      <c r="DM158" s="251"/>
      <c r="DN158" s="251"/>
      <c r="DO158" s="251"/>
      <c r="DP158" s="251"/>
      <c r="DQ158" s="251"/>
      <c r="DR158" s="251"/>
      <c r="DS158" s="251"/>
      <c r="DT158" s="251"/>
      <c r="DU158" s="251"/>
      <c r="DV158" s="251"/>
      <c r="DW158" s="251"/>
      <c r="DX158" s="251"/>
      <c r="DY158" s="251"/>
      <c r="DZ158" s="251"/>
      <c r="EA158" s="251"/>
      <c r="EB158" s="251"/>
      <c r="EC158" s="251"/>
      <c r="ED158" s="251"/>
      <c r="EE158" s="251"/>
      <c r="EF158" s="251"/>
      <c r="EG158" s="251"/>
      <c r="EH158" s="251"/>
      <c r="EI158" s="251"/>
      <c r="EJ158" s="251"/>
      <c r="EK158" s="251"/>
      <c r="EL158" s="251"/>
      <c r="EM158" s="251"/>
      <c r="EN158" s="251"/>
      <c r="EO158" s="251"/>
      <c r="EP158" s="251"/>
      <c r="EQ158" s="251"/>
      <c r="ER158" s="251"/>
      <c r="ES158" s="251"/>
      <c r="ET158" s="251"/>
      <c r="EU158" s="251"/>
      <c r="EV158" s="251"/>
      <c r="EW158" s="251"/>
      <c r="EX158" s="251"/>
      <c r="EY158" s="251"/>
      <c r="EZ158" s="251"/>
      <c r="FA158" s="251"/>
      <c r="FB158" s="251"/>
      <c r="FC158" s="251"/>
      <c r="FD158" s="251"/>
      <c r="FE158" s="251"/>
      <c r="FF158" s="251"/>
      <c r="FG158" s="251"/>
      <c r="FH158" s="251"/>
      <c r="FI158" s="251"/>
      <c r="FJ158" s="251"/>
      <c r="FK158" s="251"/>
      <c r="FL158" s="251"/>
      <c r="FM158" s="251"/>
      <c r="FN158" s="251"/>
      <c r="FO158" s="251"/>
      <c r="FP158" s="251"/>
      <c r="FQ158" s="251"/>
      <c r="FR158" s="251"/>
      <c r="FS158" s="251"/>
      <c r="FT158" s="251"/>
      <c r="FU158" s="251"/>
      <c r="FV158" s="251"/>
      <c r="FW158" s="251"/>
      <c r="FX158" s="251"/>
      <c r="FY158" s="251"/>
      <c r="FZ158" s="251"/>
      <c r="GA158" s="251"/>
      <c r="GB158" s="251"/>
      <c r="GC158" s="251"/>
      <c r="GD158" s="251"/>
      <c r="GE158" s="251"/>
      <c r="GF158" s="251"/>
      <c r="GG158" s="251"/>
      <c r="GH158" s="251"/>
      <c r="GI158" s="251"/>
      <c r="GJ158" s="251"/>
      <c r="GK158" s="251"/>
      <c r="GL158" s="251"/>
      <c r="GM158" s="251"/>
      <c r="GN158" s="251"/>
      <c r="GO158" s="251"/>
      <c r="GP158" s="251"/>
      <c r="GQ158" s="251"/>
      <c r="GR158" s="251"/>
      <c r="GS158" s="251"/>
      <c r="GT158" s="251"/>
      <c r="GU158" s="251"/>
      <c r="GV158" s="251"/>
      <c r="GW158" s="251"/>
      <c r="GX158" s="251"/>
      <c r="GY158" s="251"/>
      <c r="GZ158" s="251"/>
      <c r="HA158" s="251"/>
      <c r="HB158" s="251"/>
      <c r="HC158" s="251"/>
      <c r="HD158" s="251"/>
      <c r="HE158" s="251"/>
      <c r="HF158" s="251"/>
      <c r="HG158" s="251"/>
      <c r="HH158" s="251"/>
      <c r="HI158" s="251"/>
      <c r="HJ158" s="251"/>
      <c r="HK158" s="251"/>
      <c r="HL158" s="251"/>
      <c r="HM158" s="251"/>
      <c r="HN158" s="251"/>
      <c r="HO158" s="251"/>
      <c r="HP158" s="251"/>
      <c r="HQ158" s="251"/>
      <c r="HR158" s="251"/>
      <c r="HS158" s="251"/>
      <c r="HT158" s="251"/>
      <c r="HU158" s="251"/>
      <c r="HV158" s="251"/>
      <c r="HW158" s="251"/>
      <c r="HX158" s="251"/>
      <c r="HY158" s="251"/>
      <c r="HZ158" s="251"/>
      <c r="IA158" s="251"/>
      <c r="IB158" s="251"/>
      <c r="IC158" s="251"/>
      <c r="ID158" s="251"/>
      <c r="IE158" s="251"/>
      <c r="IF158" s="251"/>
      <c r="IG158" s="251"/>
      <c r="IH158" s="251"/>
      <c r="II158" s="251"/>
      <c r="IJ158" s="251"/>
      <c r="IK158" s="251"/>
      <c r="IL158" s="251"/>
      <c r="IM158" s="251"/>
      <c r="IN158" s="251"/>
      <c r="IO158" s="251"/>
      <c r="IP158" s="251"/>
      <c r="IQ158" s="251"/>
      <c r="IR158" s="251"/>
      <c r="IS158" s="251"/>
      <c r="IT158" s="251"/>
      <c r="IU158" s="251"/>
      <c r="IV158" s="251"/>
    </row>
    <row r="159" spans="1:256" ht="12.75" customHeight="1">
      <c r="A159" s="794"/>
      <c r="B159" s="797"/>
      <c r="C159" s="247" t="s">
        <v>1</v>
      </c>
      <c r="D159" s="248">
        <f t="shared" si="55"/>
        <v>3605000</v>
      </c>
      <c r="E159" s="249">
        <f t="shared" si="56"/>
        <v>3605000</v>
      </c>
      <c r="F159" s="249">
        <f t="shared" si="57"/>
        <v>2725000</v>
      </c>
      <c r="G159" s="249"/>
      <c r="H159" s="249">
        <f>100000+100000+2525000</f>
        <v>2725000</v>
      </c>
      <c r="I159" s="249"/>
      <c r="J159" s="249"/>
      <c r="K159" s="249">
        <f>3605000-2725000</f>
        <v>880000</v>
      </c>
      <c r="L159" s="249"/>
      <c r="M159" s="249">
        <f t="shared" si="58"/>
        <v>0</v>
      </c>
      <c r="N159" s="249"/>
      <c r="O159" s="249"/>
      <c r="P159" s="249"/>
      <c r="Q159" s="250"/>
      <c r="R159" s="250"/>
      <c r="S159" s="250"/>
      <c r="T159" s="250"/>
      <c r="U159" s="250"/>
      <c r="V159" s="251"/>
      <c r="W159" s="251"/>
      <c r="X159" s="251"/>
      <c r="Y159" s="251"/>
      <c r="Z159" s="251"/>
      <c r="AA159" s="251"/>
      <c r="AB159" s="251"/>
      <c r="AC159" s="251"/>
      <c r="AD159" s="251"/>
      <c r="AE159" s="251"/>
      <c r="AF159" s="251"/>
      <c r="AG159" s="251"/>
      <c r="AH159" s="251"/>
      <c r="AI159" s="251"/>
      <c r="AJ159" s="251"/>
      <c r="AK159" s="251"/>
      <c r="AL159" s="251"/>
      <c r="AM159" s="251"/>
      <c r="AN159" s="251"/>
      <c r="AO159" s="251"/>
      <c r="AP159" s="251"/>
      <c r="AQ159" s="251"/>
      <c r="AR159" s="251"/>
      <c r="AS159" s="251"/>
      <c r="AT159" s="251"/>
      <c r="AU159" s="251"/>
      <c r="AV159" s="251"/>
      <c r="AW159" s="251"/>
      <c r="AX159" s="251"/>
      <c r="AY159" s="251"/>
      <c r="AZ159" s="251"/>
      <c r="BA159" s="251"/>
      <c r="BB159" s="251"/>
      <c r="BC159" s="251"/>
      <c r="BD159" s="251"/>
      <c r="BE159" s="251"/>
      <c r="BF159" s="251"/>
      <c r="BG159" s="251"/>
      <c r="BH159" s="251"/>
      <c r="BI159" s="251"/>
      <c r="BJ159" s="251"/>
      <c r="BK159" s="251"/>
      <c r="BL159" s="251"/>
      <c r="BM159" s="251"/>
      <c r="BN159" s="251"/>
      <c r="BO159" s="251"/>
      <c r="BP159" s="251"/>
      <c r="BQ159" s="251"/>
      <c r="BR159" s="251"/>
      <c r="BS159" s="251"/>
      <c r="BT159" s="251"/>
      <c r="BU159" s="251"/>
      <c r="BV159" s="251"/>
      <c r="BW159" s="251"/>
      <c r="BX159" s="251"/>
      <c r="BY159" s="251"/>
      <c r="BZ159" s="251"/>
      <c r="CA159" s="251"/>
      <c r="CB159" s="251"/>
      <c r="CC159" s="251"/>
      <c r="CD159" s="251"/>
      <c r="CE159" s="251"/>
      <c r="CF159" s="251"/>
      <c r="CG159" s="251"/>
      <c r="CH159" s="251"/>
      <c r="CI159" s="251"/>
      <c r="CJ159" s="251"/>
      <c r="CK159" s="251"/>
      <c r="CL159" s="251"/>
      <c r="CM159" s="251"/>
      <c r="CN159" s="251"/>
      <c r="CO159" s="251"/>
      <c r="CP159" s="251"/>
      <c r="CQ159" s="251"/>
      <c r="CR159" s="251"/>
      <c r="CS159" s="251"/>
      <c r="CT159" s="251"/>
      <c r="CU159" s="251"/>
      <c r="CV159" s="251"/>
      <c r="CW159" s="251"/>
      <c r="CX159" s="251"/>
      <c r="CY159" s="251"/>
      <c r="CZ159" s="251"/>
      <c r="DA159" s="251"/>
      <c r="DB159" s="251"/>
      <c r="DC159" s="251"/>
      <c r="DD159" s="251"/>
      <c r="DE159" s="251"/>
      <c r="DF159" s="251"/>
      <c r="DG159" s="251"/>
      <c r="DH159" s="251"/>
      <c r="DI159" s="251"/>
      <c r="DJ159" s="251"/>
      <c r="DK159" s="251"/>
      <c r="DL159" s="251"/>
      <c r="DM159" s="251"/>
      <c r="DN159" s="251"/>
      <c r="DO159" s="251"/>
      <c r="DP159" s="251"/>
      <c r="DQ159" s="251"/>
      <c r="DR159" s="251"/>
      <c r="DS159" s="251"/>
      <c r="DT159" s="251"/>
      <c r="DU159" s="251"/>
      <c r="DV159" s="251"/>
      <c r="DW159" s="251"/>
      <c r="DX159" s="251"/>
      <c r="DY159" s="251"/>
      <c r="DZ159" s="251"/>
      <c r="EA159" s="251"/>
      <c r="EB159" s="251"/>
      <c r="EC159" s="251"/>
      <c r="ED159" s="251"/>
      <c r="EE159" s="251"/>
      <c r="EF159" s="251"/>
      <c r="EG159" s="251"/>
      <c r="EH159" s="251"/>
      <c r="EI159" s="251"/>
      <c r="EJ159" s="251"/>
      <c r="EK159" s="251"/>
      <c r="EL159" s="251"/>
      <c r="EM159" s="251"/>
      <c r="EN159" s="251"/>
      <c r="EO159" s="251"/>
      <c r="EP159" s="251"/>
      <c r="EQ159" s="251"/>
      <c r="ER159" s="251"/>
      <c r="ES159" s="251"/>
      <c r="ET159" s="251"/>
      <c r="EU159" s="251"/>
      <c r="EV159" s="251"/>
      <c r="EW159" s="251"/>
      <c r="EX159" s="251"/>
      <c r="EY159" s="251"/>
      <c r="EZ159" s="251"/>
      <c r="FA159" s="251"/>
      <c r="FB159" s="251"/>
      <c r="FC159" s="251"/>
      <c r="FD159" s="251"/>
      <c r="FE159" s="251"/>
      <c r="FF159" s="251"/>
      <c r="FG159" s="251"/>
      <c r="FH159" s="251"/>
      <c r="FI159" s="251"/>
      <c r="FJ159" s="251"/>
      <c r="FK159" s="251"/>
      <c r="FL159" s="251"/>
      <c r="FM159" s="251"/>
      <c r="FN159" s="251"/>
      <c r="FO159" s="251"/>
      <c r="FP159" s="251"/>
      <c r="FQ159" s="251"/>
      <c r="FR159" s="251"/>
      <c r="FS159" s="251"/>
      <c r="FT159" s="251"/>
      <c r="FU159" s="251"/>
      <c r="FV159" s="251"/>
      <c r="FW159" s="251"/>
      <c r="FX159" s="251"/>
      <c r="FY159" s="251"/>
      <c r="FZ159" s="251"/>
      <c r="GA159" s="251"/>
      <c r="GB159" s="251"/>
      <c r="GC159" s="251"/>
      <c r="GD159" s="251"/>
      <c r="GE159" s="251"/>
      <c r="GF159" s="251"/>
      <c r="GG159" s="251"/>
      <c r="GH159" s="251"/>
      <c r="GI159" s="251"/>
      <c r="GJ159" s="251"/>
      <c r="GK159" s="251"/>
      <c r="GL159" s="251"/>
      <c r="GM159" s="251"/>
      <c r="GN159" s="251"/>
      <c r="GO159" s="251"/>
      <c r="GP159" s="251"/>
      <c r="GQ159" s="251"/>
      <c r="GR159" s="251"/>
      <c r="GS159" s="251"/>
      <c r="GT159" s="251"/>
      <c r="GU159" s="251"/>
      <c r="GV159" s="251"/>
      <c r="GW159" s="251"/>
      <c r="GX159" s="251"/>
      <c r="GY159" s="251"/>
      <c r="GZ159" s="251"/>
      <c r="HA159" s="251"/>
      <c r="HB159" s="251"/>
      <c r="HC159" s="251"/>
      <c r="HD159" s="251"/>
      <c r="HE159" s="251"/>
      <c r="HF159" s="251"/>
      <c r="HG159" s="251"/>
      <c r="HH159" s="251"/>
      <c r="HI159" s="251"/>
      <c r="HJ159" s="251"/>
      <c r="HK159" s="251"/>
      <c r="HL159" s="251"/>
      <c r="HM159" s="251"/>
      <c r="HN159" s="251"/>
      <c r="HO159" s="251"/>
      <c r="HP159" s="251"/>
      <c r="HQ159" s="251"/>
      <c r="HR159" s="251"/>
      <c r="HS159" s="251"/>
      <c r="HT159" s="251"/>
      <c r="HU159" s="251"/>
      <c r="HV159" s="251"/>
      <c r="HW159" s="251"/>
      <c r="HX159" s="251"/>
      <c r="HY159" s="251"/>
      <c r="HZ159" s="251"/>
      <c r="IA159" s="251"/>
      <c r="IB159" s="251"/>
      <c r="IC159" s="251"/>
      <c r="ID159" s="251"/>
      <c r="IE159" s="251"/>
      <c r="IF159" s="251"/>
      <c r="IG159" s="251"/>
      <c r="IH159" s="251"/>
      <c r="II159" s="251"/>
      <c r="IJ159" s="251"/>
      <c r="IK159" s="251"/>
      <c r="IL159" s="251"/>
      <c r="IM159" s="251"/>
      <c r="IN159" s="251"/>
      <c r="IO159" s="251"/>
      <c r="IP159" s="251"/>
      <c r="IQ159" s="251"/>
      <c r="IR159" s="251"/>
      <c r="IS159" s="251"/>
      <c r="IT159" s="251"/>
      <c r="IU159" s="251"/>
      <c r="IV159" s="251"/>
    </row>
    <row r="160" spans="1:256" ht="12.75" customHeight="1">
      <c r="A160" s="795"/>
      <c r="B160" s="798"/>
      <c r="C160" s="247" t="s">
        <v>2</v>
      </c>
      <c r="D160" s="248">
        <f>D158+D159</f>
        <v>15050518</v>
      </c>
      <c r="E160" s="249">
        <f t="shared" ref="E160:P160" si="64">E158+E159</f>
        <v>15050518</v>
      </c>
      <c r="F160" s="249">
        <f t="shared" si="64"/>
        <v>11273518</v>
      </c>
      <c r="G160" s="249">
        <f t="shared" si="64"/>
        <v>53400</v>
      </c>
      <c r="H160" s="249">
        <f t="shared" si="64"/>
        <v>11220118</v>
      </c>
      <c r="I160" s="249">
        <f t="shared" si="64"/>
        <v>140000</v>
      </c>
      <c r="J160" s="249">
        <f t="shared" si="64"/>
        <v>407000</v>
      </c>
      <c r="K160" s="249">
        <f t="shared" si="64"/>
        <v>3230000</v>
      </c>
      <c r="L160" s="249">
        <f t="shared" si="64"/>
        <v>0</v>
      </c>
      <c r="M160" s="249">
        <f t="shared" si="64"/>
        <v>0</v>
      </c>
      <c r="N160" s="249">
        <f t="shared" si="64"/>
        <v>0</v>
      </c>
      <c r="O160" s="249">
        <f t="shared" si="64"/>
        <v>0</v>
      </c>
      <c r="P160" s="249">
        <f t="shared" si="64"/>
        <v>0</v>
      </c>
      <c r="Q160" s="250"/>
      <c r="R160" s="250"/>
      <c r="S160" s="250"/>
      <c r="T160" s="250"/>
      <c r="U160" s="250"/>
      <c r="V160" s="251"/>
      <c r="W160" s="251"/>
      <c r="X160" s="251"/>
      <c r="Y160" s="251"/>
      <c r="Z160" s="251"/>
      <c r="AA160" s="251"/>
      <c r="AB160" s="251"/>
      <c r="AC160" s="251"/>
      <c r="AD160" s="251"/>
      <c r="AE160" s="251"/>
      <c r="AF160" s="251"/>
      <c r="AG160" s="251"/>
      <c r="AH160" s="251"/>
      <c r="AI160" s="251"/>
      <c r="AJ160" s="251"/>
      <c r="AK160" s="251"/>
      <c r="AL160" s="251"/>
      <c r="AM160" s="251"/>
      <c r="AN160" s="251"/>
      <c r="AO160" s="251"/>
      <c r="AP160" s="251"/>
      <c r="AQ160" s="251"/>
      <c r="AR160" s="251"/>
      <c r="AS160" s="251"/>
      <c r="AT160" s="251"/>
      <c r="AU160" s="251"/>
      <c r="AV160" s="251"/>
      <c r="AW160" s="251"/>
      <c r="AX160" s="251"/>
      <c r="AY160" s="251"/>
      <c r="AZ160" s="251"/>
      <c r="BA160" s="251"/>
      <c r="BB160" s="251"/>
      <c r="BC160" s="251"/>
      <c r="BD160" s="251"/>
      <c r="BE160" s="251"/>
      <c r="BF160" s="251"/>
      <c r="BG160" s="251"/>
      <c r="BH160" s="251"/>
      <c r="BI160" s="251"/>
      <c r="BJ160" s="251"/>
      <c r="BK160" s="251"/>
      <c r="BL160" s="251"/>
      <c r="BM160" s="251"/>
      <c r="BN160" s="251"/>
      <c r="BO160" s="251"/>
      <c r="BP160" s="251"/>
      <c r="BQ160" s="251"/>
      <c r="BR160" s="251"/>
      <c r="BS160" s="251"/>
      <c r="BT160" s="251"/>
      <c r="BU160" s="251"/>
      <c r="BV160" s="251"/>
      <c r="BW160" s="251"/>
      <c r="BX160" s="251"/>
      <c r="BY160" s="251"/>
      <c r="BZ160" s="251"/>
      <c r="CA160" s="251"/>
      <c r="CB160" s="251"/>
      <c r="CC160" s="251"/>
      <c r="CD160" s="251"/>
      <c r="CE160" s="251"/>
      <c r="CF160" s="251"/>
      <c r="CG160" s="251"/>
      <c r="CH160" s="251"/>
      <c r="CI160" s="251"/>
      <c r="CJ160" s="251"/>
      <c r="CK160" s="251"/>
      <c r="CL160" s="251"/>
      <c r="CM160" s="251"/>
      <c r="CN160" s="251"/>
      <c r="CO160" s="251"/>
      <c r="CP160" s="251"/>
      <c r="CQ160" s="251"/>
      <c r="CR160" s="251"/>
      <c r="CS160" s="251"/>
      <c r="CT160" s="251"/>
      <c r="CU160" s="251"/>
      <c r="CV160" s="251"/>
      <c r="CW160" s="251"/>
      <c r="CX160" s="251"/>
      <c r="CY160" s="251"/>
      <c r="CZ160" s="251"/>
      <c r="DA160" s="251"/>
      <c r="DB160" s="251"/>
      <c r="DC160" s="251"/>
      <c r="DD160" s="251"/>
      <c r="DE160" s="251"/>
      <c r="DF160" s="251"/>
      <c r="DG160" s="251"/>
      <c r="DH160" s="251"/>
      <c r="DI160" s="251"/>
      <c r="DJ160" s="251"/>
      <c r="DK160" s="251"/>
      <c r="DL160" s="251"/>
      <c r="DM160" s="251"/>
      <c r="DN160" s="251"/>
      <c r="DO160" s="251"/>
      <c r="DP160" s="251"/>
      <c r="DQ160" s="251"/>
      <c r="DR160" s="251"/>
      <c r="DS160" s="251"/>
      <c r="DT160" s="251"/>
      <c r="DU160" s="251"/>
      <c r="DV160" s="251"/>
      <c r="DW160" s="251"/>
      <c r="DX160" s="251"/>
      <c r="DY160" s="251"/>
      <c r="DZ160" s="251"/>
      <c r="EA160" s="251"/>
      <c r="EB160" s="251"/>
      <c r="EC160" s="251"/>
      <c r="ED160" s="251"/>
      <c r="EE160" s="251"/>
      <c r="EF160" s="251"/>
      <c r="EG160" s="251"/>
      <c r="EH160" s="251"/>
      <c r="EI160" s="251"/>
      <c r="EJ160" s="251"/>
      <c r="EK160" s="251"/>
      <c r="EL160" s="251"/>
      <c r="EM160" s="251"/>
      <c r="EN160" s="251"/>
      <c r="EO160" s="251"/>
      <c r="EP160" s="251"/>
      <c r="EQ160" s="251"/>
      <c r="ER160" s="251"/>
      <c r="ES160" s="251"/>
      <c r="ET160" s="251"/>
      <c r="EU160" s="251"/>
      <c r="EV160" s="251"/>
      <c r="EW160" s="251"/>
      <c r="EX160" s="251"/>
      <c r="EY160" s="251"/>
      <c r="EZ160" s="251"/>
      <c r="FA160" s="251"/>
      <c r="FB160" s="251"/>
      <c r="FC160" s="251"/>
      <c r="FD160" s="251"/>
      <c r="FE160" s="251"/>
      <c r="FF160" s="251"/>
      <c r="FG160" s="251"/>
      <c r="FH160" s="251"/>
      <c r="FI160" s="251"/>
      <c r="FJ160" s="251"/>
      <c r="FK160" s="251"/>
      <c r="FL160" s="251"/>
      <c r="FM160" s="251"/>
      <c r="FN160" s="251"/>
      <c r="FO160" s="251"/>
      <c r="FP160" s="251"/>
      <c r="FQ160" s="251"/>
      <c r="FR160" s="251"/>
      <c r="FS160" s="251"/>
      <c r="FT160" s="251"/>
      <c r="FU160" s="251"/>
      <c r="FV160" s="251"/>
      <c r="FW160" s="251"/>
      <c r="FX160" s="251"/>
      <c r="FY160" s="251"/>
      <c r="FZ160" s="251"/>
      <c r="GA160" s="251"/>
      <c r="GB160" s="251"/>
      <c r="GC160" s="251"/>
      <c r="GD160" s="251"/>
      <c r="GE160" s="251"/>
      <c r="GF160" s="251"/>
      <c r="GG160" s="251"/>
      <c r="GH160" s="251"/>
      <c r="GI160" s="251"/>
      <c r="GJ160" s="251"/>
      <c r="GK160" s="251"/>
      <c r="GL160" s="251"/>
      <c r="GM160" s="251"/>
      <c r="GN160" s="251"/>
      <c r="GO160" s="251"/>
      <c r="GP160" s="251"/>
      <c r="GQ160" s="251"/>
      <c r="GR160" s="251"/>
      <c r="GS160" s="251"/>
      <c r="GT160" s="251"/>
      <c r="GU160" s="251"/>
      <c r="GV160" s="251"/>
      <c r="GW160" s="251"/>
      <c r="GX160" s="251"/>
      <c r="GY160" s="251"/>
      <c r="GZ160" s="251"/>
      <c r="HA160" s="251"/>
      <c r="HB160" s="251"/>
      <c r="HC160" s="251"/>
      <c r="HD160" s="251"/>
      <c r="HE160" s="251"/>
      <c r="HF160" s="251"/>
      <c r="HG160" s="251"/>
      <c r="HH160" s="251"/>
      <c r="HI160" s="251"/>
      <c r="HJ160" s="251"/>
      <c r="HK160" s="251"/>
      <c r="HL160" s="251"/>
      <c r="HM160" s="251"/>
      <c r="HN160" s="251"/>
      <c r="HO160" s="251"/>
      <c r="HP160" s="251"/>
      <c r="HQ160" s="251"/>
      <c r="HR160" s="251"/>
      <c r="HS160" s="251"/>
      <c r="HT160" s="251"/>
      <c r="HU160" s="251"/>
      <c r="HV160" s="251"/>
      <c r="HW160" s="251"/>
      <c r="HX160" s="251"/>
      <c r="HY160" s="251"/>
      <c r="HZ160" s="251"/>
      <c r="IA160" s="251"/>
      <c r="IB160" s="251"/>
      <c r="IC160" s="251"/>
      <c r="ID160" s="251"/>
      <c r="IE160" s="251"/>
      <c r="IF160" s="251"/>
      <c r="IG160" s="251"/>
      <c r="IH160" s="251"/>
      <c r="II160" s="251"/>
      <c r="IJ160" s="251"/>
      <c r="IK160" s="251"/>
      <c r="IL160" s="251"/>
      <c r="IM160" s="251"/>
      <c r="IN160" s="251"/>
      <c r="IO160" s="251"/>
      <c r="IP160" s="251"/>
      <c r="IQ160" s="251"/>
      <c r="IR160" s="251"/>
      <c r="IS160" s="251"/>
      <c r="IT160" s="251"/>
      <c r="IU160" s="251"/>
      <c r="IV160" s="251"/>
    </row>
    <row r="161" spans="1:256" ht="15" hidden="1">
      <c r="A161" s="805" t="s">
        <v>55</v>
      </c>
      <c r="B161" s="808" t="s">
        <v>56</v>
      </c>
      <c r="C161" s="242" t="s">
        <v>0</v>
      </c>
      <c r="D161" s="243">
        <f t="shared" ref="D161:P162" si="65">D164</f>
        <v>2000</v>
      </c>
      <c r="E161" s="244">
        <f t="shared" si="65"/>
        <v>2000</v>
      </c>
      <c r="F161" s="244">
        <f t="shared" si="65"/>
        <v>2000</v>
      </c>
      <c r="G161" s="244">
        <f t="shared" si="65"/>
        <v>0</v>
      </c>
      <c r="H161" s="244">
        <f t="shared" si="65"/>
        <v>2000</v>
      </c>
      <c r="I161" s="244">
        <f t="shared" si="65"/>
        <v>0</v>
      </c>
      <c r="J161" s="244">
        <f t="shared" si="65"/>
        <v>0</v>
      </c>
      <c r="K161" s="244">
        <f t="shared" si="65"/>
        <v>0</v>
      </c>
      <c r="L161" s="244">
        <f t="shared" si="65"/>
        <v>0</v>
      </c>
      <c r="M161" s="244">
        <f t="shared" si="65"/>
        <v>0</v>
      </c>
      <c r="N161" s="244">
        <f t="shared" si="65"/>
        <v>0</v>
      </c>
      <c r="O161" s="244">
        <f>O164</f>
        <v>0</v>
      </c>
      <c r="P161" s="244">
        <f t="shared" si="65"/>
        <v>0</v>
      </c>
      <c r="Q161" s="257"/>
      <c r="R161" s="257"/>
      <c r="S161" s="257"/>
      <c r="T161" s="257"/>
      <c r="U161" s="257"/>
      <c r="V161" s="258"/>
      <c r="W161" s="258"/>
      <c r="X161" s="258"/>
      <c r="Y161" s="258"/>
      <c r="Z161" s="258"/>
      <c r="AA161" s="258"/>
      <c r="AB161" s="258"/>
      <c r="AC161" s="258"/>
      <c r="AD161" s="258"/>
      <c r="AE161" s="258"/>
      <c r="AF161" s="258"/>
      <c r="AG161" s="258"/>
      <c r="AH161" s="258"/>
      <c r="AI161" s="258"/>
      <c r="AJ161" s="258"/>
      <c r="AK161" s="258"/>
      <c r="AL161" s="258"/>
      <c r="AM161" s="258"/>
      <c r="AN161" s="258"/>
      <c r="AO161" s="258"/>
      <c r="AP161" s="258"/>
      <c r="AQ161" s="258"/>
      <c r="AR161" s="258"/>
      <c r="AS161" s="258"/>
      <c r="AT161" s="258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8"/>
      <c r="BV161" s="258"/>
      <c r="BW161" s="258"/>
      <c r="BX161" s="258"/>
      <c r="BY161" s="258"/>
      <c r="BZ161" s="258"/>
      <c r="CA161" s="258"/>
      <c r="CB161" s="258"/>
      <c r="CC161" s="258"/>
      <c r="CD161" s="258"/>
      <c r="CE161" s="258"/>
      <c r="CF161" s="258"/>
      <c r="CG161" s="258"/>
      <c r="CH161" s="258"/>
      <c r="CI161" s="258"/>
      <c r="CJ161" s="258"/>
      <c r="CK161" s="258"/>
      <c r="CL161" s="258"/>
      <c r="CM161" s="258"/>
      <c r="CN161" s="258"/>
      <c r="CO161" s="258"/>
      <c r="CP161" s="258"/>
      <c r="CQ161" s="258"/>
      <c r="CR161" s="258"/>
      <c r="CS161" s="258"/>
      <c r="CT161" s="258"/>
      <c r="CU161" s="258"/>
      <c r="CV161" s="258"/>
      <c r="CW161" s="258"/>
      <c r="CX161" s="258"/>
      <c r="CY161" s="258"/>
      <c r="CZ161" s="258"/>
      <c r="DA161" s="258"/>
      <c r="DB161" s="258"/>
      <c r="DC161" s="258"/>
      <c r="DD161" s="258"/>
      <c r="DE161" s="258"/>
      <c r="DF161" s="258"/>
      <c r="DG161" s="258"/>
      <c r="DH161" s="258"/>
      <c r="DI161" s="258"/>
      <c r="DJ161" s="258"/>
      <c r="DK161" s="258"/>
      <c r="DL161" s="258"/>
      <c r="DM161" s="258"/>
      <c r="DN161" s="258"/>
      <c r="DO161" s="258"/>
      <c r="DP161" s="258"/>
      <c r="DQ161" s="258"/>
      <c r="DR161" s="258"/>
      <c r="DS161" s="258"/>
      <c r="DT161" s="258"/>
      <c r="DU161" s="258"/>
      <c r="DV161" s="258"/>
      <c r="DW161" s="258"/>
      <c r="DX161" s="258"/>
      <c r="DY161" s="258"/>
      <c r="DZ161" s="258"/>
      <c r="EA161" s="258"/>
      <c r="EB161" s="258"/>
      <c r="EC161" s="258"/>
      <c r="ED161" s="258"/>
      <c r="EE161" s="258"/>
      <c r="EF161" s="258"/>
      <c r="EG161" s="258"/>
      <c r="EH161" s="258"/>
      <c r="EI161" s="258"/>
      <c r="EJ161" s="258"/>
      <c r="EK161" s="258"/>
      <c r="EL161" s="258"/>
      <c r="EM161" s="258"/>
      <c r="EN161" s="258"/>
      <c r="EO161" s="258"/>
      <c r="EP161" s="258"/>
      <c r="EQ161" s="258"/>
      <c r="ER161" s="258"/>
      <c r="ES161" s="258"/>
      <c r="ET161" s="258"/>
      <c r="EU161" s="258"/>
      <c r="EV161" s="258"/>
      <c r="EW161" s="258"/>
      <c r="EX161" s="258"/>
      <c r="EY161" s="258"/>
      <c r="EZ161" s="258"/>
      <c r="FA161" s="258"/>
      <c r="FB161" s="258"/>
      <c r="FC161" s="258"/>
      <c r="FD161" s="258"/>
      <c r="FE161" s="258"/>
      <c r="FF161" s="258"/>
      <c r="FG161" s="258"/>
      <c r="FH161" s="258"/>
      <c r="FI161" s="258"/>
      <c r="FJ161" s="258"/>
      <c r="FK161" s="258"/>
      <c r="FL161" s="258"/>
      <c r="FM161" s="258"/>
      <c r="FN161" s="258"/>
      <c r="FO161" s="258"/>
      <c r="FP161" s="258"/>
      <c r="FQ161" s="258"/>
      <c r="FR161" s="258"/>
      <c r="FS161" s="258"/>
      <c r="FT161" s="258"/>
      <c r="FU161" s="258"/>
      <c r="FV161" s="258"/>
      <c r="FW161" s="258"/>
      <c r="FX161" s="258"/>
      <c r="FY161" s="258"/>
      <c r="FZ161" s="258"/>
      <c r="GA161" s="258"/>
      <c r="GB161" s="258"/>
      <c r="GC161" s="258"/>
      <c r="GD161" s="258"/>
      <c r="GE161" s="258"/>
      <c r="GF161" s="258"/>
      <c r="GG161" s="258"/>
      <c r="GH161" s="258"/>
      <c r="GI161" s="258"/>
      <c r="GJ161" s="258"/>
      <c r="GK161" s="258"/>
      <c r="GL161" s="258"/>
      <c r="GM161" s="258"/>
      <c r="GN161" s="258"/>
      <c r="GO161" s="258"/>
      <c r="GP161" s="258"/>
      <c r="GQ161" s="258"/>
      <c r="GR161" s="258"/>
      <c r="GS161" s="258"/>
      <c r="GT161" s="258"/>
      <c r="GU161" s="258"/>
      <c r="GV161" s="258"/>
      <c r="GW161" s="258"/>
      <c r="GX161" s="258"/>
      <c r="GY161" s="258"/>
      <c r="GZ161" s="258"/>
      <c r="HA161" s="258"/>
      <c r="HB161" s="258"/>
      <c r="HC161" s="258"/>
      <c r="HD161" s="258"/>
      <c r="HE161" s="258"/>
      <c r="HF161" s="258"/>
      <c r="HG161" s="258"/>
      <c r="HH161" s="258"/>
      <c r="HI161" s="258"/>
      <c r="HJ161" s="258"/>
      <c r="HK161" s="258"/>
      <c r="HL161" s="258"/>
      <c r="HM161" s="258"/>
      <c r="HN161" s="258"/>
      <c r="HO161" s="258"/>
      <c r="HP161" s="258"/>
      <c r="HQ161" s="258"/>
      <c r="HR161" s="258"/>
      <c r="HS161" s="258"/>
      <c r="HT161" s="258"/>
      <c r="HU161" s="258"/>
      <c r="HV161" s="258"/>
      <c r="HW161" s="258"/>
      <c r="HX161" s="258"/>
      <c r="HY161" s="258"/>
      <c r="HZ161" s="258"/>
      <c r="IA161" s="258"/>
      <c r="IB161" s="258"/>
      <c r="IC161" s="258"/>
      <c r="ID161" s="258"/>
      <c r="IE161" s="258"/>
      <c r="IF161" s="258"/>
      <c r="IG161" s="258"/>
      <c r="IH161" s="258"/>
      <c r="II161" s="258"/>
      <c r="IJ161" s="258"/>
      <c r="IK161" s="258"/>
      <c r="IL161" s="258"/>
      <c r="IM161" s="258"/>
      <c r="IN161" s="258"/>
      <c r="IO161" s="258"/>
      <c r="IP161" s="258"/>
      <c r="IQ161" s="258"/>
      <c r="IR161" s="258"/>
      <c r="IS161" s="258"/>
      <c r="IT161" s="258"/>
      <c r="IU161" s="258"/>
      <c r="IV161" s="258"/>
    </row>
    <row r="162" spans="1:256" ht="15" hidden="1">
      <c r="A162" s="806"/>
      <c r="B162" s="809"/>
      <c r="C162" s="242" t="s">
        <v>1</v>
      </c>
      <c r="D162" s="243">
        <f t="shared" si="65"/>
        <v>0</v>
      </c>
      <c r="E162" s="244">
        <f t="shared" si="65"/>
        <v>0</v>
      </c>
      <c r="F162" s="244">
        <f t="shared" si="65"/>
        <v>0</v>
      </c>
      <c r="G162" s="244">
        <f t="shared" si="65"/>
        <v>0</v>
      </c>
      <c r="H162" s="244">
        <f t="shared" si="65"/>
        <v>0</v>
      </c>
      <c r="I162" s="244">
        <f t="shared" si="65"/>
        <v>0</v>
      </c>
      <c r="J162" s="244">
        <f t="shared" si="65"/>
        <v>0</v>
      </c>
      <c r="K162" s="244">
        <f t="shared" si="65"/>
        <v>0</v>
      </c>
      <c r="L162" s="244">
        <f t="shared" si="65"/>
        <v>0</v>
      </c>
      <c r="M162" s="244">
        <f t="shared" si="65"/>
        <v>0</v>
      </c>
      <c r="N162" s="244">
        <f t="shared" si="65"/>
        <v>0</v>
      </c>
      <c r="O162" s="244">
        <f>O165</f>
        <v>0</v>
      </c>
      <c r="P162" s="244">
        <f t="shared" si="65"/>
        <v>0</v>
      </c>
      <c r="Q162" s="257"/>
      <c r="R162" s="257"/>
      <c r="S162" s="257"/>
      <c r="T162" s="257"/>
      <c r="U162" s="257"/>
      <c r="V162" s="258"/>
      <c r="W162" s="258"/>
      <c r="X162" s="258"/>
      <c r="Y162" s="258"/>
      <c r="Z162" s="258"/>
      <c r="AA162" s="258"/>
      <c r="AB162" s="258"/>
      <c r="AC162" s="258"/>
      <c r="AD162" s="258"/>
      <c r="AE162" s="258"/>
      <c r="AF162" s="258"/>
      <c r="AG162" s="258"/>
      <c r="AH162" s="258"/>
      <c r="AI162" s="258"/>
      <c r="AJ162" s="258"/>
      <c r="AK162" s="258"/>
      <c r="AL162" s="258"/>
      <c r="AM162" s="258"/>
      <c r="AN162" s="258"/>
      <c r="AO162" s="258"/>
      <c r="AP162" s="258"/>
      <c r="AQ162" s="258"/>
      <c r="AR162" s="258"/>
      <c r="AS162" s="258"/>
      <c r="AT162" s="258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8"/>
      <c r="BV162" s="258"/>
      <c r="BW162" s="258"/>
      <c r="BX162" s="258"/>
      <c r="BY162" s="258"/>
      <c r="BZ162" s="258"/>
      <c r="CA162" s="258"/>
      <c r="CB162" s="258"/>
      <c r="CC162" s="258"/>
      <c r="CD162" s="258"/>
      <c r="CE162" s="258"/>
      <c r="CF162" s="258"/>
      <c r="CG162" s="258"/>
      <c r="CH162" s="258"/>
      <c r="CI162" s="258"/>
      <c r="CJ162" s="258"/>
      <c r="CK162" s="258"/>
      <c r="CL162" s="258"/>
      <c r="CM162" s="258"/>
      <c r="CN162" s="258"/>
      <c r="CO162" s="258"/>
      <c r="CP162" s="258"/>
      <c r="CQ162" s="258"/>
      <c r="CR162" s="258"/>
      <c r="CS162" s="258"/>
      <c r="CT162" s="258"/>
      <c r="CU162" s="258"/>
      <c r="CV162" s="258"/>
      <c r="CW162" s="258"/>
      <c r="CX162" s="258"/>
      <c r="CY162" s="258"/>
      <c r="CZ162" s="258"/>
      <c r="DA162" s="258"/>
      <c r="DB162" s="258"/>
      <c r="DC162" s="258"/>
      <c r="DD162" s="258"/>
      <c r="DE162" s="258"/>
      <c r="DF162" s="258"/>
      <c r="DG162" s="258"/>
      <c r="DH162" s="258"/>
      <c r="DI162" s="258"/>
      <c r="DJ162" s="258"/>
      <c r="DK162" s="258"/>
      <c r="DL162" s="258"/>
      <c r="DM162" s="258"/>
      <c r="DN162" s="258"/>
      <c r="DO162" s="258"/>
      <c r="DP162" s="258"/>
      <c r="DQ162" s="258"/>
      <c r="DR162" s="258"/>
      <c r="DS162" s="258"/>
      <c r="DT162" s="258"/>
      <c r="DU162" s="258"/>
      <c r="DV162" s="258"/>
      <c r="DW162" s="258"/>
      <c r="DX162" s="258"/>
      <c r="DY162" s="258"/>
      <c r="DZ162" s="258"/>
      <c r="EA162" s="258"/>
      <c r="EB162" s="258"/>
      <c r="EC162" s="258"/>
      <c r="ED162" s="258"/>
      <c r="EE162" s="258"/>
      <c r="EF162" s="258"/>
      <c r="EG162" s="258"/>
      <c r="EH162" s="258"/>
      <c r="EI162" s="258"/>
      <c r="EJ162" s="258"/>
      <c r="EK162" s="258"/>
      <c r="EL162" s="258"/>
      <c r="EM162" s="258"/>
      <c r="EN162" s="258"/>
      <c r="EO162" s="258"/>
      <c r="EP162" s="258"/>
      <c r="EQ162" s="258"/>
      <c r="ER162" s="258"/>
      <c r="ES162" s="258"/>
      <c r="ET162" s="258"/>
      <c r="EU162" s="258"/>
      <c r="EV162" s="258"/>
      <c r="EW162" s="258"/>
      <c r="EX162" s="258"/>
      <c r="EY162" s="258"/>
      <c r="EZ162" s="258"/>
      <c r="FA162" s="258"/>
      <c r="FB162" s="258"/>
      <c r="FC162" s="258"/>
      <c r="FD162" s="258"/>
      <c r="FE162" s="258"/>
      <c r="FF162" s="258"/>
      <c r="FG162" s="258"/>
      <c r="FH162" s="258"/>
      <c r="FI162" s="258"/>
      <c r="FJ162" s="258"/>
      <c r="FK162" s="258"/>
      <c r="FL162" s="258"/>
      <c r="FM162" s="258"/>
      <c r="FN162" s="258"/>
      <c r="FO162" s="258"/>
      <c r="FP162" s="258"/>
      <c r="FQ162" s="258"/>
      <c r="FR162" s="258"/>
      <c r="FS162" s="258"/>
      <c r="FT162" s="258"/>
      <c r="FU162" s="258"/>
      <c r="FV162" s="258"/>
      <c r="FW162" s="258"/>
      <c r="FX162" s="258"/>
      <c r="FY162" s="258"/>
      <c r="FZ162" s="258"/>
      <c r="GA162" s="258"/>
      <c r="GB162" s="258"/>
      <c r="GC162" s="258"/>
      <c r="GD162" s="258"/>
      <c r="GE162" s="258"/>
      <c r="GF162" s="258"/>
      <c r="GG162" s="258"/>
      <c r="GH162" s="258"/>
      <c r="GI162" s="258"/>
      <c r="GJ162" s="258"/>
      <c r="GK162" s="258"/>
      <c r="GL162" s="258"/>
      <c r="GM162" s="258"/>
      <c r="GN162" s="258"/>
      <c r="GO162" s="258"/>
      <c r="GP162" s="258"/>
      <c r="GQ162" s="258"/>
      <c r="GR162" s="258"/>
      <c r="GS162" s="258"/>
      <c r="GT162" s="258"/>
      <c r="GU162" s="258"/>
      <c r="GV162" s="258"/>
      <c r="GW162" s="258"/>
      <c r="GX162" s="258"/>
      <c r="GY162" s="258"/>
      <c r="GZ162" s="258"/>
      <c r="HA162" s="258"/>
      <c r="HB162" s="258"/>
      <c r="HC162" s="258"/>
      <c r="HD162" s="258"/>
      <c r="HE162" s="258"/>
      <c r="HF162" s="258"/>
      <c r="HG162" s="258"/>
      <c r="HH162" s="258"/>
      <c r="HI162" s="258"/>
      <c r="HJ162" s="258"/>
      <c r="HK162" s="258"/>
      <c r="HL162" s="258"/>
      <c r="HM162" s="258"/>
      <c r="HN162" s="258"/>
      <c r="HO162" s="258"/>
      <c r="HP162" s="258"/>
      <c r="HQ162" s="258"/>
      <c r="HR162" s="258"/>
      <c r="HS162" s="258"/>
      <c r="HT162" s="258"/>
      <c r="HU162" s="258"/>
      <c r="HV162" s="258"/>
      <c r="HW162" s="258"/>
      <c r="HX162" s="258"/>
      <c r="HY162" s="258"/>
      <c r="HZ162" s="258"/>
      <c r="IA162" s="258"/>
      <c r="IB162" s="258"/>
      <c r="IC162" s="258"/>
      <c r="ID162" s="258"/>
      <c r="IE162" s="258"/>
      <c r="IF162" s="258"/>
      <c r="IG162" s="258"/>
      <c r="IH162" s="258"/>
      <c r="II162" s="258"/>
      <c r="IJ162" s="258"/>
      <c r="IK162" s="258"/>
      <c r="IL162" s="258"/>
      <c r="IM162" s="258"/>
      <c r="IN162" s="258"/>
      <c r="IO162" s="258"/>
      <c r="IP162" s="258"/>
      <c r="IQ162" s="258"/>
      <c r="IR162" s="258"/>
      <c r="IS162" s="258"/>
      <c r="IT162" s="258"/>
      <c r="IU162" s="258"/>
      <c r="IV162" s="258"/>
    </row>
    <row r="163" spans="1:256" ht="15" hidden="1">
      <c r="A163" s="807"/>
      <c r="B163" s="810"/>
      <c r="C163" s="242" t="s">
        <v>2</v>
      </c>
      <c r="D163" s="243">
        <f>D161+D162</f>
        <v>2000</v>
      </c>
      <c r="E163" s="244">
        <f t="shared" ref="E163:P163" si="66">E161+E162</f>
        <v>2000</v>
      </c>
      <c r="F163" s="244">
        <f t="shared" si="66"/>
        <v>2000</v>
      </c>
      <c r="G163" s="244">
        <f t="shared" si="66"/>
        <v>0</v>
      </c>
      <c r="H163" s="244">
        <f t="shared" si="66"/>
        <v>2000</v>
      </c>
      <c r="I163" s="244">
        <f t="shared" si="66"/>
        <v>0</v>
      </c>
      <c r="J163" s="244">
        <f t="shared" si="66"/>
        <v>0</v>
      </c>
      <c r="K163" s="244">
        <f t="shared" si="66"/>
        <v>0</v>
      </c>
      <c r="L163" s="244">
        <f t="shared" si="66"/>
        <v>0</v>
      </c>
      <c r="M163" s="244">
        <f t="shared" si="66"/>
        <v>0</v>
      </c>
      <c r="N163" s="244">
        <f t="shared" si="66"/>
        <v>0</v>
      </c>
      <c r="O163" s="244">
        <f t="shared" si="66"/>
        <v>0</v>
      </c>
      <c r="P163" s="244">
        <f t="shared" si="66"/>
        <v>0</v>
      </c>
      <c r="Q163" s="257"/>
      <c r="R163" s="257"/>
      <c r="S163" s="257"/>
      <c r="T163" s="257"/>
      <c r="U163" s="257"/>
      <c r="V163" s="258"/>
      <c r="W163" s="258"/>
      <c r="X163" s="258"/>
      <c r="Y163" s="258"/>
      <c r="Z163" s="258"/>
      <c r="AA163" s="258"/>
      <c r="AB163" s="258"/>
      <c r="AC163" s="258"/>
      <c r="AD163" s="258"/>
      <c r="AE163" s="258"/>
      <c r="AF163" s="258"/>
      <c r="AG163" s="258"/>
      <c r="AH163" s="258"/>
      <c r="AI163" s="258"/>
      <c r="AJ163" s="258"/>
      <c r="AK163" s="258"/>
      <c r="AL163" s="258"/>
      <c r="AM163" s="258"/>
      <c r="AN163" s="258"/>
      <c r="AO163" s="258"/>
      <c r="AP163" s="258"/>
      <c r="AQ163" s="258"/>
      <c r="AR163" s="258"/>
      <c r="AS163" s="258"/>
      <c r="AT163" s="258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8"/>
      <c r="BV163" s="258"/>
      <c r="BW163" s="258"/>
      <c r="BX163" s="258"/>
      <c r="BY163" s="258"/>
      <c r="BZ163" s="258"/>
      <c r="CA163" s="258"/>
      <c r="CB163" s="258"/>
      <c r="CC163" s="258"/>
      <c r="CD163" s="258"/>
      <c r="CE163" s="258"/>
      <c r="CF163" s="258"/>
      <c r="CG163" s="258"/>
      <c r="CH163" s="258"/>
      <c r="CI163" s="258"/>
      <c r="CJ163" s="258"/>
      <c r="CK163" s="258"/>
      <c r="CL163" s="258"/>
      <c r="CM163" s="258"/>
      <c r="CN163" s="258"/>
      <c r="CO163" s="258"/>
      <c r="CP163" s="258"/>
      <c r="CQ163" s="258"/>
      <c r="CR163" s="258"/>
      <c r="CS163" s="258"/>
      <c r="CT163" s="258"/>
      <c r="CU163" s="258"/>
      <c r="CV163" s="258"/>
      <c r="CW163" s="258"/>
      <c r="CX163" s="258"/>
      <c r="CY163" s="258"/>
      <c r="CZ163" s="258"/>
      <c r="DA163" s="258"/>
      <c r="DB163" s="258"/>
      <c r="DC163" s="258"/>
      <c r="DD163" s="258"/>
      <c r="DE163" s="258"/>
      <c r="DF163" s="258"/>
      <c r="DG163" s="258"/>
      <c r="DH163" s="258"/>
      <c r="DI163" s="258"/>
      <c r="DJ163" s="258"/>
      <c r="DK163" s="258"/>
      <c r="DL163" s="258"/>
      <c r="DM163" s="258"/>
      <c r="DN163" s="258"/>
      <c r="DO163" s="258"/>
      <c r="DP163" s="258"/>
      <c r="DQ163" s="258"/>
      <c r="DR163" s="258"/>
      <c r="DS163" s="258"/>
      <c r="DT163" s="258"/>
      <c r="DU163" s="258"/>
      <c r="DV163" s="258"/>
      <c r="DW163" s="258"/>
      <c r="DX163" s="258"/>
      <c r="DY163" s="258"/>
      <c r="DZ163" s="258"/>
      <c r="EA163" s="258"/>
      <c r="EB163" s="258"/>
      <c r="EC163" s="258"/>
      <c r="ED163" s="258"/>
      <c r="EE163" s="258"/>
      <c r="EF163" s="258"/>
      <c r="EG163" s="258"/>
      <c r="EH163" s="258"/>
      <c r="EI163" s="258"/>
      <c r="EJ163" s="258"/>
      <c r="EK163" s="258"/>
      <c r="EL163" s="258"/>
      <c r="EM163" s="258"/>
      <c r="EN163" s="258"/>
      <c r="EO163" s="258"/>
      <c r="EP163" s="258"/>
      <c r="EQ163" s="258"/>
      <c r="ER163" s="258"/>
      <c r="ES163" s="258"/>
      <c r="ET163" s="258"/>
      <c r="EU163" s="258"/>
      <c r="EV163" s="258"/>
      <c r="EW163" s="258"/>
      <c r="EX163" s="258"/>
      <c r="EY163" s="258"/>
      <c r="EZ163" s="258"/>
      <c r="FA163" s="258"/>
      <c r="FB163" s="258"/>
      <c r="FC163" s="258"/>
      <c r="FD163" s="258"/>
      <c r="FE163" s="258"/>
      <c r="FF163" s="258"/>
      <c r="FG163" s="258"/>
      <c r="FH163" s="258"/>
      <c r="FI163" s="258"/>
      <c r="FJ163" s="258"/>
      <c r="FK163" s="258"/>
      <c r="FL163" s="258"/>
      <c r="FM163" s="258"/>
      <c r="FN163" s="258"/>
      <c r="FO163" s="258"/>
      <c r="FP163" s="258"/>
      <c r="FQ163" s="258"/>
      <c r="FR163" s="258"/>
      <c r="FS163" s="258"/>
      <c r="FT163" s="258"/>
      <c r="FU163" s="258"/>
      <c r="FV163" s="258"/>
      <c r="FW163" s="258"/>
      <c r="FX163" s="258"/>
      <c r="FY163" s="258"/>
      <c r="FZ163" s="258"/>
      <c r="GA163" s="258"/>
      <c r="GB163" s="258"/>
      <c r="GC163" s="258"/>
      <c r="GD163" s="258"/>
      <c r="GE163" s="258"/>
      <c r="GF163" s="258"/>
      <c r="GG163" s="258"/>
      <c r="GH163" s="258"/>
      <c r="GI163" s="258"/>
      <c r="GJ163" s="258"/>
      <c r="GK163" s="258"/>
      <c r="GL163" s="258"/>
      <c r="GM163" s="258"/>
      <c r="GN163" s="258"/>
      <c r="GO163" s="258"/>
      <c r="GP163" s="258"/>
      <c r="GQ163" s="258"/>
      <c r="GR163" s="258"/>
      <c r="GS163" s="258"/>
      <c r="GT163" s="258"/>
      <c r="GU163" s="258"/>
      <c r="GV163" s="258"/>
      <c r="GW163" s="258"/>
      <c r="GX163" s="258"/>
      <c r="GY163" s="258"/>
      <c r="GZ163" s="258"/>
      <c r="HA163" s="258"/>
      <c r="HB163" s="258"/>
      <c r="HC163" s="258"/>
      <c r="HD163" s="258"/>
      <c r="HE163" s="258"/>
      <c r="HF163" s="258"/>
      <c r="HG163" s="258"/>
      <c r="HH163" s="258"/>
      <c r="HI163" s="258"/>
      <c r="HJ163" s="258"/>
      <c r="HK163" s="258"/>
      <c r="HL163" s="258"/>
      <c r="HM163" s="258"/>
      <c r="HN163" s="258"/>
      <c r="HO163" s="258"/>
      <c r="HP163" s="258"/>
      <c r="HQ163" s="258"/>
      <c r="HR163" s="258"/>
      <c r="HS163" s="258"/>
      <c r="HT163" s="258"/>
      <c r="HU163" s="258"/>
      <c r="HV163" s="258"/>
      <c r="HW163" s="258"/>
      <c r="HX163" s="258"/>
      <c r="HY163" s="258"/>
      <c r="HZ163" s="258"/>
      <c r="IA163" s="258"/>
      <c r="IB163" s="258"/>
      <c r="IC163" s="258"/>
      <c r="ID163" s="258"/>
      <c r="IE163" s="258"/>
      <c r="IF163" s="258"/>
      <c r="IG163" s="258"/>
      <c r="IH163" s="258"/>
      <c r="II163" s="258"/>
      <c r="IJ163" s="258"/>
      <c r="IK163" s="258"/>
      <c r="IL163" s="258"/>
      <c r="IM163" s="258"/>
      <c r="IN163" s="258"/>
      <c r="IO163" s="258"/>
      <c r="IP163" s="258"/>
      <c r="IQ163" s="258"/>
      <c r="IR163" s="258"/>
      <c r="IS163" s="258"/>
      <c r="IT163" s="258"/>
      <c r="IU163" s="258"/>
      <c r="IV163" s="258"/>
    </row>
    <row r="164" spans="1:256" hidden="1">
      <c r="A164" s="793" t="s">
        <v>556</v>
      </c>
      <c r="B164" s="796" t="s">
        <v>557</v>
      </c>
      <c r="C164" s="247" t="s">
        <v>0</v>
      </c>
      <c r="D164" s="248">
        <f>E164+M164</f>
        <v>2000</v>
      </c>
      <c r="E164" s="249">
        <f>F164+I164+J164+K164+L164</f>
        <v>2000</v>
      </c>
      <c r="F164" s="249">
        <f>G164+H164</f>
        <v>2000</v>
      </c>
      <c r="G164" s="249">
        <v>0</v>
      </c>
      <c r="H164" s="249">
        <v>2000</v>
      </c>
      <c r="I164" s="249">
        <v>0</v>
      </c>
      <c r="J164" s="249">
        <v>0</v>
      </c>
      <c r="K164" s="249">
        <v>0</v>
      </c>
      <c r="L164" s="249">
        <v>0</v>
      </c>
      <c r="M164" s="249">
        <f>N164+P164</f>
        <v>0</v>
      </c>
      <c r="N164" s="249">
        <v>0</v>
      </c>
      <c r="O164" s="249">
        <v>0</v>
      </c>
      <c r="P164" s="249">
        <v>0</v>
      </c>
      <c r="Q164" s="250"/>
      <c r="R164" s="250"/>
      <c r="S164" s="250"/>
      <c r="T164" s="250"/>
      <c r="U164" s="250"/>
      <c r="V164" s="251"/>
      <c r="W164" s="251"/>
      <c r="X164" s="251"/>
      <c r="Y164" s="251"/>
      <c r="Z164" s="251"/>
      <c r="AA164" s="251"/>
      <c r="AB164" s="251"/>
      <c r="AC164" s="251"/>
      <c r="AD164" s="251"/>
      <c r="AE164" s="251"/>
      <c r="AF164" s="251"/>
      <c r="AG164" s="251"/>
      <c r="AH164" s="251"/>
      <c r="AI164" s="251"/>
      <c r="AJ164" s="251"/>
      <c r="AK164" s="251"/>
      <c r="AL164" s="251"/>
      <c r="AM164" s="251"/>
      <c r="AN164" s="251"/>
      <c r="AO164" s="251"/>
      <c r="AP164" s="251"/>
      <c r="AQ164" s="251"/>
      <c r="AR164" s="251"/>
      <c r="AS164" s="251"/>
      <c r="AT164" s="251"/>
      <c r="AU164" s="251"/>
      <c r="AV164" s="251"/>
      <c r="AW164" s="251"/>
      <c r="AX164" s="251"/>
      <c r="AY164" s="251"/>
      <c r="AZ164" s="251"/>
      <c r="BA164" s="251"/>
      <c r="BB164" s="251"/>
      <c r="BC164" s="251"/>
      <c r="BD164" s="251"/>
      <c r="BE164" s="251"/>
      <c r="BF164" s="251"/>
      <c r="BG164" s="251"/>
      <c r="BH164" s="251"/>
      <c r="BI164" s="251"/>
      <c r="BJ164" s="251"/>
      <c r="BK164" s="251"/>
      <c r="BL164" s="251"/>
      <c r="BM164" s="251"/>
      <c r="BN164" s="251"/>
      <c r="BO164" s="251"/>
      <c r="BP164" s="251"/>
      <c r="BQ164" s="251"/>
      <c r="BR164" s="251"/>
      <c r="BS164" s="251"/>
      <c r="BT164" s="251"/>
      <c r="BU164" s="251"/>
      <c r="BV164" s="251"/>
      <c r="BW164" s="251"/>
      <c r="BX164" s="251"/>
      <c r="BY164" s="251"/>
      <c r="BZ164" s="251"/>
      <c r="CA164" s="251"/>
      <c r="CB164" s="251"/>
      <c r="CC164" s="251"/>
      <c r="CD164" s="251"/>
      <c r="CE164" s="251"/>
      <c r="CF164" s="251"/>
      <c r="CG164" s="251"/>
      <c r="CH164" s="251"/>
      <c r="CI164" s="251"/>
      <c r="CJ164" s="251"/>
      <c r="CK164" s="251"/>
      <c r="CL164" s="251"/>
      <c r="CM164" s="251"/>
      <c r="CN164" s="251"/>
      <c r="CO164" s="251"/>
      <c r="CP164" s="251"/>
      <c r="CQ164" s="251"/>
      <c r="CR164" s="251"/>
      <c r="CS164" s="251"/>
      <c r="CT164" s="251"/>
      <c r="CU164" s="251"/>
      <c r="CV164" s="251"/>
      <c r="CW164" s="251"/>
      <c r="CX164" s="251"/>
      <c r="CY164" s="251"/>
      <c r="CZ164" s="251"/>
      <c r="DA164" s="251"/>
      <c r="DB164" s="251"/>
      <c r="DC164" s="251"/>
      <c r="DD164" s="251"/>
      <c r="DE164" s="251"/>
      <c r="DF164" s="251"/>
      <c r="DG164" s="251"/>
      <c r="DH164" s="251"/>
      <c r="DI164" s="251"/>
      <c r="DJ164" s="251"/>
      <c r="DK164" s="251"/>
      <c r="DL164" s="251"/>
      <c r="DM164" s="251"/>
      <c r="DN164" s="251"/>
      <c r="DO164" s="251"/>
      <c r="DP164" s="251"/>
      <c r="DQ164" s="251"/>
      <c r="DR164" s="251"/>
      <c r="DS164" s="251"/>
      <c r="DT164" s="251"/>
      <c r="DU164" s="251"/>
      <c r="DV164" s="251"/>
      <c r="DW164" s="251"/>
      <c r="DX164" s="251"/>
      <c r="DY164" s="251"/>
      <c r="DZ164" s="251"/>
      <c r="EA164" s="251"/>
      <c r="EB164" s="251"/>
      <c r="EC164" s="251"/>
      <c r="ED164" s="251"/>
      <c r="EE164" s="251"/>
      <c r="EF164" s="251"/>
      <c r="EG164" s="251"/>
      <c r="EH164" s="251"/>
      <c r="EI164" s="251"/>
      <c r="EJ164" s="251"/>
      <c r="EK164" s="251"/>
      <c r="EL164" s="251"/>
      <c r="EM164" s="251"/>
      <c r="EN164" s="251"/>
      <c r="EO164" s="251"/>
      <c r="EP164" s="251"/>
      <c r="EQ164" s="251"/>
      <c r="ER164" s="251"/>
      <c r="ES164" s="251"/>
      <c r="ET164" s="251"/>
      <c r="EU164" s="251"/>
      <c r="EV164" s="251"/>
      <c r="EW164" s="251"/>
      <c r="EX164" s="251"/>
      <c r="EY164" s="251"/>
      <c r="EZ164" s="251"/>
      <c r="FA164" s="251"/>
      <c r="FB164" s="251"/>
      <c r="FC164" s="251"/>
      <c r="FD164" s="251"/>
      <c r="FE164" s="251"/>
      <c r="FF164" s="251"/>
      <c r="FG164" s="251"/>
      <c r="FH164" s="251"/>
      <c r="FI164" s="251"/>
      <c r="FJ164" s="251"/>
      <c r="FK164" s="251"/>
      <c r="FL164" s="251"/>
      <c r="FM164" s="251"/>
      <c r="FN164" s="251"/>
      <c r="FO164" s="251"/>
      <c r="FP164" s="251"/>
      <c r="FQ164" s="251"/>
      <c r="FR164" s="251"/>
      <c r="FS164" s="251"/>
      <c r="FT164" s="251"/>
      <c r="FU164" s="251"/>
      <c r="FV164" s="251"/>
      <c r="FW164" s="251"/>
      <c r="FX164" s="251"/>
      <c r="FY164" s="251"/>
      <c r="FZ164" s="251"/>
      <c r="GA164" s="251"/>
      <c r="GB164" s="251"/>
      <c r="GC164" s="251"/>
      <c r="GD164" s="251"/>
      <c r="GE164" s="251"/>
      <c r="GF164" s="251"/>
      <c r="GG164" s="251"/>
      <c r="GH164" s="251"/>
      <c r="GI164" s="251"/>
      <c r="GJ164" s="251"/>
      <c r="GK164" s="251"/>
      <c r="GL164" s="251"/>
      <c r="GM164" s="251"/>
      <c r="GN164" s="251"/>
      <c r="GO164" s="251"/>
      <c r="GP164" s="251"/>
      <c r="GQ164" s="251"/>
      <c r="GR164" s="251"/>
      <c r="GS164" s="251"/>
      <c r="GT164" s="251"/>
      <c r="GU164" s="251"/>
      <c r="GV164" s="251"/>
      <c r="GW164" s="251"/>
      <c r="GX164" s="251"/>
      <c r="GY164" s="251"/>
      <c r="GZ164" s="251"/>
      <c r="HA164" s="251"/>
      <c r="HB164" s="251"/>
      <c r="HC164" s="251"/>
      <c r="HD164" s="251"/>
      <c r="HE164" s="251"/>
      <c r="HF164" s="251"/>
      <c r="HG164" s="251"/>
      <c r="HH164" s="251"/>
      <c r="HI164" s="251"/>
      <c r="HJ164" s="251"/>
      <c r="HK164" s="251"/>
      <c r="HL164" s="251"/>
      <c r="HM164" s="251"/>
      <c r="HN164" s="251"/>
      <c r="HO164" s="251"/>
      <c r="HP164" s="251"/>
      <c r="HQ164" s="251"/>
      <c r="HR164" s="251"/>
      <c r="HS164" s="251"/>
      <c r="HT164" s="251"/>
      <c r="HU164" s="251"/>
      <c r="HV164" s="251"/>
      <c r="HW164" s="251"/>
      <c r="HX164" s="251"/>
      <c r="HY164" s="251"/>
      <c r="HZ164" s="251"/>
      <c r="IA164" s="251"/>
      <c r="IB164" s="251"/>
      <c r="IC164" s="251"/>
      <c r="ID164" s="251"/>
      <c r="IE164" s="251"/>
      <c r="IF164" s="251"/>
      <c r="IG164" s="251"/>
      <c r="IH164" s="251"/>
      <c r="II164" s="251"/>
      <c r="IJ164" s="251"/>
      <c r="IK164" s="251"/>
      <c r="IL164" s="251"/>
      <c r="IM164" s="251"/>
      <c r="IN164" s="251"/>
      <c r="IO164" s="251"/>
      <c r="IP164" s="251"/>
      <c r="IQ164" s="251"/>
      <c r="IR164" s="251"/>
      <c r="IS164" s="251"/>
      <c r="IT164" s="251"/>
      <c r="IU164" s="251"/>
      <c r="IV164" s="251"/>
    </row>
    <row r="165" spans="1:256" hidden="1">
      <c r="A165" s="794"/>
      <c r="B165" s="797"/>
      <c r="C165" s="247" t="s">
        <v>1</v>
      </c>
      <c r="D165" s="248">
        <f>E165+M165</f>
        <v>0</v>
      </c>
      <c r="E165" s="249">
        <f>F165+I165+J165+K165+L165</f>
        <v>0</v>
      </c>
      <c r="F165" s="249">
        <f>G165+H165</f>
        <v>0</v>
      </c>
      <c r="G165" s="249"/>
      <c r="H165" s="249"/>
      <c r="I165" s="249"/>
      <c r="J165" s="249"/>
      <c r="K165" s="249"/>
      <c r="L165" s="249"/>
      <c r="M165" s="249">
        <f>N165+P165</f>
        <v>0</v>
      </c>
      <c r="N165" s="249"/>
      <c r="O165" s="249"/>
      <c r="P165" s="249"/>
      <c r="Q165" s="250"/>
      <c r="R165" s="250"/>
      <c r="S165" s="250"/>
      <c r="T165" s="250"/>
      <c r="U165" s="250"/>
      <c r="V165" s="251"/>
      <c r="W165" s="251"/>
      <c r="X165" s="251"/>
      <c r="Y165" s="251"/>
      <c r="Z165" s="251"/>
      <c r="AA165" s="251"/>
      <c r="AB165" s="251"/>
      <c r="AC165" s="251"/>
      <c r="AD165" s="251"/>
      <c r="AE165" s="251"/>
      <c r="AF165" s="251"/>
      <c r="AG165" s="251"/>
      <c r="AH165" s="251"/>
      <c r="AI165" s="251"/>
      <c r="AJ165" s="251"/>
      <c r="AK165" s="251"/>
      <c r="AL165" s="251"/>
      <c r="AM165" s="251"/>
      <c r="AN165" s="251"/>
      <c r="AO165" s="251"/>
      <c r="AP165" s="251"/>
      <c r="AQ165" s="251"/>
      <c r="AR165" s="251"/>
      <c r="AS165" s="251"/>
      <c r="AT165" s="251"/>
      <c r="AU165" s="251"/>
      <c r="AV165" s="251"/>
      <c r="AW165" s="251"/>
      <c r="AX165" s="251"/>
      <c r="AY165" s="251"/>
      <c r="AZ165" s="251"/>
      <c r="BA165" s="251"/>
      <c r="BB165" s="251"/>
      <c r="BC165" s="251"/>
      <c r="BD165" s="251"/>
      <c r="BE165" s="251"/>
      <c r="BF165" s="251"/>
      <c r="BG165" s="251"/>
      <c r="BH165" s="251"/>
      <c r="BI165" s="251"/>
      <c r="BJ165" s="251"/>
      <c r="BK165" s="251"/>
      <c r="BL165" s="251"/>
      <c r="BM165" s="251"/>
      <c r="BN165" s="251"/>
      <c r="BO165" s="251"/>
      <c r="BP165" s="251"/>
      <c r="BQ165" s="251"/>
      <c r="BR165" s="251"/>
      <c r="BS165" s="251"/>
      <c r="BT165" s="251"/>
      <c r="BU165" s="251"/>
      <c r="BV165" s="251"/>
      <c r="BW165" s="251"/>
      <c r="BX165" s="251"/>
      <c r="BY165" s="251"/>
      <c r="BZ165" s="251"/>
      <c r="CA165" s="251"/>
      <c r="CB165" s="251"/>
      <c r="CC165" s="251"/>
      <c r="CD165" s="251"/>
      <c r="CE165" s="251"/>
      <c r="CF165" s="251"/>
      <c r="CG165" s="251"/>
      <c r="CH165" s="251"/>
      <c r="CI165" s="251"/>
      <c r="CJ165" s="251"/>
      <c r="CK165" s="251"/>
      <c r="CL165" s="251"/>
      <c r="CM165" s="251"/>
      <c r="CN165" s="251"/>
      <c r="CO165" s="251"/>
      <c r="CP165" s="251"/>
      <c r="CQ165" s="251"/>
      <c r="CR165" s="251"/>
      <c r="CS165" s="251"/>
      <c r="CT165" s="251"/>
      <c r="CU165" s="251"/>
      <c r="CV165" s="251"/>
      <c r="CW165" s="251"/>
      <c r="CX165" s="251"/>
      <c r="CY165" s="251"/>
      <c r="CZ165" s="251"/>
      <c r="DA165" s="251"/>
      <c r="DB165" s="251"/>
      <c r="DC165" s="251"/>
      <c r="DD165" s="251"/>
      <c r="DE165" s="251"/>
      <c r="DF165" s="251"/>
      <c r="DG165" s="251"/>
      <c r="DH165" s="251"/>
      <c r="DI165" s="251"/>
      <c r="DJ165" s="251"/>
      <c r="DK165" s="251"/>
      <c r="DL165" s="251"/>
      <c r="DM165" s="251"/>
      <c r="DN165" s="251"/>
      <c r="DO165" s="251"/>
      <c r="DP165" s="251"/>
      <c r="DQ165" s="251"/>
      <c r="DR165" s="251"/>
      <c r="DS165" s="251"/>
      <c r="DT165" s="251"/>
      <c r="DU165" s="251"/>
      <c r="DV165" s="251"/>
      <c r="DW165" s="251"/>
      <c r="DX165" s="251"/>
      <c r="DY165" s="251"/>
      <c r="DZ165" s="251"/>
      <c r="EA165" s="251"/>
      <c r="EB165" s="251"/>
      <c r="EC165" s="251"/>
      <c r="ED165" s="251"/>
      <c r="EE165" s="251"/>
      <c r="EF165" s="251"/>
      <c r="EG165" s="251"/>
      <c r="EH165" s="251"/>
      <c r="EI165" s="251"/>
      <c r="EJ165" s="251"/>
      <c r="EK165" s="251"/>
      <c r="EL165" s="251"/>
      <c r="EM165" s="251"/>
      <c r="EN165" s="251"/>
      <c r="EO165" s="251"/>
      <c r="EP165" s="251"/>
      <c r="EQ165" s="251"/>
      <c r="ER165" s="251"/>
      <c r="ES165" s="251"/>
      <c r="ET165" s="251"/>
      <c r="EU165" s="251"/>
      <c r="EV165" s="251"/>
      <c r="EW165" s="251"/>
      <c r="EX165" s="251"/>
      <c r="EY165" s="251"/>
      <c r="EZ165" s="251"/>
      <c r="FA165" s="251"/>
      <c r="FB165" s="251"/>
      <c r="FC165" s="251"/>
      <c r="FD165" s="251"/>
      <c r="FE165" s="251"/>
      <c r="FF165" s="251"/>
      <c r="FG165" s="251"/>
      <c r="FH165" s="251"/>
      <c r="FI165" s="251"/>
      <c r="FJ165" s="251"/>
      <c r="FK165" s="251"/>
      <c r="FL165" s="251"/>
      <c r="FM165" s="251"/>
      <c r="FN165" s="251"/>
      <c r="FO165" s="251"/>
      <c r="FP165" s="251"/>
      <c r="FQ165" s="251"/>
      <c r="FR165" s="251"/>
      <c r="FS165" s="251"/>
      <c r="FT165" s="251"/>
      <c r="FU165" s="251"/>
      <c r="FV165" s="251"/>
      <c r="FW165" s="251"/>
      <c r="FX165" s="251"/>
      <c r="FY165" s="251"/>
      <c r="FZ165" s="251"/>
      <c r="GA165" s="251"/>
      <c r="GB165" s="251"/>
      <c r="GC165" s="251"/>
      <c r="GD165" s="251"/>
      <c r="GE165" s="251"/>
      <c r="GF165" s="251"/>
      <c r="GG165" s="251"/>
      <c r="GH165" s="251"/>
      <c r="GI165" s="251"/>
      <c r="GJ165" s="251"/>
      <c r="GK165" s="251"/>
      <c r="GL165" s="251"/>
      <c r="GM165" s="251"/>
      <c r="GN165" s="251"/>
      <c r="GO165" s="251"/>
      <c r="GP165" s="251"/>
      <c r="GQ165" s="251"/>
      <c r="GR165" s="251"/>
      <c r="GS165" s="251"/>
      <c r="GT165" s="251"/>
      <c r="GU165" s="251"/>
      <c r="GV165" s="251"/>
      <c r="GW165" s="251"/>
      <c r="GX165" s="251"/>
      <c r="GY165" s="251"/>
      <c r="GZ165" s="251"/>
      <c r="HA165" s="251"/>
      <c r="HB165" s="251"/>
      <c r="HC165" s="251"/>
      <c r="HD165" s="251"/>
      <c r="HE165" s="251"/>
      <c r="HF165" s="251"/>
      <c r="HG165" s="251"/>
      <c r="HH165" s="251"/>
      <c r="HI165" s="251"/>
      <c r="HJ165" s="251"/>
      <c r="HK165" s="251"/>
      <c r="HL165" s="251"/>
      <c r="HM165" s="251"/>
      <c r="HN165" s="251"/>
      <c r="HO165" s="251"/>
      <c r="HP165" s="251"/>
      <c r="HQ165" s="251"/>
      <c r="HR165" s="251"/>
      <c r="HS165" s="251"/>
      <c r="HT165" s="251"/>
      <c r="HU165" s="251"/>
      <c r="HV165" s="251"/>
      <c r="HW165" s="251"/>
      <c r="HX165" s="251"/>
      <c r="HY165" s="251"/>
      <c r="HZ165" s="251"/>
      <c r="IA165" s="251"/>
      <c r="IB165" s="251"/>
      <c r="IC165" s="251"/>
      <c r="ID165" s="251"/>
      <c r="IE165" s="251"/>
      <c r="IF165" s="251"/>
      <c r="IG165" s="251"/>
      <c r="IH165" s="251"/>
      <c r="II165" s="251"/>
      <c r="IJ165" s="251"/>
      <c r="IK165" s="251"/>
      <c r="IL165" s="251"/>
      <c r="IM165" s="251"/>
      <c r="IN165" s="251"/>
      <c r="IO165" s="251"/>
      <c r="IP165" s="251"/>
      <c r="IQ165" s="251"/>
      <c r="IR165" s="251"/>
      <c r="IS165" s="251"/>
      <c r="IT165" s="251"/>
      <c r="IU165" s="251"/>
      <c r="IV165" s="251"/>
    </row>
    <row r="166" spans="1:256" hidden="1">
      <c r="A166" s="795"/>
      <c r="B166" s="798"/>
      <c r="C166" s="247" t="s">
        <v>2</v>
      </c>
      <c r="D166" s="248">
        <f>D164+D165</f>
        <v>2000</v>
      </c>
      <c r="E166" s="249">
        <f t="shared" ref="E166:P166" si="67">E164+E165</f>
        <v>2000</v>
      </c>
      <c r="F166" s="249">
        <f t="shared" si="67"/>
        <v>2000</v>
      </c>
      <c r="G166" s="249">
        <f t="shared" si="67"/>
        <v>0</v>
      </c>
      <c r="H166" s="249">
        <f t="shared" si="67"/>
        <v>2000</v>
      </c>
      <c r="I166" s="249">
        <f t="shared" si="67"/>
        <v>0</v>
      </c>
      <c r="J166" s="249">
        <f t="shared" si="67"/>
        <v>0</v>
      </c>
      <c r="K166" s="249">
        <f t="shared" si="67"/>
        <v>0</v>
      </c>
      <c r="L166" s="249">
        <f t="shared" si="67"/>
        <v>0</v>
      </c>
      <c r="M166" s="249">
        <f t="shared" si="67"/>
        <v>0</v>
      </c>
      <c r="N166" s="249">
        <f t="shared" si="67"/>
        <v>0</v>
      </c>
      <c r="O166" s="249">
        <f t="shared" si="67"/>
        <v>0</v>
      </c>
      <c r="P166" s="249">
        <f t="shared" si="67"/>
        <v>0</v>
      </c>
      <c r="Q166" s="250"/>
      <c r="R166" s="250"/>
      <c r="S166" s="250"/>
      <c r="T166" s="250"/>
      <c r="U166" s="250"/>
      <c r="V166" s="251"/>
      <c r="W166" s="251"/>
      <c r="X166" s="251"/>
      <c r="Y166" s="251"/>
      <c r="Z166" s="251"/>
      <c r="AA166" s="251"/>
      <c r="AB166" s="251"/>
      <c r="AC166" s="251"/>
      <c r="AD166" s="251"/>
      <c r="AE166" s="251"/>
      <c r="AF166" s="251"/>
      <c r="AG166" s="251"/>
      <c r="AH166" s="251"/>
      <c r="AI166" s="251"/>
      <c r="AJ166" s="251"/>
      <c r="AK166" s="251"/>
      <c r="AL166" s="251"/>
      <c r="AM166" s="251"/>
      <c r="AN166" s="251"/>
      <c r="AO166" s="251"/>
      <c r="AP166" s="251"/>
      <c r="AQ166" s="251"/>
      <c r="AR166" s="251"/>
      <c r="AS166" s="251"/>
      <c r="AT166" s="251"/>
      <c r="AU166" s="251"/>
      <c r="AV166" s="251"/>
      <c r="AW166" s="251"/>
      <c r="AX166" s="251"/>
      <c r="AY166" s="251"/>
      <c r="AZ166" s="251"/>
      <c r="BA166" s="251"/>
      <c r="BB166" s="251"/>
      <c r="BC166" s="251"/>
      <c r="BD166" s="251"/>
      <c r="BE166" s="251"/>
      <c r="BF166" s="251"/>
      <c r="BG166" s="251"/>
      <c r="BH166" s="251"/>
      <c r="BI166" s="251"/>
      <c r="BJ166" s="251"/>
      <c r="BK166" s="251"/>
      <c r="BL166" s="251"/>
      <c r="BM166" s="251"/>
      <c r="BN166" s="251"/>
      <c r="BO166" s="251"/>
      <c r="BP166" s="251"/>
      <c r="BQ166" s="251"/>
      <c r="BR166" s="251"/>
      <c r="BS166" s="251"/>
      <c r="BT166" s="251"/>
      <c r="BU166" s="251"/>
      <c r="BV166" s="251"/>
      <c r="BW166" s="251"/>
      <c r="BX166" s="251"/>
      <c r="BY166" s="251"/>
      <c r="BZ166" s="251"/>
      <c r="CA166" s="251"/>
      <c r="CB166" s="251"/>
      <c r="CC166" s="251"/>
      <c r="CD166" s="251"/>
      <c r="CE166" s="251"/>
      <c r="CF166" s="251"/>
      <c r="CG166" s="251"/>
      <c r="CH166" s="251"/>
      <c r="CI166" s="251"/>
      <c r="CJ166" s="251"/>
      <c r="CK166" s="251"/>
      <c r="CL166" s="251"/>
      <c r="CM166" s="251"/>
      <c r="CN166" s="251"/>
      <c r="CO166" s="251"/>
      <c r="CP166" s="251"/>
      <c r="CQ166" s="251"/>
      <c r="CR166" s="251"/>
      <c r="CS166" s="251"/>
      <c r="CT166" s="251"/>
      <c r="CU166" s="251"/>
      <c r="CV166" s="251"/>
      <c r="CW166" s="251"/>
      <c r="CX166" s="251"/>
      <c r="CY166" s="251"/>
      <c r="CZ166" s="251"/>
      <c r="DA166" s="251"/>
      <c r="DB166" s="251"/>
      <c r="DC166" s="251"/>
      <c r="DD166" s="251"/>
      <c r="DE166" s="251"/>
      <c r="DF166" s="251"/>
      <c r="DG166" s="251"/>
      <c r="DH166" s="251"/>
      <c r="DI166" s="251"/>
      <c r="DJ166" s="251"/>
      <c r="DK166" s="251"/>
      <c r="DL166" s="251"/>
      <c r="DM166" s="251"/>
      <c r="DN166" s="251"/>
      <c r="DO166" s="251"/>
      <c r="DP166" s="251"/>
      <c r="DQ166" s="251"/>
      <c r="DR166" s="251"/>
      <c r="DS166" s="251"/>
      <c r="DT166" s="251"/>
      <c r="DU166" s="251"/>
      <c r="DV166" s="251"/>
      <c r="DW166" s="251"/>
      <c r="DX166" s="251"/>
      <c r="DY166" s="251"/>
      <c r="DZ166" s="251"/>
      <c r="EA166" s="251"/>
      <c r="EB166" s="251"/>
      <c r="EC166" s="251"/>
      <c r="ED166" s="251"/>
      <c r="EE166" s="251"/>
      <c r="EF166" s="251"/>
      <c r="EG166" s="251"/>
      <c r="EH166" s="251"/>
      <c r="EI166" s="251"/>
      <c r="EJ166" s="251"/>
      <c r="EK166" s="251"/>
      <c r="EL166" s="251"/>
      <c r="EM166" s="251"/>
      <c r="EN166" s="251"/>
      <c r="EO166" s="251"/>
      <c r="EP166" s="251"/>
      <c r="EQ166" s="251"/>
      <c r="ER166" s="251"/>
      <c r="ES166" s="251"/>
      <c r="ET166" s="251"/>
      <c r="EU166" s="251"/>
      <c r="EV166" s="251"/>
      <c r="EW166" s="251"/>
      <c r="EX166" s="251"/>
      <c r="EY166" s="251"/>
      <c r="EZ166" s="251"/>
      <c r="FA166" s="251"/>
      <c r="FB166" s="251"/>
      <c r="FC166" s="251"/>
      <c r="FD166" s="251"/>
      <c r="FE166" s="251"/>
      <c r="FF166" s="251"/>
      <c r="FG166" s="251"/>
      <c r="FH166" s="251"/>
      <c r="FI166" s="251"/>
      <c r="FJ166" s="251"/>
      <c r="FK166" s="251"/>
      <c r="FL166" s="251"/>
      <c r="FM166" s="251"/>
      <c r="FN166" s="251"/>
      <c r="FO166" s="251"/>
      <c r="FP166" s="251"/>
      <c r="FQ166" s="251"/>
      <c r="FR166" s="251"/>
      <c r="FS166" s="251"/>
      <c r="FT166" s="251"/>
      <c r="FU166" s="251"/>
      <c r="FV166" s="251"/>
      <c r="FW166" s="251"/>
      <c r="FX166" s="251"/>
      <c r="FY166" s="251"/>
      <c r="FZ166" s="251"/>
      <c r="GA166" s="251"/>
      <c r="GB166" s="251"/>
      <c r="GC166" s="251"/>
      <c r="GD166" s="251"/>
      <c r="GE166" s="251"/>
      <c r="GF166" s="251"/>
      <c r="GG166" s="251"/>
      <c r="GH166" s="251"/>
      <c r="GI166" s="251"/>
      <c r="GJ166" s="251"/>
      <c r="GK166" s="251"/>
      <c r="GL166" s="251"/>
      <c r="GM166" s="251"/>
      <c r="GN166" s="251"/>
      <c r="GO166" s="251"/>
      <c r="GP166" s="251"/>
      <c r="GQ166" s="251"/>
      <c r="GR166" s="251"/>
      <c r="GS166" s="251"/>
      <c r="GT166" s="251"/>
      <c r="GU166" s="251"/>
      <c r="GV166" s="251"/>
      <c r="GW166" s="251"/>
      <c r="GX166" s="251"/>
      <c r="GY166" s="251"/>
      <c r="GZ166" s="251"/>
      <c r="HA166" s="251"/>
      <c r="HB166" s="251"/>
      <c r="HC166" s="251"/>
      <c r="HD166" s="251"/>
      <c r="HE166" s="251"/>
      <c r="HF166" s="251"/>
      <c r="HG166" s="251"/>
      <c r="HH166" s="251"/>
      <c r="HI166" s="251"/>
      <c r="HJ166" s="251"/>
      <c r="HK166" s="251"/>
      <c r="HL166" s="251"/>
      <c r="HM166" s="251"/>
      <c r="HN166" s="251"/>
      <c r="HO166" s="251"/>
      <c r="HP166" s="251"/>
      <c r="HQ166" s="251"/>
      <c r="HR166" s="251"/>
      <c r="HS166" s="251"/>
      <c r="HT166" s="251"/>
      <c r="HU166" s="251"/>
      <c r="HV166" s="251"/>
      <c r="HW166" s="251"/>
      <c r="HX166" s="251"/>
      <c r="HY166" s="251"/>
      <c r="HZ166" s="251"/>
      <c r="IA166" s="251"/>
      <c r="IB166" s="251"/>
      <c r="IC166" s="251"/>
      <c r="ID166" s="251"/>
      <c r="IE166" s="251"/>
      <c r="IF166" s="251"/>
      <c r="IG166" s="251"/>
      <c r="IH166" s="251"/>
      <c r="II166" s="251"/>
      <c r="IJ166" s="251"/>
      <c r="IK166" s="251"/>
      <c r="IL166" s="251"/>
      <c r="IM166" s="251"/>
      <c r="IN166" s="251"/>
      <c r="IO166" s="251"/>
      <c r="IP166" s="251"/>
      <c r="IQ166" s="251"/>
      <c r="IR166" s="251"/>
      <c r="IS166" s="251"/>
      <c r="IT166" s="251"/>
      <c r="IU166" s="251"/>
      <c r="IV166" s="251"/>
    </row>
    <row r="167" spans="1:256" ht="18" hidden="1" customHeight="1">
      <c r="A167" s="805" t="s">
        <v>96</v>
      </c>
      <c r="B167" s="808" t="s">
        <v>95</v>
      </c>
      <c r="C167" s="259" t="s">
        <v>0</v>
      </c>
      <c r="D167" s="260">
        <f>D173+D170</f>
        <v>1804481</v>
      </c>
      <c r="E167" s="261">
        <f>E173+E170</f>
        <v>1112451</v>
      </c>
      <c r="F167" s="261">
        <f t="shared" ref="F167:P168" si="68">F173+F170</f>
        <v>1102620</v>
      </c>
      <c r="G167" s="261">
        <f t="shared" si="68"/>
        <v>0</v>
      </c>
      <c r="H167" s="261">
        <f t="shared" si="68"/>
        <v>1102620</v>
      </c>
      <c r="I167" s="261">
        <f t="shared" si="68"/>
        <v>0</v>
      </c>
      <c r="J167" s="261">
        <f t="shared" si="68"/>
        <v>0</v>
      </c>
      <c r="K167" s="261">
        <f t="shared" si="68"/>
        <v>9831</v>
      </c>
      <c r="L167" s="261">
        <f t="shared" si="68"/>
        <v>0</v>
      </c>
      <c r="M167" s="261">
        <f t="shared" si="68"/>
        <v>692030</v>
      </c>
      <c r="N167" s="261">
        <f t="shared" si="68"/>
        <v>692030</v>
      </c>
      <c r="O167" s="261">
        <f t="shared" si="68"/>
        <v>262030</v>
      </c>
      <c r="P167" s="261">
        <f t="shared" si="68"/>
        <v>0</v>
      </c>
      <c r="Q167" s="262"/>
      <c r="R167" s="262"/>
      <c r="S167" s="262"/>
      <c r="T167" s="262"/>
      <c r="U167" s="262"/>
      <c r="V167" s="263"/>
      <c r="W167" s="263"/>
      <c r="X167" s="263"/>
      <c r="Y167" s="263"/>
      <c r="Z167" s="263"/>
      <c r="AA167" s="263"/>
      <c r="AB167" s="263"/>
      <c r="AC167" s="263"/>
      <c r="AD167" s="263"/>
      <c r="AE167" s="263"/>
      <c r="AF167" s="263"/>
      <c r="AG167" s="263"/>
      <c r="AH167" s="263"/>
      <c r="AI167" s="263"/>
      <c r="AJ167" s="263"/>
      <c r="AK167" s="263"/>
      <c r="AL167" s="263"/>
      <c r="AM167" s="263"/>
      <c r="AN167" s="263"/>
      <c r="AO167" s="263"/>
      <c r="AP167" s="263"/>
      <c r="AQ167" s="263"/>
      <c r="AR167" s="263"/>
      <c r="AS167" s="263"/>
      <c r="AT167" s="263"/>
      <c r="AU167" s="263"/>
      <c r="AV167" s="263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  <c r="BS167" s="263"/>
      <c r="BT167" s="263"/>
      <c r="BU167" s="263"/>
      <c r="BV167" s="263"/>
      <c r="BW167" s="263"/>
      <c r="BX167" s="263"/>
      <c r="BY167" s="263"/>
      <c r="BZ167" s="263"/>
      <c r="CA167" s="263"/>
      <c r="CB167" s="263"/>
      <c r="CC167" s="263"/>
      <c r="CD167" s="263"/>
      <c r="CE167" s="263"/>
      <c r="CF167" s="263"/>
      <c r="CG167" s="263"/>
      <c r="CH167" s="263"/>
      <c r="CI167" s="263"/>
      <c r="CJ167" s="263"/>
      <c r="CK167" s="263"/>
      <c r="CL167" s="263"/>
      <c r="CM167" s="263"/>
      <c r="CN167" s="263"/>
      <c r="CO167" s="263"/>
      <c r="CP167" s="263"/>
      <c r="CQ167" s="263"/>
      <c r="CR167" s="263"/>
      <c r="CS167" s="263"/>
      <c r="CT167" s="263"/>
      <c r="CU167" s="263"/>
      <c r="CV167" s="263"/>
      <c r="CW167" s="263"/>
      <c r="CX167" s="263"/>
      <c r="CY167" s="263"/>
      <c r="CZ167" s="263"/>
      <c r="DA167" s="263"/>
      <c r="DB167" s="263"/>
      <c r="DC167" s="263"/>
      <c r="DD167" s="263"/>
      <c r="DE167" s="263"/>
      <c r="DF167" s="263"/>
      <c r="DG167" s="263"/>
      <c r="DH167" s="263"/>
      <c r="DI167" s="263"/>
      <c r="DJ167" s="263"/>
      <c r="DK167" s="263"/>
      <c r="DL167" s="263"/>
      <c r="DM167" s="263"/>
      <c r="DN167" s="263"/>
      <c r="DO167" s="263"/>
      <c r="DP167" s="263"/>
      <c r="DQ167" s="263"/>
      <c r="DR167" s="263"/>
      <c r="DS167" s="263"/>
      <c r="DT167" s="263"/>
      <c r="DU167" s="263"/>
      <c r="DV167" s="263"/>
      <c r="DW167" s="263"/>
      <c r="DX167" s="263"/>
      <c r="DY167" s="263"/>
      <c r="DZ167" s="263"/>
      <c r="EA167" s="263"/>
      <c r="EB167" s="263"/>
      <c r="EC167" s="263"/>
      <c r="ED167" s="263"/>
      <c r="EE167" s="263"/>
      <c r="EF167" s="263"/>
      <c r="EG167" s="263"/>
      <c r="EH167" s="263"/>
      <c r="EI167" s="263"/>
      <c r="EJ167" s="263"/>
      <c r="EK167" s="263"/>
      <c r="EL167" s="263"/>
      <c r="EM167" s="263"/>
      <c r="EN167" s="263"/>
      <c r="EO167" s="263"/>
      <c r="EP167" s="263"/>
      <c r="EQ167" s="263"/>
      <c r="ER167" s="263"/>
      <c r="ES167" s="263"/>
      <c r="ET167" s="263"/>
      <c r="EU167" s="263"/>
      <c r="EV167" s="263"/>
      <c r="EW167" s="263"/>
      <c r="EX167" s="263"/>
      <c r="EY167" s="263"/>
      <c r="EZ167" s="263"/>
      <c r="FA167" s="263"/>
      <c r="FB167" s="263"/>
      <c r="FC167" s="263"/>
      <c r="FD167" s="263"/>
      <c r="FE167" s="263"/>
      <c r="FF167" s="263"/>
      <c r="FG167" s="263"/>
      <c r="FH167" s="263"/>
      <c r="FI167" s="263"/>
      <c r="FJ167" s="263"/>
      <c r="FK167" s="263"/>
      <c r="FL167" s="263"/>
      <c r="FM167" s="263"/>
      <c r="FN167" s="263"/>
      <c r="FO167" s="263"/>
      <c r="FP167" s="263"/>
      <c r="FQ167" s="263"/>
      <c r="FR167" s="263"/>
      <c r="FS167" s="263"/>
      <c r="FT167" s="263"/>
      <c r="FU167" s="263"/>
      <c r="FV167" s="263"/>
      <c r="FW167" s="263"/>
      <c r="FX167" s="263"/>
      <c r="FY167" s="263"/>
      <c r="FZ167" s="263"/>
      <c r="GA167" s="263"/>
      <c r="GB167" s="263"/>
      <c r="GC167" s="263"/>
      <c r="GD167" s="263"/>
      <c r="GE167" s="263"/>
      <c r="GF167" s="263"/>
      <c r="GG167" s="263"/>
      <c r="GH167" s="263"/>
      <c r="GI167" s="263"/>
      <c r="GJ167" s="263"/>
      <c r="GK167" s="263"/>
      <c r="GL167" s="263"/>
      <c r="GM167" s="263"/>
      <c r="GN167" s="263"/>
      <c r="GO167" s="263"/>
      <c r="GP167" s="263"/>
      <c r="GQ167" s="263"/>
      <c r="GR167" s="263"/>
      <c r="GS167" s="263"/>
      <c r="GT167" s="263"/>
      <c r="GU167" s="263"/>
      <c r="GV167" s="263"/>
      <c r="GW167" s="263"/>
      <c r="GX167" s="263"/>
      <c r="GY167" s="263"/>
      <c r="GZ167" s="263"/>
      <c r="HA167" s="263"/>
      <c r="HB167" s="263"/>
      <c r="HC167" s="263"/>
      <c r="HD167" s="263"/>
      <c r="HE167" s="263"/>
      <c r="HF167" s="263"/>
      <c r="HG167" s="263"/>
      <c r="HH167" s="263"/>
      <c r="HI167" s="263"/>
      <c r="HJ167" s="263"/>
      <c r="HK167" s="263"/>
      <c r="HL167" s="263"/>
      <c r="HM167" s="263"/>
      <c r="HN167" s="263"/>
      <c r="HO167" s="263"/>
      <c r="HP167" s="263"/>
      <c r="HQ167" s="263"/>
      <c r="HR167" s="263"/>
      <c r="HS167" s="263"/>
      <c r="HT167" s="263"/>
      <c r="HU167" s="263"/>
      <c r="HV167" s="263"/>
      <c r="HW167" s="263"/>
      <c r="HX167" s="263"/>
      <c r="HY167" s="263"/>
      <c r="HZ167" s="263"/>
      <c r="IA167" s="263"/>
      <c r="IB167" s="263"/>
      <c r="IC167" s="263"/>
      <c r="ID167" s="263"/>
      <c r="IE167" s="263"/>
      <c r="IF167" s="263"/>
      <c r="IG167" s="263"/>
      <c r="IH167" s="263"/>
      <c r="II167" s="263"/>
      <c r="IJ167" s="263"/>
      <c r="IK167" s="263"/>
      <c r="IL167" s="263"/>
      <c r="IM167" s="263"/>
      <c r="IN167" s="263"/>
      <c r="IO167" s="263"/>
      <c r="IP167" s="263"/>
      <c r="IQ167" s="263"/>
      <c r="IR167" s="263"/>
      <c r="IS167" s="263"/>
      <c r="IT167" s="263"/>
      <c r="IU167" s="263"/>
      <c r="IV167" s="263"/>
    </row>
    <row r="168" spans="1:256" ht="18" hidden="1" customHeight="1">
      <c r="A168" s="806"/>
      <c r="B168" s="809"/>
      <c r="C168" s="259" t="s">
        <v>1</v>
      </c>
      <c r="D168" s="260">
        <f>D174+D171</f>
        <v>0</v>
      </c>
      <c r="E168" s="261">
        <f>E174+E171</f>
        <v>0</v>
      </c>
      <c r="F168" s="261">
        <f t="shared" si="68"/>
        <v>0</v>
      </c>
      <c r="G168" s="261">
        <f t="shared" si="68"/>
        <v>0</v>
      </c>
      <c r="H168" s="261">
        <f t="shared" si="68"/>
        <v>0</v>
      </c>
      <c r="I168" s="261">
        <f t="shared" si="68"/>
        <v>0</v>
      </c>
      <c r="J168" s="261">
        <f t="shared" si="68"/>
        <v>0</v>
      </c>
      <c r="K168" s="261">
        <f t="shared" si="68"/>
        <v>0</v>
      </c>
      <c r="L168" s="261">
        <f t="shared" si="68"/>
        <v>0</v>
      </c>
      <c r="M168" s="261">
        <f t="shared" si="68"/>
        <v>0</v>
      </c>
      <c r="N168" s="261">
        <f t="shared" si="68"/>
        <v>0</v>
      </c>
      <c r="O168" s="261">
        <f t="shared" si="68"/>
        <v>0</v>
      </c>
      <c r="P168" s="261">
        <f t="shared" si="68"/>
        <v>0</v>
      </c>
      <c r="Q168" s="262"/>
      <c r="R168" s="262"/>
      <c r="S168" s="262"/>
      <c r="T168" s="262"/>
      <c r="U168" s="262"/>
      <c r="V168" s="263"/>
      <c r="W168" s="263"/>
      <c r="X168" s="263"/>
      <c r="Y168" s="263"/>
      <c r="Z168" s="263"/>
      <c r="AA168" s="263"/>
      <c r="AB168" s="263"/>
      <c r="AC168" s="263"/>
      <c r="AD168" s="263"/>
      <c r="AE168" s="263"/>
      <c r="AF168" s="263"/>
      <c r="AG168" s="263"/>
      <c r="AH168" s="263"/>
      <c r="AI168" s="263"/>
      <c r="AJ168" s="263"/>
      <c r="AK168" s="263"/>
      <c r="AL168" s="263"/>
      <c r="AM168" s="263"/>
      <c r="AN168" s="263"/>
      <c r="AO168" s="263"/>
      <c r="AP168" s="263"/>
      <c r="AQ168" s="263"/>
      <c r="AR168" s="263"/>
      <c r="AS168" s="263"/>
      <c r="AT168" s="263"/>
      <c r="AU168" s="263"/>
      <c r="AV168" s="263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  <c r="BS168" s="263"/>
      <c r="BT168" s="263"/>
      <c r="BU168" s="263"/>
      <c r="BV168" s="263"/>
      <c r="BW168" s="263"/>
      <c r="BX168" s="263"/>
      <c r="BY168" s="263"/>
      <c r="BZ168" s="263"/>
      <c r="CA168" s="263"/>
      <c r="CB168" s="263"/>
      <c r="CC168" s="263"/>
      <c r="CD168" s="263"/>
      <c r="CE168" s="263"/>
      <c r="CF168" s="263"/>
      <c r="CG168" s="263"/>
      <c r="CH168" s="263"/>
      <c r="CI168" s="263"/>
      <c r="CJ168" s="263"/>
      <c r="CK168" s="263"/>
      <c r="CL168" s="263"/>
      <c r="CM168" s="263"/>
      <c r="CN168" s="263"/>
      <c r="CO168" s="263"/>
      <c r="CP168" s="263"/>
      <c r="CQ168" s="263"/>
      <c r="CR168" s="263"/>
      <c r="CS168" s="263"/>
      <c r="CT168" s="263"/>
      <c r="CU168" s="263"/>
      <c r="CV168" s="263"/>
      <c r="CW168" s="263"/>
      <c r="CX168" s="263"/>
      <c r="CY168" s="263"/>
      <c r="CZ168" s="263"/>
      <c r="DA168" s="263"/>
      <c r="DB168" s="263"/>
      <c r="DC168" s="263"/>
      <c r="DD168" s="263"/>
      <c r="DE168" s="263"/>
      <c r="DF168" s="263"/>
      <c r="DG168" s="263"/>
      <c r="DH168" s="263"/>
      <c r="DI168" s="263"/>
      <c r="DJ168" s="263"/>
      <c r="DK168" s="263"/>
      <c r="DL168" s="263"/>
      <c r="DM168" s="263"/>
      <c r="DN168" s="263"/>
      <c r="DO168" s="263"/>
      <c r="DP168" s="263"/>
      <c r="DQ168" s="263"/>
      <c r="DR168" s="263"/>
      <c r="DS168" s="263"/>
      <c r="DT168" s="263"/>
      <c r="DU168" s="263"/>
      <c r="DV168" s="263"/>
      <c r="DW168" s="263"/>
      <c r="DX168" s="263"/>
      <c r="DY168" s="263"/>
      <c r="DZ168" s="263"/>
      <c r="EA168" s="263"/>
      <c r="EB168" s="263"/>
      <c r="EC168" s="263"/>
      <c r="ED168" s="263"/>
      <c r="EE168" s="263"/>
      <c r="EF168" s="263"/>
      <c r="EG168" s="263"/>
      <c r="EH168" s="263"/>
      <c r="EI168" s="263"/>
      <c r="EJ168" s="263"/>
      <c r="EK168" s="263"/>
      <c r="EL168" s="263"/>
      <c r="EM168" s="263"/>
      <c r="EN168" s="263"/>
      <c r="EO168" s="263"/>
      <c r="EP168" s="263"/>
      <c r="EQ168" s="263"/>
      <c r="ER168" s="263"/>
      <c r="ES168" s="263"/>
      <c r="ET168" s="263"/>
      <c r="EU168" s="263"/>
      <c r="EV168" s="263"/>
      <c r="EW168" s="263"/>
      <c r="EX168" s="263"/>
      <c r="EY168" s="263"/>
      <c r="EZ168" s="263"/>
      <c r="FA168" s="263"/>
      <c r="FB168" s="263"/>
      <c r="FC168" s="263"/>
      <c r="FD168" s="263"/>
      <c r="FE168" s="263"/>
      <c r="FF168" s="263"/>
      <c r="FG168" s="263"/>
      <c r="FH168" s="263"/>
      <c r="FI168" s="263"/>
      <c r="FJ168" s="263"/>
      <c r="FK168" s="263"/>
      <c r="FL168" s="263"/>
      <c r="FM168" s="263"/>
      <c r="FN168" s="263"/>
      <c r="FO168" s="263"/>
      <c r="FP168" s="263"/>
      <c r="FQ168" s="263"/>
      <c r="FR168" s="263"/>
      <c r="FS168" s="263"/>
      <c r="FT168" s="263"/>
      <c r="FU168" s="263"/>
      <c r="FV168" s="263"/>
      <c r="FW168" s="263"/>
      <c r="FX168" s="263"/>
      <c r="FY168" s="263"/>
      <c r="FZ168" s="263"/>
      <c r="GA168" s="263"/>
      <c r="GB168" s="263"/>
      <c r="GC168" s="263"/>
      <c r="GD168" s="263"/>
      <c r="GE168" s="263"/>
      <c r="GF168" s="263"/>
      <c r="GG168" s="263"/>
      <c r="GH168" s="263"/>
      <c r="GI168" s="263"/>
      <c r="GJ168" s="263"/>
      <c r="GK168" s="263"/>
      <c r="GL168" s="263"/>
      <c r="GM168" s="263"/>
      <c r="GN168" s="263"/>
      <c r="GO168" s="263"/>
      <c r="GP168" s="263"/>
      <c r="GQ168" s="263"/>
      <c r="GR168" s="263"/>
      <c r="GS168" s="263"/>
      <c r="GT168" s="263"/>
      <c r="GU168" s="263"/>
      <c r="GV168" s="263"/>
      <c r="GW168" s="263"/>
      <c r="GX168" s="263"/>
      <c r="GY168" s="263"/>
      <c r="GZ168" s="263"/>
      <c r="HA168" s="263"/>
      <c r="HB168" s="263"/>
      <c r="HC168" s="263"/>
      <c r="HD168" s="263"/>
      <c r="HE168" s="263"/>
      <c r="HF168" s="263"/>
      <c r="HG168" s="263"/>
      <c r="HH168" s="263"/>
      <c r="HI168" s="263"/>
      <c r="HJ168" s="263"/>
      <c r="HK168" s="263"/>
      <c r="HL168" s="263"/>
      <c r="HM168" s="263"/>
      <c r="HN168" s="263"/>
      <c r="HO168" s="263"/>
      <c r="HP168" s="263"/>
      <c r="HQ168" s="263"/>
      <c r="HR168" s="263"/>
      <c r="HS168" s="263"/>
      <c r="HT168" s="263"/>
      <c r="HU168" s="263"/>
      <c r="HV168" s="263"/>
      <c r="HW168" s="263"/>
      <c r="HX168" s="263"/>
      <c r="HY168" s="263"/>
      <c r="HZ168" s="263"/>
      <c r="IA168" s="263"/>
      <c r="IB168" s="263"/>
      <c r="IC168" s="263"/>
      <c r="ID168" s="263"/>
      <c r="IE168" s="263"/>
      <c r="IF168" s="263"/>
      <c r="IG168" s="263"/>
      <c r="IH168" s="263"/>
      <c r="II168" s="263"/>
      <c r="IJ168" s="263"/>
      <c r="IK168" s="263"/>
      <c r="IL168" s="263"/>
      <c r="IM168" s="263"/>
      <c r="IN168" s="263"/>
      <c r="IO168" s="263"/>
      <c r="IP168" s="263"/>
      <c r="IQ168" s="263"/>
      <c r="IR168" s="263"/>
      <c r="IS168" s="263"/>
      <c r="IT168" s="263"/>
      <c r="IU168" s="263"/>
      <c r="IV168" s="263"/>
    </row>
    <row r="169" spans="1:256" ht="18" hidden="1" customHeight="1">
      <c r="A169" s="807"/>
      <c r="B169" s="810"/>
      <c r="C169" s="259" t="s">
        <v>2</v>
      </c>
      <c r="D169" s="260">
        <f>D167+D168</f>
        <v>1804481</v>
      </c>
      <c r="E169" s="261">
        <f t="shared" ref="E169:P169" si="69">E167+E168</f>
        <v>1112451</v>
      </c>
      <c r="F169" s="261">
        <f t="shared" si="69"/>
        <v>1102620</v>
      </c>
      <c r="G169" s="261">
        <f t="shared" si="69"/>
        <v>0</v>
      </c>
      <c r="H169" s="261">
        <f t="shared" si="69"/>
        <v>1102620</v>
      </c>
      <c r="I169" s="261">
        <f t="shared" si="69"/>
        <v>0</v>
      </c>
      <c r="J169" s="261">
        <f t="shared" si="69"/>
        <v>0</v>
      </c>
      <c r="K169" s="261">
        <f t="shared" si="69"/>
        <v>9831</v>
      </c>
      <c r="L169" s="261">
        <f t="shared" si="69"/>
        <v>0</v>
      </c>
      <c r="M169" s="261">
        <f t="shared" si="69"/>
        <v>692030</v>
      </c>
      <c r="N169" s="261">
        <f t="shared" si="69"/>
        <v>692030</v>
      </c>
      <c r="O169" s="261">
        <f t="shared" si="69"/>
        <v>262030</v>
      </c>
      <c r="P169" s="261">
        <f t="shared" si="69"/>
        <v>0</v>
      </c>
      <c r="Q169" s="262"/>
      <c r="R169" s="262"/>
      <c r="S169" s="262"/>
      <c r="T169" s="262"/>
      <c r="U169" s="262"/>
      <c r="V169" s="263"/>
      <c r="W169" s="263"/>
      <c r="X169" s="263"/>
      <c r="Y169" s="263"/>
      <c r="Z169" s="263"/>
      <c r="AA169" s="263"/>
      <c r="AB169" s="263"/>
      <c r="AC169" s="263"/>
      <c r="AD169" s="263"/>
      <c r="AE169" s="263"/>
      <c r="AF169" s="263"/>
      <c r="AG169" s="263"/>
      <c r="AH169" s="263"/>
      <c r="AI169" s="263"/>
      <c r="AJ169" s="263"/>
      <c r="AK169" s="263"/>
      <c r="AL169" s="263"/>
      <c r="AM169" s="263"/>
      <c r="AN169" s="263"/>
      <c r="AO169" s="263"/>
      <c r="AP169" s="263"/>
      <c r="AQ169" s="263"/>
      <c r="AR169" s="263"/>
      <c r="AS169" s="263"/>
      <c r="AT169" s="263"/>
      <c r="AU169" s="263"/>
      <c r="AV169" s="263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  <c r="BS169" s="263"/>
      <c r="BT169" s="263"/>
      <c r="BU169" s="263"/>
      <c r="BV169" s="263"/>
      <c r="BW169" s="263"/>
      <c r="BX169" s="263"/>
      <c r="BY169" s="263"/>
      <c r="BZ169" s="263"/>
      <c r="CA169" s="263"/>
      <c r="CB169" s="263"/>
      <c r="CC169" s="263"/>
      <c r="CD169" s="263"/>
      <c r="CE169" s="263"/>
      <c r="CF169" s="263"/>
      <c r="CG169" s="263"/>
      <c r="CH169" s="263"/>
      <c r="CI169" s="263"/>
      <c r="CJ169" s="263"/>
      <c r="CK169" s="263"/>
      <c r="CL169" s="263"/>
      <c r="CM169" s="263"/>
      <c r="CN169" s="263"/>
      <c r="CO169" s="263"/>
      <c r="CP169" s="263"/>
      <c r="CQ169" s="263"/>
      <c r="CR169" s="263"/>
      <c r="CS169" s="263"/>
      <c r="CT169" s="263"/>
      <c r="CU169" s="263"/>
      <c r="CV169" s="263"/>
      <c r="CW169" s="263"/>
      <c r="CX169" s="263"/>
      <c r="CY169" s="263"/>
      <c r="CZ169" s="263"/>
      <c r="DA169" s="263"/>
      <c r="DB169" s="263"/>
      <c r="DC169" s="263"/>
      <c r="DD169" s="263"/>
      <c r="DE169" s="263"/>
      <c r="DF169" s="263"/>
      <c r="DG169" s="263"/>
      <c r="DH169" s="263"/>
      <c r="DI169" s="263"/>
      <c r="DJ169" s="263"/>
      <c r="DK169" s="263"/>
      <c r="DL169" s="263"/>
      <c r="DM169" s="263"/>
      <c r="DN169" s="263"/>
      <c r="DO169" s="263"/>
      <c r="DP169" s="263"/>
      <c r="DQ169" s="263"/>
      <c r="DR169" s="263"/>
      <c r="DS169" s="263"/>
      <c r="DT169" s="263"/>
      <c r="DU169" s="263"/>
      <c r="DV169" s="263"/>
      <c r="DW169" s="263"/>
      <c r="DX169" s="263"/>
      <c r="DY169" s="263"/>
      <c r="DZ169" s="263"/>
      <c r="EA169" s="263"/>
      <c r="EB169" s="263"/>
      <c r="EC169" s="263"/>
      <c r="ED169" s="263"/>
      <c r="EE169" s="263"/>
      <c r="EF169" s="263"/>
      <c r="EG169" s="263"/>
      <c r="EH169" s="263"/>
      <c r="EI169" s="263"/>
      <c r="EJ169" s="263"/>
      <c r="EK169" s="263"/>
      <c r="EL169" s="263"/>
      <c r="EM169" s="263"/>
      <c r="EN169" s="263"/>
      <c r="EO169" s="263"/>
      <c r="EP169" s="263"/>
      <c r="EQ169" s="263"/>
      <c r="ER169" s="263"/>
      <c r="ES169" s="263"/>
      <c r="ET169" s="263"/>
      <c r="EU169" s="263"/>
      <c r="EV169" s="263"/>
      <c r="EW169" s="263"/>
      <c r="EX169" s="263"/>
      <c r="EY169" s="263"/>
      <c r="EZ169" s="263"/>
      <c r="FA169" s="263"/>
      <c r="FB169" s="263"/>
      <c r="FC169" s="263"/>
      <c r="FD169" s="263"/>
      <c r="FE169" s="263"/>
      <c r="FF169" s="263"/>
      <c r="FG169" s="263"/>
      <c r="FH169" s="263"/>
      <c r="FI169" s="263"/>
      <c r="FJ169" s="263"/>
      <c r="FK169" s="263"/>
      <c r="FL169" s="263"/>
      <c r="FM169" s="263"/>
      <c r="FN169" s="263"/>
      <c r="FO169" s="263"/>
      <c r="FP169" s="263"/>
      <c r="FQ169" s="263"/>
      <c r="FR169" s="263"/>
      <c r="FS169" s="263"/>
      <c r="FT169" s="263"/>
      <c r="FU169" s="263"/>
      <c r="FV169" s="263"/>
      <c r="FW169" s="263"/>
      <c r="FX169" s="263"/>
      <c r="FY169" s="263"/>
      <c r="FZ169" s="263"/>
      <c r="GA169" s="263"/>
      <c r="GB169" s="263"/>
      <c r="GC169" s="263"/>
      <c r="GD169" s="263"/>
      <c r="GE169" s="263"/>
      <c r="GF169" s="263"/>
      <c r="GG169" s="263"/>
      <c r="GH169" s="263"/>
      <c r="GI169" s="263"/>
      <c r="GJ169" s="263"/>
      <c r="GK169" s="263"/>
      <c r="GL169" s="263"/>
      <c r="GM169" s="263"/>
      <c r="GN169" s="263"/>
      <c r="GO169" s="263"/>
      <c r="GP169" s="263"/>
      <c r="GQ169" s="263"/>
      <c r="GR169" s="263"/>
      <c r="GS169" s="263"/>
      <c r="GT169" s="263"/>
      <c r="GU169" s="263"/>
      <c r="GV169" s="263"/>
      <c r="GW169" s="263"/>
      <c r="GX169" s="263"/>
      <c r="GY169" s="263"/>
      <c r="GZ169" s="263"/>
      <c r="HA169" s="263"/>
      <c r="HB169" s="263"/>
      <c r="HC169" s="263"/>
      <c r="HD169" s="263"/>
      <c r="HE169" s="263"/>
      <c r="HF169" s="263"/>
      <c r="HG169" s="263"/>
      <c r="HH169" s="263"/>
      <c r="HI169" s="263"/>
      <c r="HJ169" s="263"/>
      <c r="HK169" s="263"/>
      <c r="HL169" s="263"/>
      <c r="HM169" s="263"/>
      <c r="HN169" s="263"/>
      <c r="HO169" s="263"/>
      <c r="HP169" s="263"/>
      <c r="HQ169" s="263"/>
      <c r="HR169" s="263"/>
      <c r="HS169" s="263"/>
      <c r="HT169" s="263"/>
      <c r="HU169" s="263"/>
      <c r="HV169" s="263"/>
      <c r="HW169" s="263"/>
      <c r="HX169" s="263"/>
      <c r="HY169" s="263"/>
      <c r="HZ169" s="263"/>
      <c r="IA169" s="263"/>
      <c r="IB169" s="263"/>
      <c r="IC169" s="263"/>
      <c r="ID169" s="263"/>
      <c r="IE169" s="263"/>
      <c r="IF169" s="263"/>
      <c r="IG169" s="263"/>
      <c r="IH169" s="263"/>
      <c r="II169" s="263"/>
      <c r="IJ169" s="263"/>
      <c r="IK169" s="263"/>
      <c r="IL169" s="263"/>
      <c r="IM169" s="263"/>
      <c r="IN169" s="263"/>
      <c r="IO169" s="263"/>
      <c r="IP169" s="263"/>
      <c r="IQ169" s="263"/>
      <c r="IR169" s="263"/>
      <c r="IS169" s="263"/>
      <c r="IT169" s="263"/>
      <c r="IU169" s="263"/>
      <c r="IV169" s="263"/>
    </row>
    <row r="170" spans="1:256" hidden="1">
      <c r="A170" s="811">
        <v>75412</v>
      </c>
      <c r="B170" s="796" t="s">
        <v>558</v>
      </c>
      <c r="C170" s="247" t="s">
        <v>0</v>
      </c>
      <c r="D170" s="248">
        <f>E170+M170</f>
        <v>271861</v>
      </c>
      <c r="E170" s="249">
        <f>F170+I170+J170+K170+L170</f>
        <v>9831</v>
      </c>
      <c r="F170" s="249">
        <f>G170+H170</f>
        <v>0</v>
      </c>
      <c r="G170" s="249">
        <v>0</v>
      </c>
      <c r="H170" s="249">
        <v>0</v>
      </c>
      <c r="I170" s="249">
        <v>0</v>
      </c>
      <c r="J170" s="249">
        <v>0</v>
      </c>
      <c r="K170" s="249">
        <v>9831</v>
      </c>
      <c r="L170" s="249">
        <v>0</v>
      </c>
      <c r="M170" s="249">
        <f>N170+P170</f>
        <v>262030</v>
      </c>
      <c r="N170" s="249">
        <v>262030</v>
      </c>
      <c r="O170" s="249">
        <v>262030</v>
      </c>
      <c r="P170" s="249">
        <v>0</v>
      </c>
      <c r="Q170" s="250"/>
      <c r="R170" s="250"/>
      <c r="S170" s="250"/>
      <c r="T170" s="250"/>
      <c r="U170" s="250"/>
      <c r="V170" s="251"/>
      <c r="W170" s="251"/>
      <c r="X170" s="251"/>
      <c r="Y170" s="251"/>
      <c r="Z170" s="251"/>
      <c r="AA170" s="251"/>
      <c r="AB170" s="251"/>
      <c r="AC170" s="251"/>
      <c r="AD170" s="251"/>
      <c r="AE170" s="251"/>
      <c r="AF170" s="251"/>
      <c r="AG170" s="251"/>
      <c r="AH170" s="251"/>
      <c r="AI170" s="251"/>
      <c r="AJ170" s="251"/>
      <c r="AK170" s="251"/>
      <c r="AL170" s="251"/>
      <c r="AM170" s="251"/>
      <c r="AN170" s="251"/>
      <c r="AO170" s="251"/>
      <c r="AP170" s="251"/>
      <c r="AQ170" s="251"/>
      <c r="AR170" s="251"/>
      <c r="AS170" s="251"/>
      <c r="AT170" s="251"/>
      <c r="AU170" s="251"/>
      <c r="AV170" s="251"/>
      <c r="AW170" s="251"/>
      <c r="AX170" s="251"/>
      <c r="AY170" s="251"/>
      <c r="AZ170" s="251"/>
      <c r="BA170" s="251"/>
      <c r="BB170" s="251"/>
      <c r="BC170" s="251"/>
      <c r="BD170" s="251"/>
      <c r="BE170" s="251"/>
      <c r="BF170" s="251"/>
      <c r="BG170" s="251"/>
      <c r="BH170" s="251"/>
      <c r="BI170" s="251"/>
      <c r="BJ170" s="251"/>
      <c r="BK170" s="251"/>
      <c r="BL170" s="251"/>
      <c r="BM170" s="251"/>
      <c r="BN170" s="251"/>
      <c r="BO170" s="251"/>
      <c r="BP170" s="251"/>
      <c r="BQ170" s="251"/>
      <c r="BR170" s="251"/>
      <c r="BS170" s="251"/>
      <c r="BT170" s="251"/>
      <c r="BU170" s="251"/>
      <c r="BV170" s="251"/>
      <c r="BW170" s="251"/>
      <c r="BX170" s="251"/>
      <c r="BY170" s="251"/>
      <c r="BZ170" s="251"/>
      <c r="CA170" s="251"/>
      <c r="CB170" s="251"/>
      <c r="CC170" s="251"/>
      <c r="CD170" s="251"/>
      <c r="CE170" s="251"/>
      <c r="CF170" s="251"/>
      <c r="CG170" s="251"/>
      <c r="CH170" s="251"/>
      <c r="CI170" s="251"/>
      <c r="CJ170" s="251"/>
      <c r="CK170" s="251"/>
      <c r="CL170" s="251"/>
      <c r="CM170" s="251"/>
      <c r="CN170" s="251"/>
      <c r="CO170" s="251"/>
      <c r="CP170" s="251"/>
      <c r="CQ170" s="251"/>
      <c r="CR170" s="251"/>
      <c r="CS170" s="251"/>
      <c r="CT170" s="251"/>
      <c r="CU170" s="251"/>
      <c r="CV170" s="251"/>
      <c r="CW170" s="251"/>
      <c r="CX170" s="251"/>
      <c r="CY170" s="251"/>
      <c r="CZ170" s="251"/>
      <c r="DA170" s="251"/>
      <c r="DB170" s="251"/>
      <c r="DC170" s="251"/>
      <c r="DD170" s="251"/>
      <c r="DE170" s="251"/>
      <c r="DF170" s="251"/>
      <c r="DG170" s="251"/>
      <c r="DH170" s="251"/>
      <c r="DI170" s="251"/>
      <c r="DJ170" s="251"/>
      <c r="DK170" s="251"/>
      <c r="DL170" s="251"/>
      <c r="DM170" s="251"/>
      <c r="DN170" s="251"/>
      <c r="DO170" s="251"/>
      <c r="DP170" s="251"/>
      <c r="DQ170" s="251"/>
      <c r="DR170" s="251"/>
      <c r="DS170" s="251"/>
      <c r="DT170" s="251"/>
      <c r="DU170" s="251"/>
      <c r="DV170" s="251"/>
      <c r="DW170" s="251"/>
      <c r="DX170" s="251"/>
      <c r="DY170" s="251"/>
      <c r="DZ170" s="251"/>
      <c r="EA170" s="251"/>
      <c r="EB170" s="251"/>
      <c r="EC170" s="251"/>
      <c r="ED170" s="251"/>
      <c r="EE170" s="251"/>
      <c r="EF170" s="251"/>
      <c r="EG170" s="251"/>
      <c r="EH170" s="251"/>
      <c r="EI170" s="251"/>
      <c r="EJ170" s="251"/>
      <c r="EK170" s="251"/>
      <c r="EL170" s="251"/>
      <c r="EM170" s="251"/>
      <c r="EN170" s="251"/>
      <c r="EO170" s="251"/>
      <c r="EP170" s="251"/>
      <c r="EQ170" s="251"/>
      <c r="ER170" s="251"/>
      <c r="ES170" s="251"/>
      <c r="ET170" s="251"/>
      <c r="EU170" s="251"/>
      <c r="EV170" s="251"/>
      <c r="EW170" s="251"/>
      <c r="EX170" s="251"/>
      <c r="EY170" s="251"/>
      <c r="EZ170" s="251"/>
      <c r="FA170" s="251"/>
      <c r="FB170" s="251"/>
      <c r="FC170" s="251"/>
      <c r="FD170" s="251"/>
      <c r="FE170" s="251"/>
      <c r="FF170" s="251"/>
      <c r="FG170" s="251"/>
      <c r="FH170" s="251"/>
      <c r="FI170" s="251"/>
      <c r="FJ170" s="251"/>
      <c r="FK170" s="251"/>
      <c r="FL170" s="251"/>
      <c r="FM170" s="251"/>
      <c r="FN170" s="251"/>
      <c r="FO170" s="251"/>
      <c r="FP170" s="251"/>
      <c r="FQ170" s="251"/>
      <c r="FR170" s="251"/>
      <c r="FS170" s="251"/>
      <c r="FT170" s="251"/>
      <c r="FU170" s="251"/>
      <c r="FV170" s="251"/>
      <c r="FW170" s="251"/>
      <c r="FX170" s="251"/>
      <c r="FY170" s="251"/>
      <c r="FZ170" s="251"/>
      <c r="GA170" s="251"/>
      <c r="GB170" s="251"/>
      <c r="GC170" s="251"/>
      <c r="GD170" s="251"/>
      <c r="GE170" s="251"/>
      <c r="GF170" s="251"/>
      <c r="GG170" s="251"/>
      <c r="GH170" s="251"/>
      <c r="GI170" s="251"/>
      <c r="GJ170" s="251"/>
      <c r="GK170" s="251"/>
      <c r="GL170" s="251"/>
      <c r="GM170" s="251"/>
      <c r="GN170" s="251"/>
      <c r="GO170" s="251"/>
      <c r="GP170" s="251"/>
      <c r="GQ170" s="251"/>
      <c r="GR170" s="251"/>
      <c r="GS170" s="251"/>
      <c r="GT170" s="251"/>
      <c r="GU170" s="251"/>
      <c r="GV170" s="251"/>
      <c r="GW170" s="251"/>
      <c r="GX170" s="251"/>
      <c r="GY170" s="251"/>
      <c r="GZ170" s="251"/>
      <c r="HA170" s="251"/>
      <c r="HB170" s="251"/>
      <c r="HC170" s="251"/>
      <c r="HD170" s="251"/>
      <c r="HE170" s="251"/>
      <c r="HF170" s="251"/>
      <c r="HG170" s="251"/>
      <c r="HH170" s="251"/>
      <c r="HI170" s="251"/>
      <c r="HJ170" s="251"/>
      <c r="HK170" s="251"/>
      <c r="HL170" s="251"/>
      <c r="HM170" s="251"/>
      <c r="HN170" s="251"/>
      <c r="HO170" s="251"/>
      <c r="HP170" s="251"/>
      <c r="HQ170" s="251"/>
      <c r="HR170" s="251"/>
      <c r="HS170" s="251"/>
      <c r="HT170" s="251"/>
      <c r="HU170" s="251"/>
      <c r="HV170" s="251"/>
      <c r="HW170" s="251"/>
      <c r="HX170" s="251"/>
      <c r="HY170" s="251"/>
      <c r="HZ170" s="251"/>
      <c r="IA170" s="251"/>
      <c r="IB170" s="251"/>
      <c r="IC170" s="251"/>
      <c r="ID170" s="251"/>
      <c r="IE170" s="251"/>
      <c r="IF170" s="251"/>
      <c r="IG170" s="251"/>
      <c r="IH170" s="251"/>
      <c r="II170" s="251"/>
      <c r="IJ170" s="251"/>
      <c r="IK170" s="251"/>
      <c r="IL170" s="251"/>
      <c r="IM170" s="251"/>
      <c r="IN170" s="251"/>
      <c r="IO170" s="251"/>
      <c r="IP170" s="251"/>
      <c r="IQ170" s="251"/>
      <c r="IR170" s="251"/>
      <c r="IS170" s="251"/>
      <c r="IT170" s="251"/>
      <c r="IU170" s="251"/>
      <c r="IV170" s="251"/>
    </row>
    <row r="171" spans="1:256" hidden="1">
      <c r="A171" s="812"/>
      <c r="B171" s="797"/>
      <c r="C171" s="247" t="s">
        <v>1</v>
      </c>
      <c r="D171" s="248">
        <f>E171+M171</f>
        <v>0</v>
      </c>
      <c r="E171" s="249">
        <f>F171+I171+J171+K171+L171</f>
        <v>0</v>
      </c>
      <c r="F171" s="249">
        <f>G171+H171</f>
        <v>0</v>
      </c>
      <c r="G171" s="249"/>
      <c r="H171" s="249"/>
      <c r="I171" s="249"/>
      <c r="J171" s="249"/>
      <c r="K171" s="249"/>
      <c r="L171" s="249"/>
      <c r="M171" s="249">
        <f>N171+P171</f>
        <v>0</v>
      </c>
      <c r="N171" s="249"/>
      <c r="O171" s="249"/>
      <c r="P171" s="249"/>
      <c r="Q171" s="250"/>
      <c r="R171" s="250"/>
      <c r="S171" s="250"/>
      <c r="T171" s="250"/>
      <c r="U171" s="250"/>
      <c r="V171" s="251"/>
      <c r="W171" s="251"/>
      <c r="X171" s="251"/>
      <c r="Y171" s="251"/>
      <c r="Z171" s="251"/>
      <c r="AA171" s="251"/>
      <c r="AB171" s="251"/>
      <c r="AC171" s="251"/>
      <c r="AD171" s="251"/>
      <c r="AE171" s="251"/>
      <c r="AF171" s="251"/>
      <c r="AG171" s="251"/>
      <c r="AH171" s="251"/>
      <c r="AI171" s="251"/>
      <c r="AJ171" s="251"/>
      <c r="AK171" s="251"/>
      <c r="AL171" s="251"/>
      <c r="AM171" s="251"/>
      <c r="AN171" s="251"/>
      <c r="AO171" s="251"/>
      <c r="AP171" s="251"/>
      <c r="AQ171" s="251"/>
      <c r="AR171" s="251"/>
      <c r="AS171" s="251"/>
      <c r="AT171" s="251"/>
      <c r="AU171" s="251"/>
      <c r="AV171" s="251"/>
      <c r="AW171" s="251"/>
      <c r="AX171" s="251"/>
      <c r="AY171" s="251"/>
      <c r="AZ171" s="251"/>
      <c r="BA171" s="251"/>
      <c r="BB171" s="251"/>
      <c r="BC171" s="251"/>
      <c r="BD171" s="251"/>
      <c r="BE171" s="251"/>
      <c r="BF171" s="251"/>
      <c r="BG171" s="251"/>
      <c r="BH171" s="251"/>
      <c r="BI171" s="251"/>
      <c r="BJ171" s="251"/>
      <c r="BK171" s="251"/>
      <c r="BL171" s="251"/>
      <c r="BM171" s="251"/>
      <c r="BN171" s="251"/>
      <c r="BO171" s="251"/>
      <c r="BP171" s="251"/>
      <c r="BQ171" s="251"/>
      <c r="BR171" s="251"/>
      <c r="BS171" s="251"/>
      <c r="BT171" s="251"/>
      <c r="BU171" s="251"/>
      <c r="BV171" s="251"/>
      <c r="BW171" s="251"/>
      <c r="BX171" s="251"/>
      <c r="BY171" s="251"/>
      <c r="BZ171" s="251"/>
      <c r="CA171" s="251"/>
      <c r="CB171" s="251"/>
      <c r="CC171" s="251"/>
      <c r="CD171" s="251"/>
      <c r="CE171" s="251"/>
      <c r="CF171" s="251"/>
      <c r="CG171" s="251"/>
      <c r="CH171" s="251"/>
      <c r="CI171" s="251"/>
      <c r="CJ171" s="251"/>
      <c r="CK171" s="251"/>
      <c r="CL171" s="251"/>
      <c r="CM171" s="251"/>
      <c r="CN171" s="251"/>
      <c r="CO171" s="251"/>
      <c r="CP171" s="251"/>
      <c r="CQ171" s="251"/>
      <c r="CR171" s="251"/>
      <c r="CS171" s="251"/>
      <c r="CT171" s="251"/>
      <c r="CU171" s="251"/>
      <c r="CV171" s="251"/>
      <c r="CW171" s="251"/>
      <c r="CX171" s="251"/>
      <c r="CY171" s="251"/>
      <c r="CZ171" s="251"/>
      <c r="DA171" s="251"/>
      <c r="DB171" s="251"/>
      <c r="DC171" s="251"/>
      <c r="DD171" s="251"/>
      <c r="DE171" s="251"/>
      <c r="DF171" s="251"/>
      <c r="DG171" s="251"/>
      <c r="DH171" s="251"/>
      <c r="DI171" s="251"/>
      <c r="DJ171" s="251"/>
      <c r="DK171" s="251"/>
      <c r="DL171" s="251"/>
      <c r="DM171" s="251"/>
      <c r="DN171" s="251"/>
      <c r="DO171" s="251"/>
      <c r="DP171" s="251"/>
      <c r="DQ171" s="251"/>
      <c r="DR171" s="251"/>
      <c r="DS171" s="251"/>
      <c r="DT171" s="251"/>
      <c r="DU171" s="251"/>
      <c r="DV171" s="251"/>
      <c r="DW171" s="251"/>
      <c r="DX171" s="251"/>
      <c r="DY171" s="251"/>
      <c r="DZ171" s="251"/>
      <c r="EA171" s="251"/>
      <c r="EB171" s="251"/>
      <c r="EC171" s="251"/>
      <c r="ED171" s="251"/>
      <c r="EE171" s="251"/>
      <c r="EF171" s="251"/>
      <c r="EG171" s="251"/>
      <c r="EH171" s="251"/>
      <c r="EI171" s="251"/>
      <c r="EJ171" s="251"/>
      <c r="EK171" s="251"/>
      <c r="EL171" s="251"/>
      <c r="EM171" s="251"/>
      <c r="EN171" s="251"/>
      <c r="EO171" s="251"/>
      <c r="EP171" s="251"/>
      <c r="EQ171" s="251"/>
      <c r="ER171" s="251"/>
      <c r="ES171" s="251"/>
      <c r="ET171" s="251"/>
      <c r="EU171" s="251"/>
      <c r="EV171" s="251"/>
      <c r="EW171" s="251"/>
      <c r="EX171" s="251"/>
      <c r="EY171" s="251"/>
      <c r="EZ171" s="251"/>
      <c r="FA171" s="251"/>
      <c r="FB171" s="251"/>
      <c r="FC171" s="251"/>
      <c r="FD171" s="251"/>
      <c r="FE171" s="251"/>
      <c r="FF171" s="251"/>
      <c r="FG171" s="251"/>
      <c r="FH171" s="251"/>
      <c r="FI171" s="251"/>
      <c r="FJ171" s="251"/>
      <c r="FK171" s="251"/>
      <c r="FL171" s="251"/>
      <c r="FM171" s="251"/>
      <c r="FN171" s="251"/>
      <c r="FO171" s="251"/>
      <c r="FP171" s="251"/>
      <c r="FQ171" s="251"/>
      <c r="FR171" s="251"/>
      <c r="FS171" s="251"/>
      <c r="FT171" s="251"/>
      <c r="FU171" s="251"/>
      <c r="FV171" s="251"/>
      <c r="FW171" s="251"/>
      <c r="FX171" s="251"/>
      <c r="FY171" s="251"/>
      <c r="FZ171" s="251"/>
      <c r="GA171" s="251"/>
      <c r="GB171" s="251"/>
      <c r="GC171" s="251"/>
      <c r="GD171" s="251"/>
      <c r="GE171" s="251"/>
      <c r="GF171" s="251"/>
      <c r="GG171" s="251"/>
      <c r="GH171" s="251"/>
      <c r="GI171" s="251"/>
      <c r="GJ171" s="251"/>
      <c r="GK171" s="251"/>
      <c r="GL171" s="251"/>
      <c r="GM171" s="251"/>
      <c r="GN171" s="251"/>
      <c r="GO171" s="251"/>
      <c r="GP171" s="251"/>
      <c r="GQ171" s="251"/>
      <c r="GR171" s="251"/>
      <c r="GS171" s="251"/>
      <c r="GT171" s="251"/>
      <c r="GU171" s="251"/>
      <c r="GV171" s="251"/>
      <c r="GW171" s="251"/>
      <c r="GX171" s="251"/>
      <c r="GY171" s="251"/>
      <c r="GZ171" s="251"/>
      <c r="HA171" s="251"/>
      <c r="HB171" s="251"/>
      <c r="HC171" s="251"/>
      <c r="HD171" s="251"/>
      <c r="HE171" s="251"/>
      <c r="HF171" s="251"/>
      <c r="HG171" s="251"/>
      <c r="HH171" s="251"/>
      <c r="HI171" s="251"/>
      <c r="HJ171" s="251"/>
      <c r="HK171" s="251"/>
      <c r="HL171" s="251"/>
      <c r="HM171" s="251"/>
      <c r="HN171" s="251"/>
      <c r="HO171" s="251"/>
      <c r="HP171" s="251"/>
      <c r="HQ171" s="251"/>
      <c r="HR171" s="251"/>
      <c r="HS171" s="251"/>
      <c r="HT171" s="251"/>
      <c r="HU171" s="251"/>
      <c r="HV171" s="251"/>
      <c r="HW171" s="251"/>
      <c r="HX171" s="251"/>
      <c r="HY171" s="251"/>
      <c r="HZ171" s="251"/>
      <c r="IA171" s="251"/>
      <c r="IB171" s="251"/>
      <c r="IC171" s="251"/>
      <c r="ID171" s="251"/>
      <c r="IE171" s="251"/>
      <c r="IF171" s="251"/>
      <c r="IG171" s="251"/>
      <c r="IH171" s="251"/>
      <c r="II171" s="251"/>
      <c r="IJ171" s="251"/>
      <c r="IK171" s="251"/>
      <c r="IL171" s="251"/>
      <c r="IM171" s="251"/>
      <c r="IN171" s="251"/>
      <c r="IO171" s="251"/>
      <c r="IP171" s="251"/>
      <c r="IQ171" s="251"/>
      <c r="IR171" s="251"/>
      <c r="IS171" s="251"/>
      <c r="IT171" s="251"/>
      <c r="IU171" s="251"/>
      <c r="IV171" s="251"/>
    </row>
    <row r="172" spans="1:256" hidden="1">
      <c r="A172" s="813"/>
      <c r="B172" s="798"/>
      <c r="C172" s="247" t="s">
        <v>2</v>
      </c>
      <c r="D172" s="248">
        <f>D170+D171</f>
        <v>271861</v>
      </c>
      <c r="E172" s="249">
        <f t="shared" ref="E172:P172" si="70">E170+E171</f>
        <v>9831</v>
      </c>
      <c r="F172" s="249">
        <f t="shared" si="70"/>
        <v>0</v>
      </c>
      <c r="G172" s="249">
        <f t="shared" si="70"/>
        <v>0</v>
      </c>
      <c r="H172" s="249">
        <f t="shared" si="70"/>
        <v>0</v>
      </c>
      <c r="I172" s="249">
        <f t="shared" si="70"/>
        <v>0</v>
      </c>
      <c r="J172" s="249">
        <f t="shared" si="70"/>
        <v>0</v>
      </c>
      <c r="K172" s="249">
        <f t="shared" si="70"/>
        <v>9831</v>
      </c>
      <c r="L172" s="249">
        <f t="shared" si="70"/>
        <v>0</v>
      </c>
      <c r="M172" s="249">
        <f t="shared" si="70"/>
        <v>262030</v>
      </c>
      <c r="N172" s="249">
        <f t="shared" si="70"/>
        <v>262030</v>
      </c>
      <c r="O172" s="249">
        <f t="shared" si="70"/>
        <v>262030</v>
      </c>
      <c r="P172" s="249">
        <f t="shared" si="70"/>
        <v>0</v>
      </c>
      <c r="Q172" s="250"/>
      <c r="R172" s="250"/>
      <c r="S172" s="250"/>
      <c r="T172" s="250"/>
      <c r="U172" s="250"/>
      <c r="V172" s="251"/>
      <c r="W172" s="251"/>
      <c r="X172" s="251"/>
      <c r="Y172" s="251"/>
      <c r="Z172" s="251"/>
      <c r="AA172" s="251"/>
      <c r="AB172" s="251"/>
      <c r="AC172" s="251"/>
      <c r="AD172" s="251"/>
      <c r="AE172" s="251"/>
      <c r="AF172" s="251"/>
      <c r="AG172" s="251"/>
      <c r="AH172" s="251"/>
      <c r="AI172" s="251"/>
      <c r="AJ172" s="251"/>
      <c r="AK172" s="251"/>
      <c r="AL172" s="251"/>
      <c r="AM172" s="251"/>
      <c r="AN172" s="251"/>
      <c r="AO172" s="251"/>
      <c r="AP172" s="251"/>
      <c r="AQ172" s="251"/>
      <c r="AR172" s="251"/>
      <c r="AS172" s="251"/>
      <c r="AT172" s="251"/>
      <c r="AU172" s="251"/>
      <c r="AV172" s="251"/>
      <c r="AW172" s="251"/>
      <c r="AX172" s="251"/>
      <c r="AY172" s="251"/>
      <c r="AZ172" s="251"/>
      <c r="BA172" s="251"/>
      <c r="BB172" s="251"/>
      <c r="BC172" s="251"/>
      <c r="BD172" s="251"/>
      <c r="BE172" s="251"/>
      <c r="BF172" s="251"/>
      <c r="BG172" s="251"/>
      <c r="BH172" s="251"/>
      <c r="BI172" s="251"/>
      <c r="BJ172" s="251"/>
      <c r="BK172" s="251"/>
      <c r="BL172" s="251"/>
      <c r="BM172" s="251"/>
      <c r="BN172" s="251"/>
      <c r="BO172" s="251"/>
      <c r="BP172" s="251"/>
      <c r="BQ172" s="251"/>
      <c r="BR172" s="251"/>
      <c r="BS172" s="251"/>
      <c r="BT172" s="251"/>
      <c r="BU172" s="251"/>
      <c r="BV172" s="251"/>
      <c r="BW172" s="251"/>
      <c r="BX172" s="251"/>
      <c r="BY172" s="251"/>
      <c r="BZ172" s="251"/>
      <c r="CA172" s="251"/>
      <c r="CB172" s="251"/>
      <c r="CC172" s="251"/>
      <c r="CD172" s="251"/>
      <c r="CE172" s="251"/>
      <c r="CF172" s="251"/>
      <c r="CG172" s="251"/>
      <c r="CH172" s="251"/>
      <c r="CI172" s="251"/>
      <c r="CJ172" s="251"/>
      <c r="CK172" s="251"/>
      <c r="CL172" s="251"/>
      <c r="CM172" s="251"/>
      <c r="CN172" s="251"/>
      <c r="CO172" s="251"/>
      <c r="CP172" s="251"/>
      <c r="CQ172" s="251"/>
      <c r="CR172" s="251"/>
      <c r="CS172" s="251"/>
      <c r="CT172" s="251"/>
      <c r="CU172" s="251"/>
      <c r="CV172" s="251"/>
      <c r="CW172" s="251"/>
      <c r="CX172" s="251"/>
      <c r="CY172" s="251"/>
      <c r="CZ172" s="251"/>
      <c r="DA172" s="251"/>
      <c r="DB172" s="251"/>
      <c r="DC172" s="251"/>
      <c r="DD172" s="251"/>
      <c r="DE172" s="251"/>
      <c r="DF172" s="251"/>
      <c r="DG172" s="251"/>
      <c r="DH172" s="251"/>
      <c r="DI172" s="251"/>
      <c r="DJ172" s="251"/>
      <c r="DK172" s="251"/>
      <c r="DL172" s="251"/>
      <c r="DM172" s="251"/>
      <c r="DN172" s="251"/>
      <c r="DO172" s="251"/>
      <c r="DP172" s="251"/>
      <c r="DQ172" s="251"/>
      <c r="DR172" s="251"/>
      <c r="DS172" s="251"/>
      <c r="DT172" s="251"/>
      <c r="DU172" s="251"/>
      <c r="DV172" s="251"/>
      <c r="DW172" s="251"/>
      <c r="DX172" s="251"/>
      <c r="DY172" s="251"/>
      <c r="DZ172" s="251"/>
      <c r="EA172" s="251"/>
      <c r="EB172" s="251"/>
      <c r="EC172" s="251"/>
      <c r="ED172" s="251"/>
      <c r="EE172" s="251"/>
      <c r="EF172" s="251"/>
      <c r="EG172" s="251"/>
      <c r="EH172" s="251"/>
      <c r="EI172" s="251"/>
      <c r="EJ172" s="251"/>
      <c r="EK172" s="251"/>
      <c r="EL172" s="251"/>
      <c r="EM172" s="251"/>
      <c r="EN172" s="251"/>
      <c r="EO172" s="251"/>
      <c r="EP172" s="251"/>
      <c r="EQ172" s="251"/>
      <c r="ER172" s="251"/>
      <c r="ES172" s="251"/>
      <c r="ET172" s="251"/>
      <c r="EU172" s="251"/>
      <c r="EV172" s="251"/>
      <c r="EW172" s="251"/>
      <c r="EX172" s="251"/>
      <c r="EY172" s="251"/>
      <c r="EZ172" s="251"/>
      <c r="FA172" s="251"/>
      <c r="FB172" s="251"/>
      <c r="FC172" s="251"/>
      <c r="FD172" s="251"/>
      <c r="FE172" s="251"/>
      <c r="FF172" s="251"/>
      <c r="FG172" s="251"/>
      <c r="FH172" s="251"/>
      <c r="FI172" s="251"/>
      <c r="FJ172" s="251"/>
      <c r="FK172" s="251"/>
      <c r="FL172" s="251"/>
      <c r="FM172" s="251"/>
      <c r="FN172" s="251"/>
      <c r="FO172" s="251"/>
      <c r="FP172" s="251"/>
      <c r="FQ172" s="251"/>
      <c r="FR172" s="251"/>
      <c r="FS172" s="251"/>
      <c r="FT172" s="251"/>
      <c r="FU172" s="251"/>
      <c r="FV172" s="251"/>
      <c r="FW172" s="251"/>
      <c r="FX172" s="251"/>
      <c r="FY172" s="251"/>
      <c r="FZ172" s="251"/>
      <c r="GA172" s="251"/>
      <c r="GB172" s="251"/>
      <c r="GC172" s="251"/>
      <c r="GD172" s="251"/>
      <c r="GE172" s="251"/>
      <c r="GF172" s="251"/>
      <c r="GG172" s="251"/>
      <c r="GH172" s="251"/>
      <c r="GI172" s="251"/>
      <c r="GJ172" s="251"/>
      <c r="GK172" s="251"/>
      <c r="GL172" s="251"/>
      <c r="GM172" s="251"/>
      <c r="GN172" s="251"/>
      <c r="GO172" s="251"/>
      <c r="GP172" s="251"/>
      <c r="GQ172" s="251"/>
      <c r="GR172" s="251"/>
      <c r="GS172" s="251"/>
      <c r="GT172" s="251"/>
      <c r="GU172" s="251"/>
      <c r="GV172" s="251"/>
      <c r="GW172" s="251"/>
      <c r="GX172" s="251"/>
      <c r="GY172" s="251"/>
      <c r="GZ172" s="251"/>
      <c r="HA172" s="251"/>
      <c r="HB172" s="251"/>
      <c r="HC172" s="251"/>
      <c r="HD172" s="251"/>
      <c r="HE172" s="251"/>
      <c r="HF172" s="251"/>
      <c r="HG172" s="251"/>
      <c r="HH172" s="251"/>
      <c r="HI172" s="251"/>
      <c r="HJ172" s="251"/>
      <c r="HK172" s="251"/>
      <c r="HL172" s="251"/>
      <c r="HM172" s="251"/>
      <c r="HN172" s="251"/>
      <c r="HO172" s="251"/>
      <c r="HP172" s="251"/>
      <c r="HQ172" s="251"/>
      <c r="HR172" s="251"/>
      <c r="HS172" s="251"/>
      <c r="HT172" s="251"/>
      <c r="HU172" s="251"/>
      <c r="HV172" s="251"/>
      <c r="HW172" s="251"/>
      <c r="HX172" s="251"/>
      <c r="HY172" s="251"/>
      <c r="HZ172" s="251"/>
      <c r="IA172" s="251"/>
      <c r="IB172" s="251"/>
      <c r="IC172" s="251"/>
      <c r="ID172" s="251"/>
      <c r="IE172" s="251"/>
      <c r="IF172" s="251"/>
      <c r="IG172" s="251"/>
      <c r="IH172" s="251"/>
      <c r="II172" s="251"/>
      <c r="IJ172" s="251"/>
      <c r="IK172" s="251"/>
      <c r="IL172" s="251"/>
      <c r="IM172" s="251"/>
      <c r="IN172" s="251"/>
      <c r="IO172" s="251"/>
      <c r="IP172" s="251"/>
      <c r="IQ172" s="251"/>
      <c r="IR172" s="251"/>
      <c r="IS172" s="251"/>
      <c r="IT172" s="251"/>
      <c r="IU172" s="251"/>
      <c r="IV172" s="251"/>
    </row>
    <row r="173" spans="1:256" hidden="1">
      <c r="A173" s="793" t="s">
        <v>450</v>
      </c>
      <c r="B173" s="796" t="s">
        <v>115</v>
      </c>
      <c r="C173" s="247" t="s">
        <v>0</v>
      </c>
      <c r="D173" s="248">
        <f>E173+M173</f>
        <v>1532620</v>
      </c>
      <c r="E173" s="249">
        <f>F173+I173+J173+K173+L173</f>
        <v>1102620</v>
      </c>
      <c r="F173" s="249">
        <f>G173+H173</f>
        <v>1102620</v>
      </c>
      <c r="G173" s="249">
        <v>0</v>
      </c>
      <c r="H173" s="249">
        <v>1102620</v>
      </c>
      <c r="I173" s="249">
        <v>0</v>
      </c>
      <c r="J173" s="249">
        <v>0</v>
      </c>
      <c r="K173" s="249">
        <v>0</v>
      </c>
      <c r="L173" s="249">
        <v>0</v>
      </c>
      <c r="M173" s="249">
        <f>N173+P173</f>
        <v>430000</v>
      </c>
      <c r="N173" s="249">
        <v>430000</v>
      </c>
      <c r="O173" s="249">
        <v>0</v>
      </c>
      <c r="P173" s="249">
        <v>0</v>
      </c>
      <c r="Q173" s="250"/>
      <c r="R173" s="250"/>
      <c r="S173" s="250"/>
      <c r="T173" s="250"/>
      <c r="U173" s="250"/>
      <c r="V173" s="251"/>
      <c r="W173" s="251"/>
      <c r="X173" s="251"/>
      <c r="Y173" s="251"/>
      <c r="Z173" s="251"/>
      <c r="AA173" s="251"/>
      <c r="AB173" s="251"/>
      <c r="AC173" s="251"/>
      <c r="AD173" s="251"/>
      <c r="AE173" s="251"/>
      <c r="AF173" s="251"/>
      <c r="AG173" s="251"/>
      <c r="AH173" s="251"/>
      <c r="AI173" s="251"/>
      <c r="AJ173" s="251"/>
      <c r="AK173" s="251"/>
      <c r="AL173" s="251"/>
      <c r="AM173" s="251"/>
      <c r="AN173" s="251"/>
      <c r="AO173" s="251"/>
      <c r="AP173" s="251"/>
      <c r="AQ173" s="251"/>
      <c r="AR173" s="251"/>
      <c r="AS173" s="251"/>
      <c r="AT173" s="251"/>
      <c r="AU173" s="251"/>
      <c r="AV173" s="251"/>
      <c r="AW173" s="251"/>
      <c r="AX173" s="251"/>
      <c r="AY173" s="251"/>
      <c r="AZ173" s="251"/>
      <c r="BA173" s="251"/>
      <c r="BB173" s="251"/>
      <c r="BC173" s="251"/>
      <c r="BD173" s="251"/>
      <c r="BE173" s="251"/>
      <c r="BF173" s="251"/>
      <c r="BG173" s="251"/>
      <c r="BH173" s="251"/>
      <c r="BI173" s="251"/>
      <c r="BJ173" s="251"/>
      <c r="BK173" s="251"/>
      <c r="BL173" s="251"/>
      <c r="BM173" s="251"/>
      <c r="BN173" s="251"/>
      <c r="BO173" s="251"/>
      <c r="BP173" s="251"/>
      <c r="BQ173" s="251"/>
      <c r="BR173" s="251"/>
      <c r="BS173" s="251"/>
      <c r="BT173" s="251"/>
      <c r="BU173" s="251"/>
      <c r="BV173" s="251"/>
      <c r="BW173" s="251"/>
      <c r="BX173" s="251"/>
      <c r="BY173" s="251"/>
      <c r="BZ173" s="251"/>
      <c r="CA173" s="251"/>
      <c r="CB173" s="251"/>
      <c r="CC173" s="251"/>
      <c r="CD173" s="251"/>
      <c r="CE173" s="251"/>
      <c r="CF173" s="251"/>
      <c r="CG173" s="251"/>
      <c r="CH173" s="251"/>
      <c r="CI173" s="251"/>
      <c r="CJ173" s="251"/>
      <c r="CK173" s="251"/>
      <c r="CL173" s="251"/>
      <c r="CM173" s="251"/>
      <c r="CN173" s="251"/>
      <c r="CO173" s="251"/>
      <c r="CP173" s="251"/>
      <c r="CQ173" s="251"/>
      <c r="CR173" s="251"/>
      <c r="CS173" s="251"/>
      <c r="CT173" s="251"/>
      <c r="CU173" s="251"/>
      <c r="CV173" s="251"/>
      <c r="CW173" s="251"/>
      <c r="CX173" s="251"/>
      <c r="CY173" s="251"/>
      <c r="CZ173" s="251"/>
      <c r="DA173" s="251"/>
      <c r="DB173" s="251"/>
      <c r="DC173" s="251"/>
      <c r="DD173" s="251"/>
      <c r="DE173" s="251"/>
      <c r="DF173" s="251"/>
      <c r="DG173" s="251"/>
      <c r="DH173" s="251"/>
      <c r="DI173" s="251"/>
      <c r="DJ173" s="251"/>
      <c r="DK173" s="251"/>
      <c r="DL173" s="251"/>
      <c r="DM173" s="251"/>
      <c r="DN173" s="251"/>
      <c r="DO173" s="251"/>
      <c r="DP173" s="251"/>
      <c r="DQ173" s="251"/>
      <c r="DR173" s="251"/>
      <c r="DS173" s="251"/>
      <c r="DT173" s="251"/>
      <c r="DU173" s="251"/>
      <c r="DV173" s="251"/>
      <c r="DW173" s="251"/>
      <c r="DX173" s="251"/>
      <c r="DY173" s="251"/>
      <c r="DZ173" s="251"/>
      <c r="EA173" s="251"/>
      <c r="EB173" s="251"/>
      <c r="EC173" s="251"/>
      <c r="ED173" s="251"/>
      <c r="EE173" s="251"/>
      <c r="EF173" s="251"/>
      <c r="EG173" s="251"/>
      <c r="EH173" s="251"/>
      <c r="EI173" s="251"/>
      <c r="EJ173" s="251"/>
      <c r="EK173" s="251"/>
      <c r="EL173" s="251"/>
      <c r="EM173" s="251"/>
      <c r="EN173" s="251"/>
      <c r="EO173" s="251"/>
      <c r="EP173" s="251"/>
      <c r="EQ173" s="251"/>
      <c r="ER173" s="251"/>
      <c r="ES173" s="251"/>
      <c r="ET173" s="251"/>
      <c r="EU173" s="251"/>
      <c r="EV173" s="251"/>
      <c r="EW173" s="251"/>
      <c r="EX173" s="251"/>
      <c r="EY173" s="251"/>
      <c r="EZ173" s="251"/>
      <c r="FA173" s="251"/>
      <c r="FB173" s="251"/>
      <c r="FC173" s="251"/>
      <c r="FD173" s="251"/>
      <c r="FE173" s="251"/>
      <c r="FF173" s="251"/>
      <c r="FG173" s="251"/>
      <c r="FH173" s="251"/>
      <c r="FI173" s="251"/>
      <c r="FJ173" s="251"/>
      <c r="FK173" s="251"/>
      <c r="FL173" s="251"/>
      <c r="FM173" s="251"/>
      <c r="FN173" s="251"/>
      <c r="FO173" s="251"/>
      <c r="FP173" s="251"/>
      <c r="FQ173" s="251"/>
      <c r="FR173" s="251"/>
      <c r="FS173" s="251"/>
      <c r="FT173" s="251"/>
      <c r="FU173" s="251"/>
      <c r="FV173" s="251"/>
      <c r="FW173" s="251"/>
      <c r="FX173" s="251"/>
      <c r="FY173" s="251"/>
      <c r="FZ173" s="251"/>
      <c r="GA173" s="251"/>
      <c r="GB173" s="251"/>
      <c r="GC173" s="251"/>
      <c r="GD173" s="251"/>
      <c r="GE173" s="251"/>
      <c r="GF173" s="251"/>
      <c r="GG173" s="251"/>
      <c r="GH173" s="251"/>
      <c r="GI173" s="251"/>
      <c r="GJ173" s="251"/>
      <c r="GK173" s="251"/>
      <c r="GL173" s="251"/>
      <c r="GM173" s="251"/>
      <c r="GN173" s="251"/>
      <c r="GO173" s="251"/>
      <c r="GP173" s="251"/>
      <c r="GQ173" s="251"/>
      <c r="GR173" s="251"/>
      <c r="GS173" s="251"/>
      <c r="GT173" s="251"/>
      <c r="GU173" s="251"/>
      <c r="GV173" s="251"/>
      <c r="GW173" s="251"/>
      <c r="GX173" s="251"/>
      <c r="GY173" s="251"/>
      <c r="GZ173" s="251"/>
      <c r="HA173" s="251"/>
      <c r="HB173" s="251"/>
      <c r="HC173" s="251"/>
      <c r="HD173" s="251"/>
      <c r="HE173" s="251"/>
      <c r="HF173" s="251"/>
      <c r="HG173" s="251"/>
      <c r="HH173" s="251"/>
      <c r="HI173" s="251"/>
      <c r="HJ173" s="251"/>
      <c r="HK173" s="251"/>
      <c r="HL173" s="251"/>
      <c r="HM173" s="251"/>
      <c r="HN173" s="251"/>
      <c r="HO173" s="251"/>
      <c r="HP173" s="251"/>
      <c r="HQ173" s="251"/>
      <c r="HR173" s="251"/>
      <c r="HS173" s="251"/>
      <c r="HT173" s="251"/>
      <c r="HU173" s="251"/>
      <c r="HV173" s="251"/>
      <c r="HW173" s="251"/>
      <c r="HX173" s="251"/>
      <c r="HY173" s="251"/>
      <c r="HZ173" s="251"/>
      <c r="IA173" s="251"/>
      <c r="IB173" s="251"/>
      <c r="IC173" s="251"/>
      <c r="ID173" s="251"/>
      <c r="IE173" s="251"/>
      <c r="IF173" s="251"/>
      <c r="IG173" s="251"/>
      <c r="IH173" s="251"/>
      <c r="II173" s="251"/>
      <c r="IJ173" s="251"/>
      <c r="IK173" s="251"/>
      <c r="IL173" s="251"/>
      <c r="IM173" s="251"/>
      <c r="IN173" s="251"/>
      <c r="IO173" s="251"/>
      <c r="IP173" s="251"/>
      <c r="IQ173" s="251"/>
      <c r="IR173" s="251"/>
      <c r="IS173" s="251"/>
      <c r="IT173" s="251"/>
      <c r="IU173" s="251"/>
      <c r="IV173" s="251"/>
    </row>
    <row r="174" spans="1:256" hidden="1">
      <c r="A174" s="794"/>
      <c r="B174" s="797"/>
      <c r="C174" s="247" t="s">
        <v>1</v>
      </c>
      <c r="D174" s="248">
        <f>E174+M174</f>
        <v>0</v>
      </c>
      <c r="E174" s="249">
        <f>F174+I174+J174+K174+L174</f>
        <v>0</v>
      </c>
      <c r="F174" s="249">
        <f>G174+H174</f>
        <v>0</v>
      </c>
      <c r="G174" s="249"/>
      <c r="H174" s="249">
        <v>0</v>
      </c>
      <c r="I174" s="249"/>
      <c r="J174" s="249"/>
      <c r="K174" s="249"/>
      <c r="L174" s="249"/>
      <c r="M174" s="249">
        <f>N174+P174</f>
        <v>0</v>
      </c>
      <c r="N174" s="249"/>
      <c r="O174" s="249"/>
      <c r="P174" s="249"/>
      <c r="Q174" s="250"/>
      <c r="R174" s="250"/>
      <c r="S174" s="250"/>
      <c r="T174" s="250"/>
      <c r="U174" s="250"/>
      <c r="V174" s="251"/>
      <c r="W174" s="251"/>
      <c r="X174" s="251"/>
      <c r="Y174" s="251"/>
      <c r="Z174" s="251"/>
      <c r="AA174" s="251"/>
      <c r="AB174" s="251"/>
      <c r="AC174" s="251"/>
      <c r="AD174" s="251"/>
      <c r="AE174" s="251"/>
      <c r="AF174" s="251"/>
      <c r="AG174" s="251"/>
      <c r="AH174" s="251"/>
      <c r="AI174" s="251"/>
      <c r="AJ174" s="251"/>
      <c r="AK174" s="251"/>
      <c r="AL174" s="251"/>
      <c r="AM174" s="251"/>
      <c r="AN174" s="251"/>
      <c r="AO174" s="251"/>
      <c r="AP174" s="251"/>
      <c r="AQ174" s="251"/>
      <c r="AR174" s="251"/>
      <c r="AS174" s="251"/>
      <c r="AT174" s="251"/>
      <c r="AU174" s="251"/>
      <c r="AV174" s="251"/>
      <c r="AW174" s="251"/>
      <c r="AX174" s="251"/>
      <c r="AY174" s="251"/>
      <c r="AZ174" s="251"/>
      <c r="BA174" s="251"/>
      <c r="BB174" s="251"/>
      <c r="BC174" s="251"/>
      <c r="BD174" s="251"/>
      <c r="BE174" s="251"/>
      <c r="BF174" s="251"/>
      <c r="BG174" s="251"/>
      <c r="BH174" s="251"/>
      <c r="BI174" s="251"/>
      <c r="BJ174" s="251"/>
      <c r="BK174" s="251"/>
      <c r="BL174" s="251"/>
      <c r="BM174" s="251"/>
      <c r="BN174" s="251"/>
      <c r="BO174" s="251"/>
      <c r="BP174" s="251"/>
      <c r="BQ174" s="251"/>
      <c r="BR174" s="251"/>
      <c r="BS174" s="251"/>
      <c r="BT174" s="251"/>
      <c r="BU174" s="251"/>
      <c r="BV174" s="251"/>
      <c r="BW174" s="251"/>
      <c r="BX174" s="251"/>
      <c r="BY174" s="251"/>
      <c r="BZ174" s="251"/>
      <c r="CA174" s="251"/>
      <c r="CB174" s="251"/>
      <c r="CC174" s="251"/>
      <c r="CD174" s="251"/>
      <c r="CE174" s="251"/>
      <c r="CF174" s="251"/>
      <c r="CG174" s="251"/>
      <c r="CH174" s="251"/>
      <c r="CI174" s="251"/>
      <c r="CJ174" s="251"/>
      <c r="CK174" s="251"/>
      <c r="CL174" s="251"/>
      <c r="CM174" s="251"/>
      <c r="CN174" s="251"/>
      <c r="CO174" s="251"/>
      <c r="CP174" s="251"/>
      <c r="CQ174" s="251"/>
      <c r="CR174" s="251"/>
      <c r="CS174" s="251"/>
      <c r="CT174" s="251"/>
      <c r="CU174" s="251"/>
      <c r="CV174" s="251"/>
      <c r="CW174" s="251"/>
      <c r="CX174" s="251"/>
      <c r="CY174" s="251"/>
      <c r="CZ174" s="251"/>
      <c r="DA174" s="251"/>
      <c r="DB174" s="251"/>
      <c r="DC174" s="251"/>
      <c r="DD174" s="251"/>
      <c r="DE174" s="251"/>
      <c r="DF174" s="251"/>
      <c r="DG174" s="251"/>
      <c r="DH174" s="251"/>
      <c r="DI174" s="251"/>
      <c r="DJ174" s="251"/>
      <c r="DK174" s="251"/>
      <c r="DL174" s="251"/>
      <c r="DM174" s="251"/>
      <c r="DN174" s="251"/>
      <c r="DO174" s="251"/>
      <c r="DP174" s="251"/>
      <c r="DQ174" s="251"/>
      <c r="DR174" s="251"/>
      <c r="DS174" s="251"/>
      <c r="DT174" s="251"/>
      <c r="DU174" s="251"/>
      <c r="DV174" s="251"/>
      <c r="DW174" s="251"/>
      <c r="DX174" s="251"/>
      <c r="DY174" s="251"/>
      <c r="DZ174" s="251"/>
      <c r="EA174" s="251"/>
      <c r="EB174" s="251"/>
      <c r="EC174" s="251"/>
      <c r="ED174" s="251"/>
      <c r="EE174" s="251"/>
      <c r="EF174" s="251"/>
      <c r="EG174" s="251"/>
      <c r="EH174" s="251"/>
      <c r="EI174" s="251"/>
      <c r="EJ174" s="251"/>
      <c r="EK174" s="251"/>
      <c r="EL174" s="251"/>
      <c r="EM174" s="251"/>
      <c r="EN174" s="251"/>
      <c r="EO174" s="251"/>
      <c r="EP174" s="251"/>
      <c r="EQ174" s="251"/>
      <c r="ER174" s="251"/>
      <c r="ES174" s="251"/>
      <c r="ET174" s="251"/>
      <c r="EU174" s="251"/>
      <c r="EV174" s="251"/>
      <c r="EW174" s="251"/>
      <c r="EX174" s="251"/>
      <c r="EY174" s="251"/>
      <c r="EZ174" s="251"/>
      <c r="FA174" s="251"/>
      <c r="FB174" s="251"/>
      <c r="FC174" s="251"/>
      <c r="FD174" s="251"/>
      <c r="FE174" s="251"/>
      <c r="FF174" s="251"/>
      <c r="FG174" s="251"/>
      <c r="FH174" s="251"/>
      <c r="FI174" s="251"/>
      <c r="FJ174" s="251"/>
      <c r="FK174" s="251"/>
      <c r="FL174" s="251"/>
      <c r="FM174" s="251"/>
      <c r="FN174" s="251"/>
      <c r="FO174" s="251"/>
      <c r="FP174" s="251"/>
      <c r="FQ174" s="251"/>
      <c r="FR174" s="251"/>
      <c r="FS174" s="251"/>
      <c r="FT174" s="251"/>
      <c r="FU174" s="251"/>
      <c r="FV174" s="251"/>
      <c r="FW174" s="251"/>
      <c r="FX174" s="251"/>
      <c r="FY174" s="251"/>
      <c r="FZ174" s="251"/>
      <c r="GA174" s="251"/>
      <c r="GB174" s="251"/>
      <c r="GC174" s="251"/>
      <c r="GD174" s="251"/>
      <c r="GE174" s="251"/>
      <c r="GF174" s="251"/>
      <c r="GG174" s="251"/>
      <c r="GH174" s="251"/>
      <c r="GI174" s="251"/>
      <c r="GJ174" s="251"/>
      <c r="GK174" s="251"/>
      <c r="GL174" s="251"/>
      <c r="GM174" s="251"/>
      <c r="GN174" s="251"/>
      <c r="GO174" s="251"/>
      <c r="GP174" s="251"/>
      <c r="GQ174" s="251"/>
      <c r="GR174" s="251"/>
      <c r="GS174" s="251"/>
      <c r="GT174" s="251"/>
      <c r="GU174" s="251"/>
      <c r="GV174" s="251"/>
      <c r="GW174" s="251"/>
      <c r="GX174" s="251"/>
      <c r="GY174" s="251"/>
      <c r="GZ174" s="251"/>
      <c r="HA174" s="251"/>
      <c r="HB174" s="251"/>
      <c r="HC174" s="251"/>
      <c r="HD174" s="251"/>
      <c r="HE174" s="251"/>
      <c r="HF174" s="251"/>
      <c r="HG174" s="251"/>
      <c r="HH174" s="251"/>
      <c r="HI174" s="251"/>
      <c r="HJ174" s="251"/>
      <c r="HK174" s="251"/>
      <c r="HL174" s="251"/>
      <c r="HM174" s="251"/>
      <c r="HN174" s="251"/>
      <c r="HO174" s="251"/>
      <c r="HP174" s="251"/>
      <c r="HQ174" s="251"/>
      <c r="HR174" s="251"/>
      <c r="HS174" s="251"/>
      <c r="HT174" s="251"/>
      <c r="HU174" s="251"/>
      <c r="HV174" s="251"/>
      <c r="HW174" s="251"/>
      <c r="HX174" s="251"/>
      <c r="HY174" s="251"/>
      <c r="HZ174" s="251"/>
      <c r="IA174" s="251"/>
      <c r="IB174" s="251"/>
      <c r="IC174" s="251"/>
      <c r="ID174" s="251"/>
      <c r="IE174" s="251"/>
      <c r="IF174" s="251"/>
      <c r="IG174" s="251"/>
      <c r="IH174" s="251"/>
      <c r="II174" s="251"/>
      <c r="IJ174" s="251"/>
      <c r="IK174" s="251"/>
      <c r="IL174" s="251"/>
      <c r="IM174" s="251"/>
      <c r="IN174" s="251"/>
      <c r="IO174" s="251"/>
      <c r="IP174" s="251"/>
      <c r="IQ174" s="251"/>
      <c r="IR174" s="251"/>
      <c r="IS174" s="251"/>
      <c r="IT174" s="251"/>
      <c r="IU174" s="251"/>
      <c r="IV174" s="251"/>
    </row>
    <row r="175" spans="1:256" hidden="1">
      <c r="A175" s="795"/>
      <c r="B175" s="798"/>
      <c r="C175" s="247" t="s">
        <v>2</v>
      </c>
      <c r="D175" s="248">
        <f>D173+D174</f>
        <v>1532620</v>
      </c>
      <c r="E175" s="249">
        <f t="shared" ref="E175:P175" si="71">E173+E174</f>
        <v>1102620</v>
      </c>
      <c r="F175" s="249">
        <f t="shared" si="71"/>
        <v>1102620</v>
      </c>
      <c r="G175" s="249">
        <f t="shared" si="71"/>
        <v>0</v>
      </c>
      <c r="H175" s="249">
        <f t="shared" si="71"/>
        <v>1102620</v>
      </c>
      <c r="I175" s="249">
        <f t="shared" si="71"/>
        <v>0</v>
      </c>
      <c r="J175" s="249">
        <f t="shared" si="71"/>
        <v>0</v>
      </c>
      <c r="K175" s="249">
        <f t="shared" si="71"/>
        <v>0</v>
      </c>
      <c r="L175" s="249">
        <f t="shared" si="71"/>
        <v>0</v>
      </c>
      <c r="M175" s="249">
        <f t="shared" si="71"/>
        <v>430000</v>
      </c>
      <c r="N175" s="249">
        <f t="shared" si="71"/>
        <v>430000</v>
      </c>
      <c r="O175" s="249">
        <f t="shared" si="71"/>
        <v>0</v>
      </c>
      <c r="P175" s="249">
        <f t="shared" si="71"/>
        <v>0</v>
      </c>
      <c r="Q175" s="250"/>
      <c r="R175" s="250"/>
      <c r="S175" s="250"/>
      <c r="T175" s="250"/>
      <c r="U175" s="250"/>
      <c r="V175" s="251"/>
      <c r="W175" s="251"/>
      <c r="X175" s="251"/>
      <c r="Y175" s="251"/>
      <c r="Z175" s="251"/>
      <c r="AA175" s="251"/>
      <c r="AB175" s="251"/>
      <c r="AC175" s="251"/>
      <c r="AD175" s="251"/>
      <c r="AE175" s="251"/>
      <c r="AF175" s="251"/>
      <c r="AG175" s="251"/>
      <c r="AH175" s="251"/>
      <c r="AI175" s="251"/>
      <c r="AJ175" s="251"/>
      <c r="AK175" s="251"/>
      <c r="AL175" s="251"/>
      <c r="AM175" s="251"/>
      <c r="AN175" s="251"/>
      <c r="AO175" s="251"/>
      <c r="AP175" s="251"/>
      <c r="AQ175" s="251"/>
      <c r="AR175" s="251"/>
      <c r="AS175" s="251"/>
      <c r="AT175" s="251"/>
      <c r="AU175" s="251"/>
      <c r="AV175" s="251"/>
      <c r="AW175" s="251"/>
      <c r="AX175" s="251"/>
      <c r="AY175" s="251"/>
      <c r="AZ175" s="251"/>
      <c r="BA175" s="251"/>
      <c r="BB175" s="251"/>
      <c r="BC175" s="251"/>
      <c r="BD175" s="251"/>
      <c r="BE175" s="251"/>
      <c r="BF175" s="251"/>
      <c r="BG175" s="251"/>
      <c r="BH175" s="251"/>
      <c r="BI175" s="251"/>
      <c r="BJ175" s="251"/>
      <c r="BK175" s="251"/>
      <c r="BL175" s="251"/>
      <c r="BM175" s="251"/>
      <c r="BN175" s="251"/>
      <c r="BO175" s="251"/>
      <c r="BP175" s="251"/>
      <c r="BQ175" s="251"/>
      <c r="BR175" s="251"/>
      <c r="BS175" s="251"/>
      <c r="BT175" s="251"/>
      <c r="BU175" s="251"/>
      <c r="BV175" s="251"/>
      <c r="BW175" s="251"/>
      <c r="BX175" s="251"/>
      <c r="BY175" s="251"/>
      <c r="BZ175" s="251"/>
      <c r="CA175" s="251"/>
      <c r="CB175" s="251"/>
      <c r="CC175" s="251"/>
      <c r="CD175" s="251"/>
      <c r="CE175" s="251"/>
      <c r="CF175" s="251"/>
      <c r="CG175" s="251"/>
      <c r="CH175" s="251"/>
      <c r="CI175" s="251"/>
      <c r="CJ175" s="251"/>
      <c r="CK175" s="251"/>
      <c r="CL175" s="251"/>
      <c r="CM175" s="251"/>
      <c r="CN175" s="251"/>
      <c r="CO175" s="251"/>
      <c r="CP175" s="251"/>
      <c r="CQ175" s="251"/>
      <c r="CR175" s="251"/>
      <c r="CS175" s="251"/>
      <c r="CT175" s="251"/>
      <c r="CU175" s="251"/>
      <c r="CV175" s="251"/>
      <c r="CW175" s="251"/>
      <c r="CX175" s="251"/>
      <c r="CY175" s="251"/>
      <c r="CZ175" s="251"/>
      <c r="DA175" s="251"/>
      <c r="DB175" s="251"/>
      <c r="DC175" s="251"/>
      <c r="DD175" s="251"/>
      <c r="DE175" s="251"/>
      <c r="DF175" s="251"/>
      <c r="DG175" s="251"/>
      <c r="DH175" s="251"/>
      <c r="DI175" s="251"/>
      <c r="DJ175" s="251"/>
      <c r="DK175" s="251"/>
      <c r="DL175" s="251"/>
      <c r="DM175" s="251"/>
      <c r="DN175" s="251"/>
      <c r="DO175" s="251"/>
      <c r="DP175" s="251"/>
      <c r="DQ175" s="251"/>
      <c r="DR175" s="251"/>
      <c r="DS175" s="251"/>
      <c r="DT175" s="251"/>
      <c r="DU175" s="251"/>
      <c r="DV175" s="251"/>
      <c r="DW175" s="251"/>
      <c r="DX175" s="251"/>
      <c r="DY175" s="251"/>
      <c r="DZ175" s="251"/>
      <c r="EA175" s="251"/>
      <c r="EB175" s="251"/>
      <c r="EC175" s="251"/>
      <c r="ED175" s="251"/>
      <c r="EE175" s="251"/>
      <c r="EF175" s="251"/>
      <c r="EG175" s="251"/>
      <c r="EH175" s="251"/>
      <c r="EI175" s="251"/>
      <c r="EJ175" s="251"/>
      <c r="EK175" s="251"/>
      <c r="EL175" s="251"/>
      <c r="EM175" s="251"/>
      <c r="EN175" s="251"/>
      <c r="EO175" s="251"/>
      <c r="EP175" s="251"/>
      <c r="EQ175" s="251"/>
      <c r="ER175" s="251"/>
      <c r="ES175" s="251"/>
      <c r="ET175" s="251"/>
      <c r="EU175" s="251"/>
      <c r="EV175" s="251"/>
      <c r="EW175" s="251"/>
      <c r="EX175" s="251"/>
      <c r="EY175" s="251"/>
      <c r="EZ175" s="251"/>
      <c r="FA175" s="251"/>
      <c r="FB175" s="251"/>
      <c r="FC175" s="251"/>
      <c r="FD175" s="251"/>
      <c r="FE175" s="251"/>
      <c r="FF175" s="251"/>
      <c r="FG175" s="251"/>
      <c r="FH175" s="251"/>
      <c r="FI175" s="251"/>
      <c r="FJ175" s="251"/>
      <c r="FK175" s="251"/>
      <c r="FL175" s="251"/>
      <c r="FM175" s="251"/>
      <c r="FN175" s="251"/>
      <c r="FO175" s="251"/>
      <c r="FP175" s="251"/>
      <c r="FQ175" s="251"/>
      <c r="FR175" s="251"/>
      <c r="FS175" s="251"/>
      <c r="FT175" s="251"/>
      <c r="FU175" s="251"/>
      <c r="FV175" s="251"/>
      <c r="FW175" s="251"/>
      <c r="FX175" s="251"/>
      <c r="FY175" s="251"/>
      <c r="FZ175" s="251"/>
      <c r="GA175" s="251"/>
      <c r="GB175" s="251"/>
      <c r="GC175" s="251"/>
      <c r="GD175" s="251"/>
      <c r="GE175" s="251"/>
      <c r="GF175" s="251"/>
      <c r="GG175" s="251"/>
      <c r="GH175" s="251"/>
      <c r="GI175" s="251"/>
      <c r="GJ175" s="251"/>
      <c r="GK175" s="251"/>
      <c r="GL175" s="251"/>
      <c r="GM175" s="251"/>
      <c r="GN175" s="251"/>
      <c r="GO175" s="251"/>
      <c r="GP175" s="251"/>
      <c r="GQ175" s="251"/>
      <c r="GR175" s="251"/>
      <c r="GS175" s="251"/>
      <c r="GT175" s="251"/>
      <c r="GU175" s="251"/>
      <c r="GV175" s="251"/>
      <c r="GW175" s="251"/>
      <c r="GX175" s="251"/>
      <c r="GY175" s="251"/>
      <c r="GZ175" s="251"/>
      <c r="HA175" s="251"/>
      <c r="HB175" s="251"/>
      <c r="HC175" s="251"/>
      <c r="HD175" s="251"/>
      <c r="HE175" s="251"/>
      <c r="HF175" s="251"/>
      <c r="HG175" s="251"/>
      <c r="HH175" s="251"/>
      <c r="HI175" s="251"/>
      <c r="HJ175" s="251"/>
      <c r="HK175" s="251"/>
      <c r="HL175" s="251"/>
      <c r="HM175" s="251"/>
      <c r="HN175" s="251"/>
      <c r="HO175" s="251"/>
      <c r="HP175" s="251"/>
      <c r="HQ175" s="251"/>
      <c r="HR175" s="251"/>
      <c r="HS175" s="251"/>
      <c r="HT175" s="251"/>
      <c r="HU175" s="251"/>
      <c r="HV175" s="251"/>
      <c r="HW175" s="251"/>
      <c r="HX175" s="251"/>
      <c r="HY175" s="251"/>
      <c r="HZ175" s="251"/>
      <c r="IA175" s="251"/>
      <c r="IB175" s="251"/>
      <c r="IC175" s="251"/>
      <c r="ID175" s="251"/>
      <c r="IE175" s="251"/>
      <c r="IF175" s="251"/>
      <c r="IG175" s="251"/>
      <c r="IH175" s="251"/>
      <c r="II175" s="251"/>
      <c r="IJ175" s="251"/>
      <c r="IK175" s="251"/>
      <c r="IL175" s="251"/>
      <c r="IM175" s="251"/>
      <c r="IN175" s="251"/>
      <c r="IO175" s="251"/>
      <c r="IP175" s="251"/>
      <c r="IQ175" s="251"/>
      <c r="IR175" s="251"/>
      <c r="IS175" s="251"/>
      <c r="IT175" s="251"/>
      <c r="IU175" s="251"/>
      <c r="IV175" s="251"/>
    </row>
    <row r="176" spans="1:256" ht="15.75" customHeight="1">
      <c r="A176" s="805" t="s">
        <v>211</v>
      </c>
      <c r="B176" s="814" t="s">
        <v>210</v>
      </c>
      <c r="C176" s="242" t="s">
        <v>0</v>
      </c>
      <c r="D176" s="243">
        <f t="shared" ref="D176:P177" si="72">D179+D182</f>
        <v>87900646</v>
      </c>
      <c r="E176" s="244">
        <f t="shared" si="72"/>
        <v>87900646</v>
      </c>
      <c r="F176" s="244">
        <f t="shared" si="72"/>
        <v>0</v>
      </c>
      <c r="G176" s="244">
        <f t="shared" si="72"/>
        <v>0</v>
      </c>
      <c r="H176" s="244">
        <f t="shared" si="72"/>
        <v>0</v>
      </c>
      <c r="I176" s="244">
        <f t="shared" si="72"/>
        <v>0</v>
      </c>
      <c r="J176" s="244">
        <f t="shared" si="72"/>
        <v>0</v>
      </c>
      <c r="K176" s="244">
        <f t="shared" si="72"/>
        <v>0</v>
      </c>
      <c r="L176" s="244">
        <f t="shared" si="72"/>
        <v>87900646</v>
      </c>
      <c r="M176" s="244">
        <f t="shared" si="72"/>
        <v>0</v>
      </c>
      <c r="N176" s="244">
        <f t="shared" si="72"/>
        <v>0</v>
      </c>
      <c r="O176" s="244">
        <f t="shared" si="72"/>
        <v>0</v>
      </c>
      <c r="P176" s="244">
        <f t="shared" si="72"/>
        <v>0</v>
      </c>
      <c r="Q176" s="257"/>
      <c r="R176" s="257"/>
      <c r="S176" s="257"/>
      <c r="T176" s="257"/>
      <c r="U176" s="257"/>
      <c r="V176" s="258"/>
      <c r="W176" s="258"/>
      <c r="X176" s="258"/>
      <c r="Y176" s="258"/>
      <c r="Z176" s="258"/>
      <c r="AA176" s="258"/>
      <c r="AB176" s="258"/>
      <c r="AC176" s="258"/>
      <c r="AD176" s="258"/>
      <c r="AE176" s="258"/>
      <c r="AF176" s="258"/>
      <c r="AG176" s="258"/>
      <c r="AH176" s="258"/>
      <c r="AI176" s="258"/>
      <c r="AJ176" s="258"/>
      <c r="AK176" s="258"/>
      <c r="AL176" s="258"/>
      <c r="AM176" s="258"/>
      <c r="AN176" s="258"/>
      <c r="AO176" s="258"/>
      <c r="AP176" s="258"/>
      <c r="AQ176" s="258"/>
      <c r="AR176" s="258"/>
      <c r="AS176" s="258"/>
      <c r="AT176" s="258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8"/>
      <c r="BV176" s="258"/>
      <c r="BW176" s="258"/>
      <c r="BX176" s="258"/>
      <c r="BY176" s="258"/>
      <c r="BZ176" s="258"/>
      <c r="CA176" s="258"/>
      <c r="CB176" s="258"/>
      <c r="CC176" s="258"/>
      <c r="CD176" s="258"/>
      <c r="CE176" s="258"/>
      <c r="CF176" s="258"/>
      <c r="CG176" s="258"/>
      <c r="CH176" s="258"/>
      <c r="CI176" s="258"/>
      <c r="CJ176" s="258"/>
      <c r="CK176" s="258"/>
      <c r="CL176" s="258"/>
      <c r="CM176" s="258"/>
      <c r="CN176" s="258"/>
      <c r="CO176" s="258"/>
      <c r="CP176" s="258"/>
      <c r="CQ176" s="258"/>
      <c r="CR176" s="258"/>
      <c r="CS176" s="258"/>
      <c r="CT176" s="258"/>
      <c r="CU176" s="258"/>
      <c r="CV176" s="258"/>
      <c r="CW176" s="258"/>
      <c r="CX176" s="258"/>
      <c r="CY176" s="258"/>
      <c r="CZ176" s="258"/>
      <c r="DA176" s="258"/>
      <c r="DB176" s="258"/>
      <c r="DC176" s="258"/>
      <c r="DD176" s="258"/>
      <c r="DE176" s="258"/>
      <c r="DF176" s="258"/>
      <c r="DG176" s="258"/>
      <c r="DH176" s="258"/>
      <c r="DI176" s="258"/>
      <c r="DJ176" s="258"/>
      <c r="DK176" s="258"/>
      <c r="DL176" s="258"/>
      <c r="DM176" s="258"/>
      <c r="DN176" s="258"/>
      <c r="DO176" s="258"/>
      <c r="DP176" s="258"/>
      <c r="DQ176" s="258"/>
      <c r="DR176" s="258"/>
      <c r="DS176" s="258"/>
      <c r="DT176" s="258"/>
      <c r="DU176" s="258"/>
      <c r="DV176" s="258"/>
      <c r="DW176" s="258"/>
      <c r="DX176" s="258"/>
      <c r="DY176" s="258"/>
      <c r="DZ176" s="258"/>
      <c r="EA176" s="258"/>
      <c r="EB176" s="258"/>
      <c r="EC176" s="258"/>
      <c r="ED176" s="258"/>
      <c r="EE176" s="258"/>
      <c r="EF176" s="258"/>
      <c r="EG176" s="258"/>
      <c r="EH176" s="258"/>
      <c r="EI176" s="258"/>
      <c r="EJ176" s="258"/>
      <c r="EK176" s="258"/>
      <c r="EL176" s="258"/>
      <c r="EM176" s="258"/>
      <c r="EN176" s="258"/>
      <c r="EO176" s="258"/>
      <c r="EP176" s="258"/>
      <c r="EQ176" s="258"/>
      <c r="ER176" s="258"/>
      <c r="ES176" s="258"/>
      <c r="ET176" s="258"/>
      <c r="EU176" s="258"/>
      <c r="EV176" s="258"/>
      <c r="EW176" s="258"/>
      <c r="EX176" s="258"/>
      <c r="EY176" s="258"/>
      <c r="EZ176" s="258"/>
      <c r="FA176" s="258"/>
      <c r="FB176" s="258"/>
      <c r="FC176" s="258"/>
      <c r="FD176" s="258"/>
      <c r="FE176" s="258"/>
      <c r="FF176" s="258"/>
      <c r="FG176" s="258"/>
      <c r="FH176" s="258"/>
      <c r="FI176" s="258"/>
      <c r="FJ176" s="258"/>
      <c r="FK176" s="258"/>
      <c r="FL176" s="258"/>
      <c r="FM176" s="258"/>
      <c r="FN176" s="258"/>
      <c r="FO176" s="258"/>
      <c r="FP176" s="258"/>
      <c r="FQ176" s="258"/>
      <c r="FR176" s="258"/>
      <c r="FS176" s="258"/>
      <c r="FT176" s="258"/>
      <c r="FU176" s="258"/>
      <c r="FV176" s="258"/>
      <c r="FW176" s="258"/>
      <c r="FX176" s="258"/>
      <c r="FY176" s="258"/>
      <c r="FZ176" s="258"/>
      <c r="GA176" s="258"/>
      <c r="GB176" s="258"/>
      <c r="GC176" s="258"/>
      <c r="GD176" s="258"/>
      <c r="GE176" s="258"/>
      <c r="GF176" s="258"/>
      <c r="GG176" s="258"/>
      <c r="GH176" s="258"/>
      <c r="GI176" s="258"/>
      <c r="GJ176" s="258"/>
      <c r="GK176" s="258"/>
      <c r="GL176" s="258"/>
      <c r="GM176" s="258"/>
      <c r="GN176" s="258"/>
      <c r="GO176" s="258"/>
      <c r="GP176" s="258"/>
      <c r="GQ176" s="258"/>
      <c r="GR176" s="258"/>
      <c r="GS176" s="258"/>
      <c r="GT176" s="258"/>
      <c r="GU176" s="258"/>
      <c r="GV176" s="258"/>
      <c r="GW176" s="258"/>
      <c r="GX176" s="258"/>
      <c r="GY176" s="258"/>
      <c r="GZ176" s="258"/>
      <c r="HA176" s="258"/>
      <c r="HB176" s="258"/>
      <c r="HC176" s="258"/>
      <c r="HD176" s="258"/>
      <c r="HE176" s="258"/>
      <c r="HF176" s="258"/>
      <c r="HG176" s="258"/>
      <c r="HH176" s="258"/>
      <c r="HI176" s="258"/>
      <c r="HJ176" s="258"/>
      <c r="HK176" s="258"/>
      <c r="HL176" s="258"/>
      <c r="HM176" s="258"/>
      <c r="HN176" s="258"/>
      <c r="HO176" s="258"/>
      <c r="HP176" s="258"/>
      <c r="HQ176" s="258"/>
      <c r="HR176" s="258"/>
      <c r="HS176" s="258"/>
      <c r="HT176" s="258"/>
      <c r="HU176" s="258"/>
      <c r="HV176" s="258"/>
      <c r="HW176" s="258"/>
      <c r="HX176" s="258"/>
      <c r="HY176" s="258"/>
      <c r="HZ176" s="258"/>
      <c r="IA176" s="258"/>
      <c r="IB176" s="258"/>
      <c r="IC176" s="258"/>
      <c r="ID176" s="258"/>
      <c r="IE176" s="258"/>
      <c r="IF176" s="258"/>
      <c r="IG176" s="258"/>
      <c r="IH176" s="258"/>
      <c r="II176" s="258"/>
      <c r="IJ176" s="258"/>
      <c r="IK176" s="258"/>
      <c r="IL176" s="258"/>
      <c r="IM176" s="258"/>
      <c r="IN176" s="258"/>
      <c r="IO176" s="258"/>
      <c r="IP176" s="258"/>
      <c r="IQ176" s="258"/>
      <c r="IR176" s="258"/>
      <c r="IS176" s="258"/>
      <c r="IT176" s="258"/>
      <c r="IU176" s="258"/>
      <c r="IV176" s="258"/>
    </row>
    <row r="177" spans="1:256" ht="15.75" customHeight="1">
      <c r="A177" s="806"/>
      <c r="B177" s="815"/>
      <c r="C177" s="242" t="s">
        <v>1</v>
      </c>
      <c r="D177" s="243">
        <f t="shared" si="72"/>
        <v>-25741001</v>
      </c>
      <c r="E177" s="244">
        <f t="shared" si="72"/>
        <v>-25741001</v>
      </c>
      <c r="F177" s="244">
        <f t="shared" si="72"/>
        <v>0</v>
      </c>
      <c r="G177" s="244">
        <f t="shared" si="72"/>
        <v>0</v>
      </c>
      <c r="H177" s="244">
        <f t="shared" si="72"/>
        <v>0</v>
      </c>
      <c r="I177" s="244">
        <f t="shared" si="72"/>
        <v>0</v>
      </c>
      <c r="J177" s="244">
        <f t="shared" si="72"/>
        <v>0</v>
      </c>
      <c r="K177" s="244">
        <f t="shared" si="72"/>
        <v>0</v>
      </c>
      <c r="L177" s="244">
        <f t="shared" si="72"/>
        <v>-25741001</v>
      </c>
      <c r="M177" s="244">
        <f t="shared" si="72"/>
        <v>0</v>
      </c>
      <c r="N177" s="244">
        <f t="shared" si="72"/>
        <v>0</v>
      </c>
      <c r="O177" s="244">
        <f t="shared" si="72"/>
        <v>0</v>
      </c>
      <c r="P177" s="244">
        <f t="shared" si="72"/>
        <v>0</v>
      </c>
      <c r="Q177" s="257"/>
      <c r="R177" s="257"/>
      <c r="S177" s="257"/>
      <c r="T177" s="257"/>
      <c r="U177" s="257"/>
      <c r="V177" s="258"/>
      <c r="W177" s="258"/>
      <c r="X177" s="258"/>
      <c r="Y177" s="258"/>
      <c r="Z177" s="258"/>
      <c r="AA177" s="258"/>
      <c r="AB177" s="258"/>
      <c r="AC177" s="258"/>
      <c r="AD177" s="258"/>
      <c r="AE177" s="258"/>
      <c r="AF177" s="258"/>
      <c r="AG177" s="258"/>
      <c r="AH177" s="258"/>
      <c r="AI177" s="258"/>
      <c r="AJ177" s="258"/>
      <c r="AK177" s="258"/>
      <c r="AL177" s="258"/>
      <c r="AM177" s="258"/>
      <c r="AN177" s="258"/>
      <c r="AO177" s="258"/>
      <c r="AP177" s="258"/>
      <c r="AQ177" s="258"/>
      <c r="AR177" s="258"/>
      <c r="AS177" s="258"/>
      <c r="AT177" s="258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8"/>
      <c r="BV177" s="258"/>
      <c r="BW177" s="258"/>
      <c r="BX177" s="258"/>
      <c r="BY177" s="258"/>
      <c r="BZ177" s="258"/>
      <c r="CA177" s="258"/>
      <c r="CB177" s="258"/>
      <c r="CC177" s="258"/>
      <c r="CD177" s="258"/>
      <c r="CE177" s="258"/>
      <c r="CF177" s="258"/>
      <c r="CG177" s="258"/>
      <c r="CH177" s="258"/>
      <c r="CI177" s="258"/>
      <c r="CJ177" s="258"/>
      <c r="CK177" s="258"/>
      <c r="CL177" s="258"/>
      <c r="CM177" s="258"/>
      <c r="CN177" s="258"/>
      <c r="CO177" s="258"/>
      <c r="CP177" s="258"/>
      <c r="CQ177" s="258"/>
      <c r="CR177" s="258"/>
      <c r="CS177" s="258"/>
      <c r="CT177" s="258"/>
      <c r="CU177" s="258"/>
      <c r="CV177" s="258"/>
      <c r="CW177" s="258"/>
      <c r="CX177" s="258"/>
      <c r="CY177" s="258"/>
      <c r="CZ177" s="258"/>
      <c r="DA177" s="258"/>
      <c r="DB177" s="258"/>
      <c r="DC177" s="258"/>
      <c r="DD177" s="258"/>
      <c r="DE177" s="258"/>
      <c r="DF177" s="258"/>
      <c r="DG177" s="258"/>
      <c r="DH177" s="258"/>
      <c r="DI177" s="258"/>
      <c r="DJ177" s="258"/>
      <c r="DK177" s="258"/>
      <c r="DL177" s="258"/>
      <c r="DM177" s="258"/>
      <c r="DN177" s="258"/>
      <c r="DO177" s="258"/>
      <c r="DP177" s="258"/>
      <c r="DQ177" s="258"/>
      <c r="DR177" s="258"/>
      <c r="DS177" s="258"/>
      <c r="DT177" s="258"/>
      <c r="DU177" s="258"/>
      <c r="DV177" s="258"/>
      <c r="DW177" s="258"/>
      <c r="DX177" s="258"/>
      <c r="DY177" s="258"/>
      <c r="DZ177" s="258"/>
      <c r="EA177" s="258"/>
      <c r="EB177" s="258"/>
      <c r="EC177" s="258"/>
      <c r="ED177" s="258"/>
      <c r="EE177" s="258"/>
      <c r="EF177" s="258"/>
      <c r="EG177" s="258"/>
      <c r="EH177" s="258"/>
      <c r="EI177" s="258"/>
      <c r="EJ177" s="258"/>
      <c r="EK177" s="258"/>
      <c r="EL177" s="258"/>
      <c r="EM177" s="258"/>
      <c r="EN177" s="258"/>
      <c r="EO177" s="258"/>
      <c r="EP177" s="258"/>
      <c r="EQ177" s="258"/>
      <c r="ER177" s="258"/>
      <c r="ES177" s="258"/>
      <c r="ET177" s="258"/>
      <c r="EU177" s="258"/>
      <c r="EV177" s="258"/>
      <c r="EW177" s="258"/>
      <c r="EX177" s="258"/>
      <c r="EY177" s="258"/>
      <c r="EZ177" s="258"/>
      <c r="FA177" s="258"/>
      <c r="FB177" s="258"/>
      <c r="FC177" s="258"/>
      <c r="FD177" s="258"/>
      <c r="FE177" s="258"/>
      <c r="FF177" s="258"/>
      <c r="FG177" s="258"/>
      <c r="FH177" s="258"/>
      <c r="FI177" s="258"/>
      <c r="FJ177" s="258"/>
      <c r="FK177" s="258"/>
      <c r="FL177" s="258"/>
      <c r="FM177" s="258"/>
      <c r="FN177" s="258"/>
      <c r="FO177" s="258"/>
      <c r="FP177" s="258"/>
      <c r="FQ177" s="258"/>
      <c r="FR177" s="258"/>
      <c r="FS177" s="258"/>
      <c r="FT177" s="258"/>
      <c r="FU177" s="258"/>
      <c r="FV177" s="258"/>
      <c r="FW177" s="258"/>
      <c r="FX177" s="258"/>
      <c r="FY177" s="258"/>
      <c r="FZ177" s="258"/>
      <c r="GA177" s="258"/>
      <c r="GB177" s="258"/>
      <c r="GC177" s="258"/>
      <c r="GD177" s="258"/>
      <c r="GE177" s="258"/>
      <c r="GF177" s="258"/>
      <c r="GG177" s="258"/>
      <c r="GH177" s="258"/>
      <c r="GI177" s="258"/>
      <c r="GJ177" s="258"/>
      <c r="GK177" s="258"/>
      <c r="GL177" s="258"/>
      <c r="GM177" s="258"/>
      <c r="GN177" s="258"/>
      <c r="GO177" s="258"/>
      <c r="GP177" s="258"/>
      <c r="GQ177" s="258"/>
      <c r="GR177" s="258"/>
      <c r="GS177" s="258"/>
      <c r="GT177" s="258"/>
      <c r="GU177" s="258"/>
      <c r="GV177" s="258"/>
      <c r="GW177" s="258"/>
      <c r="GX177" s="258"/>
      <c r="GY177" s="258"/>
      <c r="GZ177" s="258"/>
      <c r="HA177" s="258"/>
      <c r="HB177" s="258"/>
      <c r="HC177" s="258"/>
      <c r="HD177" s="258"/>
      <c r="HE177" s="258"/>
      <c r="HF177" s="258"/>
      <c r="HG177" s="258"/>
      <c r="HH177" s="258"/>
      <c r="HI177" s="258"/>
      <c r="HJ177" s="258"/>
      <c r="HK177" s="258"/>
      <c r="HL177" s="258"/>
      <c r="HM177" s="258"/>
      <c r="HN177" s="258"/>
      <c r="HO177" s="258"/>
      <c r="HP177" s="258"/>
      <c r="HQ177" s="258"/>
      <c r="HR177" s="258"/>
      <c r="HS177" s="258"/>
      <c r="HT177" s="258"/>
      <c r="HU177" s="258"/>
      <c r="HV177" s="258"/>
      <c r="HW177" s="258"/>
      <c r="HX177" s="258"/>
      <c r="HY177" s="258"/>
      <c r="HZ177" s="258"/>
      <c r="IA177" s="258"/>
      <c r="IB177" s="258"/>
      <c r="IC177" s="258"/>
      <c r="ID177" s="258"/>
      <c r="IE177" s="258"/>
      <c r="IF177" s="258"/>
      <c r="IG177" s="258"/>
      <c r="IH177" s="258"/>
      <c r="II177" s="258"/>
      <c r="IJ177" s="258"/>
      <c r="IK177" s="258"/>
      <c r="IL177" s="258"/>
      <c r="IM177" s="258"/>
      <c r="IN177" s="258"/>
      <c r="IO177" s="258"/>
      <c r="IP177" s="258"/>
      <c r="IQ177" s="258"/>
      <c r="IR177" s="258"/>
      <c r="IS177" s="258"/>
      <c r="IT177" s="258"/>
      <c r="IU177" s="258"/>
      <c r="IV177" s="258"/>
    </row>
    <row r="178" spans="1:256" ht="15.75" customHeight="1">
      <c r="A178" s="807"/>
      <c r="B178" s="816"/>
      <c r="C178" s="242" t="s">
        <v>2</v>
      </c>
      <c r="D178" s="243">
        <f>D176+D177</f>
        <v>62159645</v>
      </c>
      <c r="E178" s="244">
        <f t="shared" ref="E178:P178" si="73">E176+E177</f>
        <v>62159645</v>
      </c>
      <c r="F178" s="244">
        <f t="shared" si="73"/>
        <v>0</v>
      </c>
      <c r="G178" s="244">
        <f t="shared" si="73"/>
        <v>0</v>
      </c>
      <c r="H178" s="244">
        <f t="shared" si="73"/>
        <v>0</v>
      </c>
      <c r="I178" s="244">
        <f t="shared" si="73"/>
        <v>0</v>
      </c>
      <c r="J178" s="244">
        <f t="shared" si="73"/>
        <v>0</v>
      </c>
      <c r="K178" s="244">
        <f t="shared" si="73"/>
        <v>0</v>
      </c>
      <c r="L178" s="244">
        <f t="shared" si="73"/>
        <v>62159645</v>
      </c>
      <c r="M178" s="244">
        <f t="shared" si="73"/>
        <v>0</v>
      </c>
      <c r="N178" s="244">
        <f t="shared" si="73"/>
        <v>0</v>
      </c>
      <c r="O178" s="244">
        <f t="shared" si="73"/>
        <v>0</v>
      </c>
      <c r="P178" s="244">
        <f t="shared" si="73"/>
        <v>0</v>
      </c>
      <c r="Q178" s="257"/>
      <c r="R178" s="257"/>
      <c r="S178" s="257"/>
      <c r="T178" s="257"/>
      <c r="U178" s="257"/>
      <c r="V178" s="258"/>
      <c r="W178" s="258"/>
      <c r="X178" s="258"/>
      <c r="Y178" s="258"/>
      <c r="Z178" s="258"/>
      <c r="AA178" s="258"/>
      <c r="AB178" s="258"/>
      <c r="AC178" s="258"/>
      <c r="AD178" s="258"/>
      <c r="AE178" s="258"/>
      <c r="AF178" s="258"/>
      <c r="AG178" s="258"/>
      <c r="AH178" s="258"/>
      <c r="AI178" s="258"/>
      <c r="AJ178" s="258"/>
      <c r="AK178" s="258"/>
      <c r="AL178" s="258"/>
      <c r="AM178" s="258"/>
      <c r="AN178" s="258"/>
      <c r="AO178" s="258"/>
      <c r="AP178" s="258"/>
      <c r="AQ178" s="258"/>
      <c r="AR178" s="258"/>
      <c r="AS178" s="258"/>
      <c r="AT178" s="258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8"/>
      <c r="BV178" s="258"/>
      <c r="BW178" s="258"/>
      <c r="BX178" s="258"/>
      <c r="BY178" s="258"/>
      <c r="BZ178" s="258"/>
      <c r="CA178" s="258"/>
      <c r="CB178" s="258"/>
      <c r="CC178" s="258"/>
      <c r="CD178" s="258"/>
      <c r="CE178" s="258"/>
      <c r="CF178" s="258"/>
      <c r="CG178" s="258"/>
      <c r="CH178" s="258"/>
      <c r="CI178" s="258"/>
      <c r="CJ178" s="258"/>
      <c r="CK178" s="258"/>
      <c r="CL178" s="258"/>
      <c r="CM178" s="258"/>
      <c r="CN178" s="258"/>
      <c r="CO178" s="258"/>
      <c r="CP178" s="258"/>
      <c r="CQ178" s="258"/>
      <c r="CR178" s="258"/>
      <c r="CS178" s="258"/>
      <c r="CT178" s="258"/>
      <c r="CU178" s="258"/>
      <c r="CV178" s="258"/>
      <c r="CW178" s="258"/>
      <c r="CX178" s="258"/>
      <c r="CY178" s="258"/>
      <c r="CZ178" s="258"/>
      <c r="DA178" s="258"/>
      <c r="DB178" s="258"/>
      <c r="DC178" s="258"/>
      <c r="DD178" s="258"/>
      <c r="DE178" s="258"/>
      <c r="DF178" s="258"/>
      <c r="DG178" s="258"/>
      <c r="DH178" s="258"/>
      <c r="DI178" s="258"/>
      <c r="DJ178" s="258"/>
      <c r="DK178" s="258"/>
      <c r="DL178" s="258"/>
      <c r="DM178" s="258"/>
      <c r="DN178" s="258"/>
      <c r="DO178" s="258"/>
      <c r="DP178" s="258"/>
      <c r="DQ178" s="258"/>
      <c r="DR178" s="258"/>
      <c r="DS178" s="258"/>
      <c r="DT178" s="258"/>
      <c r="DU178" s="258"/>
      <c r="DV178" s="258"/>
      <c r="DW178" s="258"/>
      <c r="DX178" s="258"/>
      <c r="DY178" s="258"/>
      <c r="DZ178" s="258"/>
      <c r="EA178" s="258"/>
      <c r="EB178" s="258"/>
      <c r="EC178" s="258"/>
      <c r="ED178" s="258"/>
      <c r="EE178" s="258"/>
      <c r="EF178" s="258"/>
      <c r="EG178" s="258"/>
      <c r="EH178" s="258"/>
      <c r="EI178" s="258"/>
      <c r="EJ178" s="258"/>
      <c r="EK178" s="258"/>
      <c r="EL178" s="258"/>
      <c r="EM178" s="258"/>
      <c r="EN178" s="258"/>
      <c r="EO178" s="258"/>
      <c r="EP178" s="258"/>
      <c r="EQ178" s="258"/>
      <c r="ER178" s="258"/>
      <c r="ES178" s="258"/>
      <c r="ET178" s="258"/>
      <c r="EU178" s="258"/>
      <c r="EV178" s="258"/>
      <c r="EW178" s="258"/>
      <c r="EX178" s="258"/>
      <c r="EY178" s="258"/>
      <c r="EZ178" s="258"/>
      <c r="FA178" s="258"/>
      <c r="FB178" s="258"/>
      <c r="FC178" s="258"/>
      <c r="FD178" s="258"/>
      <c r="FE178" s="258"/>
      <c r="FF178" s="258"/>
      <c r="FG178" s="258"/>
      <c r="FH178" s="258"/>
      <c r="FI178" s="258"/>
      <c r="FJ178" s="258"/>
      <c r="FK178" s="258"/>
      <c r="FL178" s="258"/>
      <c r="FM178" s="258"/>
      <c r="FN178" s="258"/>
      <c r="FO178" s="258"/>
      <c r="FP178" s="258"/>
      <c r="FQ178" s="258"/>
      <c r="FR178" s="258"/>
      <c r="FS178" s="258"/>
      <c r="FT178" s="258"/>
      <c r="FU178" s="258"/>
      <c r="FV178" s="258"/>
      <c r="FW178" s="258"/>
      <c r="FX178" s="258"/>
      <c r="FY178" s="258"/>
      <c r="FZ178" s="258"/>
      <c r="GA178" s="258"/>
      <c r="GB178" s="258"/>
      <c r="GC178" s="258"/>
      <c r="GD178" s="258"/>
      <c r="GE178" s="258"/>
      <c r="GF178" s="258"/>
      <c r="GG178" s="258"/>
      <c r="GH178" s="258"/>
      <c r="GI178" s="258"/>
      <c r="GJ178" s="258"/>
      <c r="GK178" s="258"/>
      <c r="GL178" s="258"/>
      <c r="GM178" s="258"/>
      <c r="GN178" s="258"/>
      <c r="GO178" s="258"/>
      <c r="GP178" s="258"/>
      <c r="GQ178" s="258"/>
      <c r="GR178" s="258"/>
      <c r="GS178" s="258"/>
      <c r="GT178" s="258"/>
      <c r="GU178" s="258"/>
      <c r="GV178" s="258"/>
      <c r="GW178" s="258"/>
      <c r="GX178" s="258"/>
      <c r="GY178" s="258"/>
      <c r="GZ178" s="258"/>
      <c r="HA178" s="258"/>
      <c r="HB178" s="258"/>
      <c r="HC178" s="258"/>
      <c r="HD178" s="258"/>
      <c r="HE178" s="258"/>
      <c r="HF178" s="258"/>
      <c r="HG178" s="258"/>
      <c r="HH178" s="258"/>
      <c r="HI178" s="258"/>
      <c r="HJ178" s="258"/>
      <c r="HK178" s="258"/>
      <c r="HL178" s="258"/>
      <c r="HM178" s="258"/>
      <c r="HN178" s="258"/>
      <c r="HO178" s="258"/>
      <c r="HP178" s="258"/>
      <c r="HQ178" s="258"/>
      <c r="HR178" s="258"/>
      <c r="HS178" s="258"/>
      <c r="HT178" s="258"/>
      <c r="HU178" s="258"/>
      <c r="HV178" s="258"/>
      <c r="HW178" s="258"/>
      <c r="HX178" s="258"/>
      <c r="HY178" s="258"/>
      <c r="HZ178" s="258"/>
      <c r="IA178" s="258"/>
      <c r="IB178" s="258"/>
      <c r="IC178" s="258"/>
      <c r="ID178" s="258"/>
      <c r="IE178" s="258"/>
      <c r="IF178" s="258"/>
      <c r="IG178" s="258"/>
      <c r="IH178" s="258"/>
      <c r="II178" s="258"/>
      <c r="IJ178" s="258"/>
      <c r="IK178" s="258"/>
      <c r="IL178" s="258"/>
      <c r="IM178" s="258"/>
      <c r="IN178" s="258"/>
      <c r="IO178" s="258"/>
      <c r="IP178" s="258"/>
      <c r="IQ178" s="258"/>
      <c r="IR178" s="258"/>
      <c r="IS178" s="258"/>
      <c r="IT178" s="258"/>
      <c r="IU178" s="258"/>
      <c r="IV178" s="258"/>
    </row>
    <row r="179" spans="1:256" hidden="1">
      <c r="A179" s="793" t="s">
        <v>559</v>
      </c>
      <c r="B179" s="796" t="s">
        <v>560</v>
      </c>
      <c r="C179" s="238" t="s">
        <v>0</v>
      </c>
      <c r="D179" s="239">
        <f>E179+M179</f>
        <v>22413674</v>
      </c>
      <c r="E179" s="240">
        <f>F179+I179+J179+K179+L179</f>
        <v>22413674</v>
      </c>
      <c r="F179" s="240">
        <f>G179+H179</f>
        <v>0</v>
      </c>
      <c r="G179" s="240">
        <v>0</v>
      </c>
      <c r="H179" s="240">
        <v>0</v>
      </c>
      <c r="I179" s="240">
        <v>0</v>
      </c>
      <c r="J179" s="240">
        <v>0</v>
      </c>
      <c r="K179" s="240">
        <v>0</v>
      </c>
      <c r="L179" s="240">
        <v>22413674</v>
      </c>
      <c r="M179" s="240">
        <f>N179+P179</f>
        <v>0</v>
      </c>
      <c r="N179" s="240">
        <v>0</v>
      </c>
      <c r="O179" s="240">
        <v>0</v>
      </c>
      <c r="P179" s="240">
        <v>0</v>
      </c>
      <c r="Q179" s="241"/>
      <c r="R179" s="241"/>
      <c r="S179" s="241"/>
      <c r="T179" s="241"/>
      <c r="U179" s="241"/>
      <c r="V179" s="231"/>
      <c r="W179" s="231"/>
      <c r="X179" s="231"/>
      <c r="Y179" s="231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1"/>
      <c r="BN179" s="231"/>
      <c r="BO179" s="231"/>
      <c r="BP179" s="231"/>
      <c r="BQ179" s="231"/>
      <c r="BR179" s="231"/>
      <c r="BS179" s="231"/>
      <c r="BT179" s="231"/>
      <c r="BU179" s="231"/>
      <c r="BV179" s="231"/>
      <c r="BW179" s="231"/>
      <c r="BX179" s="231"/>
      <c r="BY179" s="231"/>
      <c r="BZ179" s="231"/>
      <c r="CA179" s="231"/>
      <c r="CB179" s="231"/>
      <c r="CC179" s="231"/>
      <c r="CD179" s="231"/>
      <c r="CE179" s="231"/>
      <c r="CF179" s="231"/>
      <c r="CG179" s="231"/>
      <c r="CH179" s="231"/>
      <c r="CI179" s="231"/>
      <c r="CJ179" s="231"/>
      <c r="CK179" s="231"/>
      <c r="CL179" s="231"/>
      <c r="CM179" s="231"/>
      <c r="CN179" s="231"/>
      <c r="CO179" s="231"/>
      <c r="CP179" s="231"/>
      <c r="CQ179" s="231"/>
      <c r="CR179" s="231"/>
      <c r="CS179" s="231"/>
      <c r="CT179" s="231"/>
      <c r="CU179" s="231"/>
      <c r="CV179" s="231"/>
      <c r="CW179" s="231"/>
      <c r="CX179" s="231"/>
      <c r="CY179" s="231"/>
      <c r="CZ179" s="231"/>
      <c r="DA179" s="231"/>
      <c r="DB179" s="231"/>
      <c r="DC179" s="231"/>
      <c r="DD179" s="231"/>
      <c r="DE179" s="231"/>
      <c r="DF179" s="231"/>
      <c r="DG179" s="231"/>
      <c r="DH179" s="231"/>
      <c r="DI179" s="231"/>
      <c r="DJ179" s="231"/>
      <c r="DK179" s="231"/>
      <c r="DL179" s="231"/>
      <c r="DM179" s="231"/>
      <c r="DN179" s="231"/>
      <c r="DO179" s="231"/>
      <c r="DP179" s="231"/>
      <c r="DQ179" s="231"/>
      <c r="DR179" s="231"/>
      <c r="DS179" s="231"/>
      <c r="DT179" s="231"/>
      <c r="DU179" s="231"/>
      <c r="DV179" s="231"/>
      <c r="DW179" s="231"/>
      <c r="DX179" s="231"/>
      <c r="DY179" s="231"/>
      <c r="DZ179" s="231"/>
      <c r="EA179" s="231"/>
      <c r="EB179" s="231"/>
      <c r="EC179" s="231"/>
      <c r="ED179" s="231"/>
      <c r="EE179" s="231"/>
      <c r="EF179" s="231"/>
      <c r="EG179" s="231"/>
      <c r="EH179" s="231"/>
      <c r="EI179" s="231"/>
      <c r="EJ179" s="231"/>
      <c r="EK179" s="231"/>
      <c r="EL179" s="231"/>
      <c r="EM179" s="231"/>
      <c r="EN179" s="231"/>
      <c r="EO179" s="231"/>
      <c r="EP179" s="231"/>
      <c r="EQ179" s="231"/>
      <c r="ER179" s="231"/>
      <c r="ES179" s="231"/>
      <c r="ET179" s="231"/>
      <c r="EU179" s="231"/>
      <c r="EV179" s="231"/>
      <c r="EW179" s="231"/>
      <c r="EX179" s="231"/>
      <c r="EY179" s="231"/>
      <c r="EZ179" s="231"/>
      <c r="FA179" s="231"/>
      <c r="FB179" s="231"/>
      <c r="FC179" s="231"/>
      <c r="FD179" s="231"/>
      <c r="FE179" s="231"/>
      <c r="FF179" s="231"/>
      <c r="FG179" s="231"/>
      <c r="FH179" s="231"/>
      <c r="FI179" s="231"/>
      <c r="FJ179" s="231"/>
      <c r="FK179" s="231"/>
      <c r="FL179" s="231"/>
      <c r="FM179" s="231"/>
      <c r="FN179" s="231"/>
      <c r="FO179" s="231"/>
      <c r="FP179" s="231"/>
      <c r="FQ179" s="231"/>
      <c r="FR179" s="231"/>
      <c r="FS179" s="231"/>
      <c r="FT179" s="231"/>
      <c r="FU179" s="231"/>
      <c r="FV179" s="231"/>
      <c r="FW179" s="231"/>
      <c r="FX179" s="231"/>
      <c r="FY179" s="231"/>
      <c r="FZ179" s="231"/>
      <c r="GA179" s="231"/>
      <c r="GB179" s="231"/>
      <c r="GC179" s="231"/>
      <c r="GD179" s="231"/>
      <c r="GE179" s="231"/>
      <c r="GF179" s="231"/>
      <c r="GG179" s="231"/>
      <c r="GH179" s="231"/>
      <c r="GI179" s="231"/>
      <c r="GJ179" s="231"/>
      <c r="GK179" s="231"/>
      <c r="GL179" s="231"/>
      <c r="GM179" s="231"/>
      <c r="GN179" s="231"/>
      <c r="GO179" s="231"/>
      <c r="GP179" s="231"/>
      <c r="GQ179" s="231"/>
      <c r="GR179" s="231"/>
      <c r="GS179" s="231"/>
      <c r="GT179" s="231"/>
      <c r="GU179" s="231"/>
      <c r="GV179" s="231"/>
      <c r="GW179" s="231"/>
      <c r="GX179" s="231"/>
      <c r="GY179" s="231"/>
      <c r="GZ179" s="231"/>
      <c r="HA179" s="231"/>
      <c r="HB179" s="231"/>
      <c r="HC179" s="231"/>
      <c r="HD179" s="231"/>
      <c r="HE179" s="231"/>
      <c r="HF179" s="231"/>
      <c r="HG179" s="231"/>
      <c r="HH179" s="231"/>
      <c r="HI179" s="231"/>
      <c r="HJ179" s="231"/>
      <c r="HK179" s="231"/>
      <c r="HL179" s="231"/>
      <c r="HM179" s="231"/>
      <c r="HN179" s="231"/>
      <c r="HO179" s="231"/>
      <c r="HP179" s="231"/>
      <c r="HQ179" s="231"/>
      <c r="HR179" s="231"/>
      <c r="HS179" s="231"/>
      <c r="HT179" s="231"/>
      <c r="HU179" s="231"/>
      <c r="HV179" s="231"/>
      <c r="HW179" s="231"/>
      <c r="HX179" s="231"/>
      <c r="HY179" s="231"/>
      <c r="HZ179" s="231"/>
      <c r="IA179" s="231"/>
      <c r="IB179" s="231"/>
      <c r="IC179" s="231"/>
      <c r="ID179" s="231"/>
      <c r="IE179" s="231"/>
      <c r="IF179" s="231"/>
      <c r="IG179" s="231"/>
      <c r="IH179" s="231"/>
      <c r="II179" s="231"/>
      <c r="IJ179" s="231"/>
      <c r="IK179" s="231"/>
      <c r="IL179" s="231"/>
      <c r="IM179" s="231"/>
      <c r="IN179" s="231"/>
      <c r="IO179" s="231"/>
      <c r="IP179" s="231"/>
      <c r="IQ179" s="231"/>
      <c r="IR179" s="231"/>
      <c r="IS179" s="231"/>
      <c r="IT179" s="231"/>
      <c r="IU179" s="231"/>
      <c r="IV179" s="231"/>
    </row>
    <row r="180" spans="1:256" hidden="1">
      <c r="A180" s="794"/>
      <c r="B180" s="797"/>
      <c r="C180" s="238" t="s">
        <v>1</v>
      </c>
      <c r="D180" s="239">
        <f>E180+M180</f>
        <v>0</v>
      </c>
      <c r="E180" s="240">
        <f>F180+I180+J180+K180+L180</f>
        <v>0</v>
      </c>
      <c r="F180" s="240">
        <f>G180+H180</f>
        <v>0</v>
      </c>
      <c r="G180" s="240"/>
      <c r="H180" s="240"/>
      <c r="I180" s="240"/>
      <c r="J180" s="240"/>
      <c r="K180" s="240"/>
      <c r="L180" s="240"/>
      <c r="M180" s="240">
        <f>N180+P180</f>
        <v>0</v>
      </c>
      <c r="N180" s="240"/>
      <c r="O180" s="240"/>
      <c r="P180" s="240"/>
      <c r="Q180" s="241"/>
      <c r="R180" s="241"/>
      <c r="S180" s="241"/>
      <c r="T180" s="241"/>
      <c r="U180" s="241"/>
      <c r="V180" s="231"/>
      <c r="W180" s="231"/>
      <c r="X180" s="231"/>
      <c r="Y180" s="231"/>
      <c r="Z180" s="231"/>
      <c r="AA180" s="231"/>
      <c r="AB180" s="231"/>
      <c r="AC180" s="231"/>
      <c r="AD180" s="231"/>
      <c r="AE180" s="231"/>
      <c r="AF180" s="231"/>
      <c r="AG180" s="231"/>
      <c r="AH180" s="231"/>
      <c r="AI180" s="231"/>
      <c r="AJ180" s="231"/>
      <c r="AK180" s="231"/>
      <c r="AL180" s="231"/>
      <c r="AM180" s="231"/>
      <c r="AN180" s="231"/>
      <c r="AO180" s="231"/>
      <c r="AP180" s="231"/>
      <c r="AQ180" s="231"/>
      <c r="AR180" s="231"/>
      <c r="AS180" s="231"/>
      <c r="AT180" s="231"/>
      <c r="AU180" s="231"/>
      <c r="AV180" s="231"/>
      <c r="AW180" s="231"/>
      <c r="AX180" s="231"/>
      <c r="AY180" s="231"/>
      <c r="AZ180" s="231"/>
      <c r="BA180" s="231"/>
      <c r="BB180" s="231"/>
      <c r="BC180" s="231"/>
      <c r="BD180" s="231"/>
      <c r="BE180" s="231"/>
      <c r="BF180" s="231"/>
      <c r="BG180" s="231"/>
      <c r="BH180" s="231"/>
      <c r="BI180" s="231"/>
      <c r="BJ180" s="231"/>
      <c r="BK180" s="231"/>
      <c r="BL180" s="231"/>
      <c r="BM180" s="231"/>
      <c r="BN180" s="231"/>
      <c r="BO180" s="231"/>
      <c r="BP180" s="231"/>
      <c r="BQ180" s="231"/>
      <c r="BR180" s="231"/>
      <c r="BS180" s="231"/>
      <c r="BT180" s="231"/>
      <c r="BU180" s="231"/>
      <c r="BV180" s="231"/>
      <c r="BW180" s="231"/>
      <c r="BX180" s="231"/>
      <c r="BY180" s="231"/>
      <c r="BZ180" s="231"/>
      <c r="CA180" s="231"/>
      <c r="CB180" s="231"/>
      <c r="CC180" s="231"/>
      <c r="CD180" s="231"/>
      <c r="CE180" s="231"/>
      <c r="CF180" s="231"/>
      <c r="CG180" s="231"/>
      <c r="CH180" s="231"/>
      <c r="CI180" s="231"/>
      <c r="CJ180" s="231"/>
      <c r="CK180" s="231"/>
      <c r="CL180" s="231"/>
      <c r="CM180" s="231"/>
      <c r="CN180" s="231"/>
      <c r="CO180" s="231"/>
      <c r="CP180" s="231"/>
      <c r="CQ180" s="231"/>
      <c r="CR180" s="231"/>
      <c r="CS180" s="231"/>
      <c r="CT180" s="231"/>
      <c r="CU180" s="231"/>
      <c r="CV180" s="231"/>
      <c r="CW180" s="231"/>
      <c r="CX180" s="231"/>
      <c r="CY180" s="231"/>
      <c r="CZ180" s="231"/>
      <c r="DA180" s="231"/>
      <c r="DB180" s="231"/>
      <c r="DC180" s="231"/>
      <c r="DD180" s="231"/>
      <c r="DE180" s="231"/>
      <c r="DF180" s="231"/>
      <c r="DG180" s="231"/>
      <c r="DH180" s="231"/>
      <c r="DI180" s="231"/>
      <c r="DJ180" s="231"/>
      <c r="DK180" s="231"/>
      <c r="DL180" s="231"/>
      <c r="DM180" s="231"/>
      <c r="DN180" s="231"/>
      <c r="DO180" s="231"/>
      <c r="DP180" s="231"/>
      <c r="DQ180" s="231"/>
      <c r="DR180" s="231"/>
      <c r="DS180" s="231"/>
      <c r="DT180" s="231"/>
      <c r="DU180" s="231"/>
      <c r="DV180" s="231"/>
      <c r="DW180" s="231"/>
      <c r="DX180" s="231"/>
      <c r="DY180" s="231"/>
      <c r="DZ180" s="231"/>
      <c r="EA180" s="231"/>
      <c r="EB180" s="231"/>
      <c r="EC180" s="231"/>
      <c r="ED180" s="231"/>
      <c r="EE180" s="231"/>
      <c r="EF180" s="231"/>
      <c r="EG180" s="231"/>
      <c r="EH180" s="231"/>
      <c r="EI180" s="231"/>
      <c r="EJ180" s="231"/>
      <c r="EK180" s="231"/>
      <c r="EL180" s="231"/>
      <c r="EM180" s="231"/>
      <c r="EN180" s="231"/>
      <c r="EO180" s="231"/>
      <c r="EP180" s="231"/>
      <c r="EQ180" s="231"/>
      <c r="ER180" s="231"/>
      <c r="ES180" s="231"/>
      <c r="ET180" s="231"/>
      <c r="EU180" s="231"/>
      <c r="EV180" s="231"/>
      <c r="EW180" s="231"/>
      <c r="EX180" s="231"/>
      <c r="EY180" s="231"/>
      <c r="EZ180" s="231"/>
      <c r="FA180" s="231"/>
      <c r="FB180" s="231"/>
      <c r="FC180" s="231"/>
      <c r="FD180" s="231"/>
      <c r="FE180" s="231"/>
      <c r="FF180" s="231"/>
      <c r="FG180" s="231"/>
      <c r="FH180" s="231"/>
      <c r="FI180" s="231"/>
      <c r="FJ180" s="231"/>
      <c r="FK180" s="231"/>
      <c r="FL180" s="231"/>
      <c r="FM180" s="231"/>
      <c r="FN180" s="231"/>
      <c r="FO180" s="231"/>
      <c r="FP180" s="231"/>
      <c r="FQ180" s="231"/>
      <c r="FR180" s="231"/>
      <c r="FS180" s="231"/>
      <c r="FT180" s="231"/>
      <c r="FU180" s="231"/>
      <c r="FV180" s="231"/>
      <c r="FW180" s="231"/>
      <c r="FX180" s="231"/>
      <c r="FY180" s="231"/>
      <c r="FZ180" s="231"/>
      <c r="GA180" s="231"/>
      <c r="GB180" s="231"/>
      <c r="GC180" s="231"/>
      <c r="GD180" s="231"/>
      <c r="GE180" s="231"/>
      <c r="GF180" s="231"/>
      <c r="GG180" s="231"/>
      <c r="GH180" s="231"/>
      <c r="GI180" s="231"/>
      <c r="GJ180" s="231"/>
      <c r="GK180" s="231"/>
      <c r="GL180" s="231"/>
      <c r="GM180" s="231"/>
      <c r="GN180" s="231"/>
      <c r="GO180" s="231"/>
      <c r="GP180" s="231"/>
      <c r="GQ180" s="231"/>
      <c r="GR180" s="231"/>
      <c r="GS180" s="231"/>
      <c r="GT180" s="231"/>
      <c r="GU180" s="231"/>
      <c r="GV180" s="231"/>
      <c r="GW180" s="231"/>
      <c r="GX180" s="231"/>
      <c r="GY180" s="231"/>
      <c r="GZ180" s="231"/>
      <c r="HA180" s="231"/>
      <c r="HB180" s="231"/>
      <c r="HC180" s="231"/>
      <c r="HD180" s="231"/>
      <c r="HE180" s="231"/>
      <c r="HF180" s="231"/>
      <c r="HG180" s="231"/>
      <c r="HH180" s="231"/>
      <c r="HI180" s="231"/>
      <c r="HJ180" s="231"/>
      <c r="HK180" s="231"/>
      <c r="HL180" s="231"/>
      <c r="HM180" s="231"/>
      <c r="HN180" s="231"/>
      <c r="HO180" s="231"/>
      <c r="HP180" s="231"/>
      <c r="HQ180" s="231"/>
      <c r="HR180" s="231"/>
      <c r="HS180" s="231"/>
      <c r="HT180" s="231"/>
      <c r="HU180" s="231"/>
      <c r="HV180" s="231"/>
      <c r="HW180" s="231"/>
      <c r="HX180" s="231"/>
      <c r="HY180" s="231"/>
      <c r="HZ180" s="231"/>
      <c r="IA180" s="231"/>
      <c r="IB180" s="231"/>
      <c r="IC180" s="231"/>
      <c r="ID180" s="231"/>
      <c r="IE180" s="231"/>
      <c r="IF180" s="231"/>
      <c r="IG180" s="231"/>
      <c r="IH180" s="231"/>
      <c r="II180" s="231"/>
      <c r="IJ180" s="231"/>
      <c r="IK180" s="231"/>
      <c r="IL180" s="231"/>
      <c r="IM180" s="231"/>
      <c r="IN180" s="231"/>
      <c r="IO180" s="231"/>
      <c r="IP180" s="231"/>
      <c r="IQ180" s="231"/>
      <c r="IR180" s="231"/>
      <c r="IS180" s="231"/>
      <c r="IT180" s="231"/>
      <c r="IU180" s="231"/>
      <c r="IV180" s="231"/>
    </row>
    <row r="181" spans="1:256" hidden="1">
      <c r="A181" s="795"/>
      <c r="B181" s="798"/>
      <c r="C181" s="238" t="s">
        <v>2</v>
      </c>
      <c r="D181" s="239">
        <f>D179+D180</f>
        <v>22413674</v>
      </c>
      <c r="E181" s="240">
        <f t="shared" ref="E181:P181" si="74">E179+E180</f>
        <v>22413674</v>
      </c>
      <c r="F181" s="240">
        <f t="shared" si="74"/>
        <v>0</v>
      </c>
      <c r="G181" s="240">
        <f t="shared" si="74"/>
        <v>0</v>
      </c>
      <c r="H181" s="240">
        <f t="shared" si="74"/>
        <v>0</v>
      </c>
      <c r="I181" s="240">
        <f t="shared" si="74"/>
        <v>0</v>
      </c>
      <c r="J181" s="240">
        <f t="shared" si="74"/>
        <v>0</v>
      </c>
      <c r="K181" s="240">
        <f t="shared" si="74"/>
        <v>0</v>
      </c>
      <c r="L181" s="240">
        <f t="shared" si="74"/>
        <v>22413674</v>
      </c>
      <c r="M181" s="240">
        <f t="shared" si="74"/>
        <v>0</v>
      </c>
      <c r="N181" s="240">
        <f t="shared" si="74"/>
        <v>0</v>
      </c>
      <c r="O181" s="240">
        <f t="shared" si="74"/>
        <v>0</v>
      </c>
      <c r="P181" s="240">
        <f t="shared" si="74"/>
        <v>0</v>
      </c>
      <c r="Q181" s="241"/>
      <c r="R181" s="241"/>
      <c r="S181" s="241"/>
      <c r="T181" s="241"/>
      <c r="U181" s="241"/>
      <c r="V181" s="231"/>
      <c r="W181" s="231"/>
      <c r="X181" s="231"/>
      <c r="Y181" s="231"/>
      <c r="Z181" s="231"/>
      <c r="AA181" s="231"/>
      <c r="AB181" s="231"/>
      <c r="AC181" s="231"/>
      <c r="AD181" s="231"/>
      <c r="AE181" s="231"/>
      <c r="AF181" s="231"/>
      <c r="AG181" s="231"/>
      <c r="AH181" s="231"/>
      <c r="AI181" s="231"/>
      <c r="AJ181" s="231"/>
      <c r="AK181" s="231"/>
      <c r="AL181" s="231"/>
      <c r="AM181" s="231"/>
      <c r="AN181" s="231"/>
      <c r="AO181" s="231"/>
      <c r="AP181" s="231"/>
      <c r="AQ181" s="231"/>
      <c r="AR181" s="231"/>
      <c r="AS181" s="231"/>
      <c r="AT181" s="231"/>
      <c r="AU181" s="231"/>
      <c r="AV181" s="231"/>
      <c r="AW181" s="231"/>
      <c r="AX181" s="231"/>
      <c r="AY181" s="231"/>
      <c r="AZ181" s="231"/>
      <c r="BA181" s="231"/>
      <c r="BB181" s="231"/>
      <c r="BC181" s="231"/>
      <c r="BD181" s="231"/>
      <c r="BE181" s="231"/>
      <c r="BF181" s="231"/>
      <c r="BG181" s="231"/>
      <c r="BH181" s="231"/>
      <c r="BI181" s="231"/>
      <c r="BJ181" s="231"/>
      <c r="BK181" s="231"/>
      <c r="BL181" s="231"/>
      <c r="BM181" s="231"/>
      <c r="BN181" s="231"/>
      <c r="BO181" s="231"/>
      <c r="BP181" s="231"/>
      <c r="BQ181" s="231"/>
      <c r="BR181" s="231"/>
      <c r="BS181" s="231"/>
      <c r="BT181" s="231"/>
      <c r="BU181" s="231"/>
      <c r="BV181" s="231"/>
      <c r="BW181" s="231"/>
      <c r="BX181" s="231"/>
      <c r="BY181" s="231"/>
      <c r="BZ181" s="231"/>
      <c r="CA181" s="231"/>
      <c r="CB181" s="231"/>
      <c r="CC181" s="231"/>
      <c r="CD181" s="231"/>
      <c r="CE181" s="231"/>
      <c r="CF181" s="231"/>
      <c r="CG181" s="231"/>
      <c r="CH181" s="231"/>
      <c r="CI181" s="231"/>
      <c r="CJ181" s="231"/>
      <c r="CK181" s="231"/>
      <c r="CL181" s="231"/>
      <c r="CM181" s="231"/>
      <c r="CN181" s="231"/>
      <c r="CO181" s="231"/>
      <c r="CP181" s="231"/>
      <c r="CQ181" s="231"/>
      <c r="CR181" s="231"/>
      <c r="CS181" s="231"/>
      <c r="CT181" s="231"/>
      <c r="CU181" s="231"/>
      <c r="CV181" s="231"/>
      <c r="CW181" s="231"/>
      <c r="CX181" s="231"/>
      <c r="CY181" s="231"/>
      <c r="CZ181" s="231"/>
      <c r="DA181" s="231"/>
      <c r="DB181" s="231"/>
      <c r="DC181" s="231"/>
      <c r="DD181" s="231"/>
      <c r="DE181" s="231"/>
      <c r="DF181" s="231"/>
      <c r="DG181" s="231"/>
      <c r="DH181" s="231"/>
      <c r="DI181" s="231"/>
      <c r="DJ181" s="231"/>
      <c r="DK181" s="231"/>
      <c r="DL181" s="231"/>
      <c r="DM181" s="231"/>
      <c r="DN181" s="231"/>
      <c r="DO181" s="231"/>
      <c r="DP181" s="231"/>
      <c r="DQ181" s="231"/>
      <c r="DR181" s="231"/>
      <c r="DS181" s="231"/>
      <c r="DT181" s="231"/>
      <c r="DU181" s="231"/>
      <c r="DV181" s="231"/>
      <c r="DW181" s="231"/>
      <c r="DX181" s="231"/>
      <c r="DY181" s="231"/>
      <c r="DZ181" s="231"/>
      <c r="EA181" s="231"/>
      <c r="EB181" s="231"/>
      <c r="EC181" s="231"/>
      <c r="ED181" s="231"/>
      <c r="EE181" s="231"/>
      <c r="EF181" s="231"/>
      <c r="EG181" s="231"/>
      <c r="EH181" s="231"/>
      <c r="EI181" s="231"/>
      <c r="EJ181" s="231"/>
      <c r="EK181" s="231"/>
      <c r="EL181" s="231"/>
      <c r="EM181" s="231"/>
      <c r="EN181" s="231"/>
      <c r="EO181" s="231"/>
      <c r="EP181" s="231"/>
      <c r="EQ181" s="231"/>
      <c r="ER181" s="231"/>
      <c r="ES181" s="231"/>
      <c r="ET181" s="231"/>
      <c r="EU181" s="231"/>
      <c r="EV181" s="231"/>
      <c r="EW181" s="231"/>
      <c r="EX181" s="231"/>
      <c r="EY181" s="231"/>
      <c r="EZ181" s="231"/>
      <c r="FA181" s="231"/>
      <c r="FB181" s="231"/>
      <c r="FC181" s="231"/>
      <c r="FD181" s="231"/>
      <c r="FE181" s="231"/>
      <c r="FF181" s="231"/>
      <c r="FG181" s="231"/>
      <c r="FH181" s="231"/>
      <c r="FI181" s="231"/>
      <c r="FJ181" s="231"/>
      <c r="FK181" s="231"/>
      <c r="FL181" s="231"/>
      <c r="FM181" s="231"/>
      <c r="FN181" s="231"/>
      <c r="FO181" s="231"/>
      <c r="FP181" s="231"/>
      <c r="FQ181" s="231"/>
      <c r="FR181" s="231"/>
      <c r="FS181" s="231"/>
      <c r="FT181" s="231"/>
      <c r="FU181" s="231"/>
      <c r="FV181" s="231"/>
      <c r="FW181" s="231"/>
      <c r="FX181" s="231"/>
      <c r="FY181" s="231"/>
      <c r="FZ181" s="231"/>
      <c r="GA181" s="231"/>
      <c r="GB181" s="231"/>
      <c r="GC181" s="231"/>
      <c r="GD181" s="231"/>
      <c r="GE181" s="231"/>
      <c r="GF181" s="231"/>
      <c r="GG181" s="231"/>
      <c r="GH181" s="231"/>
      <c r="GI181" s="231"/>
      <c r="GJ181" s="231"/>
      <c r="GK181" s="231"/>
      <c r="GL181" s="231"/>
      <c r="GM181" s="231"/>
      <c r="GN181" s="231"/>
      <c r="GO181" s="231"/>
      <c r="GP181" s="231"/>
      <c r="GQ181" s="231"/>
      <c r="GR181" s="231"/>
      <c r="GS181" s="231"/>
      <c r="GT181" s="231"/>
      <c r="GU181" s="231"/>
      <c r="GV181" s="231"/>
      <c r="GW181" s="231"/>
      <c r="GX181" s="231"/>
      <c r="GY181" s="231"/>
      <c r="GZ181" s="231"/>
      <c r="HA181" s="231"/>
      <c r="HB181" s="231"/>
      <c r="HC181" s="231"/>
      <c r="HD181" s="231"/>
      <c r="HE181" s="231"/>
      <c r="HF181" s="231"/>
      <c r="HG181" s="231"/>
      <c r="HH181" s="231"/>
      <c r="HI181" s="231"/>
      <c r="HJ181" s="231"/>
      <c r="HK181" s="231"/>
      <c r="HL181" s="231"/>
      <c r="HM181" s="231"/>
      <c r="HN181" s="231"/>
      <c r="HO181" s="231"/>
      <c r="HP181" s="231"/>
      <c r="HQ181" s="231"/>
      <c r="HR181" s="231"/>
      <c r="HS181" s="231"/>
      <c r="HT181" s="231"/>
      <c r="HU181" s="231"/>
      <c r="HV181" s="231"/>
      <c r="HW181" s="231"/>
      <c r="HX181" s="231"/>
      <c r="HY181" s="231"/>
      <c r="HZ181" s="231"/>
      <c r="IA181" s="231"/>
      <c r="IB181" s="231"/>
      <c r="IC181" s="231"/>
      <c r="ID181" s="231"/>
      <c r="IE181" s="231"/>
      <c r="IF181" s="231"/>
      <c r="IG181" s="231"/>
      <c r="IH181" s="231"/>
      <c r="II181" s="231"/>
      <c r="IJ181" s="231"/>
      <c r="IK181" s="231"/>
      <c r="IL181" s="231"/>
      <c r="IM181" s="231"/>
      <c r="IN181" s="231"/>
      <c r="IO181" s="231"/>
      <c r="IP181" s="231"/>
      <c r="IQ181" s="231"/>
      <c r="IR181" s="231"/>
      <c r="IS181" s="231"/>
      <c r="IT181" s="231"/>
      <c r="IU181" s="231"/>
      <c r="IV181" s="231"/>
    </row>
    <row r="182" spans="1:256" ht="12.75" customHeight="1">
      <c r="A182" s="793" t="s">
        <v>561</v>
      </c>
      <c r="B182" s="796" t="s">
        <v>209</v>
      </c>
      <c r="C182" s="238" t="s">
        <v>0</v>
      </c>
      <c r="D182" s="239">
        <f>E182+M182</f>
        <v>65486972</v>
      </c>
      <c r="E182" s="240">
        <f>F182+I182+J182+K182+L182</f>
        <v>65486972</v>
      </c>
      <c r="F182" s="240">
        <f>G182+H182</f>
        <v>0</v>
      </c>
      <c r="G182" s="240">
        <v>0</v>
      </c>
      <c r="H182" s="240">
        <v>0</v>
      </c>
      <c r="I182" s="240">
        <v>0</v>
      </c>
      <c r="J182" s="240">
        <v>0</v>
      </c>
      <c r="K182" s="240">
        <v>0</v>
      </c>
      <c r="L182" s="240">
        <v>65486972</v>
      </c>
      <c r="M182" s="240">
        <f>N182+P182</f>
        <v>0</v>
      </c>
      <c r="N182" s="240">
        <v>0</v>
      </c>
      <c r="O182" s="240">
        <v>0</v>
      </c>
      <c r="P182" s="240">
        <v>0</v>
      </c>
      <c r="Q182" s="241"/>
      <c r="R182" s="241"/>
      <c r="S182" s="241"/>
      <c r="T182" s="241"/>
      <c r="U182" s="241"/>
      <c r="V182" s="231"/>
      <c r="W182" s="231"/>
      <c r="X182" s="231"/>
      <c r="Y182" s="231"/>
      <c r="Z182" s="231"/>
      <c r="AA182" s="231"/>
      <c r="AB182" s="231"/>
      <c r="AC182" s="231"/>
      <c r="AD182" s="231"/>
      <c r="AE182" s="231"/>
      <c r="AF182" s="231"/>
      <c r="AG182" s="231"/>
      <c r="AH182" s="231"/>
      <c r="AI182" s="231"/>
      <c r="AJ182" s="231"/>
      <c r="AK182" s="231"/>
      <c r="AL182" s="231"/>
      <c r="AM182" s="231"/>
      <c r="AN182" s="231"/>
      <c r="AO182" s="231"/>
      <c r="AP182" s="231"/>
      <c r="AQ182" s="231"/>
      <c r="AR182" s="231"/>
      <c r="AS182" s="231"/>
      <c r="AT182" s="231"/>
      <c r="AU182" s="231"/>
      <c r="AV182" s="231"/>
      <c r="AW182" s="231"/>
      <c r="AX182" s="231"/>
      <c r="AY182" s="231"/>
      <c r="AZ182" s="231"/>
      <c r="BA182" s="231"/>
      <c r="BB182" s="231"/>
      <c r="BC182" s="231"/>
      <c r="BD182" s="231"/>
      <c r="BE182" s="231"/>
      <c r="BF182" s="231"/>
      <c r="BG182" s="231"/>
      <c r="BH182" s="231"/>
      <c r="BI182" s="231"/>
      <c r="BJ182" s="231"/>
      <c r="BK182" s="231"/>
      <c r="BL182" s="231"/>
      <c r="BM182" s="231"/>
      <c r="BN182" s="231"/>
      <c r="BO182" s="231"/>
      <c r="BP182" s="231"/>
      <c r="BQ182" s="231"/>
      <c r="BR182" s="231"/>
      <c r="BS182" s="231"/>
      <c r="BT182" s="231"/>
      <c r="BU182" s="231"/>
      <c r="BV182" s="231"/>
      <c r="BW182" s="231"/>
      <c r="BX182" s="231"/>
      <c r="BY182" s="231"/>
      <c r="BZ182" s="231"/>
      <c r="CA182" s="231"/>
      <c r="CB182" s="231"/>
      <c r="CC182" s="231"/>
      <c r="CD182" s="231"/>
      <c r="CE182" s="231"/>
      <c r="CF182" s="231"/>
      <c r="CG182" s="231"/>
      <c r="CH182" s="231"/>
      <c r="CI182" s="231"/>
      <c r="CJ182" s="231"/>
      <c r="CK182" s="231"/>
      <c r="CL182" s="231"/>
      <c r="CM182" s="231"/>
      <c r="CN182" s="231"/>
      <c r="CO182" s="231"/>
      <c r="CP182" s="231"/>
      <c r="CQ182" s="231"/>
      <c r="CR182" s="231"/>
      <c r="CS182" s="231"/>
      <c r="CT182" s="231"/>
      <c r="CU182" s="231"/>
      <c r="CV182" s="231"/>
      <c r="CW182" s="231"/>
      <c r="CX182" s="231"/>
      <c r="CY182" s="231"/>
      <c r="CZ182" s="231"/>
      <c r="DA182" s="231"/>
      <c r="DB182" s="231"/>
      <c r="DC182" s="231"/>
      <c r="DD182" s="231"/>
      <c r="DE182" s="231"/>
      <c r="DF182" s="231"/>
      <c r="DG182" s="231"/>
      <c r="DH182" s="231"/>
      <c r="DI182" s="231"/>
      <c r="DJ182" s="231"/>
      <c r="DK182" s="231"/>
      <c r="DL182" s="231"/>
      <c r="DM182" s="231"/>
      <c r="DN182" s="231"/>
      <c r="DO182" s="231"/>
      <c r="DP182" s="231"/>
      <c r="DQ182" s="231"/>
      <c r="DR182" s="231"/>
      <c r="DS182" s="231"/>
      <c r="DT182" s="231"/>
      <c r="DU182" s="231"/>
      <c r="DV182" s="231"/>
      <c r="DW182" s="231"/>
      <c r="DX182" s="231"/>
      <c r="DY182" s="231"/>
      <c r="DZ182" s="231"/>
      <c r="EA182" s="231"/>
      <c r="EB182" s="231"/>
      <c r="EC182" s="231"/>
      <c r="ED182" s="231"/>
      <c r="EE182" s="231"/>
      <c r="EF182" s="231"/>
      <c r="EG182" s="231"/>
      <c r="EH182" s="231"/>
      <c r="EI182" s="231"/>
      <c r="EJ182" s="231"/>
      <c r="EK182" s="231"/>
      <c r="EL182" s="231"/>
      <c r="EM182" s="231"/>
      <c r="EN182" s="231"/>
      <c r="EO182" s="231"/>
      <c r="EP182" s="231"/>
      <c r="EQ182" s="231"/>
      <c r="ER182" s="231"/>
      <c r="ES182" s="231"/>
      <c r="ET182" s="231"/>
      <c r="EU182" s="231"/>
      <c r="EV182" s="231"/>
      <c r="EW182" s="231"/>
      <c r="EX182" s="231"/>
      <c r="EY182" s="231"/>
      <c r="EZ182" s="231"/>
      <c r="FA182" s="231"/>
      <c r="FB182" s="231"/>
      <c r="FC182" s="231"/>
      <c r="FD182" s="231"/>
      <c r="FE182" s="231"/>
      <c r="FF182" s="231"/>
      <c r="FG182" s="231"/>
      <c r="FH182" s="231"/>
      <c r="FI182" s="231"/>
      <c r="FJ182" s="231"/>
      <c r="FK182" s="231"/>
      <c r="FL182" s="231"/>
      <c r="FM182" s="231"/>
      <c r="FN182" s="231"/>
      <c r="FO182" s="231"/>
      <c r="FP182" s="231"/>
      <c r="FQ182" s="231"/>
      <c r="FR182" s="231"/>
      <c r="FS182" s="231"/>
      <c r="FT182" s="231"/>
      <c r="FU182" s="231"/>
      <c r="FV182" s="231"/>
      <c r="FW182" s="231"/>
      <c r="FX182" s="231"/>
      <c r="FY182" s="231"/>
      <c r="FZ182" s="231"/>
      <c r="GA182" s="231"/>
      <c r="GB182" s="231"/>
      <c r="GC182" s="231"/>
      <c r="GD182" s="231"/>
      <c r="GE182" s="231"/>
      <c r="GF182" s="231"/>
      <c r="GG182" s="231"/>
      <c r="GH182" s="231"/>
      <c r="GI182" s="231"/>
      <c r="GJ182" s="231"/>
      <c r="GK182" s="231"/>
      <c r="GL182" s="231"/>
      <c r="GM182" s="231"/>
      <c r="GN182" s="231"/>
      <c r="GO182" s="231"/>
      <c r="GP182" s="231"/>
      <c r="GQ182" s="231"/>
      <c r="GR182" s="231"/>
      <c r="GS182" s="231"/>
      <c r="GT182" s="231"/>
      <c r="GU182" s="231"/>
      <c r="GV182" s="231"/>
      <c r="GW182" s="231"/>
      <c r="GX182" s="231"/>
      <c r="GY182" s="231"/>
      <c r="GZ182" s="231"/>
      <c r="HA182" s="231"/>
      <c r="HB182" s="231"/>
      <c r="HC182" s="231"/>
      <c r="HD182" s="231"/>
      <c r="HE182" s="231"/>
      <c r="HF182" s="231"/>
      <c r="HG182" s="231"/>
      <c r="HH182" s="231"/>
      <c r="HI182" s="231"/>
      <c r="HJ182" s="231"/>
      <c r="HK182" s="231"/>
      <c r="HL182" s="231"/>
      <c r="HM182" s="231"/>
      <c r="HN182" s="231"/>
      <c r="HO182" s="231"/>
      <c r="HP182" s="231"/>
      <c r="HQ182" s="231"/>
      <c r="HR182" s="231"/>
      <c r="HS182" s="231"/>
      <c r="HT182" s="231"/>
      <c r="HU182" s="231"/>
      <c r="HV182" s="231"/>
      <c r="HW182" s="231"/>
      <c r="HX182" s="231"/>
      <c r="HY182" s="231"/>
      <c r="HZ182" s="231"/>
      <c r="IA182" s="231"/>
      <c r="IB182" s="231"/>
      <c r="IC182" s="231"/>
      <c r="ID182" s="231"/>
      <c r="IE182" s="231"/>
      <c r="IF182" s="231"/>
      <c r="IG182" s="231"/>
      <c r="IH182" s="231"/>
      <c r="II182" s="231"/>
      <c r="IJ182" s="231"/>
      <c r="IK182" s="231"/>
      <c r="IL182" s="231"/>
      <c r="IM182" s="231"/>
      <c r="IN182" s="231"/>
      <c r="IO182" s="231"/>
      <c r="IP182" s="231"/>
      <c r="IQ182" s="231"/>
      <c r="IR182" s="231"/>
      <c r="IS182" s="231"/>
      <c r="IT182" s="231"/>
      <c r="IU182" s="231"/>
      <c r="IV182" s="231"/>
    </row>
    <row r="183" spans="1:256" ht="12.75" customHeight="1">
      <c r="A183" s="794"/>
      <c r="B183" s="797"/>
      <c r="C183" s="238" t="s">
        <v>1</v>
      </c>
      <c r="D183" s="239">
        <f>E183+M183</f>
        <v>-25741001</v>
      </c>
      <c r="E183" s="240">
        <f>F183+I183+J183+K183+L183</f>
        <v>-25741001</v>
      </c>
      <c r="F183" s="240">
        <f>G183+H183</f>
        <v>0</v>
      </c>
      <c r="G183" s="240"/>
      <c r="H183" s="240"/>
      <c r="I183" s="240"/>
      <c r="J183" s="240"/>
      <c r="K183" s="240"/>
      <c r="L183" s="240">
        <v>-25741001</v>
      </c>
      <c r="M183" s="240">
        <f>N183+P183</f>
        <v>0</v>
      </c>
      <c r="N183" s="240"/>
      <c r="O183" s="240"/>
      <c r="P183" s="240"/>
      <c r="Q183" s="241"/>
      <c r="R183" s="241"/>
      <c r="S183" s="241"/>
      <c r="T183" s="241"/>
      <c r="U183" s="241"/>
      <c r="V183" s="231"/>
      <c r="W183" s="231"/>
      <c r="X183" s="231"/>
      <c r="Y183" s="231"/>
      <c r="Z183" s="231"/>
      <c r="AA183" s="231"/>
      <c r="AB183" s="231"/>
      <c r="AC183" s="231"/>
      <c r="AD183" s="231"/>
      <c r="AE183" s="231"/>
      <c r="AF183" s="231"/>
      <c r="AG183" s="231"/>
      <c r="AH183" s="231"/>
      <c r="AI183" s="231"/>
      <c r="AJ183" s="231"/>
      <c r="AK183" s="231"/>
      <c r="AL183" s="231"/>
      <c r="AM183" s="231"/>
      <c r="AN183" s="231"/>
      <c r="AO183" s="231"/>
      <c r="AP183" s="231"/>
      <c r="AQ183" s="231"/>
      <c r="AR183" s="231"/>
      <c r="AS183" s="231"/>
      <c r="AT183" s="231"/>
      <c r="AU183" s="231"/>
      <c r="AV183" s="231"/>
      <c r="AW183" s="231"/>
      <c r="AX183" s="231"/>
      <c r="AY183" s="231"/>
      <c r="AZ183" s="231"/>
      <c r="BA183" s="231"/>
      <c r="BB183" s="231"/>
      <c r="BC183" s="231"/>
      <c r="BD183" s="231"/>
      <c r="BE183" s="231"/>
      <c r="BF183" s="231"/>
      <c r="BG183" s="231"/>
      <c r="BH183" s="231"/>
      <c r="BI183" s="231"/>
      <c r="BJ183" s="231"/>
      <c r="BK183" s="231"/>
      <c r="BL183" s="231"/>
      <c r="BM183" s="231"/>
      <c r="BN183" s="231"/>
      <c r="BO183" s="231"/>
      <c r="BP183" s="231"/>
      <c r="BQ183" s="231"/>
      <c r="BR183" s="231"/>
      <c r="BS183" s="231"/>
      <c r="BT183" s="231"/>
      <c r="BU183" s="231"/>
      <c r="BV183" s="231"/>
      <c r="BW183" s="231"/>
      <c r="BX183" s="231"/>
      <c r="BY183" s="231"/>
      <c r="BZ183" s="231"/>
      <c r="CA183" s="231"/>
      <c r="CB183" s="231"/>
      <c r="CC183" s="231"/>
      <c r="CD183" s="231"/>
      <c r="CE183" s="231"/>
      <c r="CF183" s="231"/>
      <c r="CG183" s="231"/>
      <c r="CH183" s="231"/>
      <c r="CI183" s="231"/>
      <c r="CJ183" s="231"/>
      <c r="CK183" s="231"/>
      <c r="CL183" s="231"/>
      <c r="CM183" s="231"/>
      <c r="CN183" s="231"/>
      <c r="CO183" s="231"/>
      <c r="CP183" s="231"/>
      <c r="CQ183" s="231"/>
      <c r="CR183" s="231"/>
      <c r="CS183" s="231"/>
      <c r="CT183" s="231"/>
      <c r="CU183" s="231"/>
      <c r="CV183" s="231"/>
      <c r="CW183" s="231"/>
      <c r="CX183" s="231"/>
      <c r="CY183" s="231"/>
      <c r="CZ183" s="231"/>
      <c r="DA183" s="231"/>
      <c r="DB183" s="231"/>
      <c r="DC183" s="231"/>
      <c r="DD183" s="231"/>
      <c r="DE183" s="231"/>
      <c r="DF183" s="231"/>
      <c r="DG183" s="231"/>
      <c r="DH183" s="231"/>
      <c r="DI183" s="231"/>
      <c r="DJ183" s="231"/>
      <c r="DK183" s="231"/>
      <c r="DL183" s="231"/>
      <c r="DM183" s="231"/>
      <c r="DN183" s="231"/>
      <c r="DO183" s="231"/>
      <c r="DP183" s="231"/>
      <c r="DQ183" s="231"/>
      <c r="DR183" s="231"/>
      <c r="DS183" s="231"/>
      <c r="DT183" s="231"/>
      <c r="DU183" s="231"/>
      <c r="DV183" s="231"/>
      <c r="DW183" s="231"/>
      <c r="DX183" s="231"/>
      <c r="DY183" s="231"/>
      <c r="DZ183" s="231"/>
      <c r="EA183" s="231"/>
      <c r="EB183" s="231"/>
      <c r="EC183" s="231"/>
      <c r="ED183" s="231"/>
      <c r="EE183" s="231"/>
      <c r="EF183" s="231"/>
      <c r="EG183" s="231"/>
      <c r="EH183" s="231"/>
      <c r="EI183" s="231"/>
      <c r="EJ183" s="231"/>
      <c r="EK183" s="231"/>
      <c r="EL183" s="231"/>
      <c r="EM183" s="231"/>
      <c r="EN183" s="231"/>
      <c r="EO183" s="231"/>
      <c r="EP183" s="231"/>
      <c r="EQ183" s="231"/>
      <c r="ER183" s="231"/>
      <c r="ES183" s="231"/>
      <c r="ET183" s="231"/>
      <c r="EU183" s="231"/>
      <c r="EV183" s="231"/>
      <c r="EW183" s="231"/>
      <c r="EX183" s="231"/>
      <c r="EY183" s="231"/>
      <c r="EZ183" s="231"/>
      <c r="FA183" s="231"/>
      <c r="FB183" s="231"/>
      <c r="FC183" s="231"/>
      <c r="FD183" s="231"/>
      <c r="FE183" s="231"/>
      <c r="FF183" s="231"/>
      <c r="FG183" s="231"/>
      <c r="FH183" s="231"/>
      <c r="FI183" s="231"/>
      <c r="FJ183" s="231"/>
      <c r="FK183" s="231"/>
      <c r="FL183" s="231"/>
      <c r="FM183" s="231"/>
      <c r="FN183" s="231"/>
      <c r="FO183" s="231"/>
      <c r="FP183" s="231"/>
      <c r="FQ183" s="231"/>
      <c r="FR183" s="231"/>
      <c r="FS183" s="231"/>
      <c r="FT183" s="231"/>
      <c r="FU183" s="231"/>
      <c r="FV183" s="231"/>
      <c r="FW183" s="231"/>
      <c r="FX183" s="231"/>
      <c r="FY183" s="231"/>
      <c r="FZ183" s="231"/>
      <c r="GA183" s="231"/>
      <c r="GB183" s="231"/>
      <c r="GC183" s="231"/>
      <c r="GD183" s="231"/>
      <c r="GE183" s="231"/>
      <c r="GF183" s="231"/>
      <c r="GG183" s="231"/>
      <c r="GH183" s="231"/>
      <c r="GI183" s="231"/>
      <c r="GJ183" s="231"/>
      <c r="GK183" s="231"/>
      <c r="GL183" s="231"/>
      <c r="GM183" s="231"/>
      <c r="GN183" s="231"/>
      <c r="GO183" s="231"/>
      <c r="GP183" s="231"/>
      <c r="GQ183" s="231"/>
      <c r="GR183" s="231"/>
      <c r="GS183" s="231"/>
      <c r="GT183" s="231"/>
      <c r="GU183" s="231"/>
      <c r="GV183" s="231"/>
      <c r="GW183" s="231"/>
      <c r="GX183" s="231"/>
      <c r="GY183" s="231"/>
      <c r="GZ183" s="231"/>
      <c r="HA183" s="231"/>
      <c r="HB183" s="231"/>
      <c r="HC183" s="231"/>
      <c r="HD183" s="231"/>
      <c r="HE183" s="231"/>
      <c r="HF183" s="231"/>
      <c r="HG183" s="231"/>
      <c r="HH183" s="231"/>
      <c r="HI183" s="231"/>
      <c r="HJ183" s="231"/>
      <c r="HK183" s="231"/>
      <c r="HL183" s="231"/>
      <c r="HM183" s="231"/>
      <c r="HN183" s="231"/>
      <c r="HO183" s="231"/>
      <c r="HP183" s="231"/>
      <c r="HQ183" s="231"/>
      <c r="HR183" s="231"/>
      <c r="HS183" s="231"/>
      <c r="HT183" s="231"/>
      <c r="HU183" s="231"/>
      <c r="HV183" s="231"/>
      <c r="HW183" s="231"/>
      <c r="HX183" s="231"/>
      <c r="HY183" s="231"/>
      <c r="HZ183" s="231"/>
      <c r="IA183" s="231"/>
      <c r="IB183" s="231"/>
      <c r="IC183" s="231"/>
      <c r="ID183" s="231"/>
      <c r="IE183" s="231"/>
      <c r="IF183" s="231"/>
      <c r="IG183" s="231"/>
      <c r="IH183" s="231"/>
      <c r="II183" s="231"/>
      <c r="IJ183" s="231"/>
      <c r="IK183" s="231"/>
      <c r="IL183" s="231"/>
      <c r="IM183" s="231"/>
      <c r="IN183" s="231"/>
      <c r="IO183" s="231"/>
      <c r="IP183" s="231"/>
      <c r="IQ183" s="231"/>
      <c r="IR183" s="231"/>
      <c r="IS183" s="231"/>
      <c r="IT183" s="231"/>
      <c r="IU183" s="231"/>
      <c r="IV183" s="231"/>
    </row>
    <row r="184" spans="1:256" ht="12.75" customHeight="1">
      <c r="A184" s="795"/>
      <c r="B184" s="798"/>
      <c r="C184" s="238" t="s">
        <v>2</v>
      </c>
      <c r="D184" s="239">
        <f>D182+D183</f>
        <v>39745971</v>
      </c>
      <c r="E184" s="240">
        <f t="shared" ref="E184:P184" si="75">E182+E183</f>
        <v>39745971</v>
      </c>
      <c r="F184" s="240">
        <f t="shared" si="75"/>
        <v>0</v>
      </c>
      <c r="G184" s="240">
        <f t="shared" si="75"/>
        <v>0</v>
      </c>
      <c r="H184" s="240">
        <f t="shared" si="75"/>
        <v>0</v>
      </c>
      <c r="I184" s="240">
        <f t="shared" si="75"/>
        <v>0</v>
      </c>
      <c r="J184" s="240">
        <f t="shared" si="75"/>
        <v>0</v>
      </c>
      <c r="K184" s="240">
        <f t="shared" si="75"/>
        <v>0</v>
      </c>
      <c r="L184" s="240">
        <f t="shared" si="75"/>
        <v>39745971</v>
      </c>
      <c r="M184" s="240">
        <f t="shared" si="75"/>
        <v>0</v>
      </c>
      <c r="N184" s="240">
        <f t="shared" si="75"/>
        <v>0</v>
      </c>
      <c r="O184" s="240">
        <f t="shared" si="75"/>
        <v>0</v>
      </c>
      <c r="P184" s="240">
        <f t="shared" si="75"/>
        <v>0</v>
      </c>
      <c r="Q184" s="241"/>
      <c r="R184" s="241"/>
      <c r="S184" s="241"/>
      <c r="T184" s="241"/>
      <c r="U184" s="241"/>
      <c r="V184" s="231"/>
      <c r="W184" s="231"/>
      <c r="X184" s="231"/>
      <c r="Y184" s="231"/>
      <c r="Z184" s="231"/>
      <c r="AA184" s="231"/>
      <c r="AB184" s="231"/>
      <c r="AC184" s="231"/>
      <c r="AD184" s="231"/>
      <c r="AE184" s="231"/>
      <c r="AF184" s="231"/>
      <c r="AG184" s="231"/>
      <c r="AH184" s="231"/>
      <c r="AI184" s="231"/>
      <c r="AJ184" s="231"/>
      <c r="AK184" s="231"/>
      <c r="AL184" s="231"/>
      <c r="AM184" s="231"/>
      <c r="AN184" s="231"/>
      <c r="AO184" s="231"/>
      <c r="AP184" s="231"/>
      <c r="AQ184" s="231"/>
      <c r="AR184" s="231"/>
      <c r="AS184" s="231"/>
      <c r="AT184" s="231"/>
      <c r="AU184" s="231"/>
      <c r="AV184" s="231"/>
      <c r="AW184" s="231"/>
      <c r="AX184" s="231"/>
      <c r="AY184" s="231"/>
      <c r="AZ184" s="231"/>
      <c r="BA184" s="231"/>
      <c r="BB184" s="231"/>
      <c r="BC184" s="231"/>
      <c r="BD184" s="231"/>
      <c r="BE184" s="231"/>
      <c r="BF184" s="231"/>
      <c r="BG184" s="231"/>
      <c r="BH184" s="231"/>
      <c r="BI184" s="231"/>
      <c r="BJ184" s="231"/>
      <c r="BK184" s="231"/>
      <c r="BL184" s="231"/>
      <c r="BM184" s="231"/>
      <c r="BN184" s="231"/>
      <c r="BO184" s="231"/>
      <c r="BP184" s="231"/>
      <c r="BQ184" s="231"/>
      <c r="BR184" s="231"/>
      <c r="BS184" s="231"/>
      <c r="BT184" s="231"/>
      <c r="BU184" s="231"/>
      <c r="BV184" s="231"/>
      <c r="BW184" s="231"/>
      <c r="BX184" s="231"/>
      <c r="BY184" s="231"/>
      <c r="BZ184" s="231"/>
      <c r="CA184" s="231"/>
      <c r="CB184" s="231"/>
      <c r="CC184" s="231"/>
      <c r="CD184" s="231"/>
      <c r="CE184" s="231"/>
      <c r="CF184" s="231"/>
      <c r="CG184" s="231"/>
      <c r="CH184" s="231"/>
      <c r="CI184" s="231"/>
      <c r="CJ184" s="231"/>
      <c r="CK184" s="231"/>
      <c r="CL184" s="231"/>
      <c r="CM184" s="231"/>
      <c r="CN184" s="231"/>
      <c r="CO184" s="231"/>
      <c r="CP184" s="231"/>
      <c r="CQ184" s="231"/>
      <c r="CR184" s="231"/>
      <c r="CS184" s="231"/>
      <c r="CT184" s="231"/>
      <c r="CU184" s="231"/>
      <c r="CV184" s="231"/>
      <c r="CW184" s="231"/>
      <c r="CX184" s="231"/>
      <c r="CY184" s="231"/>
      <c r="CZ184" s="231"/>
      <c r="DA184" s="231"/>
      <c r="DB184" s="231"/>
      <c r="DC184" s="231"/>
      <c r="DD184" s="231"/>
      <c r="DE184" s="231"/>
      <c r="DF184" s="231"/>
      <c r="DG184" s="231"/>
      <c r="DH184" s="231"/>
      <c r="DI184" s="231"/>
      <c r="DJ184" s="231"/>
      <c r="DK184" s="231"/>
      <c r="DL184" s="231"/>
      <c r="DM184" s="231"/>
      <c r="DN184" s="231"/>
      <c r="DO184" s="231"/>
      <c r="DP184" s="231"/>
      <c r="DQ184" s="231"/>
      <c r="DR184" s="231"/>
      <c r="DS184" s="231"/>
      <c r="DT184" s="231"/>
      <c r="DU184" s="231"/>
      <c r="DV184" s="231"/>
      <c r="DW184" s="231"/>
      <c r="DX184" s="231"/>
      <c r="DY184" s="231"/>
      <c r="DZ184" s="231"/>
      <c r="EA184" s="231"/>
      <c r="EB184" s="231"/>
      <c r="EC184" s="231"/>
      <c r="ED184" s="231"/>
      <c r="EE184" s="231"/>
      <c r="EF184" s="231"/>
      <c r="EG184" s="231"/>
      <c r="EH184" s="231"/>
      <c r="EI184" s="231"/>
      <c r="EJ184" s="231"/>
      <c r="EK184" s="231"/>
      <c r="EL184" s="231"/>
      <c r="EM184" s="231"/>
      <c r="EN184" s="231"/>
      <c r="EO184" s="231"/>
      <c r="EP184" s="231"/>
      <c r="EQ184" s="231"/>
      <c r="ER184" s="231"/>
      <c r="ES184" s="231"/>
      <c r="ET184" s="231"/>
      <c r="EU184" s="231"/>
      <c r="EV184" s="231"/>
      <c r="EW184" s="231"/>
      <c r="EX184" s="231"/>
      <c r="EY184" s="231"/>
      <c r="EZ184" s="231"/>
      <c r="FA184" s="231"/>
      <c r="FB184" s="231"/>
      <c r="FC184" s="231"/>
      <c r="FD184" s="231"/>
      <c r="FE184" s="231"/>
      <c r="FF184" s="231"/>
      <c r="FG184" s="231"/>
      <c r="FH184" s="231"/>
      <c r="FI184" s="231"/>
      <c r="FJ184" s="231"/>
      <c r="FK184" s="231"/>
      <c r="FL184" s="231"/>
      <c r="FM184" s="231"/>
      <c r="FN184" s="231"/>
      <c r="FO184" s="231"/>
      <c r="FP184" s="231"/>
      <c r="FQ184" s="231"/>
      <c r="FR184" s="231"/>
      <c r="FS184" s="231"/>
      <c r="FT184" s="231"/>
      <c r="FU184" s="231"/>
      <c r="FV184" s="231"/>
      <c r="FW184" s="231"/>
      <c r="FX184" s="231"/>
      <c r="FY184" s="231"/>
      <c r="FZ184" s="231"/>
      <c r="GA184" s="231"/>
      <c r="GB184" s="231"/>
      <c r="GC184" s="231"/>
      <c r="GD184" s="231"/>
      <c r="GE184" s="231"/>
      <c r="GF184" s="231"/>
      <c r="GG184" s="231"/>
      <c r="GH184" s="231"/>
      <c r="GI184" s="231"/>
      <c r="GJ184" s="231"/>
      <c r="GK184" s="231"/>
      <c r="GL184" s="231"/>
      <c r="GM184" s="231"/>
      <c r="GN184" s="231"/>
      <c r="GO184" s="231"/>
      <c r="GP184" s="231"/>
      <c r="GQ184" s="231"/>
      <c r="GR184" s="231"/>
      <c r="GS184" s="231"/>
      <c r="GT184" s="231"/>
      <c r="GU184" s="231"/>
      <c r="GV184" s="231"/>
      <c r="GW184" s="231"/>
      <c r="GX184" s="231"/>
      <c r="GY184" s="231"/>
      <c r="GZ184" s="231"/>
      <c r="HA184" s="231"/>
      <c r="HB184" s="231"/>
      <c r="HC184" s="231"/>
      <c r="HD184" s="231"/>
      <c r="HE184" s="231"/>
      <c r="HF184" s="231"/>
      <c r="HG184" s="231"/>
      <c r="HH184" s="231"/>
      <c r="HI184" s="231"/>
      <c r="HJ184" s="231"/>
      <c r="HK184" s="231"/>
      <c r="HL184" s="231"/>
      <c r="HM184" s="231"/>
      <c r="HN184" s="231"/>
      <c r="HO184" s="231"/>
      <c r="HP184" s="231"/>
      <c r="HQ184" s="231"/>
      <c r="HR184" s="231"/>
      <c r="HS184" s="231"/>
      <c r="HT184" s="231"/>
      <c r="HU184" s="231"/>
      <c r="HV184" s="231"/>
      <c r="HW184" s="231"/>
      <c r="HX184" s="231"/>
      <c r="HY184" s="231"/>
      <c r="HZ184" s="231"/>
      <c r="IA184" s="231"/>
      <c r="IB184" s="231"/>
      <c r="IC184" s="231"/>
      <c r="ID184" s="231"/>
      <c r="IE184" s="231"/>
      <c r="IF184" s="231"/>
      <c r="IG184" s="231"/>
      <c r="IH184" s="231"/>
      <c r="II184" s="231"/>
      <c r="IJ184" s="231"/>
      <c r="IK184" s="231"/>
      <c r="IL184" s="231"/>
      <c r="IM184" s="231"/>
      <c r="IN184" s="231"/>
      <c r="IO184" s="231"/>
      <c r="IP184" s="231"/>
      <c r="IQ184" s="231"/>
      <c r="IR184" s="231"/>
      <c r="IS184" s="231"/>
      <c r="IT184" s="231"/>
      <c r="IU184" s="231"/>
      <c r="IV184" s="231"/>
    </row>
    <row r="185" spans="1:256" ht="15.75" customHeight="1">
      <c r="A185" s="805" t="s">
        <v>57</v>
      </c>
      <c r="B185" s="808" t="s">
        <v>58</v>
      </c>
      <c r="C185" s="242" t="s">
        <v>0</v>
      </c>
      <c r="D185" s="243">
        <f>D188</f>
        <v>50038541</v>
      </c>
      <c r="E185" s="244">
        <f t="shared" ref="E185:P186" si="76">E188</f>
        <v>38352031</v>
      </c>
      <c r="F185" s="244">
        <f t="shared" si="76"/>
        <v>38352031</v>
      </c>
      <c r="G185" s="244">
        <f t="shared" si="76"/>
        <v>0</v>
      </c>
      <c r="H185" s="244">
        <f t="shared" si="76"/>
        <v>38352031</v>
      </c>
      <c r="I185" s="244">
        <f t="shared" si="76"/>
        <v>0</v>
      </c>
      <c r="J185" s="244">
        <f t="shared" si="76"/>
        <v>0</v>
      </c>
      <c r="K185" s="244">
        <f t="shared" si="76"/>
        <v>0</v>
      </c>
      <c r="L185" s="244">
        <f t="shared" si="76"/>
        <v>0</v>
      </c>
      <c r="M185" s="244">
        <f t="shared" si="76"/>
        <v>11686510</v>
      </c>
      <c r="N185" s="244">
        <f t="shared" si="76"/>
        <v>11686510</v>
      </c>
      <c r="O185" s="244">
        <f t="shared" si="76"/>
        <v>0</v>
      </c>
      <c r="P185" s="244">
        <f t="shared" si="76"/>
        <v>0</v>
      </c>
      <c r="Q185" s="257"/>
      <c r="R185" s="257"/>
      <c r="S185" s="257"/>
      <c r="T185" s="257"/>
      <c r="U185" s="257"/>
      <c r="V185" s="258"/>
      <c r="W185" s="258"/>
      <c r="X185" s="258"/>
      <c r="Y185" s="258"/>
      <c r="Z185" s="258"/>
      <c r="AA185" s="258"/>
      <c r="AB185" s="258"/>
      <c r="AC185" s="258"/>
      <c r="AD185" s="258"/>
      <c r="AE185" s="258"/>
      <c r="AF185" s="258"/>
      <c r="AG185" s="258"/>
      <c r="AH185" s="258"/>
      <c r="AI185" s="258"/>
      <c r="AJ185" s="258"/>
      <c r="AK185" s="258"/>
      <c r="AL185" s="258"/>
      <c r="AM185" s="258"/>
      <c r="AN185" s="258"/>
      <c r="AO185" s="258"/>
      <c r="AP185" s="258"/>
      <c r="AQ185" s="258"/>
      <c r="AR185" s="258"/>
      <c r="AS185" s="258"/>
      <c r="AT185" s="258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8"/>
      <c r="BV185" s="258"/>
      <c r="BW185" s="258"/>
      <c r="BX185" s="258"/>
      <c r="BY185" s="258"/>
      <c r="BZ185" s="258"/>
      <c r="CA185" s="258"/>
      <c r="CB185" s="258"/>
      <c r="CC185" s="258"/>
      <c r="CD185" s="258"/>
      <c r="CE185" s="258"/>
      <c r="CF185" s="258"/>
      <c r="CG185" s="258"/>
      <c r="CH185" s="258"/>
      <c r="CI185" s="258"/>
      <c r="CJ185" s="258"/>
      <c r="CK185" s="258"/>
      <c r="CL185" s="258"/>
      <c r="CM185" s="258"/>
      <c r="CN185" s="258"/>
      <c r="CO185" s="258"/>
      <c r="CP185" s="258"/>
      <c r="CQ185" s="258"/>
      <c r="CR185" s="258"/>
      <c r="CS185" s="258"/>
      <c r="CT185" s="258"/>
      <c r="CU185" s="258"/>
      <c r="CV185" s="258"/>
      <c r="CW185" s="258"/>
      <c r="CX185" s="258"/>
      <c r="CY185" s="258"/>
      <c r="CZ185" s="258"/>
      <c r="DA185" s="258"/>
      <c r="DB185" s="258"/>
      <c r="DC185" s="258"/>
      <c r="DD185" s="258"/>
      <c r="DE185" s="258"/>
      <c r="DF185" s="258"/>
      <c r="DG185" s="258"/>
      <c r="DH185" s="258"/>
      <c r="DI185" s="258"/>
      <c r="DJ185" s="258"/>
      <c r="DK185" s="258"/>
      <c r="DL185" s="258"/>
      <c r="DM185" s="258"/>
      <c r="DN185" s="258"/>
      <c r="DO185" s="258"/>
      <c r="DP185" s="258"/>
      <c r="DQ185" s="258"/>
      <c r="DR185" s="258"/>
      <c r="DS185" s="258"/>
      <c r="DT185" s="258"/>
      <c r="DU185" s="258"/>
      <c r="DV185" s="258"/>
      <c r="DW185" s="258"/>
      <c r="DX185" s="258"/>
      <c r="DY185" s="258"/>
      <c r="DZ185" s="258"/>
      <c r="EA185" s="258"/>
      <c r="EB185" s="258"/>
      <c r="EC185" s="258"/>
      <c r="ED185" s="258"/>
      <c r="EE185" s="258"/>
      <c r="EF185" s="258"/>
      <c r="EG185" s="258"/>
      <c r="EH185" s="258"/>
      <c r="EI185" s="258"/>
      <c r="EJ185" s="258"/>
      <c r="EK185" s="258"/>
      <c r="EL185" s="258"/>
      <c r="EM185" s="258"/>
      <c r="EN185" s="258"/>
      <c r="EO185" s="258"/>
      <c r="EP185" s="258"/>
      <c r="EQ185" s="258"/>
      <c r="ER185" s="258"/>
      <c r="ES185" s="258"/>
      <c r="ET185" s="258"/>
      <c r="EU185" s="258"/>
      <c r="EV185" s="258"/>
      <c r="EW185" s="258"/>
      <c r="EX185" s="258"/>
      <c r="EY185" s="258"/>
      <c r="EZ185" s="258"/>
      <c r="FA185" s="258"/>
      <c r="FB185" s="258"/>
      <c r="FC185" s="258"/>
      <c r="FD185" s="258"/>
      <c r="FE185" s="258"/>
      <c r="FF185" s="258"/>
      <c r="FG185" s="258"/>
      <c r="FH185" s="258"/>
      <c r="FI185" s="258"/>
      <c r="FJ185" s="258"/>
      <c r="FK185" s="258"/>
      <c r="FL185" s="258"/>
      <c r="FM185" s="258"/>
      <c r="FN185" s="258"/>
      <c r="FO185" s="258"/>
      <c r="FP185" s="258"/>
      <c r="FQ185" s="258"/>
      <c r="FR185" s="258"/>
      <c r="FS185" s="258"/>
      <c r="FT185" s="258"/>
      <c r="FU185" s="258"/>
      <c r="FV185" s="258"/>
      <c r="FW185" s="258"/>
      <c r="FX185" s="258"/>
      <c r="FY185" s="258"/>
      <c r="FZ185" s="258"/>
      <c r="GA185" s="258"/>
      <c r="GB185" s="258"/>
      <c r="GC185" s="258"/>
      <c r="GD185" s="258"/>
      <c r="GE185" s="258"/>
      <c r="GF185" s="258"/>
      <c r="GG185" s="258"/>
      <c r="GH185" s="258"/>
      <c r="GI185" s="258"/>
      <c r="GJ185" s="258"/>
      <c r="GK185" s="258"/>
      <c r="GL185" s="258"/>
      <c r="GM185" s="258"/>
      <c r="GN185" s="258"/>
      <c r="GO185" s="258"/>
      <c r="GP185" s="258"/>
      <c r="GQ185" s="258"/>
      <c r="GR185" s="258"/>
      <c r="GS185" s="258"/>
      <c r="GT185" s="258"/>
      <c r="GU185" s="258"/>
      <c r="GV185" s="258"/>
      <c r="GW185" s="258"/>
      <c r="GX185" s="258"/>
      <c r="GY185" s="258"/>
      <c r="GZ185" s="258"/>
      <c r="HA185" s="258"/>
      <c r="HB185" s="258"/>
      <c r="HC185" s="258"/>
      <c r="HD185" s="258"/>
      <c r="HE185" s="258"/>
      <c r="HF185" s="258"/>
      <c r="HG185" s="258"/>
      <c r="HH185" s="258"/>
      <c r="HI185" s="258"/>
      <c r="HJ185" s="258"/>
      <c r="HK185" s="258"/>
      <c r="HL185" s="258"/>
      <c r="HM185" s="258"/>
      <c r="HN185" s="258"/>
      <c r="HO185" s="258"/>
      <c r="HP185" s="258"/>
      <c r="HQ185" s="258"/>
      <c r="HR185" s="258"/>
      <c r="HS185" s="258"/>
      <c r="HT185" s="258"/>
      <c r="HU185" s="258"/>
      <c r="HV185" s="258"/>
      <c r="HW185" s="258"/>
      <c r="HX185" s="258"/>
      <c r="HY185" s="258"/>
      <c r="HZ185" s="258"/>
      <c r="IA185" s="258"/>
      <c r="IB185" s="258"/>
      <c r="IC185" s="258"/>
      <c r="ID185" s="258"/>
      <c r="IE185" s="258"/>
      <c r="IF185" s="258"/>
      <c r="IG185" s="258"/>
      <c r="IH185" s="258"/>
      <c r="II185" s="258"/>
      <c r="IJ185" s="258"/>
      <c r="IK185" s="258"/>
      <c r="IL185" s="258"/>
      <c r="IM185" s="258"/>
      <c r="IN185" s="258"/>
      <c r="IO185" s="258"/>
      <c r="IP185" s="258"/>
      <c r="IQ185" s="258"/>
      <c r="IR185" s="258"/>
      <c r="IS185" s="258"/>
      <c r="IT185" s="258"/>
      <c r="IU185" s="258"/>
      <c r="IV185" s="258"/>
    </row>
    <row r="186" spans="1:256" ht="15.75" customHeight="1">
      <c r="A186" s="806"/>
      <c r="B186" s="809"/>
      <c r="C186" s="242" t="s">
        <v>1</v>
      </c>
      <c r="D186" s="243">
        <f>D189</f>
        <v>-5000000</v>
      </c>
      <c r="E186" s="244">
        <f t="shared" si="76"/>
        <v>0</v>
      </c>
      <c r="F186" s="244">
        <f t="shared" si="76"/>
        <v>0</v>
      </c>
      <c r="G186" s="244">
        <f t="shared" si="76"/>
        <v>0</v>
      </c>
      <c r="H186" s="244">
        <f t="shared" si="76"/>
        <v>0</v>
      </c>
      <c r="I186" s="244">
        <f t="shared" si="76"/>
        <v>0</v>
      </c>
      <c r="J186" s="244">
        <f t="shared" si="76"/>
        <v>0</v>
      </c>
      <c r="K186" s="244">
        <f t="shared" si="76"/>
        <v>0</v>
      </c>
      <c r="L186" s="244">
        <f t="shared" si="76"/>
        <v>0</v>
      </c>
      <c r="M186" s="244">
        <f t="shared" si="76"/>
        <v>-5000000</v>
      </c>
      <c r="N186" s="244">
        <f t="shared" si="76"/>
        <v>-5000000</v>
      </c>
      <c r="O186" s="244">
        <f t="shared" si="76"/>
        <v>0</v>
      </c>
      <c r="P186" s="244">
        <f t="shared" si="76"/>
        <v>0</v>
      </c>
      <c r="Q186" s="257"/>
      <c r="R186" s="257"/>
      <c r="S186" s="257"/>
      <c r="T186" s="257"/>
      <c r="U186" s="257"/>
      <c r="V186" s="258"/>
      <c r="W186" s="258"/>
      <c r="X186" s="258"/>
      <c r="Y186" s="258"/>
      <c r="Z186" s="258"/>
      <c r="AA186" s="258"/>
      <c r="AB186" s="258"/>
      <c r="AC186" s="258"/>
      <c r="AD186" s="258"/>
      <c r="AE186" s="258"/>
      <c r="AF186" s="258"/>
      <c r="AG186" s="258"/>
      <c r="AH186" s="258"/>
      <c r="AI186" s="258"/>
      <c r="AJ186" s="258"/>
      <c r="AK186" s="258"/>
      <c r="AL186" s="258"/>
      <c r="AM186" s="258"/>
      <c r="AN186" s="258"/>
      <c r="AO186" s="258"/>
      <c r="AP186" s="258"/>
      <c r="AQ186" s="258"/>
      <c r="AR186" s="258"/>
      <c r="AS186" s="258"/>
      <c r="AT186" s="258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8"/>
      <c r="BV186" s="258"/>
      <c r="BW186" s="258"/>
      <c r="BX186" s="258"/>
      <c r="BY186" s="258"/>
      <c r="BZ186" s="258"/>
      <c r="CA186" s="258"/>
      <c r="CB186" s="258"/>
      <c r="CC186" s="258"/>
      <c r="CD186" s="258"/>
      <c r="CE186" s="258"/>
      <c r="CF186" s="258"/>
      <c r="CG186" s="258"/>
      <c r="CH186" s="258"/>
      <c r="CI186" s="258"/>
      <c r="CJ186" s="258"/>
      <c r="CK186" s="258"/>
      <c r="CL186" s="258"/>
      <c r="CM186" s="258"/>
      <c r="CN186" s="258"/>
      <c r="CO186" s="258"/>
      <c r="CP186" s="258"/>
      <c r="CQ186" s="258"/>
      <c r="CR186" s="258"/>
      <c r="CS186" s="258"/>
      <c r="CT186" s="258"/>
      <c r="CU186" s="258"/>
      <c r="CV186" s="258"/>
      <c r="CW186" s="258"/>
      <c r="CX186" s="258"/>
      <c r="CY186" s="258"/>
      <c r="CZ186" s="258"/>
      <c r="DA186" s="258"/>
      <c r="DB186" s="258"/>
      <c r="DC186" s="258"/>
      <c r="DD186" s="258"/>
      <c r="DE186" s="258"/>
      <c r="DF186" s="258"/>
      <c r="DG186" s="258"/>
      <c r="DH186" s="258"/>
      <c r="DI186" s="258"/>
      <c r="DJ186" s="258"/>
      <c r="DK186" s="258"/>
      <c r="DL186" s="258"/>
      <c r="DM186" s="258"/>
      <c r="DN186" s="258"/>
      <c r="DO186" s="258"/>
      <c r="DP186" s="258"/>
      <c r="DQ186" s="258"/>
      <c r="DR186" s="258"/>
      <c r="DS186" s="258"/>
      <c r="DT186" s="258"/>
      <c r="DU186" s="258"/>
      <c r="DV186" s="258"/>
      <c r="DW186" s="258"/>
      <c r="DX186" s="258"/>
      <c r="DY186" s="258"/>
      <c r="DZ186" s="258"/>
      <c r="EA186" s="258"/>
      <c r="EB186" s="258"/>
      <c r="EC186" s="258"/>
      <c r="ED186" s="258"/>
      <c r="EE186" s="258"/>
      <c r="EF186" s="258"/>
      <c r="EG186" s="258"/>
      <c r="EH186" s="258"/>
      <c r="EI186" s="258"/>
      <c r="EJ186" s="258"/>
      <c r="EK186" s="258"/>
      <c r="EL186" s="258"/>
      <c r="EM186" s="258"/>
      <c r="EN186" s="258"/>
      <c r="EO186" s="258"/>
      <c r="EP186" s="258"/>
      <c r="EQ186" s="258"/>
      <c r="ER186" s="258"/>
      <c r="ES186" s="258"/>
      <c r="ET186" s="258"/>
      <c r="EU186" s="258"/>
      <c r="EV186" s="258"/>
      <c r="EW186" s="258"/>
      <c r="EX186" s="258"/>
      <c r="EY186" s="258"/>
      <c r="EZ186" s="258"/>
      <c r="FA186" s="258"/>
      <c r="FB186" s="258"/>
      <c r="FC186" s="258"/>
      <c r="FD186" s="258"/>
      <c r="FE186" s="258"/>
      <c r="FF186" s="258"/>
      <c r="FG186" s="258"/>
      <c r="FH186" s="258"/>
      <c r="FI186" s="258"/>
      <c r="FJ186" s="258"/>
      <c r="FK186" s="258"/>
      <c r="FL186" s="258"/>
      <c r="FM186" s="258"/>
      <c r="FN186" s="258"/>
      <c r="FO186" s="258"/>
      <c r="FP186" s="258"/>
      <c r="FQ186" s="258"/>
      <c r="FR186" s="258"/>
      <c r="FS186" s="258"/>
      <c r="FT186" s="258"/>
      <c r="FU186" s="258"/>
      <c r="FV186" s="258"/>
      <c r="FW186" s="258"/>
      <c r="FX186" s="258"/>
      <c r="FY186" s="258"/>
      <c r="FZ186" s="258"/>
      <c r="GA186" s="258"/>
      <c r="GB186" s="258"/>
      <c r="GC186" s="258"/>
      <c r="GD186" s="258"/>
      <c r="GE186" s="258"/>
      <c r="GF186" s="258"/>
      <c r="GG186" s="258"/>
      <c r="GH186" s="258"/>
      <c r="GI186" s="258"/>
      <c r="GJ186" s="258"/>
      <c r="GK186" s="258"/>
      <c r="GL186" s="258"/>
      <c r="GM186" s="258"/>
      <c r="GN186" s="258"/>
      <c r="GO186" s="258"/>
      <c r="GP186" s="258"/>
      <c r="GQ186" s="258"/>
      <c r="GR186" s="258"/>
      <c r="GS186" s="258"/>
      <c r="GT186" s="258"/>
      <c r="GU186" s="258"/>
      <c r="GV186" s="258"/>
      <c r="GW186" s="258"/>
      <c r="GX186" s="258"/>
      <c r="GY186" s="258"/>
      <c r="GZ186" s="258"/>
      <c r="HA186" s="258"/>
      <c r="HB186" s="258"/>
      <c r="HC186" s="258"/>
      <c r="HD186" s="258"/>
      <c r="HE186" s="258"/>
      <c r="HF186" s="258"/>
      <c r="HG186" s="258"/>
      <c r="HH186" s="258"/>
      <c r="HI186" s="258"/>
      <c r="HJ186" s="258"/>
      <c r="HK186" s="258"/>
      <c r="HL186" s="258"/>
      <c r="HM186" s="258"/>
      <c r="HN186" s="258"/>
      <c r="HO186" s="258"/>
      <c r="HP186" s="258"/>
      <c r="HQ186" s="258"/>
      <c r="HR186" s="258"/>
      <c r="HS186" s="258"/>
      <c r="HT186" s="258"/>
      <c r="HU186" s="258"/>
      <c r="HV186" s="258"/>
      <c r="HW186" s="258"/>
      <c r="HX186" s="258"/>
      <c r="HY186" s="258"/>
      <c r="HZ186" s="258"/>
      <c r="IA186" s="258"/>
      <c r="IB186" s="258"/>
      <c r="IC186" s="258"/>
      <c r="ID186" s="258"/>
      <c r="IE186" s="258"/>
      <c r="IF186" s="258"/>
      <c r="IG186" s="258"/>
      <c r="IH186" s="258"/>
      <c r="II186" s="258"/>
      <c r="IJ186" s="258"/>
      <c r="IK186" s="258"/>
      <c r="IL186" s="258"/>
      <c r="IM186" s="258"/>
      <c r="IN186" s="258"/>
      <c r="IO186" s="258"/>
      <c r="IP186" s="258"/>
      <c r="IQ186" s="258"/>
      <c r="IR186" s="258"/>
      <c r="IS186" s="258"/>
      <c r="IT186" s="258"/>
      <c r="IU186" s="258"/>
      <c r="IV186" s="258"/>
    </row>
    <row r="187" spans="1:256" ht="15.75" customHeight="1">
      <c r="A187" s="807"/>
      <c r="B187" s="810"/>
      <c r="C187" s="242" t="s">
        <v>2</v>
      </c>
      <c r="D187" s="243">
        <f>D185+D186</f>
        <v>45038541</v>
      </c>
      <c r="E187" s="244">
        <f t="shared" ref="E187:P187" si="77">E185+E186</f>
        <v>38352031</v>
      </c>
      <c r="F187" s="244">
        <f t="shared" si="77"/>
        <v>38352031</v>
      </c>
      <c r="G187" s="244">
        <f t="shared" si="77"/>
        <v>0</v>
      </c>
      <c r="H187" s="244">
        <f t="shared" si="77"/>
        <v>38352031</v>
      </c>
      <c r="I187" s="244">
        <f t="shared" si="77"/>
        <v>0</v>
      </c>
      <c r="J187" s="244">
        <f t="shared" si="77"/>
        <v>0</v>
      </c>
      <c r="K187" s="244">
        <f t="shared" si="77"/>
        <v>0</v>
      </c>
      <c r="L187" s="244">
        <f t="shared" si="77"/>
        <v>0</v>
      </c>
      <c r="M187" s="244">
        <f t="shared" si="77"/>
        <v>6686510</v>
      </c>
      <c r="N187" s="244">
        <f t="shared" si="77"/>
        <v>6686510</v>
      </c>
      <c r="O187" s="244">
        <f t="shared" si="77"/>
        <v>0</v>
      </c>
      <c r="P187" s="244">
        <f t="shared" si="77"/>
        <v>0</v>
      </c>
      <c r="Q187" s="257"/>
      <c r="R187" s="257"/>
      <c r="S187" s="257"/>
      <c r="T187" s="257"/>
      <c r="U187" s="257"/>
      <c r="V187" s="258"/>
      <c r="W187" s="258"/>
      <c r="X187" s="258"/>
      <c r="Y187" s="258"/>
      <c r="Z187" s="258"/>
      <c r="AA187" s="258"/>
      <c r="AB187" s="258"/>
      <c r="AC187" s="258"/>
      <c r="AD187" s="258"/>
      <c r="AE187" s="258"/>
      <c r="AF187" s="258"/>
      <c r="AG187" s="258"/>
      <c r="AH187" s="258"/>
      <c r="AI187" s="258"/>
      <c r="AJ187" s="258"/>
      <c r="AK187" s="258"/>
      <c r="AL187" s="258"/>
      <c r="AM187" s="258"/>
      <c r="AN187" s="258"/>
      <c r="AO187" s="258"/>
      <c r="AP187" s="258"/>
      <c r="AQ187" s="258"/>
      <c r="AR187" s="258"/>
      <c r="AS187" s="258"/>
      <c r="AT187" s="258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8"/>
      <c r="BV187" s="258"/>
      <c r="BW187" s="258"/>
      <c r="BX187" s="258"/>
      <c r="BY187" s="258"/>
      <c r="BZ187" s="258"/>
      <c r="CA187" s="258"/>
      <c r="CB187" s="258"/>
      <c r="CC187" s="258"/>
      <c r="CD187" s="258"/>
      <c r="CE187" s="258"/>
      <c r="CF187" s="258"/>
      <c r="CG187" s="258"/>
      <c r="CH187" s="258"/>
      <c r="CI187" s="258"/>
      <c r="CJ187" s="258"/>
      <c r="CK187" s="258"/>
      <c r="CL187" s="258"/>
      <c r="CM187" s="258"/>
      <c r="CN187" s="258"/>
      <c r="CO187" s="258"/>
      <c r="CP187" s="258"/>
      <c r="CQ187" s="258"/>
      <c r="CR187" s="258"/>
      <c r="CS187" s="258"/>
      <c r="CT187" s="258"/>
      <c r="CU187" s="258"/>
      <c r="CV187" s="258"/>
      <c r="CW187" s="258"/>
      <c r="CX187" s="258"/>
      <c r="CY187" s="258"/>
      <c r="CZ187" s="258"/>
      <c r="DA187" s="258"/>
      <c r="DB187" s="258"/>
      <c r="DC187" s="258"/>
      <c r="DD187" s="258"/>
      <c r="DE187" s="258"/>
      <c r="DF187" s="258"/>
      <c r="DG187" s="258"/>
      <c r="DH187" s="258"/>
      <c r="DI187" s="258"/>
      <c r="DJ187" s="258"/>
      <c r="DK187" s="258"/>
      <c r="DL187" s="258"/>
      <c r="DM187" s="258"/>
      <c r="DN187" s="258"/>
      <c r="DO187" s="258"/>
      <c r="DP187" s="258"/>
      <c r="DQ187" s="258"/>
      <c r="DR187" s="258"/>
      <c r="DS187" s="258"/>
      <c r="DT187" s="258"/>
      <c r="DU187" s="258"/>
      <c r="DV187" s="258"/>
      <c r="DW187" s="258"/>
      <c r="DX187" s="258"/>
      <c r="DY187" s="258"/>
      <c r="DZ187" s="258"/>
      <c r="EA187" s="258"/>
      <c r="EB187" s="258"/>
      <c r="EC187" s="258"/>
      <c r="ED187" s="258"/>
      <c r="EE187" s="258"/>
      <c r="EF187" s="258"/>
      <c r="EG187" s="258"/>
      <c r="EH187" s="258"/>
      <c r="EI187" s="258"/>
      <c r="EJ187" s="258"/>
      <c r="EK187" s="258"/>
      <c r="EL187" s="258"/>
      <c r="EM187" s="258"/>
      <c r="EN187" s="258"/>
      <c r="EO187" s="258"/>
      <c r="EP187" s="258"/>
      <c r="EQ187" s="258"/>
      <c r="ER187" s="258"/>
      <c r="ES187" s="258"/>
      <c r="ET187" s="258"/>
      <c r="EU187" s="258"/>
      <c r="EV187" s="258"/>
      <c r="EW187" s="258"/>
      <c r="EX187" s="258"/>
      <c r="EY187" s="258"/>
      <c r="EZ187" s="258"/>
      <c r="FA187" s="258"/>
      <c r="FB187" s="258"/>
      <c r="FC187" s="258"/>
      <c r="FD187" s="258"/>
      <c r="FE187" s="258"/>
      <c r="FF187" s="258"/>
      <c r="FG187" s="258"/>
      <c r="FH187" s="258"/>
      <c r="FI187" s="258"/>
      <c r="FJ187" s="258"/>
      <c r="FK187" s="258"/>
      <c r="FL187" s="258"/>
      <c r="FM187" s="258"/>
      <c r="FN187" s="258"/>
      <c r="FO187" s="258"/>
      <c r="FP187" s="258"/>
      <c r="FQ187" s="258"/>
      <c r="FR187" s="258"/>
      <c r="FS187" s="258"/>
      <c r="FT187" s="258"/>
      <c r="FU187" s="258"/>
      <c r="FV187" s="258"/>
      <c r="FW187" s="258"/>
      <c r="FX187" s="258"/>
      <c r="FY187" s="258"/>
      <c r="FZ187" s="258"/>
      <c r="GA187" s="258"/>
      <c r="GB187" s="258"/>
      <c r="GC187" s="258"/>
      <c r="GD187" s="258"/>
      <c r="GE187" s="258"/>
      <c r="GF187" s="258"/>
      <c r="GG187" s="258"/>
      <c r="GH187" s="258"/>
      <c r="GI187" s="258"/>
      <c r="GJ187" s="258"/>
      <c r="GK187" s="258"/>
      <c r="GL187" s="258"/>
      <c r="GM187" s="258"/>
      <c r="GN187" s="258"/>
      <c r="GO187" s="258"/>
      <c r="GP187" s="258"/>
      <c r="GQ187" s="258"/>
      <c r="GR187" s="258"/>
      <c r="GS187" s="258"/>
      <c r="GT187" s="258"/>
      <c r="GU187" s="258"/>
      <c r="GV187" s="258"/>
      <c r="GW187" s="258"/>
      <c r="GX187" s="258"/>
      <c r="GY187" s="258"/>
      <c r="GZ187" s="258"/>
      <c r="HA187" s="258"/>
      <c r="HB187" s="258"/>
      <c r="HC187" s="258"/>
      <c r="HD187" s="258"/>
      <c r="HE187" s="258"/>
      <c r="HF187" s="258"/>
      <c r="HG187" s="258"/>
      <c r="HH187" s="258"/>
      <c r="HI187" s="258"/>
      <c r="HJ187" s="258"/>
      <c r="HK187" s="258"/>
      <c r="HL187" s="258"/>
      <c r="HM187" s="258"/>
      <c r="HN187" s="258"/>
      <c r="HO187" s="258"/>
      <c r="HP187" s="258"/>
      <c r="HQ187" s="258"/>
      <c r="HR187" s="258"/>
      <c r="HS187" s="258"/>
      <c r="HT187" s="258"/>
      <c r="HU187" s="258"/>
      <c r="HV187" s="258"/>
      <c r="HW187" s="258"/>
      <c r="HX187" s="258"/>
      <c r="HY187" s="258"/>
      <c r="HZ187" s="258"/>
      <c r="IA187" s="258"/>
      <c r="IB187" s="258"/>
      <c r="IC187" s="258"/>
      <c r="ID187" s="258"/>
      <c r="IE187" s="258"/>
      <c r="IF187" s="258"/>
      <c r="IG187" s="258"/>
      <c r="IH187" s="258"/>
      <c r="II187" s="258"/>
      <c r="IJ187" s="258"/>
      <c r="IK187" s="258"/>
      <c r="IL187" s="258"/>
      <c r="IM187" s="258"/>
      <c r="IN187" s="258"/>
      <c r="IO187" s="258"/>
      <c r="IP187" s="258"/>
      <c r="IQ187" s="258"/>
      <c r="IR187" s="258"/>
      <c r="IS187" s="258"/>
      <c r="IT187" s="258"/>
      <c r="IU187" s="258"/>
      <c r="IV187" s="258"/>
    </row>
    <row r="188" spans="1:256" ht="12.75" customHeight="1">
      <c r="A188" s="793" t="s">
        <v>562</v>
      </c>
      <c r="B188" s="796" t="s">
        <v>206</v>
      </c>
      <c r="C188" s="247" t="s">
        <v>0</v>
      </c>
      <c r="D188" s="248">
        <f>E188+M188</f>
        <v>50038541</v>
      </c>
      <c r="E188" s="249">
        <f>F188+I188+J188+K188+L188</f>
        <v>38352031</v>
      </c>
      <c r="F188" s="249">
        <f>G188+H188</f>
        <v>38352031</v>
      </c>
      <c r="G188" s="249">
        <v>0</v>
      </c>
      <c r="H188" s="249">
        <v>38352031</v>
      </c>
      <c r="I188" s="249">
        <v>0</v>
      </c>
      <c r="J188" s="249">
        <v>0</v>
      </c>
      <c r="K188" s="249">
        <v>0</v>
      </c>
      <c r="L188" s="249">
        <v>0</v>
      </c>
      <c r="M188" s="249">
        <f>N188+P188</f>
        <v>11686510</v>
      </c>
      <c r="N188" s="249">
        <v>11686510</v>
      </c>
      <c r="O188" s="249">
        <v>0</v>
      </c>
      <c r="P188" s="249">
        <v>0</v>
      </c>
      <c r="Q188" s="250"/>
      <c r="R188" s="250"/>
      <c r="S188" s="250"/>
      <c r="T188" s="250"/>
      <c r="U188" s="250"/>
      <c r="V188" s="251"/>
      <c r="W188" s="251"/>
      <c r="X188" s="251"/>
      <c r="Y188" s="251"/>
      <c r="Z188" s="251"/>
      <c r="AA188" s="251"/>
      <c r="AB188" s="251"/>
      <c r="AC188" s="251"/>
      <c r="AD188" s="251"/>
      <c r="AE188" s="251"/>
      <c r="AF188" s="251"/>
      <c r="AG188" s="251"/>
      <c r="AH188" s="251"/>
      <c r="AI188" s="251"/>
      <c r="AJ188" s="251"/>
      <c r="AK188" s="251"/>
      <c r="AL188" s="251"/>
      <c r="AM188" s="251"/>
      <c r="AN188" s="251"/>
      <c r="AO188" s="251"/>
      <c r="AP188" s="251"/>
      <c r="AQ188" s="251"/>
      <c r="AR188" s="251"/>
      <c r="AS188" s="251"/>
      <c r="AT188" s="251"/>
      <c r="AU188" s="251"/>
      <c r="AV188" s="251"/>
      <c r="AW188" s="251"/>
      <c r="AX188" s="251"/>
      <c r="AY188" s="251"/>
      <c r="AZ188" s="251"/>
      <c r="BA188" s="251"/>
      <c r="BB188" s="251"/>
      <c r="BC188" s="251"/>
      <c r="BD188" s="251"/>
      <c r="BE188" s="251"/>
      <c r="BF188" s="251"/>
      <c r="BG188" s="251"/>
      <c r="BH188" s="251"/>
      <c r="BI188" s="251"/>
      <c r="BJ188" s="251"/>
      <c r="BK188" s="251"/>
      <c r="BL188" s="251"/>
      <c r="BM188" s="251"/>
      <c r="BN188" s="251"/>
      <c r="BO188" s="251"/>
      <c r="BP188" s="251"/>
      <c r="BQ188" s="251"/>
      <c r="BR188" s="251"/>
      <c r="BS188" s="251"/>
      <c r="BT188" s="251"/>
      <c r="BU188" s="251"/>
      <c r="BV188" s="251"/>
      <c r="BW188" s="251"/>
      <c r="BX188" s="251"/>
      <c r="BY188" s="251"/>
      <c r="BZ188" s="251"/>
      <c r="CA188" s="251"/>
      <c r="CB188" s="251"/>
      <c r="CC188" s="251"/>
      <c r="CD188" s="251"/>
      <c r="CE188" s="251"/>
      <c r="CF188" s="251"/>
      <c r="CG188" s="251"/>
      <c r="CH188" s="251"/>
      <c r="CI188" s="251"/>
      <c r="CJ188" s="251"/>
      <c r="CK188" s="251"/>
      <c r="CL188" s="251"/>
      <c r="CM188" s="251"/>
      <c r="CN188" s="251"/>
      <c r="CO188" s="251"/>
      <c r="CP188" s="251"/>
      <c r="CQ188" s="251"/>
      <c r="CR188" s="251"/>
      <c r="CS188" s="251"/>
      <c r="CT188" s="251"/>
      <c r="CU188" s="251"/>
      <c r="CV188" s="251"/>
      <c r="CW188" s="251"/>
      <c r="CX188" s="251"/>
      <c r="CY188" s="251"/>
      <c r="CZ188" s="251"/>
      <c r="DA188" s="251"/>
      <c r="DB188" s="251"/>
      <c r="DC188" s="251"/>
      <c r="DD188" s="251"/>
      <c r="DE188" s="251"/>
      <c r="DF188" s="251"/>
      <c r="DG188" s="251"/>
      <c r="DH188" s="251"/>
      <c r="DI188" s="251"/>
      <c r="DJ188" s="251"/>
      <c r="DK188" s="251"/>
      <c r="DL188" s="251"/>
      <c r="DM188" s="251"/>
      <c r="DN188" s="251"/>
      <c r="DO188" s="251"/>
      <c r="DP188" s="251"/>
      <c r="DQ188" s="251"/>
      <c r="DR188" s="251"/>
      <c r="DS188" s="251"/>
      <c r="DT188" s="251"/>
      <c r="DU188" s="251"/>
      <c r="DV188" s="251"/>
      <c r="DW188" s="251"/>
      <c r="DX188" s="251"/>
      <c r="DY188" s="251"/>
      <c r="DZ188" s="251"/>
      <c r="EA188" s="251"/>
      <c r="EB188" s="251"/>
      <c r="EC188" s="251"/>
      <c r="ED188" s="251"/>
      <c r="EE188" s="251"/>
      <c r="EF188" s="251"/>
      <c r="EG188" s="251"/>
      <c r="EH188" s="251"/>
      <c r="EI188" s="251"/>
      <c r="EJ188" s="251"/>
      <c r="EK188" s="251"/>
      <c r="EL188" s="251"/>
      <c r="EM188" s="251"/>
      <c r="EN188" s="251"/>
      <c r="EO188" s="251"/>
      <c r="EP188" s="251"/>
      <c r="EQ188" s="251"/>
      <c r="ER188" s="251"/>
      <c r="ES188" s="251"/>
      <c r="ET188" s="251"/>
      <c r="EU188" s="251"/>
      <c r="EV188" s="251"/>
      <c r="EW188" s="251"/>
      <c r="EX188" s="251"/>
      <c r="EY188" s="251"/>
      <c r="EZ188" s="251"/>
      <c r="FA188" s="251"/>
      <c r="FB188" s="251"/>
      <c r="FC188" s="251"/>
      <c r="FD188" s="251"/>
      <c r="FE188" s="251"/>
      <c r="FF188" s="251"/>
      <c r="FG188" s="251"/>
      <c r="FH188" s="251"/>
      <c r="FI188" s="251"/>
      <c r="FJ188" s="251"/>
      <c r="FK188" s="251"/>
      <c r="FL188" s="251"/>
      <c r="FM188" s="251"/>
      <c r="FN188" s="251"/>
      <c r="FO188" s="251"/>
      <c r="FP188" s="251"/>
      <c r="FQ188" s="251"/>
      <c r="FR188" s="251"/>
      <c r="FS188" s="251"/>
      <c r="FT188" s="251"/>
      <c r="FU188" s="251"/>
      <c r="FV188" s="251"/>
      <c r="FW188" s="251"/>
      <c r="FX188" s="251"/>
      <c r="FY188" s="251"/>
      <c r="FZ188" s="251"/>
      <c r="GA188" s="251"/>
      <c r="GB188" s="251"/>
      <c r="GC188" s="251"/>
      <c r="GD188" s="251"/>
      <c r="GE188" s="251"/>
      <c r="GF188" s="251"/>
      <c r="GG188" s="251"/>
      <c r="GH188" s="251"/>
      <c r="GI188" s="251"/>
      <c r="GJ188" s="251"/>
      <c r="GK188" s="251"/>
      <c r="GL188" s="251"/>
      <c r="GM188" s="251"/>
      <c r="GN188" s="251"/>
      <c r="GO188" s="251"/>
      <c r="GP188" s="251"/>
      <c r="GQ188" s="251"/>
      <c r="GR188" s="251"/>
      <c r="GS188" s="251"/>
      <c r="GT188" s="251"/>
      <c r="GU188" s="251"/>
      <c r="GV188" s="251"/>
      <c r="GW188" s="251"/>
      <c r="GX188" s="251"/>
      <c r="GY188" s="251"/>
      <c r="GZ188" s="251"/>
      <c r="HA188" s="251"/>
      <c r="HB188" s="251"/>
      <c r="HC188" s="251"/>
      <c r="HD188" s="251"/>
      <c r="HE188" s="251"/>
      <c r="HF188" s="251"/>
      <c r="HG188" s="251"/>
      <c r="HH188" s="251"/>
      <c r="HI188" s="251"/>
      <c r="HJ188" s="251"/>
      <c r="HK188" s="251"/>
      <c r="HL188" s="251"/>
      <c r="HM188" s="251"/>
      <c r="HN188" s="251"/>
      <c r="HO188" s="251"/>
      <c r="HP188" s="251"/>
      <c r="HQ188" s="251"/>
      <c r="HR188" s="251"/>
      <c r="HS188" s="251"/>
      <c r="HT188" s="251"/>
      <c r="HU188" s="251"/>
      <c r="HV188" s="251"/>
      <c r="HW188" s="251"/>
      <c r="HX188" s="251"/>
      <c r="HY188" s="251"/>
      <c r="HZ188" s="251"/>
      <c r="IA188" s="251"/>
      <c r="IB188" s="251"/>
      <c r="IC188" s="251"/>
      <c r="ID188" s="251"/>
      <c r="IE188" s="251"/>
      <c r="IF188" s="251"/>
      <c r="IG188" s="251"/>
      <c r="IH188" s="251"/>
      <c r="II188" s="251"/>
      <c r="IJ188" s="251"/>
      <c r="IK188" s="251"/>
      <c r="IL188" s="251"/>
      <c r="IM188" s="251"/>
      <c r="IN188" s="251"/>
      <c r="IO188" s="251"/>
      <c r="IP188" s="251"/>
      <c r="IQ188" s="251"/>
      <c r="IR188" s="251"/>
      <c r="IS188" s="251"/>
      <c r="IT188" s="251"/>
      <c r="IU188" s="251"/>
      <c r="IV188" s="251"/>
    </row>
    <row r="189" spans="1:256" ht="12.75" customHeight="1">
      <c r="A189" s="794"/>
      <c r="B189" s="797"/>
      <c r="C189" s="247" t="s">
        <v>1</v>
      </c>
      <c r="D189" s="248">
        <f>E189+M189</f>
        <v>-5000000</v>
      </c>
      <c r="E189" s="249">
        <f>F189+I189+J189+K189+L189</f>
        <v>0</v>
      </c>
      <c r="F189" s="249">
        <f>G189+H189</f>
        <v>0</v>
      </c>
      <c r="G189" s="249"/>
      <c r="H189" s="249">
        <v>0</v>
      </c>
      <c r="I189" s="249"/>
      <c r="J189" s="249"/>
      <c r="K189" s="249"/>
      <c r="L189" s="249"/>
      <c r="M189" s="249">
        <f>N189+P189</f>
        <v>-5000000</v>
      </c>
      <c r="N189" s="249">
        <v>-5000000</v>
      </c>
      <c r="O189" s="249"/>
      <c r="P189" s="249"/>
      <c r="Q189" s="250"/>
      <c r="R189" s="250"/>
      <c r="S189" s="250"/>
      <c r="T189" s="250"/>
      <c r="U189" s="250"/>
      <c r="V189" s="251"/>
      <c r="W189" s="251"/>
      <c r="X189" s="251"/>
      <c r="Y189" s="251"/>
      <c r="Z189" s="251"/>
      <c r="AA189" s="251"/>
      <c r="AB189" s="251"/>
      <c r="AC189" s="251"/>
      <c r="AD189" s="251"/>
      <c r="AE189" s="251"/>
      <c r="AF189" s="251"/>
      <c r="AG189" s="251"/>
      <c r="AH189" s="251"/>
      <c r="AI189" s="251"/>
      <c r="AJ189" s="251"/>
      <c r="AK189" s="251"/>
      <c r="AL189" s="251"/>
      <c r="AM189" s="251"/>
      <c r="AN189" s="251"/>
      <c r="AO189" s="251"/>
      <c r="AP189" s="251"/>
      <c r="AQ189" s="251"/>
      <c r="AR189" s="251"/>
      <c r="AS189" s="251"/>
      <c r="AT189" s="251"/>
      <c r="AU189" s="251"/>
      <c r="AV189" s="251"/>
      <c r="AW189" s="251"/>
      <c r="AX189" s="251"/>
      <c r="AY189" s="251"/>
      <c r="AZ189" s="251"/>
      <c r="BA189" s="251"/>
      <c r="BB189" s="251"/>
      <c r="BC189" s="251"/>
      <c r="BD189" s="251"/>
      <c r="BE189" s="251"/>
      <c r="BF189" s="251"/>
      <c r="BG189" s="251"/>
      <c r="BH189" s="251"/>
      <c r="BI189" s="251"/>
      <c r="BJ189" s="251"/>
      <c r="BK189" s="251"/>
      <c r="BL189" s="251"/>
      <c r="BM189" s="251"/>
      <c r="BN189" s="251"/>
      <c r="BO189" s="251"/>
      <c r="BP189" s="251"/>
      <c r="BQ189" s="251"/>
      <c r="BR189" s="251"/>
      <c r="BS189" s="251"/>
      <c r="BT189" s="251"/>
      <c r="BU189" s="251"/>
      <c r="BV189" s="251"/>
      <c r="BW189" s="251"/>
      <c r="BX189" s="251"/>
      <c r="BY189" s="251"/>
      <c r="BZ189" s="251"/>
      <c r="CA189" s="251"/>
      <c r="CB189" s="251"/>
      <c r="CC189" s="251"/>
      <c r="CD189" s="251"/>
      <c r="CE189" s="251"/>
      <c r="CF189" s="251"/>
      <c r="CG189" s="251"/>
      <c r="CH189" s="251"/>
      <c r="CI189" s="251"/>
      <c r="CJ189" s="251"/>
      <c r="CK189" s="251"/>
      <c r="CL189" s="251"/>
      <c r="CM189" s="251"/>
      <c r="CN189" s="251"/>
      <c r="CO189" s="251"/>
      <c r="CP189" s="251"/>
      <c r="CQ189" s="251"/>
      <c r="CR189" s="251"/>
      <c r="CS189" s="251"/>
      <c r="CT189" s="251"/>
      <c r="CU189" s="251"/>
      <c r="CV189" s="251"/>
      <c r="CW189" s="251"/>
      <c r="CX189" s="251"/>
      <c r="CY189" s="251"/>
      <c r="CZ189" s="251"/>
      <c r="DA189" s="251"/>
      <c r="DB189" s="251"/>
      <c r="DC189" s="251"/>
      <c r="DD189" s="251"/>
      <c r="DE189" s="251"/>
      <c r="DF189" s="251"/>
      <c r="DG189" s="251"/>
      <c r="DH189" s="251"/>
      <c r="DI189" s="251"/>
      <c r="DJ189" s="251"/>
      <c r="DK189" s="251"/>
      <c r="DL189" s="251"/>
      <c r="DM189" s="251"/>
      <c r="DN189" s="251"/>
      <c r="DO189" s="251"/>
      <c r="DP189" s="251"/>
      <c r="DQ189" s="251"/>
      <c r="DR189" s="251"/>
      <c r="DS189" s="251"/>
      <c r="DT189" s="251"/>
      <c r="DU189" s="251"/>
      <c r="DV189" s="251"/>
      <c r="DW189" s="251"/>
      <c r="DX189" s="251"/>
      <c r="DY189" s="251"/>
      <c r="DZ189" s="251"/>
      <c r="EA189" s="251"/>
      <c r="EB189" s="251"/>
      <c r="EC189" s="251"/>
      <c r="ED189" s="251"/>
      <c r="EE189" s="251"/>
      <c r="EF189" s="251"/>
      <c r="EG189" s="251"/>
      <c r="EH189" s="251"/>
      <c r="EI189" s="251"/>
      <c r="EJ189" s="251"/>
      <c r="EK189" s="251"/>
      <c r="EL189" s="251"/>
      <c r="EM189" s="251"/>
      <c r="EN189" s="251"/>
      <c r="EO189" s="251"/>
      <c r="EP189" s="251"/>
      <c r="EQ189" s="251"/>
      <c r="ER189" s="251"/>
      <c r="ES189" s="251"/>
      <c r="ET189" s="251"/>
      <c r="EU189" s="251"/>
      <c r="EV189" s="251"/>
      <c r="EW189" s="251"/>
      <c r="EX189" s="251"/>
      <c r="EY189" s="251"/>
      <c r="EZ189" s="251"/>
      <c r="FA189" s="251"/>
      <c r="FB189" s="251"/>
      <c r="FC189" s="251"/>
      <c r="FD189" s="251"/>
      <c r="FE189" s="251"/>
      <c r="FF189" s="251"/>
      <c r="FG189" s="251"/>
      <c r="FH189" s="251"/>
      <c r="FI189" s="251"/>
      <c r="FJ189" s="251"/>
      <c r="FK189" s="251"/>
      <c r="FL189" s="251"/>
      <c r="FM189" s="251"/>
      <c r="FN189" s="251"/>
      <c r="FO189" s="251"/>
      <c r="FP189" s="251"/>
      <c r="FQ189" s="251"/>
      <c r="FR189" s="251"/>
      <c r="FS189" s="251"/>
      <c r="FT189" s="251"/>
      <c r="FU189" s="251"/>
      <c r="FV189" s="251"/>
      <c r="FW189" s="251"/>
      <c r="FX189" s="251"/>
      <c r="FY189" s="251"/>
      <c r="FZ189" s="251"/>
      <c r="GA189" s="251"/>
      <c r="GB189" s="251"/>
      <c r="GC189" s="251"/>
      <c r="GD189" s="251"/>
      <c r="GE189" s="251"/>
      <c r="GF189" s="251"/>
      <c r="GG189" s="251"/>
      <c r="GH189" s="251"/>
      <c r="GI189" s="251"/>
      <c r="GJ189" s="251"/>
      <c r="GK189" s="251"/>
      <c r="GL189" s="251"/>
      <c r="GM189" s="251"/>
      <c r="GN189" s="251"/>
      <c r="GO189" s="251"/>
      <c r="GP189" s="251"/>
      <c r="GQ189" s="251"/>
      <c r="GR189" s="251"/>
      <c r="GS189" s="251"/>
      <c r="GT189" s="251"/>
      <c r="GU189" s="251"/>
      <c r="GV189" s="251"/>
      <c r="GW189" s="251"/>
      <c r="GX189" s="251"/>
      <c r="GY189" s="251"/>
      <c r="GZ189" s="251"/>
      <c r="HA189" s="251"/>
      <c r="HB189" s="251"/>
      <c r="HC189" s="251"/>
      <c r="HD189" s="251"/>
      <c r="HE189" s="251"/>
      <c r="HF189" s="251"/>
      <c r="HG189" s="251"/>
      <c r="HH189" s="251"/>
      <c r="HI189" s="251"/>
      <c r="HJ189" s="251"/>
      <c r="HK189" s="251"/>
      <c r="HL189" s="251"/>
      <c r="HM189" s="251"/>
      <c r="HN189" s="251"/>
      <c r="HO189" s="251"/>
      <c r="HP189" s="251"/>
      <c r="HQ189" s="251"/>
      <c r="HR189" s="251"/>
      <c r="HS189" s="251"/>
      <c r="HT189" s="251"/>
      <c r="HU189" s="251"/>
      <c r="HV189" s="251"/>
      <c r="HW189" s="251"/>
      <c r="HX189" s="251"/>
      <c r="HY189" s="251"/>
      <c r="HZ189" s="251"/>
      <c r="IA189" s="251"/>
      <c r="IB189" s="251"/>
      <c r="IC189" s="251"/>
      <c r="ID189" s="251"/>
      <c r="IE189" s="251"/>
      <c r="IF189" s="251"/>
      <c r="IG189" s="251"/>
      <c r="IH189" s="251"/>
      <c r="II189" s="251"/>
      <c r="IJ189" s="251"/>
      <c r="IK189" s="251"/>
      <c r="IL189" s="251"/>
      <c r="IM189" s="251"/>
      <c r="IN189" s="251"/>
      <c r="IO189" s="251"/>
      <c r="IP189" s="251"/>
      <c r="IQ189" s="251"/>
      <c r="IR189" s="251"/>
      <c r="IS189" s="251"/>
      <c r="IT189" s="251"/>
      <c r="IU189" s="251"/>
      <c r="IV189" s="251"/>
    </row>
    <row r="190" spans="1:256" ht="12.75" customHeight="1">
      <c r="A190" s="795"/>
      <c r="B190" s="798"/>
      <c r="C190" s="247" t="s">
        <v>2</v>
      </c>
      <c r="D190" s="248">
        <f>D188+D189</f>
        <v>45038541</v>
      </c>
      <c r="E190" s="249">
        <f t="shared" ref="E190:P190" si="78">E188+E189</f>
        <v>38352031</v>
      </c>
      <c r="F190" s="249">
        <f t="shared" si="78"/>
        <v>38352031</v>
      </c>
      <c r="G190" s="249">
        <f t="shared" si="78"/>
        <v>0</v>
      </c>
      <c r="H190" s="249">
        <f t="shared" si="78"/>
        <v>38352031</v>
      </c>
      <c r="I190" s="249">
        <f t="shared" si="78"/>
        <v>0</v>
      </c>
      <c r="J190" s="249">
        <f t="shared" si="78"/>
        <v>0</v>
      </c>
      <c r="K190" s="249">
        <f t="shared" si="78"/>
        <v>0</v>
      </c>
      <c r="L190" s="249">
        <f t="shared" si="78"/>
        <v>0</v>
      </c>
      <c r="M190" s="249">
        <f t="shared" si="78"/>
        <v>6686510</v>
      </c>
      <c r="N190" s="249">
        <f t="shared" si="78"/>
        <v>6686510</v>
      </c>
      <c r="O190" s="249">
        <f t="shared" si="78"/>
        <v>0</v>
      </c>
      <c r="P190" s="249">
        <f t="shared" si="78"/>
        <v>0</v>
      </c>
      <c r="Q190" s="250"/>
      <c r="R190" s="250"/>
      <c r="S190" s="250"/>
      <c r="T190" s="250"/>
      <c r="U190" s="250"/>
      <c r="V190" s="251"/>
      <c r="W190" s="251"/>
      <c r="X190" s="251"/>
      <c r="Y190" s="251"/>
      <c r="Z190" s="251"/>
      <c r="AA190" s="251"/>
      <c r="AB190" s="251"/>
      <c r="AC190" s="251"/>
      <c r="AD190" s="251"/>
      <c r="AE190" s="251"/>
      <c r="AF190" s="251"/>
      <c r="AG190" s="251"/>
      <c r="AH190" s="251"/>
      <c r="AI190" s="251"/>
      <c r="AJ190" s="251"/>
      <c r="AK190" s="251"/>
      <c r="AL190" s="251"/>
      <c r="AM190" s="251"/>
      <c r="AN190" s="251"/>
      <c r="AO190" s="251"/>
      <c r="AP190" s="251"/>
      <c r="AQ190" s="251"/>
      <c r="AR190" s="251"/>
      <c r="AS190" s="251"/>
      <c r="AT190" s="251"/>
      <c r="AU190" s="251"/>
      <c r="AV190" s="251"/>
      <c r="AW190" s="251"/>
      <c r="AX190" s="251"/>
      <c r="AY190" s="251"/>
      <c r="AZ190" s="251"/>
      <c r="BA190" s="251"/>
      <c r="BB190" s="251"/>
      <c r="BC190" s="251"/>
      <c r="BD190" s="251"/>
      <c r="BE190" s="251"/>
      <c r="BF190" s="251"/>
      <c r="BG190" s="251"/>
      <c r="BH190" s="251"/>
      <c r="BI190" s="251"/>
      <c r="BJ190" s="251"/>
      <c r="BK190" s="251"/>
      <c r="BL190" s="251"/>
      <c r="BM190" s="251"/>
      <c r="BN190" s="251"/>
      <c r="BO190" s="251"/>
      <c r="BP190" s="251"/>
      <c r="BQ190" s="251"/>
      <c r="BR190" s="251"/>
      <c r="BS190" s="251"/>
      <c r="BT190" s="251"/>
      <c r="BU190" s="251"/>
      <c r="BV190" s="251"/>
      <c r="BW190" s="251"/>
      <c r="BX190" s="251"/>
      <c r="BY190" s="251"/>
      <c r="BZ190" s="251"/>
      <c r="CA190" s="251"/>
      <c r="CB190" s="251"/>
      <c r="CC190" s="251"/>
      <c r="CD190" s="251"/>
      <c r="CE190" s="251"/>
      <c r="CF190" s="251"/>
      <c r="CG190" s="251"/>
      <c r="CH190" s="251"/>
      <c r="CI190" s="251"/>
      <c r="CJ190" s="251"/>
      <c r="CK190" s="251"/>
      <c r="CL190" s="251"/>
      <c r="CM190" s="251"/>
      <c r="CN190" s="251"/>
      <c r="CO190" s="251"/>
      <c r="CP190" s="251"/>
      <c r="CQ190" s="251"/>
      <c r="CR190" s="251"/>
      <c r="CS190" s="251"/>
      <c r="CT190" s="251"/>
      <c r="CU190" s="251"/>
      <c r="CV190" s="251"/>
      <c r="CW190" s="251"/>
      <c r="CX190" s="251"/>
      <c r="CY190" s="251"/>
      <c r="CZ190" s="251"/>
      <c r="DA190" s="251"/>
      <c r="DB190" s="251"/>
      <c r="DC190" s="251"/>
      <c r="DD190" s="251"/>
      <c r="DE190" s="251"/>
      <c r="DF190" s="251"/>
      <c r="DG190" s="251"/>
      <c r="DH190" s="251"/>
      <c r="DI190" s="251"/>
      <c r="DJ190" s="251"/>
      <c r="DK190" s="251"/>
      <c r="DL190" s="251"/>
      <c r="DM190" s="251"/>
      <c r="DN190" s="251"/>
      <c r="DO190" s="251"/>
      <c r="DP190" s="251"/>
      <c r="DQ190" s="251"/>
      <c r="DR190" s="251"/>
      <c r="DS190" s="251"/>
      <c r="DT190" s="251"/>
      <c r="DU190" s="251"/>
      <c r="DV190" s="251"/>
      <c r="DW190" s="251"/>
      <c r="DX190" s="251"/>
      <c r="DY190" s="251"/>
      <c r="DZ190" s="251"/>
      <c r="EA190" s="251"/>
      <c r="EB190" s="251"/>
      <c r="EC190" s="251"/>
      <c r="ED190" s="251"/>
      <c r="EE190" s="251"/>
      <c r="EF190" s="251"/>
      <c r="EG190" s="251"/>
      <c r="EH190" s="251"/>
      <c r="EI190" s="251"/>
      <c r="EJ190" s="251"/>
      <c r="EK190" s="251"/>
      <c r="EL190" s="251"/>
      <c r="EM190" s="251"/>
      <c r="EN190" s="251"/>
      <c r="EO190" s="251"/>
      <c r="EP190" s="251"/>
      <c r="EQ190" s="251"/>
      <c r="ER190" s="251"/>
      <c r="ES190" s="251"/>
      <c r="ET190" s="251"/>
      <c r="EU190" s="251"/>
      <c r="EV190" s="251"/>
      <c r="EW190" s="251"/>
      <c r="EX190" s="251"/>
      <c r="EY190" s="251"/>
      <c r="EZ190" s="251"/>
      <c r="FA190" s="251"/>
      <c r="FB190" s="251"/>
      <c r="FC190" s="251"/>
      <c r="FD190" s="251"/>
      <c r="FE190" s="251"/>
      <c r="FF190" s="251"/>
      <c r="FG190" s="251"/>
      <c r="FH190" s="251"/>
      <c r="FI190" s="251"/>
      <c r="FJ190" s="251"/>
      <c r="FK190" s="251"/>
      <c r="FL190" s="251"/>
      <c r="FM190" s="251"/>
      <c r="FN190" s="251"/>
      <c r="FO190" s="251"/>
      <c r="FP190" s="251"/>
      <c r="FQ190" s="251"/>
      <c r="FR190" s="251"/>
      <c r="FS190" s="251"/>
      <c r="FT190" s="251"/>
      <c r="FU190" s="251"/>
      <c r="FV190" s="251"/>
      <c r="FW190" s="251"/>
      <c r="FX190" s="251"/>
      <c r="FY190" s="251"/>
      <c r="FZ190" s="251"/>
      <c r="GA190" s="251"/>
      <c r="GB190" s="251"/>
      <c r="GC190" s="251"/>
      <c r="GD190" s="251"/>
      <c r="GE190" s="251"/>
      <c r="GF190" s="251"/>
      <c r="GG190" s="251"/>
      <c r="GH190" s="251"/>
      <c r="GI190" s="251"/>
      <c r="GJ190" s="251"/>
      <c r="GK190" s="251"/>
      <c r="GL190" s="251"/>
      <c r="GM190" s="251"/>
      <c r="GN190" s="251"/>
      <c r="GO190" s="251"/>
      <c r="GP190" s="251"/>
      <c r="GQ190" s="251"/>
      <c r="GR190" s="251"/>
      <c r="GS190" s="251"/>
      <c r="GT190" s="251"/>
      <c r="GU190" s="251"/>
      <c r="GV190" s="251"/>
      <c r="GW190" s="251"/>
      <c r="GX190" s="251"/>
      <c r="GY190" s="251"/>
      <c r="GZ190" s="251"/>
      <c r="HA190" s="251"/>
      <c r="HB190" s="251"/>
      <c r="HC190" s="251"/>
      <c r="HD190" s="251"/>
      <c r="HE190" s="251"/>
      <c r="HF190" s="251"/>
      <c r="HG190" s="251"/>
      <c r="HH190" s="251"/>
      <c r="HI190" s="251"/>
      <c r="HJ190" s="251"/>
      <c r="HK190" s="251"/>
      <c r="HL190" s="251"/>
      <c r="HM190" s="251"/>
      <c r="HN190" s="251"/>
      <c r="HO190" s="251"/>
      <c r="HP190" s="251"/>
      <c r="HQ190" s="251"/>
      <c r="HR190" s="251"/>
      <c r="HS190" s="251"/>
      <c r="HT190" s="251"/>
      <c r="HU190" s="251"/>
      <c r="HV190" s="251"/>
      <c r="HW190" s="251"/>
      <c r="HX190" s="251"/>
      <c r="HY190" s="251"/>
      <c r="HZ190" s="251"/>
      <c r="IA190" s="251"/>
      <c r="IB190" s="251"/>
      <c r="IC190" s="251"/>
      <c r="ID190" s="251"/>
      <c r="IE190" s="251"/>
      <c r="IF190" s="251"/>
      <c r="IG190" s="251"/>
      <c r="IH190" s="251"/>
      <c r="II190" s="251"/>
      <c r="IJ190" s="251"/>
      <c r="IK190" s="251"/>
      <c r="IL190" s="251"/>
      <c r="IM190" s="251"/>
      <c r="IN190" s="251"/>
      <c r="IO190" s="251"/>
      <c r="IP190" s="251"/>
      <c r="IQ190" s="251"/>
      <c r="IR190" s="251"/>
      <c r="IS190" s="251"/>
      <c r="IT190" s="251"/>
      <c r="IU190" s="251"/>
      <c r="IV190" s="251"/>
    </row>
    <row r="191" spans="1:256" ht="15.75" customHeight="1">
      <c r="A191" s="805" t="s">
        <v>59</v>
      </c>
      <c r="B191" s="808" t="s">
        <v>60</v>
      </c>
      <c r="C191" s="242" t="s">
        <v>0</v>
      </c>
      <c r="D191" s="243">
        <f>D194+D200+D203+D209+D212+D215+D218+D221+D224+D227+D233+D197+D206+D230</f>
        <v>102349823</v>
      </c>
      <c r="E191" s="244">
        <f t="shared" ref="E191:P192" si="79">E194+E200+E203+E209+E212+E215+E218+E221+E224+E227+E233+E197+E206+E230</f>
        <v>94395804</v>
      </c>
      <c r="F191" s="244">
        <f t="shared" si="79"/>
        <v>85653697</v>
      </c>
      <c r="G191" s="244">
        <f t="shared" si="79"/>
        <v>74807545</v>
      </c>
      <c r="H191" s="244">
        <f t="shared" si="79"/>
        <v>10846152</v>
      </c>
      <c r="I191" s="244">
        <f t="shared" si="79"/>
        <v>340930</v>
      </c>
      <c r="J191" s="244">
        <f t="shared" si="79"/>
        <v>184186</v>
      </c>
      <c r="K191" s="244">
        <f t="shared" si="79"/>
        <v>8216991</v>
      </c>
      <c r="L191" s="244">
        <f t="shared" si="79"/>
        <v>0</v>
      </c>
      <c r="M191" s="244">
        <f t="shared" si="79"/>
        <v>7954019</v>
      </c>
      <c r="N191" s="244">
        <f t="shared" si="79"/>
        <v>7954019</v>
      </c>
      <c r="O191" s="244">
        <f t="shared" si="79"/>
        <v>2958936</v>
      </c>
      <c r="P191" s="244">
        <f t="shared" si="79"/>
        <v>0</v>
      </c>
      <c r="Q191" s="257"/>
      <c r="R191" s="257"/>
      <c r="S191" s="257"/>
      <c r="T191" s="257"/>
      <c r="U191" s="257"/>
      <c r="V191" s="258"/>
      <c r="W191" s="258"/>
      <c r="X191" s="258"/>
      <c r="Y191" s="258"/>
      <c r="Z191" s="258"/>
      <c r="AA191" s="258"/>
      <c r="AB191" s="258"/>
      <c r="AC191" s="258"/>
      <c r="AD191" s="258"/>
      <c r="AE191" s="258"/>
      <c r="AF191" s="258"/>
      <c r="AG191" s="258"/>
      <c r="AH191" s="258"/>
      <c r="AI191" s="258"/>
      <c r="AJ191" s="258"/>
      <c r="AK191" s="258"/>
      <c r="AL191" s="258"/>
      <c r="AM191" s="258"/>
      <c r="AN191" s="258"/>
      <c r="AO191" s="258"/>
      <c r="AP191" s="258"/>
      <c r="AQ191" s="258"/>
      <c r="AR191" s="258"/>
      <c r="AS191" s="258"/>
      <c r="AT191" s="258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8"/>
      <c r="BV191" s="258"/>
      <c r="BW191" s="258"/>
      <c r="BX191" s="258"/>
      <c r="BY191" s="258"/>
      <c r="BZ191" s="258"/>
      <c r="CA191" s="258"/>
      <c r="CB191" s="258"/>
      <c r="CC191" s="258"/>
      <c r="CD191" s="258"/>
      <c r="CE191" s="258"/>
      <c r="CF191" s="258"/>
      <c r="CG191" s="258"/>
      <c r="CH191" s="258"/>
      <c r="CI191" s="258"/>
      <c r="CJ191" s="258"/>
      <c r="CK191" s="258"/>
      <c r="CL191" s="258"/>
      <c r="CM191" s="258"/>
      <c r="CN191" s="258"/>
      <c r="CO191" s="258"/>
      <c r="CP191" s="258"/>
      <c r="CQ191" s="258"/>
      <c r="CR191" s="258"/>
      <c r="CS191" s="258"/>
      <c r="CT191" s="258"/>
      <c r="CU191" s="258"/>
      <c r="CV191" s="258"/>
      <c r="CW191" s="258"/>
      <c r="CX191" s="258"/>
      <c r="CY191" s="258"/>
      <c r="CZ191" s="258"/>
      <c r="DA191" s="258"/>
      <c r="DB191" s="258"/>
      <c r="DC191" s="258"/>
      <c r="DD191" s="258"/>
      <c r="DE191" s="258"/>
      <c r="DF191" s="258"/>
      <c r="DG191" s="258"/>
      <c r="DH191" s="258"/>
      <c r="DI191" s="258"/>
      <c r="DJ191" s="258"/>
      <c r="DK191" s="258"/>
      <c r="DL191" s="258"/>
      <c r="DM191" s="258"/>
      <c r="DN191" s="258"/>
      <c r="DO191" s="258"/>
      <c r="DP191" s="258"/>
      <c r="DQ191" s="258"/>
      <c r="DR191" s="258"/>
      <c r="DS191" s="258"/>
      <c r="DT191" s="258"/>
      <c r="DU191" s="258"/>
      <c r="DV191" s="258"/>
      <c r="DW191" s="258"/>
      <c r="DX191" s="258"/>
      <c r="DY191" s="258"/>
      <c r="DZ191" s="258"/>
      <c r="EA191" s="258"/>
      <c r="EB191" s="258"/>
      <c r="EC191" s="258"/>
      <c r="ED191" s="258"/>
      <c r="EE191" s="258"/>
      <c r="EF191" s="258"/>
      <c r="EG191" s="258"/>
      <c r="EH191" s="258"/>
      <c r="EI191" s="258"/>
      <c r="EJ191" s="258"/>
      <c r="EK191" s="258"/>
      <c r="EL191" s="258"/>
      <c r="EM191" s="258"/>
      <c r="EN191" s="258"/>
      <c r="EO191" s="258"/>
      <c r="EP191" s="258"/>
      <c r="EQ191" s="258"/>
      <c r="ER191" s="258"/>
      <c r="ES191" s="258"/>
      <c r="ET191" s="258"/>
      <c r="EU191" s="258"/>
      <c r="EV191" s="258"/>
      <c r="EW191" s="258"/>
      <c r="EX191" s="258"/>
      <c r="EY191" s="258"/>
      <c r="EZ191" s="258"/>
      <c r="FA191" s="258"/>
      <c r="FB191" s="258"/>
      <c r="FC191" s="258"/>
      <c r="FD191" s="258"/>
      <c r="FE191" s="258"/>
      <c r="FF191" s="258"/>
      <c r="FG191" s="258"/>
      <c r="FH191" s="258"/>
      <c r="FI191" s="258"/>
      <c r="FJ191" s="258"/>
      <c r="FK191" s="258"/>
      <c r="FL191" s="258"/>
      <c r="FM191" s="258"/>
      <c r="FN191" s="258"/>
      <c r="FO191" s="258"/>
      <c r="FP191" s="258"/>
      <c r="FQ191" s="258"/>
      <c r="FR191" s="258"/>
      <c r="FS191" s="258"/>
      <c r="FT191" s="258"/>
      <c r="FU191" s="258"/>
      <c r="FV191" s="258"/>
      <c r="FW191" s="258"/>
      <c r="FX191" s="258"/>
      <c r="FY191" s="258"/>
      <c r="FZ191" s="258"/>
      <c r="GA191" s="258"/>
      <c r="GB191" s="258"/>
      <c r="GC191" s="258"/>
      <c r="GD191" s="258"/>
      <c r="GE191" s="258"/>
      <c r="GF191" s="258"/>
      <c r="GG191" s="258"/>
      <c r="GH191" s="258"/>
      <c r="GI191" s="258"/>
      <c r="GJ191" s="258"/>
      <c r="GK191" s="258"/>
      <c r="GL191" s="258"/>
      <c r="GM191" s="258"/>
      <c r="GN191" s="258"/>
      <c r="GO191" s="258"/>
      <c r="GP191" s="258"/>
      <c r="GQ191" s="258"/>
      <c r="GR191" s="258"/>
      <c r="GS191" s="258"/>
      <c r="GT191" s="258"/>
      <c r="GU191" s="258"/>
      <c r="GV191" s="258"/>
      <c r="GW191" s="258"/>
      <c r="GX191" s="258"/>
      <c r="GY191" s="258"/>
      <c r="GZ191" s="258"/>
      <c r="HA191" s="258"/>
      <c r="HB191" s="258"/>
      <c r="HC191" s="258"/>
      <c r="HD191" s="258"/>
      <c r="HE191" s="258"/>
      <c r="HF191" s="258"/>
      <c r="HG191" s="258"/>
      <c r="HH191" s="258"/>
      <c r="HI191" s="258"/>
      <c r="HJ191" s="258"/>
      <c r="HK191" s="258"/>
      <c r="HL191" s="258"/>
      <c r="HM191" s="258"/>
      <c r="HN191" s="258"/>
      <c r="HO191" s="258"/>
      <c r="HP191" s="258"/>
      <c r="HQ191" s="258"/>
      <c r="HR191" s="258"/>
      <c r="HS191" s="258"/>
      <c r="HT191" s="258"/>
      <c r="HU191" s="258"/>
      <c r="HV191" s="258"/>
      <c r="HW191" s="258"/>
      <c r="HX191" s="258"/>
      <c r="HY191" s="258"/>
      <c r="HZ191" s="258"/>
      <c r="IA191" s="258"/>
      <c r="IB191" s="258"/>
      <c r="IC191" s="258"/>
      <c r="ID191" s="258"/>
      <c r="IE191" s="258"/>
      <c r="IF191" s="258"/>
      <c r="IG191" s="258"/>
      <c r="IH191" s="258"/>
      <c r="II191" s="258"/>
      <c r="IJ191" s="258"/>
      <c r="IK191" s="258"/>
      <c r="IL191" s="258"/>
      <c r="IM191" s="258"/>
      <c r="IN191" s="258"/>
      <c r="IO191" s="258"/>
      <c r="IP191" s="258"/>
      <c r="IQ191" s="258"/>
      <c r="IR191" s="258"/>
      <c r="IS191" s="258"/>
      <c r="IT191" s="258"/>
      <c r="IU191" s="258"/>
      <c r="IV191" s="258"/>
    </row>
    <row r="192" spans="1:256" ht="15.75" customHeight="1">
      <c r="A192" s="806"/>
      <c r="B192" s="809"/>
      <c r="C192" s="242" t="s">
        <v>1</v>
      </c>
      <c r="D192" s="243">
        <f>D195+D201+D204+D210+D213+D216+D219+D222+D225+D228+D234+D198+D207+D231</f>
        <v>891059</v>
      </c>
      <c r="E192" s="244">
        <f t="shared" si="79"/>
        <v>840244</v>
      </c>
      <c r="F192" s="244">
        <f t="shared" si="79"/>
        <v>777281</v>
      </c>
      <c r="G192" s="244">
        <f t="shared" si="79"/>
        <v>258356</v>
      </c>
      <c r="H192" s="244">
        <f t="shared" si="79"/>
        <v>518925</v>
      </c>
      <c r="I192" s="244">
        <f t="shared" si="79"/>
        <v>0</v>
      </c>
      <c r="J192" s="244">
        <f t="shared" si="79"/>
        <v>0</v>
      </c>
      <c r="K192" s="244">
        <f t="shared" si="79"/>
        <v>62963</v>
      </c>
      <c r="L192" s="244">
        <f t="shared" si="79"/>
        <v>0</v>
      </c>
      <c r="M192" s="244">
        <f t="shared" si="79"/>
        <v>50815</v>
      </c>
      <c r="N192" s="244">
        <f t="shared" si="79"/>
        <v>50815</v>
      </c>
      <c r="O192" s="244">
        <f t="shared" si="79"/>
        <v>0</v>
      </c>
      <c r="P192" s="244">
        <f t="shared" si="79"/>
        <v>0</v>
      </c>
      <c r="Q192" s="257"/>
      <c r="R192" s="257"/>
      <c r="S192" s="257"/>
      <c r="T192" s="257"/>
      <c r="U192" s="257"/>
      <c r="V192" s="258"/>
      <c r="W192" s="258"/>
      <c r="X192" s="258"/>
      <c r="Y192" s="258"/>
      <c r="Z192" s="258"/>
      <c r="AA192" s="258"/>
      <c r="AB192" s="258"/>
      <c r="AC192" s="258"/>
      <c r="AD192" s="258"/>
      <c r="AE192" s="258"/>
      <c r="AF192" s="258"/>
      <c r="AG192" s="258"/>
      <c r="AH192" s="258"/>
      <c r="AI192" s="258"/>
      <c r="AJ192" s="258"/>
      <c r="AK192" s="258"/>
      <c r="AL192" s="258"/>
      <c r="AM192" s="258"/>
      <c r="AN192" s="258"/>
      <c r="AO192" s="258"/>
      <c r="AP192" s="258"/>
      <c r="AQ192" s="258"/>
      <c r="AR192" s="258"/>
      <c r="AS192" s="258"/>
      <c r="AT192" s="258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8"/>
      <c r="BV192" s="258"/>
      <c r="BW192" s="258"/>
      <c r="BX192" s="258"/>
      <c r="BY192" s="258"/>
      <c r="BZ192" s="258"/>
      <c r="CA192" s="258"/>
      <c r="CB192" s="258"/>
      <c r="CC192" s="258"/>
      <c r="CD192" s="258"/>
      <c r="CE192" s="258"/>
      <c r="CF192" s="258"/>
      <c r="CG192" s="258"/>
      <c r="CH192" s="258"/>
      <c r="CI192" s="258"/>
      <c r="CJ192" s="258"/>
      <c r="CK192" s="258"/>
      <c r="CL192" s="258"/>
      <c r="CM192" s="258"/>
      <c r="CN192" s="258"/>
      <c r="CO192" s="258"/>
      <c r="CP192" s="258"/>
      <c r="CQ192" s="258"/>
      <c r="CR192" s="258"/>
      <c r="CS192" s="258"/>
      <c r="CT192" s="258"/>
      <c r="CU192" s="258"/>
      <c r="CV192" s="258"/>
      <c r="CW192" s="258"/>
      <c r="CX192" s="258"/>
      <c r="CY192" s="258"/>
      <c r="CZ192" s="258"/>
      <c r="DA192" s="258"/>
      <c r="DB192" s="258"/>
      <c r="DC192" s="258"/>
      <c r="DD192" s="258"/>
      <c r="DE192" s="258"/>
      <c r="DF192" s="258"/>
      <c r="DG192" s="258"/>
      <c r="DH192" s="258"/>
      <c r="DI192" s="258"/>
      <c r="DJ192" s="258"/>
      <c r="DK192" s="258"/>
      <c r="DL192" s="258"/>
      <c r="DM192" s="258"/>
      <c r="DN192" s="258"/>
      <c r="DO192" s="258"/>
      <c r="DP192" s="258"/>
      <c r="DQ192" s="258"/>
      <c r="DR192" s="258"/>
      <c r="DS192" s="258"/>
      <c r="DT192" s="258"/>
      <c r="DU192" s="258"/>
      <c r="DV192" s="258"/>
      <c r="DW192" s="258"/>
      <c r="DX192" s="258"/>
      <c r="DY192" s="258"/>
      <c r="DZ192" s="258"/>
      <c r="EA192" s="258"/>
      <c r="EB192" s="258"/>
      <c r="EC192" s="258"/>
      <c r="ED192" s="258"/>
      <c r="EE192" s="258"/>
      <c r="EF192" s="258"/>
      <c r="EG192" s="258"/>
      <c r="EH192" s="258"/>
      <c r="EI192" s="258"/>
      <c r="EJ192" s="258"/>
      <c r="EK192" s="258"/>
      <c r="EL192" s="258"/>
      <c r="EM192" s="258"/>
      <c r="EN192" s="258"/>
      <c r="EO192" s="258"/>
      <c r="EP192" s="258"/>
      <c r="EQ192" s="258"/>
      <c r="ER192" s="258"/>
      <c r="ES192" s="258"/>
      <c r="ET192" s="258"/>
      <c r="EU192" s="258"/>
      <c r="EV192" s="258"/>
      <c r="EW192" s="258"/>
      <c r="EX192" s="258"/>
      <c r="EY192" s="258"/>
      <c r="EZ192" s="258"/>
      <c r="FA192" s="258"/>
      <c r="FB192" s="258"/>
      <c r="FC192" s="258"/>
      <c r="FD192" s="258"/>
      <c r="FE192" s="258"/>
      <c r="FF192" s="258"/>
      <c r="FG192" s="258"/>
      <c r="FH192" s="258"/>
      <c r="FI192" s="258"/>
      <c r="FJ192" s="258"/>
      <c r="FK192" s="258"/>
      <c r="FL192" s="258"/>
      <c r="FM192" s="258"/>
      <c r="FN192" s="258"/>
      <c r="FO192" s="258"/>
      <c r="FP192" s="258"/>
      <c r="FQ192" s="258"/>
      <c r="FR192" s="258"/>
      <c r="FS192" s="258"/>
      <c r="FT192" s="258"/>
      <c r="FU192" s="258"/>
      <c r="FV192" s="258"/>
      <c r="FW192" s="258"/>
      <c r="FX192" s="258"/>
      <c r="FY192" s="258"/>
      <c r="FZ192" s="258"/>
      <c r="GA192" s="258"/>
      <c r="GB192" s="258"/>
      <c r="GC192" s="258"/>
      <c r="GD192" s="258"/>
      <c r="GE192" s="258"/>
      <c r="GF192" s="258"/>
      <c r="GG192" s="258"/>
      <c r="GH192" s="258"/>
      <c r="GI192" s="258"/>
      <c r="GJ192" s="258"/>
      <c r="GK192" s="258"/>
      <c r="GL192" s="258"/>
      <c r="GM192" s="258"/>
      <c r="GN192" s="258"/>
      <c r="GO192" s="258"/>
      <c r="GP192" s="258"/>
      <c r="GQ192" s="258"/>
      <c r="GR192" s="258"/>
      <c r="GS192" s="258"/>
      <c r="GT192" s="258"/>
      <c r="GU192" s="258"/>
      <c r="GV192" s="258"/>
      <c r="GW192" s="258"/>
      <c r="GX192" s="258"/>
      <c r="GY192" s="258"/>
      <c r="GZ192" s="258"/>
      <c r="HA192" s="258"/>
      <c r="HB192" s="258"/>
      <c r="HC192" s="258"/>
      <c r="HD192" s="258"/>
      <c r="HE192" s="258"/>
      <c r="HF192" s="258"/>
      <c r="HG192" s="258"/>
      <c r="HH192" s="258"/>
      <c r="HI192" s="258"/>
      <c r="HJ192" s="258"/>
      <c r="HK192" s="258"/>
      <c r="HL192" s="258"/>
      <c r="HM192" s="258"/>
      <c r="HN192" s="258"/>
      <c r="HO192" s="258"/>
      <c r="HP192" s="258"/>
      <c r="HQ192" s="258"/>
      <c r="HR192" s="258"/>
      <c r="HS192" s="258"/>
      <c r="HT192" s="258"/>
      <c r="HU192" s="258"/>
      <c r="HV192" s="258"/>
      <c r="HW192" s="258"/>
      <c r="HX192" s="258"/>
      <c r="HY192" s="258"/>
      <c r="HZ192" s="258"/>
      <c r="IA192" s="258"/>
      <c r="IB192" s="258"/>
      <c r="IC192" s="258"/>
      <c r="ID192" s="258"/>
      <c r="IE192" s="258"/>
      <c r="IF192" s="258"/>
      <c r="IG192" s="258"/>
      <c r="IH192" s="258"/>
      <c r="II192" s="258"/>
      <c r="IJ192" s="258"/>
      <c r="IK192" s="258"/>
      <c r="IL192" s="258"/>
      <c r="IM192" s="258"/>
      <c r="IN192" s="258"/>
      <c r="IO192" s="258"/>
      <c r="IP192" s="258"/>
      <c r="IQ192" s="258"/>
      <c r="IR192" s="258"/>
      <c r="IS192" s="258"/>
      <c r="IT192" s="258"/>
      <c r="IU192" s="258"/>
      <c r="IV192" s="258"/>
    </row>
    <row r="193" spans="1:256" ht="15.75" customHeight="1">
      <c r="A193" s="807"/>
      <c r="B193" s="810"/>
      <c r="C193" s="242" t="s">
        <v>2</v>
      </c>
      <c r="D193" s="243">
        <f>D191+D192</f>
        <v>103240882</v>
      </c>
      <c r="E193" s="244">
        <f t="shared" ref="E193:P193" si="80">E191+E192</f>
        <v>95236048</v>
      </c>
      <c r="F193" s="244">
        <f t="shared" si="80"/>
        <v>86430978</v>
      </c>
      <c r="G193" s="244">
        <f t="shared" si="80"/>
        <v>75065901</v>
      </c>
      <c r="H193" s="244">
        <f t="shared" si="80"/>
        <v>11365077</v>
      </c>
      <c r="I193" s="244">
        <f t="shared" si="80"/>
        <v>340930</v>
      </c>
      <c r="J193" s="244">
        <f t="shared" si="80"/>
        <v>184186</v>
      </c>
      <c r="K193" s="244">
        <f t="shared" si="80"/>
        <v>8279954</v>
      </c>
      <c r="L193" s="244">
        <f t="shared" si="80"/>
        <v>0</v>
      </c>
      <c r="M193" s="244">
        <f t="shared" si="80"/>
        <v>8004834</v>
      </c>
      <c r="N193" s="244">
        <f t="shared" si="80"/>
        <v>8004834</v>
      </c>
      <c r="O193" s="244">
        <f t="shared" si="80"/>
        <v>2958936</v>
      </c>
      <c r="P193" s="244">
        <f t="shared" si="80"/>
        <v>0</v>
      </c>
      <c r="Q193" s="257"/>
      <c r="R193" s="257"/>
      <c r="S193" s="257"/>
      <c r="T193" s="257"/>
      <c r="U193" s="257"/>
      <c r="V193" s="258"/>
      <c r="W193" s="258"/>
      <c r="X193" s="258"/>
      <c r="Y193" s="258"/>
      <c r="Z193" s="258"/>
      <c r="AA193" s="258"/>
      <c r="AB193" s="258"/>
      <c r="AC193" s="258"/>
      <c r="AD193" s="258"/>
      <c r="AE193" s="258"/>
      <c r="AF193" s="258"/>
      <c r="AG193" s="258"/>
      <c r="AH193" s="258"/>
      <c r="AI193" s="258"/>
      <c r="AJ193" s="258"/>
      <c r="AK193" s="258"/>
      <c r="AL193" s="258"/>
      <c r="AM193" s="258"/>
      <c r="AN193" s="258"/>
      <c r="AO193" s="258"/>
      <c r="AP193" s="258"/>
      <c r="AQ193" s="258"/>
      <c r="AR193" s="258"/>
      <c r="AS193" s="258"/>
      <c r="AT193" s="258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8"/>
      <c r="BV193" s="258"/>
      <c r="BW193" s="258"/>
      <c r="BX193" s="258"/>
      <c r="BY193" s="258"/>
      <c r="BZ193" s="258"/>
      <c r="CA193" s="258"/>
      <c r="CB193" s="258"/>
      <c r="CC193" s="258"/>
      <c r="CD193" s="258"/>
      <c r="CE193" s="258"/>
      <c r="CF193" s="258"/>
      <c r="CG193" s="258"/>
      <c r="CH193" s="258"/>
      <c r="CI193" s="258"/>
      <c r="CJ193" s="258"/>
      <c r="CK193" s="258"/>
      <c r="CL193" s="258"/>
      <c r="CM193" s="258"/>
      <c r="CN193" s="258"/>
      <c r="CO193" s="258"/>
      <c r="CP193" s="258"/>
      <c r="CQ193" s="258"/>
      <c r="CR193" s="258"/>
      <c r="CS193" s="258"/>
      <c r="CT193" s="258"/>
      <c r="CU193" s="258"/>
      <c r="CV193" s="258"/>
      <c r="CW193" s="258"/>
      <c r="CX193" s="258"/>
      <c r="CY193" s="258"/>
      <c r="CZ193" s="258"/>
      <c r="DA193" s="258"/>
      <c r="DB193" s="258"/>
      <c r="DC193" s="258"/>
      <c r="DD193" s="258"/>
      <c r="DE193" s="258"/>
      <c r="DF193" s="258"/>
      <c r="DG193" s="258"/>
      <c r="DH193" s="258"/>
      <c r="DI193" s="258"/>
      <c r="DJ193" s="258"/>
      <c r="DK193" s="258"/>
      <c r="DL193" s="258"/>
      <c r="DM193" s="258"/>
      <c r="DN193" s="258"/>
      <c r="DO193" s="258"/>
      <c r="DP193" s="258"/>
      <c r="DQ193" s="258"/>
      <c r="DR193" s="258"/>
      <c r="DS193" s="258"/>
      <c r="DT193" s="258"/>
      <c r="DU193" s="258"/>
      <c r="DV193" s="258"/>
      <c r="DW193" s="258"/>
      <c r="DX193" s="258"/>
      <c r="DY193" s="258"/>
      <c r="DZ193" s="258"/>
      <c r="EA193" s="258"/>
      <c r="EB193" s="258"/>
      <c r="EC193" s="258"/>
      <c r="ED193" s="258"/>
      <c r="EE193" s="258"/>
      <c r="EF193" s="258"/>
      <c r="EG193" s="258"/>
      <c r="EH193" s="258"/>
      <c r="EI193" s="258"/>
      <c r="EJ193" s="258"/>
      <c r="EK193" s="258"/>
      <c r="EL193" s="258"/>
      <c r="EM193" s="258"/>
      <c r="EN193" s="258"/>
      <c r="EO193" s="258"/>
      <c r="EP193" s="258"/>
      <c r="EQ193" s="258"/>
      <c r="ER193" s="258"/>
      <c r="ES193" s="258"/>
      <c r="ET193" s="258"/>
      <c r="EU193" s="258"/>
      <c r="EV193" s="258"/>
      <c r="EW193" s="258"/>
      <c r="EX193" s="258"/>
      <c r="EY193" s="258"/>
      <c r="EZ193" s="258"/>
      <c r="FA193" s="258"/>
      <c r="FB193" s="258"/>
      <c r="FC193" s="258"/>
      <c r="FD193" s="258"/>
      <c r="FE193" s="258"/>
      <c r="FF193" s="258"/>
      <c r="FG193" s="258"/>
      <c r="FH193" s="258"/>
      <c r="FI193" s="258"/>
      <c r="FJ193" s="258"/>
      <c r="FK193" s="258"/>
      <c r="FL193" s="258"/>
      <c r="FM193" s="258"/>
      <c r="FN193" s="258"/>
      <c r="FO193" s="258"/>
      <c r="FP193" s="258"/>
      <c r="FQ193" s="258"/>
      <c r="FR193" s="258"/>
      <c r="FS193" s="258"/>
      <c r="FT193" s="258"/>
      <c r="FU193" s="258"/>
      <c r="FV193" s="258"/>
      <c r="FW193" s="258"/>
      <c r="FX193" s="258"/>
      <c r="FY193" s="258"/>
      <c r="FZ193" s="258"/>
      <c r="GA193" s="258"/>
      <c r="GB193" s="258"/>
      <c r="GC193" s="258"/>
      <c r="GD193" s="258"/>
      <c r="GE193" s="258"/>
      <c r="GF193" s="258"/>
      <c r="GG193" s="258"/>
      <c r="GH193" s="258"/>
      <c r="GI193" s="258"/>
      <c r="GJ193" s="258"/>
      <c r="GK193" s="258"/>
      <c r="GL193" s="258"/>
      <c r="GM193" s="258"/>
      <c r="GN193" s="258"/>
      <c r="GO193" s="258"/>
      <c r="GP193" s="258"/>
      <c r="GQ193" s="258"/>
      <c r="GR193" s="258"/>
      <c r="GS193" s="258"/>
      <c r="GT193" s="258"/>
      <c r="GU193" s="258"/>
      <c r="GV193" s="258"/>
      <c r="GW193" s="258"/>
      <c r="GX193" s="258"/>
      <c r="GY193" s="258"/>
      <c r="GZ193" s="258"/>
      <c r="HA193" s="258"/>
      <c r="HB193" s="258"/>
      <c r="HC193" s="258"/>
      <c r="HD193" s="258"/>
      <c r="HE193" s="258"/>
      <c r="HF193" s="258"/>
      <c r="HG193" s="258"/>
      <c r="HH193" s="258"/>
      <c r="HI193" s="258"/>
      <c r="HJ193" s="258"/>
      <c r="HK193" s="258"/>
      <c r="HL193" s="258"/>
      <c r="HM193" s="258"/>
      <c r="HN193" s="258"/>
      <c r="HO193" s="258"/>
      <c r="HP193" s="258"/>
      <c r="HQ193" s="258"/>
      <c r="HR193" s="258"/>
      <c r="HS193" s="258"/>
      <c r="HT193" s="258"/>
      <c r="HU193" s="258"/>
      <c r="HV193" s="258"/>
      <c r="HW193" s="258"/>
      <c r="HX193" s="258"/>
      <c r="HY193" s="258"/>
      <c r="HZ193" s="258"/>
      <c r="IA193" s="258"/>
      <c r="IB193" s="258"/>
      <c r="IC193" s="258"/>
      <c r="ID193" s="258"/>
      <c r="IE193" s="258"/>
      <c r="IF193" s="258"/>
      <c r="IG193" s="258"/>
      <c r="IH193" s="258"/>
      <c r="II193" s="258"/>
      <c r="IJ193" s="258"/>
      <c r="IK193" s="258"/>
      <c r="IL193" s="258"/>
      <c r="IM193" s="258"/>
      <c r="IN193" s="258"/>
      <c r="IO193" s="258"/>
      <c r="IP193" s="258"/>
      <c r="IQ193" s="258"/>
      <c r="IR193" s="258"/>
      <c r="IS193" s="258"/>
      <c r="IT193" s="258"/>
      <c r="IU193" s="258"/>
      <c r="IV193" s="258"/>
    </row>
    <row r="194" spans="1:256" ht="12.75" customHeight="1">
      <c r="A194" s="793" t="s">
        <v>448</v>
      </c>
      <c r="B194" s="796" t="s">
        <v>204</v>
      </c>
      <c r="C194" s="247" t="s">
        <v>0</v>
      </c>
      <c r="D194" s="248">
        <f t="shared" ref="D194:D228" si="81">E194+M194</f>
        <v>25794221</v>
      </c>
      <c r="E194" s="249">
        <f t="shared" ref="E194:E234" si="82">F194+I194+J194+K194+L194</f>
        <v>25732721</v>
      </c>
      <c r="F194" s="249">
        <f t="shared" ref="F194:F228" si="83">G194+H194</f>
        <v>25706488</v>
      </c>
      <c r="G194" s="249">
        <v>24036007</v>
      </c>
      <c r="H194" s="249">
        <v>1670481</v>
      </c>
      <c r="I194" s="249">
        <v>0</v>
      </c>
      <c r="J194" s="249">
        <v>26233</v>
      </c>
      <c r="K194" s="249">
        <v>0</v>
      </c>
      <c r="L194" s="249">
        <v>0</v>
      </c>
      <c r="M194" s="249">
        <f t="shared" ref="M194:M228" si="84">N194+P194</f>
        <v>61500</v>
      </c>
      <c r="N194" s="249">
        <v>61500</v>
      </c>
      <c r="O194" s="249">
        <v>0</v>
      </c>
      <c r="P194" s="249">
        <v>0</v>
      </c>
      <c r="Q194" s="250"/>
      <c r="R194" s="250"/>
      <c r="S194" s="250"/>
      <c r="T194" s="250"/>
      <c r="U194" s="250"/>
      <c r="V194" s="251"/>
      <c r="W194" s="251"/>
      <c r="X194" s="251"/>
      <c r="Y194" s="251"/>
      <c r="Z194" s="251"/>
      <c r="AA194" s="251"/>
      <c r="AB194" s="251"/>
      <c r="AC194" s="251"/>
      <c r="AD194" s="251"/>
      <c r="AE194" s="251"/>
      <c r="AF194" s="251"/>
      <c r="AG194" s="251"/>
      <c r="AH194" s="251"/>
      <c r="AI194" s="251"/>
      <c r="AJ194" s="251"/>
      <c r="AK194" s="251"/>
      <c r="AL194" s="251"/>
      <c r="AM194" s="251"/>
      <c r="AN194" s="251"/>
      <c r="AO194" s="251"/>
      <c r="AP194" s="251"/>
      <c r="AQ194" s="251"/>
      <c r="AR194" s="251"/>
      <c r="AS194" s="251"/>
      <c r="AT194" s="251"/>
      <c r="AU194" s="251"/>
      <c r="AV194" s="251"/>
      <c r="AW194" s="251"/>
      <c r="AX194" s="251"/>
      <c r="AY194" s="251"/>
      <c r="AZ194" s="251"/>
      <c r="BA194" s="251"/>
      <c r="BB194" s="251"/>
      <c r="BC194" s="251"/>
      <c r="BD194" s="251"/>
      <c r="BE194" s="251"/>
      <c r="BF194" s="251"/>
      <c r="BG194" s="251"/>
      <c r="BH194" s="251"/>
      <c r="BI194" s="251"/>
      <c r="BJ194" s="251"/>
      <c r="BK194" s="251"/>
      <c r="BL194" s="251"/>
      <c r="BM194" s="251"/>
      <c r="BN194" s="251"/>
      <c r="BO194" s="251"/>
      <c r="BP194" s="251"/>
      <c r="BQ194" s="251"/>
      <c r="BR194" s="251"/>
      <c r="BS194" s="251"/>
      <c r="BT194" s="251"/>
      <c r="BU194" s="251"/>
      <c r="BV194" s="251"/>
      <c r="BW194" s="251"/>
      <c r="BX194" s="251"/>
      <c r="BY194" s="251"/>
      <c r="BZ194" s="251"/>
      <c r="CA194" s="251"/>
      <c r="CB194" s="251"/>
      <c r="CC194" s="251"/>
      <c r="CD194" s="251"/>
      <c r="CE194" s="251"/>
      <c r="CF194" s="251"/>
      <c r="CG194" s="251"/>
      <c r="CH194" s="251"/>
      <c r="CI194" s="251"/>
      <c r="CJ194" s="251"/>
      <c r="CK194" s="251"/>
      <c r="CL194" s="251"/>
      <c r="CM194" s="251"/>
      <c r="CN194" s="251"/>
      <c r="CO194" s="251"/>
      <c r="CP194" s="251"/>
      <c r="CQ194" s="251"/>
      <c r="CR194" s="251"/>
      <c r="CS194" s="251"/>
      <c r="CT194" s="251"/>
      <c r="CU194" s="251"/>
      <c r="CV194" s="251"/>
      <c r="CW194" s="251"/>
      <c r="CX194" s="251"/>
      <c r="CY194" s="251"/>
      <c r="CZ194" s="251"/>
      <c r="DA194" s="251"/>
      <c r="DB194" s="251"/>
      <c r="DC194" s="251"/>
      <c r="DD194" s="251"/>
      <c r="DE194" s="251"/>
      <c r="DF194" s="251"/>
      <c r="DG194" s="251"/>
      <c r="DH194" s="251"/>
      <c r="DI194" s="251"/>
      <c r="DJ194" s="251"/>
      <c r="DK194" s="251"/>
      <c r="DL194" s="251"/>
      <c r="DM194" s="251"/>
      <c r="DN194" s="251"/>
      <c r="DO194" s="251"/>
      <c r="DP194" s="251"/>
      <c r="DQ194" s="251"/>
      <c r="DR194" s="251"/>
      <c r="DS194" s="251"/>
      <c r="DT194" s="251"/>
      <c r="DU194" s="251"/>
      <c r="DV194" s="251"/>
      <c r="DW194" s="251"/>
      <c r="DX194" s="251"/>
      <c r="DY194" s="251"/>
      <c r="DZ194" s="251"/>
      <c r="EA194" s="251"/>
      <c r="EB194" s="251"/>
      <c r="EC194" s="251"/>
      <c r="ED194" s="251"/>
      <c r="EE194" s="251"/>
      <c r="EF194" s="251"/>
      <c r="EG194" s="251"/>
      <c r="EH194" s="251"/>
      <c r="EI194" s="251"/>
      <c r="EJ194" s="251"/>
      <c r="EK194" s="251"/>
      <c r="EL194" s="251"/>
      <c r="EM194" s="251"/>
      <c r="EN194" s="251"/>
      <c r="EO194" s="251"/>
      <c r="EP194" s="251"/>
      <c r="EQ194" s="251"/>
      <c r="ER194" s="251"/>
      <c r="ES194" s="251"/>
      <c r="ET194" s="251"/>
      <c r="EU194" s="251"/>
      <c r="EV194" s="251"/>
      <c r="EW194" s="251"/>
      <c r="EX194" s="251"/>
      <c r="EY194" s="251"/>
      <c r="EZ194" s="251"/>
      <c r="FA194" s="251"/>
      <c r="FB194" s="251"/>
      <c r="FC194" s="251"/>
      <c r="FD194" s="251"/>
      <c r="FE194" s="251"/>
      <c r="FF194" s="251"/>
      <c r="FG194" s="251"/>
      <c r="FH194" s="251"/>
      <c r="FI194" s="251"/>
      <c r="FJ194" s="251"/>
      <c r="FK194" s="251"/>
      <c r="FL194" s="251"/>
      <c r="FM194" s="251"/>
      <c r="FN194" s="251"/>
      <c r="FO194" s="251"/>
      <c r="FP194" s="251"/>
      <c r="FQ194" s="251"/>
      <c r="FR194" s="251"/>
      <c r="FS194" s="251"/>
      <c r="FT194" s="251"/>
      <c r="FU194" s="251"/>
      <c r="FV194" s="251"/>
      <c r="FW194" s="251"/>
      <c r="FX194" s="251"/>
      <c r="FY194" s="251"/>
      <c r="FZ194" s="251"/>
      <c r="GA194" s="251"/>
      <c r="GB194" s="251"/>
      <c r="GC194" s="251"/>
      <c r="GD194" s="251"/>
      <c r="GE194" s="251"/>
      <c r="GF194" s="251"/>
      <c r="GG194" s="251"/>
      <c r="GH194" s="251"/>
      <c r="GI194" s="251"/>
      <c r="GJ194" s="251"/>
      <c r="GK194" s="251"/>
      <c r="GL194" s="251"/>
      <c r="GM194" s="251"/>
      <c r="GN194" s="251"/>
      <c r="GO194" s="251"/>
      <c r="GP194" s="251"/>
      <c r="GQ194" s="251"/>
      <c r="GR194" s="251"/>
      <c r="GS194" s="251"/>
      <c r="GT194" s="251"/>
      <c r="GU194" s="251"/>
      <c r="GV194" s="251"/>
      <c r="GW194" s="251"/>
      <c r="GX194" s="251"/>
      <c r="GY194" s="251"/>
      <c r="GZ194" s="251"/>
      <c r="HA194" s="251"/>
      <c r="HB194" s="251"/>
      <c r="HC194" s="251"/>
      <c r="HD194" s="251"/>
      <c r="HE194" s="251"/>
      <c r="HF194" s="251"/>
      <c r="HG194" s="251"/>
      <c r="HH194" s="251"/>
      <c r="HI194" s="251"/>
      <c r="HJ194" s="251"/>
      <c r="HK194" s="251"/>
      <c r="HL194" s="251"/>
      <c r="HM194" s="251"/>
      <c r="HN194" s="251"/>
      <c r="HO194" s="251"/>
      <c r="HP194" s="251"/>
      <c r="HQ194" s="251"/>
      <c r="HR194" s="251"/>
      <c r="HS194" s="251"/>
      <c r="HT194" s="251"/>
      <c r="HU194" s="251"/>
      <c r="HV194" s="251"/>
      <c r="HW194" s="251"/>
      <c r="HX194" s="251"/>
      <c r="HY194" s="251"/>
      <c r="HZ194" s="251"/>
      <c r="IA194" s="251"/>
      <c r="IB194" s="251"/>
      <c r="IC194" s="251"/>
      <c r="ID194" s="251"/>
      <c r="IE194" s="251"/>
      <c r="IF194" s="251"/>
      <c r="IG194" s="251"/>
      <c r="IH194" s="251"/>
      <c r="II194" s="251"/>
      <c r="IJ194" s="251"/>
      <c r="IK194" s="251"/>
      <c r="IL194" s="251"/>
      <c r="IM194" s="251"/>
      <c r="IN194" s="251"/>
      <c r="IO194" s="251"/>
      <c r="IP194" s="251"/>
      <c r="IQ194" s="251"/>
      <c r="IR194" s="251"/>
      <c r="IS194" s="251"/>
      <c r="IT194" s="251"/>
      <c r="IU194" s="251"/>
      <c r="IV194" s="251"/>
    </row>
    <row r="195" spans="1:256" ht="12.75" customHeight="1">
      <c r="A195" s="794"/>
      <c r="B195" s="797"/>
      <c r="C195" s="247" t="s">
        <v>1</v>
      </c>
      <c r="D195" s="248">
        <f t="shared" si="81"/>
        <v>75551</v>
      </c>
      <c r="E195" s="249">
        <f t="shared" si="82"/>
        <v>62636</v>
      </c>
      <c r="F195" s="249">
        <f t="shared" si="83"/>
        <v>62636</v>
      </c>
      <c r="G195" s="249">
        <f>8560+1227+751+50054</f>
        <v>60592</v>
      </c>
      <c r="H195" s="249">
        <v>2044</v>
      </c>
      <c r="I195" s="249"/>
      <c r="J195" s="249"/>
      <c r="K195" s="249"/>
      <c r="L195" s="249"/>
      <c r="M195" s="249">
        <f t="shared" si="84"/>
        <v>12915</v>
      </c>
      <c r="N195" s="249">
        <v>12915</v>
      </c>
      <c r="O195" s="249"/>
      <c r="P195" s="249"/>
      <c r="Q195" s="250"/>
      <c r="R195" s="250"/>
      <c r="S195" s="250"/>
      <c r="T195" s="250"/>
      <c r="U195" s="250"/>
      <c r="V195" s="251"/>
      <c r="W195" s="251"/>
      <c r="X195" s="251"/>
      <c r="Y195" s="251"/>
      <c r="Z195" s="251"/>
      <c r="AA195" s="251"/>
      <c r="AB195" s="251"/>
      <c r="AC195" s="251"/>
      <c r="AD195" s="251"/>
      <c r="AE195" s="251"/>
      <c r="AF195" s="251"/>
      <c r="AG195" s="251"/>
      <c r="AH195" s="251"/>
      <c r="AI195" s="251"/>
      <c r="AJ195" s="251"/>
      <c r="AK195" s="251"/>
      <c r="AL195" s="251"/>
      <c r="AM195" s="251"/>
      <c r="AN195" s="251"/>
      <c r="AO195" s="251"/>
      <c r="AP195" s="251"/>
      <c r="AQ195" s="251"/>
      <c r="AR195" s="251"/>
      <c r="AS195" s="251"/>
      <c r="AT195" s="251"/>
      <c r="AU195" s="251"/>
      <c r="AV195" s="251"/>
      <c r="AW195" s="251"/>
      <c r="AX195" s="251"/>
      <c r="AY195" s="251"/>
      <c r="AZ195" s="251"/>
      <c r="BA195" s="251"/>
      <c r="BB195" s="251"/>
      <c r="BC195" s="251"/>
      <c r="BD195" s="251"/>
      <c r="BE195" s="251"/>
      <c r="BF195" s="251"/>
      <c r="BG195" s="251"/>
      <c r="BH195" s="251"/>
      <c r="BI195" s="251"/>
      <c r="BJ195" s="251"/>
      <c r="BK195" s="251"/>
      <c r="BL195" s="251"/>
      <c r="BM195" s="251"/>
      <c r="BN195" s="251"/>
      <c r="BO195" s="251"/>
      <c r="BP195" s="251"/>
      <c r="BQ195" s="251"/>
      <c r="BR195" s="251"/>
      <c r="BS195" s="251"/>
      <c r="BT195" s="251"/>
      <c r="BU195" s="251"/>
      <c r="BV195" s="251"/>
      <c r="BW195" s="251"/>
      <c r="BX195" s="251"/>
      <c r="BY195" s="251"/>
      <c r="BZ195" s="251"/>
      <c r="CA195" s="251"/>
      <c r="CB195" s="251"/>
      <c r="CC195" s="251"/>
      <c r="CD195" s="251"/>
      <c r="CE195" s="251"/>
      <c r="CF195" s="251"/>
      <c r="CG195" s="251"/>
      <c r="CH195" s="251"/>
      <c r="CI195" s="251"/>
      <c r="CJ195" s="251"/>
      <c r="CK195" s="251"/>
      <c r="CL195" s="251"/>
      <c r="CM195" s="251"/>
      <c r="CN195" s="251"/>
      <c r="CO195" s="251"/>
      <c r="CP195" s="251"/>
      <c r="CQ195" s="251"/>
      <c r="CR195" s="251"/>
      <c r="CS195" s="251"/>
      <c r="CT195" s="251"/>
      <c r="CU195" s="251"/>
      <c r="CV195" s="251"/>
      <c r="CW195" s="251"/>
      <c r="CX195" s="251"/>
      <c r="CY195" s="251"/>
      <c r="CZ195" s="251"/>
      <c r="DA195" s="251"/>
      <c r="DB195" s="251"/>
      <c r="DC195" s="251"/>
      <c r="DD195" s="251"/>
      <c r="DE195" s="251"/>
      <c r="DF195" s="251"/>
      <c r="DG195" s="251"/>
      <c r="DH195" s="251"/>
      <c r="DI195" s="251"/>
      <c r="DJ195" s="251"/>
      <c r="DK195" s="251"/>
      <c r="DL195" s="251"/>
      <c r="DM195" s="251"/>
      <c r="DN195" s="251"/>
      <c r="DO195" s="251"/>
      <c r="DP195" s="251"/>
      <c r="DQ195" s="251"/>
      <c r="DR195" s="251"/>
      <c r="DS195" s="251"/>
      <c r="DT195" s="251"/>
      <c r="DU195" s="251"/>
      <c r="DV195" s="251"/>
      <c r="DW195" s="251"/>
      <c r="DX195" s="251"/>
      <c r="DY195" s="251"/>
      <c r="DZ195" s="251"/>
      <c r="EA195" s="251"/>
      <c r="EB195" s="251"/>
      <c r="EC195" s="251"/>
      <c r="ED195" s="251"/>
      <c r="EE195" s="251"/>
      <c r="EF195" s="251"/>
      <c r="EG195" s="251"/>
      <c r="EH195" s="251"/>
      <c r="EI195" s="251"/>
      <c r="EJ195" s="251"/>
      <c r="EK195" s="251"/>
      <c r="EL195" s="251"/>
      <c r="EM195" s="251"/>
      <c r="EN195" s="251"/>
      <c r="EO195" s="251"/>
      <c r="EP195" s="251"/>
      <c r="EQ195" s="251"/>
      <c r="ER195" s="251"/>
      <c r="ES195" s="251"/>
      <c r="ET195" s="251"/>
      <c r="EU195" s="251"/>
      <c r="EV195" s="251"/>
      <c r="EW195" s="251"/>
      <c r="EX195" s="251"/>
      <c r="EY195" s="251"/>
      <c r="EZ195" s="251"/>
      <c r="FA195" s="251"/>
      <c r="FB195" s="251"/>
      <c r="FC195" s="251"/>
      <c r="FD195" s="251"/>
      <c r="FE195" s="251"/>
      <c r="FF195" s="251"/>
      <c r="FG195" s="251"/>
      <c r="FH195" s="251"/>
      <c r="FI195" s="251"/>
      <c r="FJ195" s="251"/>
      <c r="FK195" s="251"/>
      <c r="FL195" s="251"/>
      <c r="FM195" s="251"/>
      <c r="FN195" s="251"/>
      <c r="FO195" s="251"/>
      <c r="FP195" s="251"/>
      <c r="FQ195" s="251"/>
      <c r="FR195" s="251"/>
      <c r="FS195" s="251"/>
      <c r="FT195" s="251"/>
      <c r="FU195" s="251"/>
      <c r="FV195" s="251"/>
      <c r="FW195" s="251"/>
      <c r="FX195" s="251"/>
      <c r="FY195" s="251"/>
      <c r="FZ195" s="251"/>
      <c r="GA195" s="251"/>
      <c r="GB195" s="251"/>
      <c r="GC195" s="251"/>
      <c r="GD195" s="251"/>
      <c r="GE195" s="251"/>
      <c r="GF195" s="251"/>
      <c r="GG195" s="251"/>
      <c r="GH195" s="251"/>
      <c r="GI195" s="251"/>
      <c r="GJ195" s="251"/>
      <c r="GK195" s="251"/>
      <c r="GL195" s="251"/>
      <c r="GM195" s="251"/>
      <c r="GN195" s="251"/>
      <c r="GO195" s="251"/>
      <c r="GP195" s="251"/>
      <c r="GQ195" s="251"/>
      <c r="GR195" s="251"/>
      <c r="GS195" s="251"/>
      <c r="GT195" s="251"/>
      <c r="GU195" s="251"/>
      <c r="GV195" s="251"/>
      <c r="GW195" s="251"/>
      <c r="GX195" s="251"/>
      <c r="GY195" s="251"/>
      <c r="GZ195" s="251"/>
      <c r="HA195" s="251"/>
      <c r="HB195" s="251"/>
      <c r="HC195" s="251"/>
      <c r="HD195" s="251"/>
      <c r="HE195" s="251"/>
      <c r="HF195" s="251"/>
      <c r="HG195" s="251"/>
      <c r="HH195" s="251"/>
      <c r="HI195" s="251"/>
      <c r="HJ195" s="251"/>
      <c r="HK195" s="251"/>
      <c r="HL195" s="251"/>
      <c r="HM195" s="251"/>
      <c r="HN195" s="251"/>
      <c r="HO195" s="251"/>
      <c r="HP195" s="251"/>
      <c r="HQ195" s="251"/>
      <c r="HR195" s="251"/>
      <c r="HS195" s="251"/>
      <c r="HT195" s="251"/>
      <c r="HU195" s="251"/>
      <c r="HV195" s="251"/>
      <c r="HW195" s="251"/>
      <c r="HX195" s="251"/>
      <c r="HY195" s="251"/>
      <c r="HZ195" s="251"/>
      <c r="IA195" s="251"/>
      <c r="IB195" s="251"/>
      <c r="IC195" s="251"/>
      <c r="ID195" s="251"/>
      <c r="IE195" s="251"/>
      <c r="IF195" s="251"/>
      <c r="IG195" s="251"/>
      <c r="IH195" s="251"/>
      <c r="II195" s="251"/>
      <c r="IJ195" s="251"/>
      <c r="IK195" s="251"/>
      <c r="IL195" s="251"/>
      <c r="IM195" s="251"/>
      <c r="IN195" s="251"/>
      <c r="IO195" s="251"/>
      <c r="IP195" s="251"/>
      <c r="IQ195" s="251"/>
      <c r="IR195" s="251"/>
      <c r="IS195" s="251"/>
      <c r="IT195" s="251"/>
      <c r="IU195" s="251"/>
      <c r="IV195" s="251"/>
    </row>
    <row r="196" spans="1:256" ht="12.75" customHeight="1">
      <c r="A196" s="795"/>
      <c r="B196" s="798"/>
      <c r="C196" s="247" t="s">
        <v>2</v>
      </c>
      <c r="D196" s="248">
        <f>D194+D195</f>
        <v>25869772</v>
      </c>
      <c r="E196" s="249">
        <f t="shared" ref="E196:P196" si="85">E194+E195</f>
        <v>25795357</v>
      </c>
      <c r="F196" s="249">
        <f t="shared" si="85"/>
        <v>25769124</v>
      </c>
      <c r="G196" s="249">
        <f t="shared" si="85"/>
        <v>24096599</v>
      </c>
      <c r="H196" s="249">
        <f t="shared" si="85"/>
        <v>1672525</v>
      </c>
      <c r="I196" s="249">
        <f t="shared" si="85"/>
        <v>0</v>
      </c>
      <c r="J196" s="249">
        <f t="shared" si="85"/>
        <v>26233</v>
      </c>
      <c r="K196" s="249">
        <f t="shared" si="85"/>
        <v>0</v>
      </c>
      <c r="L196" s="249">
        <f t="shared" si="85"/>
        <v>0</v>
      </c>
      <c r="M196" s="249">
        <f t="shared" si="85"/>
        <v>74415</v>
      </c>
      <c r="N196" s="249">
        <f t="shared" si="85"/>
        <v>74415</v>
      </c>
      <c r="O196" s="249">
        <f t="shared" si="85"/>
        <v>0</v>
      </c>
      <c r="P196" s="249">
        <f t="shared" si="85"/>
        <v>0</v>
      </c>
      <c r="Q196" s="250"/>
      <c r="R196" s="250"/>
      <c r="S196" s="250"/>
      <c r="T196" s="250"/>
      <c r="U196" s="250"/>
      <c r="V196" s="251"/>
      <c r="W196" s="251"/>
      <c r="X196" s="251"/>
      <c r="Y196" s="251"/>
      <c r="Z196" s="251"/>
      <c r="AA196" s="251"/>
      <c r="AB196" s="251"/>
      <c r="AC196" s="251"/>
      <c r="AD196" s="251"/>
      <c r="AE196" s="251"/>
      <c r="AF196" s="251"/>
      <c r="AG196" s="251"/>
      <c r="AH196" s="251"/>
      <c r="AI196" s="251"/>
      <c r="AJ196" s="251"/>
      <c r="AK196" s="251"/>
      <c r="AL196" s="251"/>
      <c r="AM196" s="251"/>
      <c r="AN196" s="251"/>
      <c r="AO196" s="251"/>
      <c r="AP196" s="251"/>
      <c r="AQ196" s="251"/>
      <c r="AR196" s="251"/>
      <c r="AS196" s="251"/>
      <c r="AT196" s="251"/>
      <c r="AU196" s="251"/>
      <c r="AV196" s="251"/>
      <c r="AW196" s="251"/>
      <c r="AX196" s="251"/>
      <c r="AY196" s="251"/>
      <c r="AZ196" s="251"/>
      <c r="BA196" s="251"/>
      <c r="BB196" s="251"/>
      <c r="BC196" s="251"/>
      <c r="BD196" s="251"/>
      <c r="BE196" s="251"/>
      <c r="BF196" s="251"/>
      <c r="BG196" s="251"/>
      <c r="BH196" s="251"/>
      <c r="BI196" s="251"/>
      <c r="BJ196" s="251"/>
      <c r="BK196" s="251"/>
      <c r="BL196" s="251"/>
      <c r="BM196" s="251"/>
      <c r="BN196" s="251"/>
      <c r="BO196" s="251"/>
      <c r="BP196" s="251"/>
      <c r="BQ196" s="251"/>
      <c r="BR196" s="251"/>
      <c r="BS196" s="251"/>
      <c r="BT196" s="251"/>
      <c r="BU196" s="251"/>
      <c r="BV196" s="251"/>
      <c r="BW196" s="251"/>
      <c r="BX196" s="251"/>
      <c r="BY196" s="251"/>
      <c r="BZ196" s="251"/>
      <c r="CA196" s="251"/>
      <c r="CB196" s="251"/>
      <c r="CC196" s="251"/>
      <c r="CD196" s="251"/>
      <c r="CE196" s="251"/>
      <c r="CF196" s="251"/>
      <c r="CG196" s="251"/>
      <c r="CH196" s="251"/>
      <c r="CI196" s="251"/>
      <c r="CJ196" s="251"/>
      <c r="CK196" s="251"/>
      <c r="CL196" s="251"/>
      <c r="CM196" s="251"/>
      <c r="CN196" s="251"/>
      <c r="CO196" s="251"/>
      <c r="CP196" s="251"/>
      <c r="CQ196" s="251"/>
      <c r="CR196" s="251"/>
      <c r="CS196" s="251"/>
      <c r="CT196" s="251"/>
      <c r="CU196" s="251"/>
      <c r="CV196" s="251"/>
      <c r="CW196" s="251"/>
      <c r="CX196" s="251"/>
      <c r="CY196" s="251"/>
      <c r="CZ196" s="251"/>
      <c r="DA196" s="251"/>
      <c r="DB196" s="251"/>
      <c r="DC196" s="251"/>
      <c r="DD196" s="251"/>
      <c r="DE196" s="251"/>
      <c r="DF196" s="251"/>
      <c r="DG196" s="251"/>
      <c r="DH196" s="251"/>
      <c r="DI196" s="251"/>
      <c r="DJ196" s="251"/>
      <c r="DK196" s="251"/>
      <c r="DL196" s="251"/>
      <c r="DM196" s="251"/>
      <c r="DN196" s="251"/>
      <c r="DO196" s="251"/>
      <c r="DP196" s="251"/>
      <c r="DQ196" s="251"/>
      <c r="DR196" s="251"/>
      <c r="DS196" s="251"/>
      <c r="DT196" s="251"/>
      <c r="DU196" s="251"/>
      <c r="DV196" s="251"/>
      <c r="DW196" s="251"/>
      <c r="DX196" s="251"/>
      <c r="DY196" s="251"/>
      <c r="DZ196" s="251"/>
      <c r="EA196" s="251"/>
      <c r="EB196" s="251"/>
      <c r="EC196" s="251"/>
      <c r="ED196" s="251"/>
      <c r="EE196" s="251"/>
      <c r="EF196" s="251"/>
      <c r="EG196" s="251"/>
      <c r="EH196" s="251"/>
      <c r="EI196" s="251"/>
      <c r="EJ196" s="251"/>
      <c r="EK196" s="251"/>
      <c r="EL196" s="251"/>
      <c r="EM196" s="251"/>
      <c r="EN196" s="251"/>
      <c r="EO196" s="251"/>
      <c r="EP196" s="251"/>
      <c r="EQ196" s="251"/>
      <c r="ER196" s="251"/>
      <c r="ES196" s="251"/>
      <c r="ET196" s="251"/>
      <c r="EU196" s="251"/>
      <c r="EV196" s="251"/>
      <c r="EW196" s="251"/>
      <c r="EX196" s="251"/>
      <c r="EY196" s="251"/>
      <c r="EZ196" s="251"/>
      <c r="FA196" s="251"/>
      <c r="FB196" s="251"/>
      <c r="FC196" s="251"/>
      <c r="FD196" s="251"/>
      <c r="FE196" s="251"/>
      <c r="FF196" s="251"/>
      <c r="FG196" s="251"/>
      <c r="FH196" s="251"/>
      <c r="FI196" s="251"/>
      <c r="FJ196" s="251"/>
      <c r="FK196" s="251"/>
      <c r="FL196" s="251"/>
      <c r="FM196" s="251"/>
      <c r="FN196" s="251"/>
      <c r="FO196" s="251"/>
      <c r="FP196" s="251"/>
      <c r="FQ196" s="251"/>
      <c r="FR196" s="251"/>
      <c r="FS196" s="251"/>
      <c r="FT196" s="251"/>
      <c r="FU196" s="251"/>
      <c r="FV196" s="251"/>
      <c r="FW196" s="251"/>
      <c r="FX196" s="251"/>
      <c r="FY196" s="251"/>
      <c r="FZ196" s="251"/>
      <c r="GA196" s="251"/>
      <c r="GB196" s="251"/>
      <c r="GC196" s="251"/>
      <c r="GD196" s="251"/>
      <c r="GE196" s="251"/>
      <c r="GF196" s="251"/>
      <c r="GG196" s="251"/>
      <c r="GH196" s="251"/>
      <c r="GI196" s="251"/>
      <c r="GJ196" s="251"/>
      <c r="GK196" s="251"/>
      <c r="GL196" s="251"/>
      <c r="GM196" s="251"/>
      <c r="GN196" s="251"/>
      <c r="GO196" s="251"/>
      <c r="GP196" s="251"/>
      <c r="GQ196" s="251"/>
      <c r="GR196" s="251"/>
      <c r="GS196" s="251"/>
      <c r="GT196" s="251"/>
      <c r="GU196" s="251"/>
      <c r="GV196" s="251"/>
      <c r="GW196" s="251"/>
      <c r="GX196" s="251"/>
      <c r="GY196" s="251"/>
      <c r="GZ196" s="251"/>
      <c r="HA196" s="251"/>
      <c r="HB196" s="251"/>
      <c r="HC196" s="251"/>
      <c r="HD196" s="251"/>
      <c r="HE196" s="251"/>
      <c r="HF196" s="251"/>
      <c r="HG196" s="251"/>
      <c r="HH196" s="251"/>
      <c r="HI196" s="251"/>
      <c r="HJ196" s="251"/>
      <c r="HK196" s="251"/>
      <c r="HL196" s="251"/>
      <c r="HM196" s="251"/>
      <c r="HN196" s="251"/>
      <c r="HO196" s="251"/>
      <c r="HP196" s="251"/>
      <c r="HQ196" s="251"/>
      <c r="HR196" s="251"/>
      <c r="HS196" s="251"/>
      <c r="HT196" s="251"/>
      <c r="HU196" s="251"/>
      <c r="HV196" s="251"/>
      <c r="HW196" s="251"/>
      <c r="HX196" s="251"/>
      <c r="HY196" s="251"/>
      <c r="HZ196" s="251"/>
      <c r="IA196" s="251"/>
      <c r="IB196" s="251"/>
      <c r="IC196" s="251"/>
      <c r="ID196" s="251"/>
      <c r="IE196" s="251"/>
      <c r="IF196" s="251"/>
      <c r="IG196" s="251"/>
      <c r="IH196" s="251"/>
      <c r="II196" s="251"/>
      <c r="IJ196" s="251"/>
      <c r="IK196" s="251"/>
      <c r="IL196" s="251"/>
      <c r="IM196" s="251"/>
      <c r="IN196" s="251"/>
      <c r="IO196" s="251"/>
      <c r="IP196" s="251"/>
      <c r="IQ196" s="251"/>
      <c r="IR196" s="251"/>
      <c r="IS196" s="251"/>
      <c r="IT196" s="251"/>
      <c r="IU196" s="251"/>
      <c r="IV196" s="251"/>
    </row>
    <row r="197" spans="1:256" hidden="1">
      <c r="A197" s="811">
        <v>80104</v>
      </c>
      <c r="B197" s="796" t="s">
        <v>563</v>
      </c>
      <c r="C197" s="247" t="s">
        <v>0</v>
      </c>
      <c r="D197" s="248">
        <f t="shared" si="81"/>
        <v>160504</v>
      </c>
      <c r="E197" s="249">
        <f>F197+I197+J197+K197+L197</f>
        <v>0</v>
      </c>
      <c r="F197" s="249">
        <f>G197+H197</f>
        <v>0</v>
      </c>
      <c r="G197" s="249">
        <v>0</v>
      </c>
      <c r="H197" s="249">
        <v>0</v>
      </c>
      <c r="I197" s="249">
        <v>0</v>
      </c>
      <c r="J197" s="249">
        <v>0</v>
      </c>
      <c r="K197" s="249">
        <v>0</v>
      </c>
      <c r="L197" s="249">
        <v>0</v>
      </c>
      <c r="M197" s="249">
        <f t="shared" si="84"/>
        <v>160504</v>
      </c>
      <c r="N197" s="249">
        <v>160504</v>
      </c>
      <c r="O197" s="249">
        <v>160504</v>
      </c>
      <c r="P197" s="249">
        <v>0</v>
      </c>
      <c r="Q197" s="250"/>
      <c r="R197" s="250"/>
      <c r="S197" s="250"/>
      <c r="T197" s="250"/>
      <c r="U197" s="250"/>
      <c r="V197" s="251"/>
      <c r="W197" s="251"/>
      <c r="X197" s="251"/>
      <c r="Y197" s="251"/>
      <c r="Z197" s="251"/>
      <c r="AA197" s="251"/>
      <c r="AB197" s="251"/>
      <c r="AC197" s="251"/>
      <c r="AD197" s="251"/>
      <c r="AE197" s="251"/>
      <c r="AF197" s="251"/>
      <c r="AG197" s="251"/>
      <c r="AH197" s="251"/>
      <c r="AI197" s="251"/>
      <c r="AJ197" s="251"/>
      <c r="AK197" s="251"/>
      <c r="AL197" s="251"/>
      <c r="AM197" s="251"/>
      <c r="AN197" s="251"/>
      <c r="AO197" s="251"/>
      <c r="AP197" s="251"/>
      <c r="AQ197" s="251"/>
      <c r="AR197" s="251"/>
      <c r="AS197" s="251"/>
      <c r="AT197" s="251"/>
      <c r="AU197" s="251"/>
      <c r="AV197" s="251"/>
      <c r="AW197" s="251"/>
      <c r="AX197" s="251"/>
      <c r="AY197" s="251"/>
      <c r="AZ197" s="251"/>
      <c r="BA197" s="251"/>
      <c r="BB197" s="251"/>
      <c r="BC197" s="251"/>
      <c r="BD197" s="251"/>
      <c r="BE197" s="251"/>
      <c r="BF197" s="251"/>
      <c r="BG197" s="251"/>
      <c r="BH197" s="251"/>
      <c r="BI197" s="251"/>
      <c r="BJ197" s="251"/>
      <c r="BK197" s="251"/>
      <c r="BL197" s="251"/>
      <c r="BM197" s="251"/>
      <c r="BN197" s="251"/>
      <c r="BO197" s="251"/>
      <c r="BP197" s="251"/>
      <c r="BQ197" s="251"/>
      <c r="BR197" s="251"/>
      <c r="BS197" s="251"/>
      <c r="BT197" s="251"/>
      <c r="BU197" s="251"/>
      <c r="BV197" s="251"/>
      <c r="BW197" s="251"/>
      <c r="BX197" s="251"/>
      <c r="BY197" s="251"/>
      <c r="BZ197" s="251"/>
      <c r="CA197" s="251"/>
      <c r="CB197" s="251"/>
      <c r="CC197" s="251"/>
      <c r="CD197" s="251"/>
      <c r="CE197" s="251"/>
      <c r="CF197" s="251"/>
      <c r="CG197" s="251"/>
      <c r="CH197" s="251"/>
      <c r="CI197" s="251"/>
      <c r="CJ197" s="251"/>
      <c r="CK197" s="251"/>
      <c r="CL197" s="251"/>
      <c r="CM197" s="251"/>
      <c r="CN197" s="251"/>
      <c r="CO197" s="251"/>
      <c r="CP197" s="251"/>
      <c r="CQ197" s="251"/>
      <c r="CR197" s="251"/>
      <c r="CS197" s="251"/>
      <c r="CT197" s="251"/>
      <c r="CU197" s="251"/>
      <c r="CV197" s="251"/>
      <c r="CW197" s="251"/>
      <c r="CX197" s="251"/>
      <c r="CY197" s="251"/>
      <c r="CZ197" s="251"/>
      <c r="DA197" s="251"/>
      <c r="DB197" s="251"/>
      <c r="DC197" s="251"/>
      <c r="DD197" s="251"/>
      <c r="DE197" s="251"/>
      <c r="DF197" s="251"/>
      <c r="DG197" s="251"/>
      <c r="DH197" s="251"/>
      <c r="DI197" s="251"/>
      <c r="DJ197" s="251"/>
      <c r="DK197" s="251"/>
      <c r="DL197" s="251"/>
      <c r="DM197" s="251"/>
      <c r="DN197" s="251"/>
      <c r="DO197" s="251"/>
      <c r="DP197" s="251"/>
      <c r="DQ197" s="251"/>
      <c r="DR197" s="251"/>
      <c r="DS197" s="251"/>
      <c r="DT197" s="251"/>
      <c r="DU197" s="251"/>
      <c r="DV197" s="251"/>
      <c r="DW197" s="251"/>
      <c r="DX197" s="251"/>
      <c r="DY197" s="251"/>
      <c r="DZ197" s="251"/>
      <c r="EA197" s="251"/>
      <c r="EB197" s="251"/>
      <c r="EC197" s="251"/>
      <c r="ED197" s="251"/>
      <c r="EE197" s="251"/>
      <c r="EF197" s="251"/>
      <c r="EG197" s="251"/>
      <c r="EH197" s="251"/>
      <c r="EI197" s="251"/>
      <c r="EJ197" s="251"/>
      <c r="EK197" s="251"/>
      <c r="EL197" s="251"/>
      <c r="EM197" s="251"/>
      <c r="EN197" s="251"/>
      <c r="EO197" s="251"/>
      <c r="EP197" s="251"/>
      <c r="EQ197" s="251"/>
      <c r="ER197" s="251"/>
      <c r="ES197" s="251"/>
      <c r="ET197" s="251"/>
      <c r="EU197" s="251"/>
      <c r="EV197" s="251"/>
      <c r="EW197" s="251"/>
      <c r="EX197" s="251"/>
      <c r="EY197" s="251"/>
      <c r="EZ197" s="251"/>
      <c r="FA197" s="251"/>
      <c r="FB197" s="251"/>
      <c r="FC197" s="251"/>
      <c r="FD197" s="251"/>
      <c r="FE197" s="251"/>
      <c r="FF197" s="251"/>
      <c r="FG197" s="251"/>
      <c r="FH197" s="251"/>
      <c r="FI197" s="251"/>
      <c r="FJ197" s="251"/>
      <c r="FK197" s="251"/>
      <c r="FL197" s="251"/>
      <c r="FM197" s="251"/>
      <c r="FN197" s="251"/>
      <c r="FO197" s="251"/>
      <c r="FP197" s="251"/>
      <c r="FQ197" s="251"/>
      <c r="FR197" s="251"/>
      <c r="FS197" s="251"/>
      <c r="FT197" s="251"/>
      <c r="FU197" s="251"/>
      <c r="FV197" s="251"/>
      <c r="FW197" s="251"/>
      <c r="FX197" s="251"/>
      <c r="FY197" s="251"/>
      <c r="FZ197" s="251"/>
      <c r="GA197" s="251"/>
      <c r="GB197" s="251"/>
      <c r="GC197" s="251"/>
      <c r="GD197" s="251"/>
      <c r="GE197" s="251"/>
      <c r="GF197" s="251"/>
      <c r="GG197" s="251"/>
      <c r="GH197" s="251"/>
      <c r="GI197" s="251"/>
      <c r="GJ197" s="251"/>
      <c r="GK197" s="251"/>
      <c r="GL197" s="251"/>
      <c r="GM197" s="251"/>
      <c r="GN197" s="251"/>
      <c r="GO197" s="251"/>
      <c r="GP197" s="251"/>
      <c r="GQ197" s="251"/>
      <c r="GR197" s="251"/>
      <c r="GS197" s="251"/>
      <c r="GT197" s="251"/>
      <c r="GU197" s="251"/>
      <c r="GV197" s="251"/>
      <c r="GW197" s="251"/>
      <c r="GX197" s="251"/>
      <c r="GY197" s="251"/>
      <c r="GZ197" s="251"/>
      <c r="HA197" s="251"/>
      <c r="HB197" s="251"/>
      <c r="HC197" s="251"/>
      <c r="HD197" s="251"/>
      <c r="HE197" s="251"/>
      <c r="HF197" s="251"/>
      <c r="HG197" s="251"/>
      <c r="HH197" s="251"/>
      <c r="HI197" s="251"/>
      <c r="HJ197" s="251"/>
      <c r="HK197" s="251"/>
      <c r="HL197" s="251"/>
      <c r="HM197" s="251"/>
      <c r="HN197" s="251"/>
      <c r="HO197" s="251"/>
      <c r="HP197" s="251"/>
      <c r="HQ197" s="251"/>
      <c r="HR197" s="251"/>
      <c r="HS197" s="251"/>
      <c r="HT197" s="251"/>
      <c r="HU197" s="251"/>
      <c r="HV197" s="251"/>
      <c r="HW197" s="251"/>
      <c r="HX197" s="251"/>
      <c r="HY197" s="251"/>
      <c r="HZ197" s="251"/>
      <c r="IA197" s="251"/>
      <c r="IB197" s="251"/>
      <c r="IC197" s="251"/>
      <c r="ID197" s="251"/>
      <c r="IE197" s="251"/>
      <c r="IF197" s="251"/>
      <c r="IG197" s="251"/>
      <c r="IH197" s="251"/>
      <c r="II197" s="251"/>
      <c r="IJ197" s="251"/>
      <c r="IK197" s="251"/>
      <c r="IL197" s="251"/>
      <c r="IM197" s="251"/>
      <c r="IN197" s="251"/>
      <c r="IO197" s="251"/>
      <c r="IP197" s="251"/>
      <c r="IQ197" s="251"/>
      <c r="IR197" s="251"/>
      <c r="IS197" s="251"/>
      <c r="IT197" s="251"/>
      <c r="IU197" s="251"/>
      <c r="IV197" s="251"/>
    </row>
    <row r="198" spans="1:256" hidden="1">
      <c r="A198" s="812"/>
      <c r="B198" s="797"/>
      <c r="C198" s="247" t="s">
        <v>1</v>
      </c>
      <c r="D198" s="248">
        <f t="shared" si="81"/>
        <v>0</v>
      </c>
      <c r="E198" s="249">
        <f>F198+I198+J198+K198+L198</f>
        <v>0</v>
      </c>
      <c r="F198" s="249">
        <f>G198+H198</f>
        <v>0</v>
      </c>
      <c r="G198" s="249"/>
      <c r="H198" s="249"/>
      <c r="I198" s="249"/>
      <c r="J198" s="249"/>
      <c r="K198" s="249"/>
      <c r="L198" s="249"/>
      <c r="M198" s="249">
        <f t="shared" si="84"/>
        <v>0</v>
      </c>
      <c r="N198" s="249">
        <v>0</v>
      </c>
      <c r="O198" s="249">
        <v>0</v>
      </c>
      <c r="P198" s="249"/>
      <c r="Q198" s="250"/>
      <c r="R198" s="250"/>
      <c r="S198" s="250"/>
      <c r="T198" s="250"/>
      <c r="U198" s="250"/>
      <c r="V198" s="251"/>
      <c r="W198" s="251"/>
      <c r="X198" s="251"/>
      <c r="Y198" s="251"/>
      <c r="Z198" s="251"/>
      <c r="AA198" s="251"/>
      <c r="AB198" s="251"/>
      <c r="AC198" s="251"/>
      <c r="AD198" s="251"/>
      <c r="AE198" s="251"/>
      <c r="AF198" s="251"/>
      <c r="AG198" s="251"/>
      <c r="AH198" s="251"/>
      <c r="AI198" s="251"/>
      <c r="AJ198" s="251"/>
      <c r="AK198" s="251"/>
      <c r="AL198" s="251"/>
      <c r="AM198" s="251"/>
      <c r="AN198" s="251"/>
      <c r="AO198" s="251"/>
      <c r="AP198" s="251"/>
      <c r="AQ198" s="251"/>
      <c r="AR198" s="251"/>
      <c r="AS198" s="251"/>
      <c r="AT198" s="251"/>
      <c r="AU198" s="251"/>
      <c r="AV198" s="251"/>
      <c r="AW198" s="251"/>
      <c r="AX198" s="251"/>
      <c r="AY198" s="251"/>
      <c r="AZ198" s="251"/>
      <c r="BA198" s="251"/>
      <c r="BB198" s="251"/>
      <c r="BC198" s="251"/>
      <c r="BD198" s="251"/>
      <c r="BE198" s="251"/>
      <c r="BF198" s="251"/>
      <c r="BG198" s="251"/>
      <c r="BH198" s="251"/>
      <c r="BI198" s="251"/>
      <c r="BJ198" s="251"/>
      <c r="BK198" s="251"/>
      <c r="BL198" s="251"/>
      <c r="BM198" s="251"/>
      <c r="BN198" s="251"/>
      <c r="BO198" s="251"/>
      <c r="BP198" s="251"/>
      <c r="BQ198" s="251"/>
      <c r="BR198" s="251"/>
      <c r="BS198" s="251"/>
      <c r="BT198" s="251"/>
      <c r="BU198" s="251"/>
      <c r="BV198" s="251"/>
      <c r="BW198" s="251"/>
      <c r="BX198" s="251"/>
      <c r="BY198" s="251"/>
      <c r="BZ198" s="251"/>
      <c r="CA198" s="251"/>
      <c r="CB198" s="251"/>
      <c r="CC198" s="251"/>
      <c r="CD198" s="251"/>
      <c r="CE198" s="251"/>
      <c r="CF198" s="251"/>
      <c r="CG198" s="251"/>
      <c r="CH198" s="251"/>
      <c r="CI198" s="251"/>
      <c r="CJ198" s="251"/>
      <c r="CK198" s="251"/>
      <c r="CL198" s="251"/>
      <c r="CM198" s="251"/>
      <c r="CN198" s="251"/>
      <c r="CO198" s="251"/>
      <c r="CP198" s="251"/>
      <c r="CQ198" s="251"/>
      <c r="CR198" s="251"/>
      <c r="CS198" s="251"/>
      <c r="CT198" s="251"/>
      <c r="CU198" s="251"/>
      <c r="CV198" s="251"/>
      <c r="CW198" s="251"/>
      <c r="CX198" s="251"/>
      <c r="CY198" s="251"/>
      <c r="CZ198" s="251"/>
      <c r="DA198" s="251"/>
      <c r="DB198" s="251"/>
      <c r="DC198" s="251"/>
      <c r="DD198" s="251"/>
      <c r="DE198" s="251"/>
      <c r="DF198" s="251"/>
      <c r="DG198" s="251"/>
      <c r="DH198" s="251"/>
      <c r="DI198" s="251"/>
      <c r="DJ198" s="251"/>
      <c r="DK198" s="251"/>
      <c r="DL198" s="251"/>
      <c r="DM198" s="251"/>
      <c r="DN198" s="251"/>
      <c r="DO198" s="251"/>
      <c r="DP198" s="251"/>
      <c r="DQ198" s="251"/>
      <c r="DR198" s="251"/>
      <c r="DS198" s="251"/>
      <c r="DT198" s="251"/>
      <c r="DU198" s="251"/>
      <c r="DV198" s="251"/>
      <c r="DW198" s="251"/>
      <c r="DX198" s="251"/>
      <c r="DY198" s="251"/>
      <c r="DZ198" s="251"/>
      <c r="EA198" s="251"/>
      <c r="EB198" s="251"/>
      <c r="EC198" s="251"/>
      <c r="ED198" s="251"/>
      <c r="EE198" s="251"/>
      <c r="EF198" s="251"/>
      <c r="EG198" s="251"/>
      <c r="EH198" s="251"/>
      <c r="EI198" s="251"/>
      <c r="EJ198" s="251"/>
      <c r="EK198" s="251"/>
      <c r="EL198" s="251"/>
      <c r="EM198" s="251"/>
      <c r="EN198" s="251"/>
      <c r="EO198" s="251"/>
      <c r="EP198" s="251"/>
      <c r="EQ198" s="251"/>
      <c r="ER198" s="251"/>
      <c r="ES198" s="251"/>
      <c r="ET198" s="251"/>
      <c r="EU198" s="251"/>
      <c r="EV198" s="251"/>
      <c r="EW198" s="251"/>
      <c r="EX198" s="251"/>
      <c r="EY198" s="251"/>
      <c r="EZ198" s="251"/>
      <c r="FA198" s="251"/>
      <c r="FB198" s="251"/>
      <c r="FC198" s="251"/>
      <c r="FD198" s="251"/>
      <c r="FE198" s="251"/>
      <c r="FF198" s="251"/>
      <c r="FG198" s="251"/>
      <c r="FH198" s="251"/>
      <c r="FI198" s="251"/>
      <c r="FJ198" s="251"/>
      <c r="FK198" s="251"/>
      <c r="FL198" s="251"/>
      <c r="FM198" s="251"/>
      <c r="FN198" s="251"/>
      <c r="FO198" s="251"/>
      <c r="FP198" s="251"/>
      <c r="FQ198" s="251"/>
      <c r="FR198" s="251"/>
      <c r="FS198" s="251"/>
      <c r="FT198" s="251"/>
      <c r="FU198" s="251"/>
      <c r="FV198" s="251"/>
      <c r="FW198" s="251"/>
      <c r="FX198" s="251"/>
      <c r="FY198" s="251"/>
      <c r="FZ198" s="251"/>
      <c r="GA198" s="251"/>
      <c r="GB198" s="251"/>
      <c r="GC198" s="251"/>
      <c r="GD198" s="251"/>
      <c r="GE198" s="251"/>
      <c r="GF198" s="251"/>
      <c r="GG198" s="251"/>
      <c r="GH198" s="251"/>
      <c r="GI198" s="251"/>
      <c r="GJ198" s="251"/>
      <c r="GK198" s="251"/>
      <c r="GL198" s="251"/>
      <c r="GM198" s="251"/>
      <c r="GN198" s="251"/>
      <c r="GO198" s="251"/>
      <c r="GP198" s="251"/>
      <c r="GQ198" s="251"/>
      <c r="GR198" s="251"/>
      <c r="GS198" s="251"/>
      <c r="GT198" s="251"/>
      <c r="GU198" s="251"/>
      <c r="GV198" s="251"/>
      <c r="GW198" s="251"/>
      <c r="GX198" s="251"/>
      <c r="GY198" s="251"/>
      <c r="GZ198" s="251"/>
      <c r="HA198" s="251"/>
      <c r="HB198" s="251"/>
      <c r="HC198" s="251"/>
      <c r="HD198" s="251"/>
      <c r="HE198" s="251"/>
      <c r="HF198" s="251"/>
      <c r="HG198" s="251"/>
      <c r="HH198" s="251"/>
      <c r="HI198" s="251"/>
      <c r="HJ198" s="251"/>
      <c r="HK198" s="251"/>
      <c r="HL198" s="251"/>
      <c r="HM198" s="251"/>
      <c r="HN198" s="251"/>
      <c r="HO198" s="251"/>
      <c r="HP198" s="251"/>
      <c r="HQ198" s="251"/>
      <c r="HR198" s="251"/>
      <c r="HS198" s="251"/>
      <c r="HT198" s="251"/>
      <c r="HU198" s="251"/>
      <c r="HV198" s="251"/>
      <c r="HW198" s="251"/>
      <c r="HX198" s="251"/>
      <c r="HY198" s="251"/>
      <c r="HZ198" s="251"/>
      <c r="IA198" s="251"/>
      <c r="IB198" s="251"/>
      <c r="IC198" s="251"/>
      <c r="ID198" s="251"/>
      <c r="IE198" s="251"/>
      <c r="IF198" s="251"/>
      <c r="IG198" s="251"/>
      <c r="IH198" s="251"/>
      <c r="II198" s="251"/>
      <c r="IJ198" s="251"/>
      <c r="IK198" s="251"/>
      <c r="IL198" s="251"/>
      <c r="IM198" s="251"/>
      <c r="IN198" s="251"/>
      <c r="IO198" s="251"/>
      <c r="IP198" s="251"/>
      <c r="IQ198" s="251"/>
      <c r="IR198" s="251"/>
      <c r="IS198" s="251"/>
      <c r="IT198" s="251"/>
      <c r="IU198" s="251"/>
      <c r="IV198" s="251"/>
    </row>
    <row r="199" spans="1:256" hidden="1">
      <c r="A199" s="813"/>
      <c r="B199" s="798"/>
      <c r="C199" s="247" t="s">
        <v>2</v>
      </c>
      <c r="D199" s="248">
        <f>D197+D198</f>
        <v>160504</v>
      </c>
      <c r="E199" s="249">
        <f t="shared" ref="E199:P199" si="86">E197+E198</f>
        <v>0</v>
      </c>
      <c r="F199" s="249">
        <f t="shared" si="86"/>
        <v>0</v>
      </c>
      <c r="G199" s="249">
        <f t="shared" si="86"/>
        <v>0</v>
      </c>
      <c r="H199" s="249">
        <f t="shared" si="86"/>
        <v>0</v>
      </c>
      <c r="I199" s="249">
        <f t="shared" si="86"/>
        <v>0</v>
      </c>
      <c r="J199" s="249">
        <f t="shared" si="86"/>
        <v>0</v>
      </c>
      <c r="K199" s="249">
        <f t="shared" si="86"/>
        <v>0</v>
      </c>
      <c r="L199" s="249">
        <f t="shared" si="86"/>
        <v>0</v>
      </c>
      <c r="M199" s="249">
        <f t="shared" si="86"/>
        <v>160504</v>
      </c>
      <c r="N199" s="249">
        <f t="shared" si="86"/>
        <v>160504</v>
      </c>
      <c r="O199" s="249">
        <f t="shared" si="86"/>
        <v>160504</v>
      </c>
      <c r="P199" s="249">
        <f t="shared" si="86"/>
        <v>0</v>
      </c>
      <c r="Q199" s="250"/>
      <c r="R199" s="250"/>
      <c r="S199" s="250"/>
      <c r="T199" s="250"/>
      <c r="U199" s="250"/>
      <c r="V199" s="251"/>
      <c r="W199" s="251"/>
      <c r="X199" s="251"/>
      <c r="Y199" s="251"/>
      <c r="Z199" s="251"/>
      <c r="AA199" s="251"/>
      <c r="AB199" s="251"/>
      <c r="AC199" s="251"/>
      <c r="AD199" s="251"/>
      <c r="AE199" s="251"/>
      <c r="AF199" s="251"/>
      <c r="AG199" s="251"/>
      <c r="AH199" s="251"/>
      <c r="AI199" s="251"/>
      <c r="AJ199" s="251"/>
      <c r="AK199" s="251"/>
      <c r="AL199" s="251"/>
      <c r="AM199" s="251"/>
      <c r="AN199" s="251"/>
      <c r="AO199" s="251"/>
      <c r="AP199" s="251"/>
      <c r="AQ199" s="251"/>
      <c r="AR199" s="251"/>
      <c r="AS199" s="251"/>
      <c r="AT199" s="251"/>
      <c r="AU199" s="251"/>
      <c r="AV199" s="251"/>
      <c r="AW199" s="251"/>
      <c r="AX199" s="251"/>
      <c r="AY199" s="251"/>
      <c r="AZ199" s="251"/>
      <c r="BA199" s="251"/>
      <c r="BB199" s="251"/>
      <c r="BC199" s="251"/>
      <c r="BD199" s="251"/>
      <c r="BE199" s="251"/>
      <c r="BF199" s="251"/>
      <c r="BG199" s="251"/>
      <c r="BH199" s="251"/>
      <c r="BI199" s="251"/>
      <c r="BJ199" s="251"/>
      <c r="BK199" s="251"/>
      <c r="BL199" s="251"/>
      <c r="BM199" s="251"/>
      <c r="BN199" s="251"/>
      <c r="BO199" s="251"/>
      <c r="BP199" s="251"/>
      <c r="BQ199" s="251"/>
      <c r="BR199" s="251"/>
      <c r="BS199" s="251"/>
      <c r="BT199" s="251"/>
      <c r="BU199" s="251"/>
      <c r="BV199" s="251"/>
      <c r="BW199" s="251"/>
      <c r="BX199" s="251"/>
      <c r="BY199" s="251"/>
      <c r="BZ199" s="251"/>
      <c r="CA199" s="251"/>
      <c r="CB199" s="251"/>
      <c r="CC199" s="251"/>
      <c r="CD199" s="251"/>
      <c r="CE199" s="251"/>
      <c r="CF199" s="251"/>
      <c r="CG199" s="251"/>
      <c r="CH199" s="251"/>
      <c r="CI199" s="251"/>
      <c r="CJ199" s="251"/>
      <c r="CK199" s="251"/>
      <c r="CL199" s="251"/>
      <c r="CM199" s="251"/>
      <c r="CN199" s="251"/>
      <c r="CO199" s="251"/>
      <c r="CP199" s="251"/>
      <c r="CQ199" s="251"/>
      <c r="CR199" s="251"/>
      <c r="CS199" s="251"/>
      <c r="CT199" s="251"/>
      <c r="CU199" s="251"/>
      <c r="CV199" s="251"/>
      <c r="CW199" s="251"/>
      <c r="CX199" s="251"/>
      <c r="CY199" s="251"/>
      <c r="CZ199" s="251"/>
      <c r="DA199" s="251"/>
      <c r="DB199" s="251"/>
      <c r="DC199" s="251"/>
      <c r="DD199" s="251"/>
      <c r="DE199" s="251"/>
      <c r="DF199" s="251"/>
      <c r="DG199" s="251"/>
      <c r="DH199" s="251"/>
      <c r="DI199" s="251"/>
      <c r="DJ199" s="251"/>
      <c r="DK199" s="251"/>
      <c r="DL199" s="251"/>
      <c r="DM199" s="251"/>
      <c r="DN199" s="251"/>
      <c r="DO199" s="251"/>
      <c r="DP199" s="251"/>
      <c r="DQ199" s="251"/>
      <c r="DR199" s="251"/>
      <c r="DS199" s="251"/>
      <c r="DT199" s="251"/>
      <c r="DU199" s="251"/>
      <c r="DV199" s="251"/>
      <c r="DW199" s="251"/>
      <c r="DX199" s="251"/>
      <c r="DY199" s="251"/>
      <c r="DZ199" s="251"/>
      <c r="EA199" s="251"/>
      <c r="EB199" s="251"/>
      <c r="EC199" s="251"/>
      <c r="ED199" s="251"/>
      <c r="EE199" s="251"/>
      <c r="EF199" s="251"/>
      <c r="EG199" s="251"/>
      <c r="EH199" s="251"/>
      <c r="EI199" s="251"/>
      <c r="EJ199" s="251"/>
      <c r="EK199" s="251"/>
      <c r="EL199" s="251"/>
      <c r="EM199" s="251"/>
      <c r="EN199" s="251"/>
      <c r="EO199" s="251"/>
      <c r="EP199" s="251"/>
      <c r="EQ199" s="251"/>
      <c r="ER199" s="251"/>
      <c r="ES199" s="251"/>
      <c r="ET199" s="251"/>
      <c r="EU199" s="251"/>
      <c r="EV199" s="251"/>
      <c r="EW199" s="251"/>
      <c r="EX199" s="251"/>
      <c r="EY199" s="251"/>
      <c r="EZ199" s="251"/>
      <c r="FA199" s="251"/>
      <c r="FB199" s="251"/>
      <c r="FC199" s="251"/>
      <c r="FD199" s="251"/>
      <c r="FE199" s="251"/>
      <c r="FF199" s="251"/>
      <c r="FG199" s="251"/>
      <c r="FH199" s="251"/>
      <c r="FI199" s="251"/>
      <c r="FJ199" s="251"/>
      <c r="FK199" s="251"/>
      <c r="FL199" s="251"/>
      <c r="FM199" s="251"/>
      <c r="FN199" s="251"/>
      <c r="FO199" s="251"/>
      <c r="FP199" s="251"/>
      <c r="FQ199" s="251"/>
      <c r="FR199" s="251"/>
      <c r="FS199" s="251"/>
      <c r="FT199" s="251"/>
      <c r="FU199" s="251"/>
      <c r="FV199" s="251"/>
      <c r="FW199" s="251"/>
      <c r="FX199" s="251"/>
      <c r="FY199" s="251"/>
      <c r="FZ199" s="251"/>
      <c r="GA199" s="251"/>
      <c r="GB199" s="251"/>
      <c r="GC199" s="251"/>
      <c r="GD199" s="251"/>
      <c r="GE199" s="251"/>
      <c r="GF199" s="251"/>
      <c r="GG199" s="251"/>
      <c r="GH199" s="251"/>
      <c r="GI199" s="251"/>
      <c r="GJ199" s="251"/>
      <c r="GK199" s="251"/>
      <c r="GL199" s="251"/>
      <c r="GM199" s="251"/>
      <c r="GN199" s="251"/>
      <c r="GO199" s="251"/>
      <c r="GP199" s="251"/>
      <c r="GQ199" s="251"/>
      <c r="GR199" s="251"/>
      <c r="GS199" s="251"/>
      <c r="GT199" s="251"/>
      <c r="GU199" s="251"/>
      <c r="GV199" s="251"/>
      <c r="GW199" s="251"/>
      <c r="GX199" s="251"/>
      <c r="GY199" s="251"/>
      <c r="GZ199" s="251"/>
      <c r="HA199" s="251"/>
      <c r="HB199" s="251"/>
      <c r="HC199" s="251"/>
      <c r="HD199" s="251"/>
      <c r="HE199" s="251"/>
      <c r="HF199" s="251"/>
      <c r="HG199" s="251"/>
      <c r="HH199" s="251"/>
      <c r="HI199" s="251"/>
      <c r="HJ199" s="251"/>
      <c r="HK199" s="251"/>
      <c r="HL199" s="251"/>
      <c r="HM199" s="251"/>
      <c r="HN199" s="251"/>
      <c r="HO199" s="251"/>
      <c r="HP199" s="251"/>
      <c r="HQ199" s="251"/>
      <c r="HR199" s="251"/>
      <c r="HS199" s="251"/>
      <c r="HT199" s="251"/>
      <c r="HU199" s="251"/>
      <c r="HV199" s="251"/>
      <c r="HW199" s="251"/>
      <c r="HX199" s="251"/>
      <c r="HY199" s="251"/>
      <c r="HZ199" s="251"/>
      <c r="IA199" s="251"/>
      <c r="IB199" s="251"/>
      <c r="IC199" s="251"/>
      <c r="ID199" s="251"/>
      <c r="IE199" s="251"/>
      <c r="IF199" s="251"/>
      <c r="IG199" s="251"/>
      <c r="IH199" s="251"/>
      <c r="II199" s="251"/>
      <c r="IJ199" s="251"/>
      <c r="IK199" s="251"/>
      <c r="IL199" s="251"/>
      <c r="IM199" s="251"/>
      <c r="IN199" s="251"/>
      <c r="IO199" s="251"/>
      <c r="IP199" s="251"/>
      <c r="IQ199" s="251"/>
      <c r="IR199" s="251"/>
      <c r="IS199" s="251"/>
      <c r="IT199" s="251"/>
      <c r="IU199" s="251"/>
      <c r="IV199" s="251"/>
    </row>
    <row r="200" spans="1:256" hidden="1">
      <c r="A200" s="793" t="s">
        <v>564</v>
      </c>
      <c r="B200" s="796" t="s">
        <v>565</v>
      </c>
      <c r="C200" s="247" t="s">
        <v>0</v>
      </c>
      <c r="D200" s="248">
        <f t="shared" si="81"/>
        <v>3454893</v>
      </c>
      <c r="E200" s="249">
        <f t="shared" si="82"/>
        <v>3454893</v>
      </c>
      <c r="F200" s="249">
        <f t="shared" si="83"/>
        <v>437287</v>
      </c>
      <c r="G200" s="249">
        <v>421657</v>
      </c>
      <c r="H200" s="249">
        <v>15630</v>
      </c>
      <c r="I200" s="249">
        <v>0</v>
      </c>
      <c r="J200" s="249">
        <v>1787</v>
      </c>
      <c r="K200" s="249">
        <v>3015819</v>
      </c>
      <c r="L200" s="249">
        <v>0</v>
      </c>
      <c r="M200" s="249">
        <f t="shared" si="84"/>
        <v>0</v>
      </c>
      <c r="N200" s="249">
        <v>0</v>
      </c>
      <c r="O200" s="249">
        <v>0</v>
      </c>
      <c r="P200" s="249">
        <v>0</v>
      </c>
      <c r="Q200" s="250"/>
      <c r="R200" s="250"/>
      <c r="S200" s="250"/>
      <c r="T200" s="250"/>
      <c r="U200" s="250"/>
      <c r="V200" s="251"/>
      <c r="W200" s="251"/>
      <c r="X200" s="251"/>
      <c r="Y200" s="251"/>
      <c r="Z200" s="251"/>
      <c r="AA200" s="251"/>
      <c r="AB200" s="251"/>
      <c r="AC200" s="251"/>
      <c r="AD200" s="251"/>
      <c r="AE200" s="251"/>
      <c r="AF200" s="251"/>
      <c r="AG200" s="251"/>
      <c r="AH200" s="251"/>
      <c r="AI200" s="251"/>
      <c r="AJ200" s="251"/>
      <c r="AK200" s="251"/>
      <c r="AL200" s="251"/>
      <c r="AM200" s="251"/>
      <c r="AN200" s="251"/>
      <c r="AO200" s="251"/>
      <c r="AP200" s="251"/>
      <c r="AQ200" s="251"/>
      <c r="AR200" s="251"/>
      <c r="AS200" s="251"/>
      <c r="AT200" s="251"/>
      <c r="AU200" s="251"/>
      <c r="AV200" s="251"/>
      <c r="AW200" s="251"/>
      <c r="AX200" s="251"/>
      <c r="AY200" s="251"/>
      <c r="AZ200" s="251"/>
      <c r="BA200" s="251"/>
      <c r="BB200" s="251"/>
      <c r="BC200" s="251"/>
      <c r="BD200" s="251"/>
      <c r="BE200" s="251"/>
      <c r="BF200" s="251"/>
      <c r="BG200" s="251"/>
      <c r="BH200" s="251"/>
      <c r="BI200" s="251"/>
      <c r="BJ200" s="251"/>
      <c r="BK200" s="251"/>
      <c r="BL200" s="251"/>
      <c r="BM200" s="251"/>
      <c r="BN200" s="251"/>
      <c r="BO200" s="251"/>
      <c r="BP200" s="251"/>
      <c r="BQ200" s="251"/>
      <c r="BR200" s="251"/>
      <c r="BS200" s="251"/>
      <c r="BT200" s="251"/>
      <c r="BU200" s="251"/>
      <c r="BV200" s="251"/>
      <c r="BW200" s="251"/>
      <c r="BX200" s="251"/>
      <c r="BY200" s="251"/>
      <c r="BZ200" s="251"/>
      <c r="CA200" s="251"/>
      <c r="CB200" s="251"/>
      <c r="CC200" s="251"/>
      <c r="CD200" s="251"/>
      <c r="CE200" s="251"/>
      <c r="CF200" s="251"/>
      <c r="CG200" s="251"/>
      <c r="CH200" s="251"/>
      <c r="CI200" s="251"/>
      <c r="CJ200" s="251"/>
      <c r="CK200" s="251"/>
      <c r="CL200" s="251"/>
      <c r="CM200" s="251"/>
      <c r="CN200" s="251"/>
      <c r="CO200" s="251"/>
      <c r="CP200" s="251"/>
      <c r="CQ200" s="251"/>
      <c r="CR200" s="251"/>
      <c r="CS200" s="251"/>
      <c r="CT200" s="251"/>
      <c r="CU200" s="251"/>
      <c r="CV200" s="251"/>
      <c r="CW200" s="251"/>
      <c r="CX200" s="251"/>
      <c r="CY200" s="251"/>
      <c r="CZ200" s="251"/>
      <c r="DA200" s="251"/>
      <c r="DB200" s="251"/>
      <c r="DC200" s="251"/>
      <c r="DD200" s="251"/>
      <c r="DE200" s="251"/>
      <c r="DF200" s="251"/>
      <c r="DG200" s="251"/>
      <c r="DH200" s="251"/>
      <c r="DI200" s="251"/>
      <c r="DJ200" s="251"/>
      <c r="DK200" s="251"/>
      <c r="DL200" s="251"/>
      <c r="DM200" s="251"/>
      <c r="DN200" s="251"/>
      <c r="DO200" s="251"/>
      <c r="DP200" s="251"/>
      <c r="DQ200" s="251"/>
      <c r="DR200" s="251"/>
      <c r="DS200" s="251"/>
      <c r="DT200" s="251"/>
      <c r="DU200" s="251"/>
      <c r="DV200" s="251"/>
      <c r="DW200" s="251"/>
      <c r="DX200" s="251"/>
      <c r="DY200" s="251"/>
      <c r="DZ200" s="251"/>
      <c r="EA200" s="251"/>
      <c r="EB200" s="251"/>
      <c r="EC200" s="251"/>
      <c r="ED200" s="251"/>
      <c r="EE200" s="251"/>
      <c r="EF200" s="251"/>
      <c r="EG200" s="251"/>
      <c r="EH200" s="251"/>
      <c r="EI200" s="251"/>
      <c r="EJ200" s="251"/>
      <c r="EK200" s="251"/>
      <c r="EL200" s="251"/>
      <c r="EM200" s="251"/>
      <c r="EN200" s="251"/>
      <c r="EO200" s="251"/>
      <c r="EP200" s="251"/>
      <c r="EQ200" s="251"/>
      <c r="ER200" s="251"/>
      <c r="ES200" s="251"/>
      <c r="ET200" s="251"/>
      <c r="EU200" s="251"/>
      <c r="EV200" s="251"/>
      <c r="EW200" s="251"/>
      <c r="EX200" s="251"/>
      <c r="EY200" s="251"/>
      <c r="EZ200" s="251"/>
      <c r="FA200" s="251"/>
      <c r="FB200" s="251"/>
      <c r="FC200" s="251"/>
      <c r="FD200" s="251"/>
      <c r="FE200" s="251"/>
      <c r="FF200" s="251"/>
      <c r="FG200" s="251"/>
      <c r="FH200" s="251"/>
      <c r="FI200" s="251"/>
      <c r="FJ200" s="251"/>
      <c r="FK200" s="251"/>
      <c r="FL200" s="251"/>
      <c r="FM200" s="251"/>
      <c r="FN200" s="251"/>
      <c r="FO200" s="251"/>
      <c r="FP200" s="251"/>
      <c r="FQ200" s="251"/>
      <c r="FR200" s="251"/>
      <c r="FS200" s="251"/>
      <c r="FT200" s="251"/>
      <c r="FU200" s="251"/>
      <c r="FV200" s="251"/>
      <c r="FW200" s="251"/>
      <c r="FX200" s="251"/>
      <c r="FY200" s="251"/>
      <c r="FZ200" s="251"/>
      <c r="GA200" s="251"/>
      <c r="GB200" s="251"/>
      <c r="GC200" s="251"/>
      <c r="GD200" s="251"/>
      <c r="GE200" s="251"/>
      <c r="GF200" s="251"/>
      <c r="GG200" s="251"/>
      <c r="GH200" s="251"/>
      <c r="GI200" s="251"/>
      <c r="GJ200" s="251"/>
      <c r="GK200" s="251"/>
      <c r="GL200" s="251"/>
      <c r="GM200" s="251"/>
      <c r="GN200" s="251"/>
      <c r="GO200" s="251"/>
      <c r="GP200" s="251"/>
      <c r="GQ200" s="251"/>
      <c r="GR200" s="251"/>
      <c r="GS200" s="251"/>
      <c r="GT200" s="251"/>
      <c r="GU200" s="251"/>
      <c r="GV200" s="251"/>
      <c r="GW200" s="251"/>
      <c r="GX200" s="251"/>
      <c r="GY200" s="251"/>
      <c r="GZ200" s="251"/>
      <c r="HA200" s="251"/>
      <c r="HB200" s="251"/>
      <c r="HC200" s="251"/>
      <c r="HD200" s="251"/>
      <c r="HE200" s="251"/>
      <c r="HF200" s="251"/>
      <c r="HG200" s="251"/>
      <c r="HH200" s="251"/>
      <c r="HI200" s="251"/>
      <c r="HJ200" s="251"/>
      <c r="HK200" s="251"/>
      <c r="HL200" s="251"/>
      <c r="HM200" s="251"/>
      <c r="HN200" s="251"/>
      <c r="HO200" s="251"/>
      <c r="HP200" s="251"/>
      <c r="HQ200" s="251"/>
      <c r="HR200" s="251"/>
      <c r="HS200" s="251"/>
      <c r="HT200" s="251"/>
      <c r="HU200" s="251"/>
      <c r="HV200" s="251"/>
      <c r="HW200" s="251"/>
      <c r="HX200" s="251"/>
      <c r="HY200" s="251"/>
      <c r="HZ200" s="251"/>
      <c r="IA200" s="251"/>
      <c r="IB200" s="251"/>
      <c r="IC200" s="251"/>
      <c r="ID200" s="251"/>
      <c r="IE200" s="251"/>
      <c r="IF200" s="251"/>
      <c r="IG200" s="251"/>
      <c r="IH200" s="251"/>
      <c r="II200" s="251"/>
      <c r="IJ200" s="251"/>
      <c r="IK200" s="251"/>
      <c r="IL200" s="251"/>
      <c r="IM200" s="251"/>
      <c r="IN200" s="251"/>
      <c r="IO200" s="251"/>
      <c r="IP200" s="251"/>
      <c r="IQ200" s="251"/>
      <c r="IR200" s="251"/>
      <c r="IS200" s="251"/>
      <c r="IT200" s="251"/>
      <c r="IU200" s="251"/>
      <c r="IV200" s="251"/>
    </row>
    <row r="201" spans="1:256" hidden="1">
      <c r="A201" s="794"/>
      <c r="B201" s="797"/>
      <c r="C201" s="247" t="s">
        <v>1</v>
      </c>
      <c r="D201" s="248">
        <f t="shared" si="81"/>
        <v>0</v>
      </c>
      <c r="E201" s="249">
        <f t="shared" si="82"/>
        <v>0</v>
      </c>
      <c r="F201" s="249">
        <f t="shared" si="83"/>
        <v>0</v>
      </c>
      <c r="G201" s="249">
        <v>0</v>
      </c>
      <c r="H201" s="249"/>
      <c r="I201" s="249"/>
      <c r="J201" s="249"/>
      <c r="K201" s="249"/>
      <c r="L201" s="249"/>
      <c r="M201" s="249">
        <f t="shared" si="84"/>
        <v>0</v>
      </c>
      <c r="N201" s="249"/>
      <c r="O201" s="249"/>
      <c r="P201" s="249"/>
      <c r="Q201" s="250"/>
      <c r="R201" s="250"/>
      <c r="S201" s="250"/>
      <c r="T201" s="250"/>
      <c r="U201" s="250"/>
      <c r="V201" s="251"/>
      <c r="W201" s="251"/>
      <c r="X201" s="251"/>
      <c r="Y201" s="251"/>
      <c r="Z201" s="251"/>
      <c r="AA201" s="251"/>
      <c r="AB201" s="251"/>
      <c r="AC201" s="251"/>
      <c r="AD201" s="251"/>
      <c r="AE201" s="251"/>
      <c r="AF201" s="251"/>
      <c r="AG201" s="251"/>
      <c r="AH201" s="251"/>
      <c r="AI201" s="251"/>
      <c r="AJ201" s="251"/>
      <c r="AK201" s="251"/>
      <c r="AL201" s="251"/>
      <c r="AM201" s="251"/>
      <c r="AN201" s="251"/>
      <c r="AO201" s="251"/>
      <c r="AP201" s="251"/>
      <c r="AQ201" s="251"/>
      <c r="AR201" s="251"/>
      <c r="AS201" s="251"/>
      <c r="AT201" s="251"/>
      <c r="AU201" s="251"/>
      <c r="AV201" s="251"/>
      <c r="AW201" s="251"/>
      <c r="AX201" s="251"/>
      <c r="AY201" s="251"/>
      <c r="AZ201" s="251"/>
      <c r="BA201" s="251"/>
      <c r="BB201" s="251"/>
      <c r="BC201" s="251"/>
      <c r="BD201" s="251"/>
      <c r="BE201" s="251"/>
      <c r="BF201" s="251"/>
      <c r="BG201" s="251"/>
      <c r="BH201" s="251"/>
      <c r="BI201" s="251"/>
      <c r="BJ201" s="251"/>
      <c r="BK201" s="251"/>
      <c r="BL201" s="251"/>
      <c r="BM201" s="251"/>
      <c r="BN201" s="251"/>
      <c r="BO201" s="251"/>
      <c r="BP201" s="251"/>
      <c r="BQ201" s="251"/>
      <c r="BR201" s="251"/>
      <c r="BS201" s="251"/>
      <c r="BT201" s="251"/>
      <c r="BU201" s="251"/>
      <c r="BV201" s="251"/>
      <c r="BW201" s="251"/>
      <c r="BX201" s="251"/>
      <c r="BY201" s="251"/>
      <c r="BZ201" s="251"/>
      <c r="CA201" s="251"/>
      <c r="CB201" s="251"/>
      <c r="CC201" s="251"/>
      <c r="CD201" s="251"/>
      <c r="CE201" s="251"/>
      <c r="CF201" s="251"/>
      <c r="CG201" s="251"/>
      <c r="CH201" s="251"/>
      <c r="CI201" s="251"/>
      <c r="CJ201" s="251"/>
      <c r="CK201" s="251"/>
      <c r="CL201" s="251"/>
      <c r="CM201" s="251"/>
      <c r="CN201" s="251"/>
      <c r="CO201" s="251"/>
      <c r="CP201" s="251"/>
      <c r="CQ201" s="251"/>
      <c r="CR201" s="251"/>
      <c r="CS201" s="251"/>
      <c r="CT201" s="251"/>
      <c r="CU201" s="251"/>
      <c r="CV201" s="251"/>
      <c r="CW201" s="251"/>
      <c r="CX201" s="251"/>
      <c r="CY201" s="251"/>
      <c r="CZ201" s="251"/>
      <c r="DA201" s="251"/>
      <c r="DB201" s="251"/>
      <c r="DC201" s="251"/>
      <c r="DD201" s="251"/>
      <c r="DE201" s="251"/>
      <c r="DF201" s="251"/>
      <c r="DG201" s="251"/>
      <c r="DH201" s="251"/>
      <c r="DI201" s="251"/>
      <c r="DJ201" s="251"/>
      <c r="DK201" s="251"/>
      <c r="DL201" s="251"/>
      <c r="DM201" s="251"/>
      <c r="DN201" s="251"/>
      <c r="DO201" s="251"/>
      <c r="DP201" s="251"/>
      <c r="DQ201" s="251"/>
      <c r="DR201" s="251"/>
      <c r="DS201" s="251"/>
      <c r="DT201" s="251"/>
      <c r="DU201" s="251"/>
      <c r="DV201" s="251"/>
      <c r="DW201" s="251"/>
      <c r="DX201" s="251"/>
      <c r="DY201" s="251"/>
      <c r="DZ201" s="251"/>
      <c r="EA201" s="251"/>
      <c r="EB201" s="251"/>
      <c r="EC201" s="251"/>
      <c r="ED201" s="251"/>
      <c r="EE201" s="251"/>
      <c r="EF201" s="251"/>
      <c r="EG201" s="251"/>
      <c r="EH201" s="251"/>
      <c r="EI201" s="251"/>
      <c r="EJ201" s="251"/>
      <c r="EK201" s="251"/>
      <c r="EL201" s="251"/>
      <c r="EM201" s="251"/>
      <c r="EN201" s="251"/>
      <c r="EO201" s="251"/>
      <c r="EP201" s="251"/>
      <c r="EQ201" s="251"/>
      <c r="ER201" s="251"/>
      <c r="ES201" s="251"/>
      <c r="ET201" s="251"/>
      <c r="EU201" s="251"/>
      <c r="EV201" s="251"/>
      <c r="EW201" s="251"/>
      <c r="EX201" s="251"/>
      <c r="EY201" s="251"/>
      <c r="EZ201" s="251"/>
      <c r="FA201" s="251"/>
      <c r="FB201" s="251"/>
      <c r="FC201" s="251"/>
      <c r="FD201" s="251"/>
      <c r="FE201" s="251"/>
      <c r="FF201" s="251"/>
      <c r="FG201" s="251"/>
      <c r="FH201" s="251"/>
      <c r="FI201" s="251"/>
      <c r="FJ201" s="251"/>
      <c r="FK201" s="251"/>
      <c r="FL201" s="251"/>
      <c r="FM201" s="251"/>
      <c r="FN201" s="251"/>
      <c r="FO201" s="251"/>
      <c r="FP201" s="251"/>
      <c r="FQ201" s="251"/>
      <c r="FR201" s="251"/>
      <c r="FS201" s="251"/>
      <c r="FT201" s="251"/>
      <c r="FU201" s="251"/>
      <c r="FV201" s="251"/>
      <c r="FW201" s="251"/>
      <c r="FX201" s="251"/>
      <c r="FY201" s="251"/>
      <c r="FZ201" s="251"/>
      <c r="GA201" s="251"/>
      <c r="GB201" s="251"/>
      <c r="GC201" s="251"/>
      <c r="GD201" s="251"/>
      <c r="GE201" s="251"/>
      <c r="GF201" s="251"/>
      <c r="GG201" s="251"/>
      <c r="GH201" s="251"/>
      <c r="GI201" s="251"/>
      <c r="GJ201" s="251"/>
      <c r="GK201" s="251"/>
      <c r="GL201" s="251"/>
      <c r="GM201" s="251"/>
      <c r="GN201" s="251"/>
      <c r="GO201" s="251"/>
      <c r="GP201" s="251"/>
      <c r="GQ201" s="251"/>
      <c r="GR201" s="251"/>
      <c r="GS201" s="251"/>
      <c r="GT201" s="251"/>
      <c r="GU201" s="251"/>
      <c r="GV201" s="251"/>
      <c r="GW201" s="251"/>
      <c r="GX201" s="251"/>
      <c r="GY201" s="251"/>
      <c r="GZ201" s="251"/>
      <c r="HA201" s="251"/>
      <c r="HB201" s="251"/>
      <c r="HC201" s="251"/>
      <c r="HD201" s="251"/>
      <c r="HE201" s="251"/>
      <c r="HF201" s="251"/>
      <c r="HG201" s="251"/>
      <c r="HH201" s="251"/>
      <c r="HI201" s="251"/>
      <c r="HJ201" s="251"/>
      <c r="HK201" s="251"/>
      <c r="HL201" s="251"/>
      <c r="HM201" s="251"/>
      <c r="HN201" s="251"/>
      <c r="HO201" s="251"/>
      <c r="HP201" s="251"/>
      <c r="HQ201" s="251"/>
      <c r="HR201" s="251"/>
      <c r="HS201" s="251"/>
      <c r="HT201" s="251"/>
      <c r="HU201" s="251"/>
      <c r="HV201" s="251"/>
      <c r="HW201" s="251"/>
      <c r="HX201" s="251"/>
      <c r="HY201" s="251"/>
      <c r="HZ201" s="251"/>
      <c r="IA201" s="251"/>
      <c r="IB201" s="251"/>
      <c r="IC201" s="251"/>
      <c r="ID201" s="251"/>
      <c r="IE201" s="251"/>
      <c r="IF201" s="251"/>
      <c r="IG201" s="251"/>
      <c r="IH201" s="251"/>
      <c r="II201" s="251"/>
      <c r="IJ201" s="251"/>
      <c r="IK201" s="251"/>
      <c r="IL201" s="251"/>
      <c r="IM201" s="251"/>
      <c r="IN201" s="251"/>
      <c r="IO201" s="251"/>
      <c r="IP201" s="251"/>
      <c r="IQ201" s="251"/>
      <c r="IR201" s="251"/>
      <c r="IS201" s="251"/>
      <c r="IT201" s="251"/>
      <c r="IU201" s="251"/>
      <c r="IV201" s="251"/>
    </row>
    <row r="202" spans="1:256" hidden="1">
      <c r="A202" s="795"/>
      <c r="B202" s="798"/>
      <c r="C202" s="247" t="s">
        <v>2</v>
      </c>
      <c r="D202" s="248">
        <f>D200+D201</f>
        <v>3454893</v>
      </c>
      <c r="E202" s="249">
        <f t="shared" ref="E202:P202" si="87">E200+E201</f>
        <v>3454893</v>
      </c>
      <c r="F202" s="249">
        <f t="shared" si="87"/>
        <v>437287</v>
      </c>
      <c r="G202" s="249">
        <f t="shared" si="87"/>
        <v>421657</v>
      </c>
      <c r="H202" s="249">
        <f t="shared" si="87"/>
        <v>15630</v>
      </c>
      <c r="I202" s="249">
        <f t="shared" si="87"/>
        <v>0</v>
      </c>
      <c r="J202" s="249">
        <f t="shared" si="87"/>
        <v>1787</v>
      </c>
      <c r="K202" s="249">
        <f t="shared" si="87"/>
        <v>3015819</v>
      </c>
      <c r="L202" s="249">
        <f t="shared" si="87"/>
        <v>0</v>
      </c>
      <c r="M202" s="249">
        <f t="shared" si="87"/>
        <v>0</v>
      </c>
      <c r="N202" s="249">
        <f t="shared" si="87"/>
        <v>0</v>
      </c>
      <c r="O202" s="249">
        <f t="shared" si="87"/>
        <v>0</v>
      </c>
      <c r="P202" s="249">
        <f t="shared" si="87"/>
        <v>0</v>
      </c>
      <c r="Q202" s="250"/>
      <c r="R202" s="250"/>
      <c r="S202" s="250"/>
      <c r="T202" s="250"/>
      <c r="U202" s="250"/>
      <c r="V202" s="251"/>
      <c r="W202" s="251"/>
      <c r="X202" s="251"/>
      <c r="Y202" s="251"/>
      <c r="Z202" s="251"/>
      <c r="AA202" s="251"/>
      <c r="AB202" s="251"/>
      <c r="AC202" s="251"/>
      <c r="AD202" s="251"/>
      <c r="AE202" s="251"/>
      <c r="AF202" s="251"/>
      <c r="AG202" s="251"/>
      <c r="AH202" s="251"/>
      <c r="AI202" s="251"/>
      <c r="AJ202" s="251"/>
      <c r="AK202" s="251"/>
      <c r="AL202" s="251"/>
      <c r="AM202" s="251"/>
      <c r="AN202" s="251"/>
      <c r="AO202" s="251"/>
      <c r="AP202" s="251"/>
      <c r="AQ202" s="251"/>
      <c r="AR202" s="251"/>
      <c r="AS202" s="251"/>
      <c r="AT202" s="251"/>
      <c r="AU202" s="251"/>
      <c r="AV202" s="251"/>
      <c r="AW202" s="251"/>
      <c r="AX202" s="251"/>
      <c r="AY202" s="251"/>
      <c r="AZ202" s="251"/>
      <c r="BA202" s="251"/>
      <c r="BB202" s="251"/>
      <c r="BC202" s="251"/>
      <c r="BD202" s="251"/>
      <c r="BE202" s="251"/>
      <c r="BF202" s="251"/>
      <c r="BG202" s="251"/>
      <c r="BH202" s="251"/>
      <c r="BI202" s="251"/>
      <c r="BJ202" s="251"/>
      <c r="BK202" s="251"/>
      <c r="BL202" s="251"/>
      <c r="BM202" s="251"/>
      <c r="BN202" s="251"/>
      <c r="BO202" s="251"/>
      <c r="BP202" s="251"/>
      <c r="BQ202" s="251"/>
      <c r="BR202" s="251"/>
      <c r="BS202" s="251"/>
      <c r="BT202" s="251"/>
      <c r="BU202" s="251"/>
      <c r="BV202" s="251"/>
      <c r="BW202" s="251"/>
      <c r="BX202" s="251"/>
      <c r="BY202" s="251"/>
      <c r="BZ202" s="251"/>
      <c r="CA202" s="251"/>
      <c r="CB202" s="251"/>
      <c r="CC202" s="251"/>
      <c r="CD202" s="251"/>
      <c r="CE202" s="251"/>
      <c r="CF202" s="251"/>
      <c r="CG202" s="251"/>
      <c r="CH202" s="251"/>
      <c r="CI202" s="251"/>
      <c r="CJ202" s="251"/>
      <c r="CK202" s="251"/>
      <c r="CL202" s="251"/>
      <c r="CM202" s="251"/>
      <c r="CN202" s="251"/>
      <c r="CO202" s="251"/>
      <c r="CP202" s="251"/>
      <c r="CQ202" s="251"/>
      <c r="CR202" s="251"/>
      <c r="CS202" s="251"/>
      <c r="CT202" s="251"/>
      <c r="CU202" s="251"/>
      <c r="CV202" s="251"/>
      <c r="CW202" s="251"/>
      <c r="CX202" s="251"/>
      <c r="CY202" s="251"/>
      <c r="CZ202" s="251"/>
      <c r="DA202" s="251"/>
      <c r="DB202" s="251"/>
      <c r="DC202" s="251"/>
      <c r="DD202" s="251"/>
      <c r="DE202" s="251"/>
      <c r="DF202" s="251"/>
      <c r="DG202" s="251"/>
      <c r="DH202" s="251"/>
      <c r="DI202" s="251"/>
      <c r="DJ202" s="251"/>
      <c r="DK202" s="251"/>
      <c r="DL202" s="251"/>
      <c r="DM202" s="251"/>
      <c r="DN202" s="251"/>
      <c r="DO202" s="251"/>
      <c r="DP202" s="251"/>
      <c r="DQ202" s="251"/>
      <c r="DR202" s="251"/>
      <c r="DS202" s="251"/>
      <c r="DT202" s="251"/>
      <c r="DU202" s="251"/>
      <c r="DV202" s="251"/>
      <c r="DW202" s="251"/>
      <c r="DX202" s="251"/>
      <c r="DY202" s="251"/>
      <c r="DZ202" s="251"/>
      <c r="EA202" s="251"/>
      <c r="EB202" s="251"/>
      <c r="EC202" s="251"/>
      <c r="ED202" s="251"/>
      <c r="EE202" s="251"/>
      <c r="EF202" s="251"/>
      <c r="EG202" s="251"/>
      <c r="EH202" s="251"/>
      <c r="EI202" s="251"/>
      <c r="EJ202" s="251"/>
      <c r="EK202" s="251"/>
      <c r="EL202" s="251"/>
      <c r="EM202" s="251"/>
      <c r="EN202" s="251"/>
      <c r="EO202" s="251"/>
      <c r="EP202" s="251"/>
      <c r="EQ202" s="251"/>
      <c r="ER202" s="251"/>
      <c r="ES202" s="251"/>
      <c r="ET202" s="251"/>
      <c r="EU202" s="251"/>
      <c r="EV202" s="251"/>
      <c r="EW202" s="251"/>
      <c r="EX202" s="251"/>
      <c r="EY202" s="251"/>
      <c r="EZ202" s="251"/>
      <c r="FA202" s="251"/>
      <c r="FB202" s="251"/>
      <c r="FC202" s="251"/>
      <c r="FD202" s="251"/>
      <c r="FE202" s="251"/>
      <c r="FF202" s="251"/>
      <c r="FG202" s="251"/>
      <c r="FH202" s="251"/>
      <c r="FI202" s="251"/>
      <c r="FJ202" s="251"/>
      <c r="FK202" s="251"/>
      <c r="FL202" s="251"/>
      <c r="FM202" s="251"/>
      <c r="FN202" s="251"/>
      <c r="FO202" s="251"/>
      <c r="FP202" s="251"/>
      <c r="FQ202" s="251"/>
      <c r="FR202" s="251"/>
      <c r="FS202" s="251"/>
      <c r="FT202" s="251"/>
      <c r="FU202" s="251"/>
      <c r="FV202" s="251"/>
      <c r="FW202" s="251"/>
      <c r="FX202" s="251"/>
      <c r="FY202" s="251"/>
      <c r="FZ202" s="251"/>
      <c r="GA202" s="251"/>
      <c r="GB202" s="251"/>
      <c r="GC202" s="251"/>
      <c r="GD202" s="251"/>
      <c r="GE202" s="251"/>
      <c r="GF202" s="251"/>
      <c r="GG202" s="251"/>
      <c r="GH202" s="251"/>
      <c r="GI202" s="251"/>
      <c r="GJ202" s="251"/>
      <c r="GK202" s="251"/>
      <c r="GL202" s="251"/>
      <c r="GM202" s="251"/>
      <c r="GN202" s="251"/>
      <c r="GO202" s="251"/>
      <c r="GP202" s="251"/>
      <c r="GQ202" s="251"/>
      <c r="GR202" s="251"/>
      <c r="GS202" s="251"/>
      <c r="GT202" s="251"/>
      <c r="GU202" s="251"/>
      <c r="GV202" s="251"/>
      <c r="GW202" s="251"/>
      <c r="GX202" s="251"/>
      <c r="GY202" s="251"/>
      <c r="GZ202" s="251"/>
      <c r="HA202" s="251"/>
      <c r="HB202" s="251"/>
      <c r="HC202" s="251"/>
      <c r="HD202" s="251"/>
      <c r="HE202" s="251"/>
      <c r="HF202" s="251"/>
      <c r="HG202" s="251"/>
      <c r="HH202" s="251"/>
      <c r="HI202" s="251"/>
      <c r="HJ202" s="251"/>
      <c r="HK202" s="251"/>
      <c r="HL202" s="251"/>
      <c r="HM202" s="251"/>
      <c r="HN202" s="251"/>
      <c r="HO202" s="251"/>
      <c r="HP202" s="251"/>
      <c r="HQ202" s="251"/>
      <c r="HR202" s="251"/>
      <c r="HS202" s="251"/>
      <c r="HT202" s="251"/>
      <c r="HU202" s="251"/>
      <c r="HV202" s="251"/>
      <c r="HW202" s="251"/>
      <c r="HX202" s="251"/>
      <c r="HY202" s="251"/>
      <c r="HZ202" s="251"/>
      <c r="IA202" s="251"/>
      <c r="IB202" s="251"/>
      <c r="IC202" s="251"/>
      <c r="ID202" s="251"/>
      <c r="IE202" s="251"/>
      <c r="IF202" s="251"/>
      <c r="IG202" s="251"/>
      <c r="IH202" s="251"/>
      <c r="II202" s="251"/>
      <c r="IJ202" s="251"/>
      <c r="IK202" s="251"/>
      <c r="IL202" s="251"/>
      <c r="IM202" s="251"/>
      <c r="IN202" s="251"/>
      <c r="IO202" s="251"/>
      <c r="IP202" s="251"/>
      <c r="IQ202" s="251"/>
      <c r="IR202" s="251"/>
      <c r="IS202" s="251"/>
      <c r="IT202" s="251"/>
      <c r="IU202" s="251"/>
      <c r="IV202" s="251"/>
    </row>
    <row r="203" spans="1:256" hidden="1">
      <c r="A203" s="793" t="s">
        <v>566</v>
      </c>
      <c r="B203" s="796" t="s">
        <v>567</v>
      </c>
      <c r="C203" s="247" t="s">
        <v>0</v>
      </c>
      <c r="D203" s="248">
        <f t="shared" si="81"/>
        <v>16500</v>
      </c>
      <c r="E203" s="249">
        <f t="shared" si="82"/>
        <v>16500</v>
      </c>
      <c r="F203" s="249">
        <f t="shared" si="83"/>
        <v>16500</v>
      </c>
      <c r="G203" s="249">
        <v>0</v>
      </c>
      <c r="H203" s="249">
        <v>16500</v>
      </c>
      <c r="I203" s="249">
        <v>0</v>
      </c>
      <c r="J203" s="249">
        <v>0</v>
      </c>
      <c r="K203" s="249">
        <v>0</v>
      </c>
      <c r="L203" s="249">
        <v>0</v>
      </c>
      <c r="M203" s="249">
        <f t="shared" si="84"/>
        <v>0</v>
      </c>
      <c r="N203" s="249">
        <v>0</v>
      </c>
      <c r="O203" s="249">
        <v>0</v>
      </c>
      <c r="P203" s="249">
        <v>0</v>
      </c>
      <c r="Q203" s="250"/>
      <c r="R203" s="250"/>
      <c r="S203" s="250"/>
      <c r="T203" s="250"/>
      <c r="U203" s="250"/>
      <c r="V203" s="251"/>
      <c r="W203" s="251"/>
      <c r="X203" s="251"/>
      <c r="Y203" s="251"/>
      <c r="Z203" s="251"/>
      <c r="AA203" s="251"/>
      <c r="AB203" s="251"/>
      <c r="AC203" s="251"/>
      <c r="AD203" s="251"/>
      <c r="AE203" s="251"/>
      <c r="AF203" s="251"/>
      <c r="AG203" s="251"/>
      <c r="AH203" s="251"/>
      <c r="AI203" s="251"/>
      <c r="AJ203" s="251"/>
      <c r="AK203" s="251"/>
      <c r="AL203" s="251"/>
      <c r="AM203" s="251"/>
      <c r="AN203" s="251"/>
      <c r="AO203" s="251"/>
      <c r="AP203" s="251"/>
      <c r="AQ203" s="251"/>
      <c r="AR203" s="251"/>
      <c r="AS203" s="251"/>
      <c r="AT203" s="251"/>
      <c r="AU203" s="251"/>
      <c r="AV203" s="251"/>
      <c r="AW203" s="251"/>
      <c r="AX203" s="251"/>
      <c r="AY203" s="251"/>
      <c r="AZ203" s="251"/>
      <c r="BA203" s="251"/>
      <c r="BB203" s="251"/>
      <c r="BC203" s="251"/>
      <c r="BD203" s="251"/>
      <c r="BE203" s="251"/>
      <c r="BF203" s="251"/>
      <c r="BG203" s="251"/>
      <c r="BH203" s="251"/>
      <c r="BI203" s="251"/>
      <c r="BJ203" s="251"/>
      <c r="BK203" s="251"/>
      <c r="BL203" s="251"/>
      <c r="BM203" s="251"/>
      <c r="BN203" s="251"/>
      <c r="BO203" s="251"/>
      <c r="BP203" s="251"/>
      <c r="BQ203" s="251"/>
      <c r="BR203" s="251"/>
      <c r="BS203" s="251"/>
      <c r="BT203" s="251"/>
      <c r="BU203" s="251"/>
      <c r="BV203" s="251"/>
      <c r="BW203" s="251"/>
      <c r="BX203" s="251"/>
      <c r="BY203" s="251"/>
      <c r="BZ203" s="251"/>
      <c r="CA203" s="251"/>
      <c r="CB203" s="251"/>
      <c r="CC203" s="251"/>
      <c r="CD203" s="251"/>
      <c r="CE203" s="251"/>
      <c r="CF203" s="251"/>
      <c r="CG203" s="251"/>
      <c r="CH203" s="251"/>
      <c r="CI203" s="251"/>
      <c r="CJ203" s="251"/>
      <c r="CK203" s="251"/>
      <c r="CL203" s="251"/>
      <c r="CM203" s="251"/>
      <c r="CN203" s="251"/>
      <c r="CO203" s="251"/>
      <c r="CP203" s="251"/>
      <c r="CQ203" s="251"/>
      <c r="CR203" s="251"/>
      <c r="CS203" s="251"/>
      <c r="CT203" s="251"/>
      <c r="CU203" s="251"/>
      <c r="CV203" s="251"/>
      <c r="CW203" s="251"/>
      <c r="CX203" s="251"/>
      <c r="CY203" s="251"/>
      <c r="CZ203" s="251"/>
      <c r="DA203" s="251"/>
      <c r="DB203" s="251"/>
      <c r="DC203" s="251"/>
      <c r="DD203" s="251"/>
      <c r="DE203" s="251"/>
      <c r="DF203" s="251"/>
      <c r="DG203" s="251"/>
      <c r="DH203" s="251"/>
      <c r="DI203" s="251"/>
      <c r="DJ203" s="251"/>
      <c r="DK203" s="251"/>
      <c r="DL203" s="251"/>
      <c r="DM203" s="251"/>
      <c r="DN203" s="251"/>
      <c r="DO203" s="251"/>
      <c r="DP203" s="251"/>
      <c r="DQ203" s="251"/>
      <c r="DR203" s="251"/>
      <c r="DS203" s="251"/>
      <c r="DT203" s="251"/>
      <c r="DU203" s="251"/>
      <c r="DV203" s="251"/>
      <c r="DW203" s="251"/>
      <c r="DX203" s="251"/>
      <c r="DY203" s="251"/>
      <c r="DZ203" s="251"/>
      <c r="EA203" s="251"/>
      <c r="EB203" s="251"/>
      <c r="EC203" s="251"/>
      <c r="ED203" s="251"/>
      <c r="EE203" s="251"/>
      <c r="EF203" s="251"/>
      <c r="EG203" s="251"/>
      <c r="EH203" s="251"/>
      <c r="EI203" s="251"/>
      <c r="EJ203" s="251"/>
      <c r="EK203" s="251"/>
      <c r="EL203" s="251"/>
      <c r="EM203" s="251"/>
      <c r="EN203" s="251"/>
      <c r="EO203" s="251"/>
      <c r="EP203" s="251"/>
      <c r="EQ203" s="251"/>
      <c r="ER203" s="251"/>
      <c r="ES203" s="251"/>
      <c r="ET203" s="251"/>
      <c r="EU203" s="251"/>
      <c r="EV203" s="251"/>
      <c r="EW203" s="251"/>
      <c r="EX203" s="251"/>
      <c r="EY203" s="251"/>
      <c r="EZ203" s="251"/>
      <c r="FA203" s="251"/>
      <c r="FB203" s="251"/>
      <c r="FC203" s="251"/>
      <c r="FD203" s="251"/>
      <c r="FE203" s="251"/>
      <c r="FF203" s="251"/>
      <c r="FG203" s="251"/>
      <c r="FH203" s="251"/>
      <c r="FI203" s="251"/>
      <c r="FJ203" s="251"/>
      <c r="FK203" s="251"/>
      <c r="FL203" s="251"/>
      <c r="FM203" s="251"/>
      <c r="FN203" s="251"/>
      <c r="FO203" s="251"/>
      <c r="FP203" s="251"/>
      <c r="FQ203" s="251"/>
      <c r="FR203" s="251"/>
      <c r="FS203" s="251"/>
      <c r="FT203" s="251"/>
      <c r="FU203" s="251"/>
      <c r="FV203" s="251"/>
      <c r="FW203" s="251"/>
      <c r="FX203" s="251"/>
      <c r="FY203" s="251"/>
      <c r="FZ203" s="251"/>
      <c r="GA203" s="251"/>
      <c r="GB203" s="251"/>
      <c r="GC203" s="251"/>
      <c r="GD203" s="251"/>
      <c r="GE203" s="251"/>
      <c r="GF203" s="251"/>
      <c r="GG203" s="251"/>
      <c r="GH203" s="251"/>
      <c r="GI203" s="251"/>
      <c r="GJ203" s="251"/>
      <c r="GK203" s="251"/>
      <c r="GL203" s="251"/>
      <c r="GM203" s="251"/>
      <c r="GN203" s="251"/>
      <c r="GO203" s="251"/>
      <c r="GP203" s="251"/>
      <c r="GQ203" s="251"/>
      <c r="GR203" s="251"/>
      <c r="GS203" s="251"/>
      <c r="GT203" s="251"/>
      <c r="GU203" s="251"/>
      <c r="GV203" s="251"/>
      <c r="GW203" s="251"/>
      <c r="GX203" s="251"/>
      <c r="GY203" s="251"/>
      <c r="GZ203" s="251"/>
      <c r="HA203" s="251"/>
      <c r="HB203" s="251"/>
      <c r="HC203" s="251"/>
      <c r="HD203" s="251"/>
      <c r="HE203" s="251"/>
      <c r="HF203" s="251"/>
      <c r="HG203" s="251"/>
      <c r="HH203" s="251"/>
      <c r="HI203" s="251"/>
      <c r="HJ203" s="251"/>
      <c r="HK203" s="251"/>
      <c r="HL203" s="251"/>
      <c r="HM203" s="251"/>
      <c r="HN203" s="251"/>
      <c r="HO203" s="251"/>
      <c r="HP203" s="251"/>
      <c r="HQ203" s="251"/>
      <c r="HR203" s="251"/>
      <c r="HS203" s="251"/>
      <c r="HT203" s="251"/>
      <c r="HU203" s="251"/>
      <c r="HV203" s="251"/>
      <c r="HW203" s="251"/>
      <c r="HX203" s="251"/>
      <c r="HY203" s="251"/>
      <c r="HZ203" s="251"/>
      <c r="IA203" s="251"/>
      <c r="IB203" s="251"/>
      <c r="IC203" s="251"/>
      <c r="ID203" s="251"/>
      <c r="IE203" s="251"/>
      <c r="IF203" s="251"/>
      <c r="IG203" s="251"/>
      <c r="IH203" s="251"/>
      <c r="II203" s="251"/>
      <c r="IJ203" s="251"/>
      <c r="IK203" s="251"/>
      <c r="IL203" s="251"/>
      <c r="IM203" s="251"/>
      <c r="IN203" s="251"/>
      <c r="IO203" s="251"/>
      <c r="IP203" s="251"/>
      <c r="IQ203" s="251"/>
      <c r="IR203" s="251"/>
      <c r="IS203" s="251"/>
      <c r="IT203" s="251"/>
      <c r="IU203" s="251"/>
      <c r="IV203" s="251"/>
    </row>
    <row r="204" spans="1:256" hidden="1">
      <c r="A204" s="794"/>
      <c r="B204" s="797"/>
      <c r="C204" s="247" t="s">
        <v>1</v>
      </c>
      <c r="D204" s="248">
        <f t="shared" si="81"/>
        <v>0</v>
      </c>
      <c r="E204" s="249">
        <f t="shared" si="82"/>
        <v>0</v>
      </c>
      <c r="F204" s="249">
        <f t="shared" si="83"/>
        <v>0</v>
      </c>
      <c r="G204" s="249"/>
      <c r="H204" s="249"/>
      <c r="I204" s="249"/>
      <c r="J204" s="249"/>
      <c r="K204" s="249"/>
      <c r="L204" s="249"/>
      <c r="M204" s="249">
        <f t="shared" si="84"/>
        <v>0</v>
      </c>
      <c r="N204" s="249"/>
      <c r="O204" s="249"/>
      <c r="P204" s="249"/>
      <c r="Q204" s="250"/>
      <c r="R204" s="250"/>
      <c r="S204" s="250"/>
      <c r="T204" s="250"/>
      <c r="U204" s="250"/>
      <c r="V204" s="251"/>
      <c r="W204" s="251"/>
      <c r="X204" s="251"/>
      <c r="Y204" s="251"/>
      <c r="Z204" s="251"/>
      <c r="AA204" s="251"/>
      <c r="AB204" s="251"/>
      <c r="AC204" s="251"/>
      <c r="AD204" s="251"/>
      <c r="AE204" s="251"/>
      <c r="AF204" s="251"/>
      <c r="AG204" s="251"/>
      <c r="AH204" s="251"/>
      <c r="AI204" s="251"/>
      <c r="AJ204" s="251"/>
      <c r="AK204" s="251"/>
      <c r="AL204" s="251"/>
      <c r="AM204" s="251"/>
      <c r="AN204" s="251"/>
      <c r="AO204" s="251"/>
      <c r="AP204" s="251"/>
      <c r="AQ204" s="251"/>
      <c r="AR204" s="251"/>
      <c r="AS204" s="251"/>
      <c r="AT204" s="251"/>
      <c r="AU204" s="251"/>
      <c r="AV204" s="251"/>
      <c r="AW204" s="251"/>
      <c r="AX204" s="251"/>
      <c r="AY204" s="251"/>
      <c r="AZ204" s="251"/>
      <c r="BA204" s="251"/>
      <c r="BB204" s="251"/>
      <c r="BC204" s="251"/>
      <c r="BD204" s="251"/>
      <c r="BE204" s="251"/>
      <c r="BF204" s="251"/>
      <c r="BG204" s="251"/>
      <c r="BH204" s="251"/>
      <c r="BI204" s="251"/>
      <c r="BJ204" s="251"/>
      <c r="BK204" s="251"/>
      <c r="BL204" s="251"/>
      <c r="BM204" s="251"/>
      <c r="BN204" s="251"/>
      <c r="BO204" s="251"/>
      <c r="BP204" s="251"/>
      <c r="BQ204" s="251"/>
      <c r="BR204" s="251"/>
      <c r="BS204" s="251"/>
      <c r="BT204" s="251"/>
      <c r="BU204" s="251"/>
      <c r="BV204" s="251"/>
      <c r="BW204" s="251"/>
      <c r="BX204" s="251"/>
      <c r="BY204" s="251"/>
      <c r="BZ204" s="251"/>
      <c r="CA204" s="251"/>
      <c r="CB204" s="251"/>
      <c r="CC204" s="251"/>
      <c r="CD204" s="251"/>
      <c r="CE204" s="251"/>
      <c r="CF204" s="251"/>
      <c r="CG204" s="251"/>
      <c r="CH204" s="251"/>
      <c r="CI204" s="251"/>
      <c r="CJ204" s="251"/>
      <c r="CK204" s="251"/>
      <c r="CL204" s="251"/>
      <c r="CM204" s="251"/>
      <c r="CN204" s="251"/>
      <c r="CO204" s="251"/>
      <c r="CP204" s="251"/>
      <c r="CQ204" s="251"/>
      <c r="CR204" s="251"/>
      <c r="CS204" s="251"/>
      <c r="CT204" s="251"/>
      <c r="CU204" s="251"/>
      <c r="CV204" s="251"/>
      <c r="CW204" s="251"/>
      <c r="CX204" s="251"/>
      <c r="CY204" s="251"/>
      <c r="CZ204" s="251"/>
      <c r="DA204" s="251"/>
      <c r="DB204" s="251"/>
      <c r="DC204" s="251"/>
      <c r="DD204" s="251"/>
      <c r="DE204" s="251"/>
      <c r="DF204" s="251"/>
      <c r="DG204" s="251"/>
      <c r="DH204" s="251"/>
      <c r="DI204" s="251"/>
      <c r="DJ204" s="251"/>
      <c r="DK204" s="251"/>
      <c r="DL204" s="251"/>
      <c r="DM204" s="251"/>
      <c r="DN204" s="251"/>
      <c r="DO204" s="251"/>
      <c r="DP204" s="251"/>
      <c r="DQ204" s="251"/>
      <c r="DR204" s="251"/>
      <c r="DS204" s="251"/>
      <c r="DT204" s="251"/>
      <c r="DU204" s="251"/>
      <c r="DV204" s="251"/>
      <c r="DW204" s="251"/>
      <c r="DX204" s="251"/>
      <c r="DY204" s="251"/>
      <c r="DZ204" s="251"/>
      <c r="EA204" s="251"/>
      <c r="EB204" s="251"/>
      <c r="EC204" s="251"/>
      <c r="ED204" s="251"/>
      <c r="EE204" s="251"/>
      <c r="EF204" s="251"/>
      <c r="EG204" s="251"/>
      <c r="EH204" s="251"/>
      <c r="EI204" s="251"/>
      <c r="EJ204" s="251"/>
      <c r="EK204" s="251"/>
      <c r="EL204" s="251"/>
      <c r="EM204" s="251"/>
      <c r="EN204" s="251"/>
      <c r="EO204" s="251"/>
      <c r="EP204" s="251"/>
      <c r="EQ204" s="251"/>
      <c r="ER204" s="251"/>
      <c r="ES204" s="251"/>
      <c r="ET204" s="251"/>
      <c r="EU204" s="251"/>
      <c r="EV204" s="251"/>
      <c r="EW204" s="251"/>
      <c r="EX204" s="251"/>
      <c r="EY204" s="251"/>
      <c r="EZ204" s="251"/>
      <c r="FA204" s="251"/>
      <c r="FB204" s="251"/>
      <c r="FC204" s="251"/>
      <c r="FD204" s="251"/>
      <c r="FE204" s="251"/>
      <c r="FF204" s="251"/>
      <c r="FG204" s="251"/>
      <c r="FH204" s="251"/>
      <c r="FI204" s="251"/>
      <c r="FJ204" s="251"/>
      <c r="FK204" s="251"/>
      <c r="FL204" s="251"/>
      <c r="FM204" s="251"/>
      <c r="FN204" s="251"/>
      <c r="FO204" s="251"/>
      <c r="FP204" s="251"/>
      <c r="FQ204" s="251"/>
      <c r="FR204" s="251"/>
      <c r="FS204" s="251"/>
      <c r="FT204" s="251"/>
      <c r="FU204" s="251"/>
      <c r="FV204" s="251"/>
      <c r="FW204" s="251"/>
      <c r="FX204" s="251"/>
      <c r="FY204" s="251"/>
      <c r="FZ204" s="251"/>
      <c r="GA204" s="251"/>
      <c r="GB204" s="251"/>
      <c r="GC204" s="251"/>
      <c r="GD204" s="251"/>
      <c r="GE204" s="251"/>
      <c r="GF204" s="251"/>
      <c r="GG204" s="251"/>
      <c r="GH204" s="251"/>
      <c r="GI204" s="251"/>
      <c r="GJ204" s="251"/>
      <c r="GK204" s="251"/>
      <c r="GL204" s="251"/>
      <c r="GM204" s="251"/>
      <c r="GN204" s="251"/>
      <c r="GO204" s="251"/>
      <c r="GP204" s="251"/>
      <c r="GQ204" s="251"/>
      <c r="GR204" s="251"/>
      <c r="GS204" s="251"/>
      <c r="GT204" s="251"/>
      <c r="GU204" s="251"/>
      <c r="GV204" s="251"/>
      <c r="GW204" s="251"/>
      <c r="GX204" s="251"/>
      <c r="GY204" s="251"/>
      <c r="GZ204" s="251"/>
      <c r="HA204" s="251"/>
      <c r="HB204" s="251"/>
      <c r="HC204" s="251"/>
      <c r="HD204" s="251"/>
      <c r="HE204" s="251"/>
      <c r="HF204" s="251"/>
      <c r="HG204" s="251"/>
      <c r="HH204" s="251"/>
      <c r="HI204" s="251"/>
      <c r="HJ204" s="251"/>
      <c r="HK204" s="251"/>
      <c r="HL204" s="251"/>
      <c r="HM204" s="251"/>
      <c r="HN204" s="251"/>
      <c r="HO204" s="251"/>
      <c r="HP204" s="251"/>
      <c r="HQ204" s="251"/>
      <c r="HR204" s="251"/>
      <c r="HS204" s="251"/>
      <c r="HT204" s="251"/>
      <c r="HU204" s="251"/>
      <c r="HV204" s="251"/>
      <c r="HW204" s="251"/>
      <c r="HX204" s="251"/>
      <c r="HY204" s="251"/>
      <c r="HZ204" s="251"/>
      <c r="IA204" s="251"/>
      <c r="IB204" s="251"/>
      <c r="IC204" s="251"/>
      <c r="ID204" s="251"/>
      <c r="IE204" s="251"/>
      <c r="IF204" s="251"/>
      <c r="IG204" s="251"/>
      <c r="IH204" s="251"/>
      <c r="II204" s="251"/>
      <c r="IJ204" s="251"/>
      <c r="IK204" s="251"/>
      <c r="IL204" s="251"/>
      <c r="IM204" s="251"/>
      <c r="IN204" s="251"/>
      <c r="IO204" s="251"/>
      <c r="IP204" s="251"/>
      <c r="IQ204" s="251"/>
      <c r="IR204" s="251"/>
      <c r="IS204" s="251"/>
      <c r="IT204" s="251"/>
      <c r="IU204" s="251"/>
      <c r="IV204" s="251"/>
    </row>
    <row r="205" spans="1:256" hidden="1">
      <c r="A205" s="795"/>
      <c r="B205" s="798"/>
      <c r="C205" s="247" t="s">
        <v>2</v>
      </c>
      <c r="D205" s="248">
        <f>D203+D204</f>
        <v>16500</v>
      </c>
      <c r="E205" s="249">
        <f t="shared" ref="E205:P205" si="88">E203+E204</f>
        <v>16500</v>
      </c>
      <c r="F205" s="249">
        <f t="shared" si="88"/>
        <v>16500</v>
      </c>
      <c r="G205" s="249">
        <f t="shared" si="88"/>
        <v>0</v>
      </c>
      <c r="H205" s="249">
        <f t="shared" si="88"/>
        <v>16500</v>
      </c>
      <c r="I205" s="249">
        <f t="shared" si="88"/>
        <v>0</v>
      </c>
      <c r="J205" s="249">
        <f t="shared" si="88"/>
        <v>0</v>
      </c>
      <c r="K205" s="249">
        <f t="shared" si="88"/>
        <v>0</v>
      </c>
      <c r="L205" s="249">
        <f t="shared" si="88"/>
        <v>0</v>
      </c>
      <c r="M205" s="249">
        <f t="shared" si="88"/>
        <v>0</v>
      </c>
      <c r="N205" s="249">
        <f t="shared" si="88"/>
        <v>0</v>
      </c>
      <c r="O205" s="249">
        <f t="shared" si="88"/>
        <v>0</v>
      </c>
      <c r="P205" s="249">
        <f t="shared" si="88"/>
        <v>0</v>
      </c>
      <c r="Q205" s="250"/>
      <c r="R205" s="250"/>
      <c r="S205" s="250"/>
      <c r="T205" s="250"/>
      <c r="U205" s="250"/>
      <c r="V205" s="251"/>
      <c r="W205" s="251"/>
      <c r="X205" s="251"/>
      <c r="Y205" s="251"/>
      <c r="Z205" s="251"/>
      <c r="AA205" s="251"/>
      <c r="AB205" s="251"/>
      <c r="AC205" s="251"/>
      <c r="AD205" s="251"/>
      <c r="AE205" s="251"/>
      <c r="AF205" s="251"/>
      <c r="AG205" s="251"/>
      <c r="AH205" s="251"/>
      <c r="AI205" s="251"/>
      <c r="AJ205" s="251"/>
      <c r="AK205" s="251"/>
      <c r="AL205" s="251"/>
      <c r="AM205" s="251"/>
      <c r="AN205" s="251"/>
      <c r="AO205" s="251"/>
      <c r="AP205" s="251"/>
      <c r="AQ205" s="251"/>
      <c r="AR205" s="251"/>
      <c r="AS205" s="251"/>
      <c r="AT205" s="251"/>
      <c r="AU205" s="251"/>
      <c r="AV205" s="251"/>
      <c r="AW205" s="251"/>
      <c r="AX205" s="251"/>
      <c r="AY205" s="251"/>
      <c r="AZ205" s="251"/>
      <c r="BA205" s="251"/>
      <c r="BB205" s="251"/>
      <c r="BC205" s="251"/>
      <c r="BD205" s="251"/>
      <c r="BE205" s="251"/>
      <c r="BF205" s="251"/>
      <c r="BG205" s="251"/>
      <c r="BH205" s="251"/>
      <c r="BI205" s="251"/>
      <c r="BJ205" s="251"/>
      <c r="BK205" s="251"/>
      <c r="BL205" s="251"/>
      <c r="BM205" s="251"/>
      <c r="BN205" s="251"/>
      <c r="BO205" s="251"/>
      <c r="BP205" s="251"/>
      <c r="BQ205" s="251"/>
      <c r="BR205" s="251"/>
      <c r="BS205" s="251"/>
      <c r="BT205" s="251"/>
      <c r="BU205" s="251"/>
      <c r="BV205" s="251"/>
      <c r="BW205" s="251"/>
      <c r="BX205" s="251"/>
      <c r="BY205" s="251"/>
      <c r="BZ205" s="251"/>
      <c r="CA205" s="251"/>
      <c r="CB205" s="251"/>
      <c r="CC205" s="251"/>
      <c r="CD205" s="251"/>
      <c r="CE205" s="251"/>
      <c r="CF205" s="251"/>
      <c r="CG205" s="251"/>
      <c r="CH205" s="251"/>
      <c r="CI205" s="251"/>
      <c r="CJ205" s="251"/>
      <c r="CK205" s="251"/>
      <c r="CL205" s="251"/>
      <c r="CM205" s="251"/>
      <c r="CN205" s="251"/>
      <c r="CO205" s="251"/>
      <c r="CP205" s="251"/>
      <c r="CQ205" s="251"/>
      <c r="CR205" s="251"/>
      <c r="CS205" s="251"/>
      <c r="CT205" s="251"/>
      <c r="CU205" s="251"/>
      <c r="CV205" s="251"/>
      <c r="CW205" s="251"/>
      <c r="CX205" s="251"/>
      <c r="CY205" s="251"/>
      <c r="CZ205" s="251"/>
      <c r="DA205" s="251"/>
      <c r="DB205" s="251"/>
      <c r="DC205" s="251"/>
      <c r="DD205" s="251"/>
      <c r="DE205" s="251"/>
      <c r="DF205" s="251"/>
      <c r="DG205" s="251"/>
      <c r="DH205" s="251"/>
      <c r="DI205" s="251"/>
      <c r="DJ205" s="251"/>
      <c r="DK205" s="251"/>
      <c r="DL205" s="251"/>
      <c r="DM205" s="251"/>
      <c r="DN205" s="251"/>
      <c r="DO205" s="251"/>
      <c r="DP205" s="251"/>
      <c r="DQ205" s="251"/>
      <c r="DR205" s="251"/>
      <c r="DS205" s="251"/>
      <c r="DT205" s="251"/>
      <c r="DU205" s="251"/>
      <c r="DV205" s="251"/>
      <c r="DW205" s="251"/>
      <c r="DX205" s="251"/>
      <c r="DY205" s="251"/>
      <c r="DZ205" s="251"/>
      <c r="EA205" s="251"/>
      <c r="EB205" s="251"/>
      <c r="EC205" s="251"/>
      <c r="ED205" s="251"/>
      <c r="EE205" s="251"/>
      <c r="EF205" s="251"/>
      <c r="EG205" s="251"/>
      <c r="EH205" s="251"/>
      <c r="EI205" s="251"/>
      <c r="EJ205" s="251"/>
      <c r="EK205" s="251"/>
      <c r="EL205" s="251"/>
      <c r="EM205" s="251"/>
      <c r="EN205" s="251"/>
      <c r="EO205" s="251"/>
      <c r="EP205" s="251"/>
      <c r="EQ205" s="251"/>
      <c r="ER205" s="251"/>
      <c r="ES205" s="251"/>
      <c r="ET205" s="251"/>
      <c r="EU205" s="251"/>
      <c r="EV205" s="251"/>
      <c r="EW205" s="251"/>
      <c r="EX205" s="251"/>
      <c r="EY205" s="251"/>
      <c r="EZ205" s="251"/>
      <c r="FA205" s="251"/>
      <c r="FB205" s="251"/>
      <c r="FC205" s="251"/>
      <c r="FD205" s="251"/>
      <c r="FE205" s="251"/>
      <c r="FF205" s="251"/>
      <c r="FG205" s="251"/>
      <c r="FH205" s="251"/>
      <c r="FI205" s="251"/>
      <c r="FJ205" s="251"/>
      <c r="FK205" s="251"/>
      <c r="FL205" s="251"/>
      <c r="FM205" s="251"/>
      <c r="FN205" s="251"/>
      <c r="FO205" s="251"/>
      <c r="FP205" s="251"/>
      <c r="FQ205" s="251"/>
      <c r="FR205" s="251"/>
      <c r="FS205" s="251"/>
      <c r="FT205" s="251"/>
      <c r="FU205" s="251"/>
      <c r="FV205" s="251"/>
      <c r="FW205" s="251"/>
      <c r="FX205" s="251"/>
      <c r="FY205" s="251"/>
      <c r="FZ205" s="251"/>
      <c r="GA205" s="251"/>
      <c r="GB205" s="251"/>
      <c r="GC205" s="251"/>
      <c r="GD205" s="251"/>
      <c r="GE205" s="251"/>
      <c r="GF205" s="251"/>
      <c r="GG205" s="251"/>
      <c r="GH205" s="251"/>
      <c r="GI205" s="251"/>
      <c r="GJ205" s="251"/>
      <c r="GK205" s="251"/>
      <c r="GL205" s="251"/>
      <c r="GM205" s="251"/>
      <c r="GN205" s="251"/>
      <c r="GO205" s="251"/>
      <c r="GP205" s="251"/>
      <c r="GQ205" s="251"/>
      <c r="GR205" s="251"/>
      <c r="GS205" s="251"/>
      <c r="GT205" s="251"/>
      <c r="GU205" s="251"/>
      <c r="GV205" s="251"/>
      <c r="GW205" s="251"/>
      <c r="GX205" s="251"/>
      <c r="GY205" s="251"/>
      <c r="GZ205" s="251"/>
      <c r="HA205" s="251"/>
      <c r="HB205" s="251"/>
      <c r="HC205" s="251"/>
      <c r="HD205" s="251"/>
      <c r="HE205" s="251"/>
      <c r="HF205" s="251"/>
      <c r="HG205" s="251"/>
      <c r="HH205" s="251"/>
      <c r="HI205" s="251"/>
      <c r="HJ205" s="251"/>
      <c r="HK205" s="251"/>
      <c r="HL205" s="251"/>
      <c r="HM205" s="251"/>
      <c r="HN205" s="251"/>
      <c r="HO205" s="251"/>
      <c r="HP205" s="251"/>
      <c r="HQ205" s="251"/>
      <c r="HR205" s="251"/>
      <c r="HS205" s="251"/>
      <c r="HT205" s="251"/>
      <c r="HU205" s="251"/>
      <c r="HV205" s="251"/>
      <c r="HW205" s="251"/>
      <c r="HX205" s="251"/>
      <c r="HY205" s="251"/>
      <c r="HZ205" s="251"/>
      <c r="IA205" s="251"/>
      <c r="IB205" s="251"/>
      <c r="IC205" s="251"/>
      <c r="ID205" s="251"/>
      <c r="IE205" s="251"/>
      <c r="IF205" s="251"/>
      <c r="IG205" s="251"/>
      <c r="IH205" s="251"/>
      <c r="II205" s="251"/>
      <c r="IJ205" s="251"/>
      <c r="IK205" s="251"/>
      <c r="IL205" s="251"/>
      <c r="IM205" s="251"/>
      <c r="IN205" s="251"/>
      <c r="IO205" s="251"/>
      <c r="IP205" s="251"/>
      <c r="IQ205" s="251"/>
      <c r="IR205" s="251"/>
      <c r="IS205" s="251"/>
      <c r="IT205" s="251"/>
      <c r="IU205" s="251"/>
      <c r="IV205" s="251"/>
    </row>
    <row r="206" spans="1:256" hidden="1">
      <c r="A206" s="811">
        <v>80115</v>
      </c>
      <c r="B206" s="796" t="s">
        <v>568</v>
      </c>
      <c r="C206" s="247" t="s">
        <v>0</v>
      </c>
      <c r="D206" s="248">
        <f>E206+M206</f>
        <v>3000</v>
      </c>
      <c r="E206" s="249">
        <f>F206+I206+J206+K206+L206</f>
        <v>0</v>
      </c>
      <c r="F206" s="249">
        <f>G206+H206</f>
        <v>0</v>
      </c>
      <c r="G206" s="249">
        <v>0</v>
      </c>
      <c r="H206" s="249">
        <v>0</v>
      </c>
      <c r="I206" s="249">
        <v>0</v>
      </c>
      <c r="J206" s="249">
        <v>0</v>
      </c>
      <c r="K206" s="249">
        <f>0</f>
        <v>0</v>
      </c>
      <c r="L206" s="249">
        <v>0</v>
      </c>
      <c r="M206" s="249">
        <f t="shared" si="84"/>
        <v>3000</v>
      </c>
      <c r="N206" s="249">
        <v>3000</v>
      </c>
      <c r="O206" s="249">
        <v>3000</v>
      </c>
      <c r="P206" s="249">
        <v>0</v>
      </c>
      <c r="Q206" s="250"/>
      <c r="R206" s="250"/>
      <c r="S206" s="250"/>
      <c r="T206" s="250"/>
      <c r="U206" s="250"/>
      <c r="V206" s="251"/>
      <c r="W206" s="251"/>
      <c r="X206" s="251"/>
      <c r="Y206" s="251"/>
      <c r="Z206" s="251"/>
      <c r="AA206" s="251"/>
      <c r="AB206" s="251"/>
      <c r="AC206" s="251"/>
      <c r="AD206" s="251"/>
      <c r="AE206" s="251"/>
      <c r="AF206" s="251"/>
      <c r="AG206" s="251"/>
      <c r="AH206" s="251"/>
      <c r="AI206" s="251"/>
      <c r="AJ206" s="251"/>
      <c r="AK206" s="251"/>
      <c r="AL206" s="251"/>
      <c r="AM206" s="251"/>
      <c r="AN206" s="251"/>
      <c r="AO206" s="251"/>
      <c r="AP206" s="251"/>
      <c r="AQ206" s="251"/>
      <c r="AR206" s="251"/>
      <c r="AS206" s="251"/>
      <c r="AT206" s="251"/>
      <c r="AU206" s="251"/>
      <c r="AV206" s="251"/>
      <c r="AW206" s="251"/>
      <c r="AX206" s="251"/>
      <c r="AY206" s="251"/>
      <c r="AZ206" s="251"/>
      <c r="BA206" s="251"/>
      <c r="BB206" s="251"/>
      <c r="BC206" s="251"/>
      <c r="BD206" s="251"/>
      <c r="BE206" s="251"/>
      <c r="BF206" s="251"/>
      <c r="BG206" s="251"/>
      <c r="BH206" s="251"/>
      <c r="BI206" s="251"/>
      <c r="BJ206" s="251"/>
      <c r="BK206" s="251"/>
      <c r="BL206" s="251"/>
      <c r="BM206" s="251"/>
      <c r="BN206" s="251"/>
      <c r="BO206" s="251"/>
      <c r="BP206" s="251"/>
      <c r="BQ206" s="251"/>
      <c r="BR206" s="251"/>
      <c r="BS206" s="251"/>
      <c r="BT206" s="251"/>
      <c r="BU206" s="251"/>
      <c r="BV206" s="251"/>
      <c r="BW206" s="251"/>
      <c r="BX206" s="251"/>
      <c r="BY206" s="251"/>
      <c r="BZ206" s="251"/>
      <c r="CA206" s="251"/>
      <c r="CB206" s="251"/>
      <c r="CC206" s="251"/>
      <c r="CD206" s="251"/>
      <c r="CE206" s="251"/>
      <c r="CF206" s="251"/>
      <c r="CG206" s="251"/>
      <c r="CH206" s="251"/>
      <c r="CI206" s="251"/>
      <c r="CJ206" s="251"/>
      <c r="CK206" s="251"/>
      <c r="CL206" s="251"/>
      <c r="CM206" s="251"/>
      <c r="CN206" s="251"/>
      <c r="CO206" s="251"/>
      <c r="CP206" s="251"/>
      <c r="CQ206" s="251"/>
      <c r="CR206" s="251"/>
      <c r="CS206" s="251"/>
      <c r="CT206" s="251"/>
      <c r="CU206" s="251"/>
      <c r="CV206" s="251"/>
      <c r="CW206" s="251"/>
      <c r="CX206" s="251"/>
      <c r="CY206" s="251"/>
      <c r="CZ206" s="251"/>
      <c r="DA206" s="251"/>
      <c r="DB206" s="251"/>
      <c r="DC206" s="251"/>
      <c r="DD206" s="251"/>
      <c r="DE206" s="251"/>
      <c r="DF206" s="251"/>
      <c r="DG206" s="251"/>
      <c r="DH206" s="251"/>
      <c r="DI206" s="251"/>
      <c r="DJ206" s="251"/>
      <c r="DK206" s="251"/>
      <c r="DL206" s="251"/>
      <c r="DM206" s="251"/>
      <c r="DN206" s="251"/>
      <c r="DO206" s="251"/>
      <c r="DP206" s="251"/>
      <c r="DQ206" s="251"/>
      <c r="DR206" s="251"/>
      <c r="DS206" s="251"/>
      <c r="DT206" s="251"/>
      <c r="DU206" s="251"/>
      <c r="DV206" s="251"/>
      <c r="DW206" s="251"/>
      <c r="DX206" s="251"/>
      <c r="DY206" s="251"/>
      <c r="DZ206" s="251"/>
      <c r="EA206" s="251"/>
      <c r="EB206" s="251"/>
      <c r="EC206" s="251"/>
      <c r="ED206" s="251"/>
      <c r="EE206" s="251"/>
      <c r="EF206" s="251"/>
      <c r="EG206" s="251"/>
      <c r="EH206" s="251"/>
      <c r="EI206" s="251"/>
      <c r="EJ206" s="251"/>
      <c r="EK206" s="251"/>
      <c r="EL206" s="251"/>
      <c r="EM206" s="251"/>
      <c r="EN206" s="251"/>
      <c r="EO206" s="251"/>
      <c r="EP206" s="251"/>
      <c r="EQ206" s="251"/>
      <c r="ER206" s="251"/>
      <c r="ES206" s="251"/>
      <c r="ET206" s="251"/>
      <c r="EU206" s="251"/>
      <c r="EV206" s="251"/>
      <c r="EW206" s="251"/>
      <c r="EX206" s="251"/>
      <c r="EY206" s="251"/>
      <c r="EZ206" s="251"/>
      <c r="FA206" s="251"/>
      <c r="FB206" s="251"/>
      <c r="FC206" s="251"/>
      <c r="FD206" s="251"/>
      <c r="FE206" s="251"/>
      <c r="FF206" s="251"/>
      <c r="FG206" s="251"/>
      <c r="FH206" s="251"/>
      <c r="FI206" s="251"/>
      <c r="FJ206" s="251"/>
      <c r="FK206" s="251"/>
      <c r="FL206" s="251"/>
      <c r="FM206" s="251"/>
      <c r="FN206" s="251"/>
      <c r="FO206" s="251"/>
      <c r="FP206" s="251"/>
      <c r="FQ206" s="251"/>
      <c r="FR206" s="251"/>
      <c r="FS206" s="251"/>
      <c r="FT206" s="251"/>
      <c r="FU206" s="251"/>
      <c r="FV206" s="251"/>
      <c r="FW206" s="251"/>
      <c r="FX206" s="251"/>
      <c r="FY206" s="251"/>
      <c r="FZ206" s="251"/>
      <c r="GA206" s="251"/>
      <c r="GB206" s="251"/>
      <c r="GC206" s="251"/>
      <c r="GD206" s="251"/>
      <c r="GE206" s="251"/>
      <c r="GF206" s="251"/>
      <c r="GG206" s="251"/>
      <c r="GH206" s="251"/>
      <c r="GI206" s="251"/>
      <c r="GJ206" s="251"/>
      <c r="GK206" s="251"/>
      <c r="GL206" s="251"/>
      <c r="GM206" s="251"/>
      <c r="GN206" s="251"/>
      <c r="GO206" s="251"/>
      <c r="GP206" s="251"/>
      <c r="GQ206" s="251"/>
      <c r="GR206" s="251"/>
      <c r="GS206" s="251"/>
      <c r="GT206" s="251"/>
      <c r="GU206" s="251"/>
      <c r="GV206" s="251"/>
      <c r="GW206" s="251"/>
      <c r="GX206" s="251"/>
      <c r="GY206" s="251"/>
      <c r="GZ206" s="251"/>
      <c r="HA206" s="251"/>
      <c r="HB206" s="251"/>
      <c r="HC206" s="251"/>
      <c r="HD206" s="251"/>
      <c r="HE206" s="251"/>
      <c r="HF206" s="251"/>
      <c r="HG206" s="251"/>
      <c r="HH206" s="251"/>
      <c r="HI206" s="251"/>
      <c r="HJ206" s="251"/>
      <c r="HK206" s="251"/>
      <c r="HL206" s="251"/>
      <c r="HM206" s="251"/>
      <c r="HN206" s="251"/>
      <c r="HO206" s="251"/>
      <c r="HP206" s="251"/>
      <c r="HQ206" s="251"/>
      <c r="HR206" s="251"/>
      <c r="HS206" s="251"/>
      <c r="HT206" s="251"/>
      <c r="HU206" s="251"/>
      <c r="HV206" s="251"/>
      <c r="HW206" s="251"/>
      <c r="HX206" s="251"/>
      <c r="HY206" s="251"/>
      <c r="HZ206" s="251"/>
      <c r="IA206" s="251"/>
      <c r="IB206" s="251"/>
      <c r="IC206" s="251"/>
      <c r="ID206" s="251"/>
      <c r="IE206" s="251"/>
      <c r="IF206" s="251"/>
      <c r="IG206" s="251"/>
      <c r="IH206" s="251"/>
      <c r="II206" s="251"/>
      <c r="IJ206" s="251"/>
      <c r="IK206" s="251"/>
      <c r="IL206" s="251"/>
      <c r="IM206" s="251"/>
      <c r="IN206" s="251"/>
      <c r="IO206" s="251"/>
      <c r="IP206" s="251"/>
      <c r="IQ206" s="251"/>
      <c r="IR206" s="251"/>
      <c r="IS206" s="251"/>
      <c r="IT206" s="251"/>
      <c r="IU206" s="251"/>
      <c r="IV206" s="251"/>
    </row>
    <row r="207" spans="1:256" hidden="1">
      <c r="A207" s="812"/>
      <c r="B207" s="797"/>
      <c r="C207" s="247" t="s">
        <v>1</v>
      </c>
      <c r="D207" s="248">
        <f>E207+M207</f>
        <v>0</v>
      </c>
      <c r="E207" s="249">
        <f>F207+I207+J207+K207+L207</f>
        <v>0</v>
      </c>
      <c r="F207" s="249">
        <f>G207+H207</f>
        <v>0</v>
      </c>
      <c r="G207" s="249"/>
      <c r="H207" s="249"/>
      <c r="I207" s="249"/>
      <c r="J207" s="249"/>
      <c r="K207" s="249"/>
      <c r="L207" s="249"/>
      <c r="M207" s="249">
        <f t="shared" si="84"/>
        <v>0</v>
      </c>
      <c r="N207" s="249"/>
      <c r="O207" s="249"/>
      <c r="P207" s="249"/>
      <c r="Q207" s="250"/>
      <c r="R207" s="250"/>
      <c r="S207" s="250"/>
      <c r="T207" s="250"/>
      <c r="U207" s="250"/>
      <c r="V207" s="251"/>
      <c r="W207" s="251"/>
      <c r="X207" s="251"/>
      <c r="Y207" s="251"/>
      <c r="Z207" s="251"/>
      <c r="AA207" s="251"/>
      <c r="AB207" s="251"/>
      <c r="AC207" s="251"/>
      <c r="AD207" s="251"/>
      <c r="AE207" s="251"/>
      <c r="AF207" s="251"/>
      <c r="AG207" s="251"/>
      <c r="AH207" s="251"/>
      <c r="AI207" s="251"/>
      <c r="AJ207" s="251"/>
      <c r="AK207" s="251"/>
      <c r="AL207" s="251"/>
      <c r="AM207" s="251"/>
      <c r="AN207" s="251"/>
      <c r="AO207" s="251"/>
      <c r="AP207" s="251"/>
      <c r="AQ207" s="251"/>
      <c r="AR207" s="251"/>
      <c r="AS207" s="251"/>
      <c r="AT207" s="251"/>
      <c r="AU207" s="251"/>
      <c r="AV207" s="251"/>
      <c r="AW207" s="251"/>
      <c r="AX207" s="251"/>
      <c r="AY207" s="251"/>
      <c r="AZ207" s="251"/>
      <c r="BA207" s="251"/>
      <c r="BB207" s="251"/>
      <c r="BC207" s="251"/>
      <c r="BD207" s="251"/>
      <c r="BE207" s="251"/>
      <c r="BF207" s="251"/>
      <c r="BG207" s="251"/>
      <c r="BH207" s="251"/>
      <c r="BI207" s="251"/>
      <c r="BJ207" s="251"/>
      <c r="BK207" s="251"/>
      <c r="BL207" s="251"/>
      <c r="BM207" s="251"/>
      <c r="BN207" s="251"/>
      <c r="BO207" s="251"/>
      <c r="BP207" s="251"/>
      <c r="BQ207" s="251"/>
      <c r="BR207" s="251"/>
      <c r="BS207" s="251"/>
      <c r="BT207" s="251"/>
      <c r="BU207" s="251"/>
      <c r="BV207" s="251"/>
      <c r="BW207" s="251"/>
      <c r="BX207" s="251"/>
      <c r="BY207" s="251"/>
      <c r="BZ207" s="251"/>
      <c r="CA207" s="251"/>
      <c r="CB207" s="251"/>
      <c r="CC207" s="251"/>
      <c r="CD207" s="251"/>
      <c r="CE207" s="251"/>
      <c r="CF207" s="251"/>
      <c r="CG207" s="251"/>
      <c r="CH207" s="251"/>
      <c r="CI207" s="251"/>
      <c r="CJ207" s="251"/>
      <c r="CK207" s="251"/>
      <c r="CL207" s="251"/>
      <c r="CM207" s="251"/>
      <c r="CN207" s="251"/>
      <c r="CO207" s="251"/>
      <c r="CP207" s="251"/>
      <c r="CQ207" s="251"/>
      <c r="CR207" s="251"/>
      <c r="CS207" s="251"/>
      <c r="CT207" s="251"/>
      <c r="CU207" s="251"/>
      <c r="CV207" s="251"/>
      <c r="CW207" s="251"/>
      <c r="CX207" s="251"/>
      <c r="CY207" s="251"/>
      <c r="CZ207" s="251"/>
      <c r="DA207" s="251"/>
      <c r="DB207" s="251"/>
      <c r="DC207" s="251"/>
      <c r="DD207" s="251"/>
      <c r="DE207" s="251"/>
      <c r="DF207" s="251"/>
      <c r="DG207" s="251"/>
      <c r="DH207" s="251"/>
      <c r="DI207" s="251"/>
      <c r="DJ207" s="251"/>
      <c r="DK207" s="251"/>
      <c r="DL207" s="251"/>
      <c r="DM207" s="251"/>
      <c r="DN207" s="251"/>
      <c r="DO207" s="251"/>
      <c r="DP207" s="251"/>
      <c r="DQ207" s="251"/>
      <c r="DR207" s="251"/>
      <c r="DS207" s="251"/>
      <c r="DT207" s="251"/>
      <c r="DU207" s="251"/>
      <c r="DV207" s="251"/>
      <c r="DW207" s="251"/>
      <c r="DX207" s="251"/>
      <c r="DY207" s="251"/>
      <c r="DZ207" s="251"/>
      <c r="EA207" s="251"/>
      <c r="EB207" s="251"/>
      <c r="EC207" s="251"/>
      <c r="ED207" s="251"/>
      <c r="EE207" s="251"/>
      <c r="EF207" s="251"/>
      <c r="EG207" s="251"/>
      <c r="EH207" s="251"/>
      <c r="EI207" s="251"/>
      <c r="EJ207" s="251"/>
      <c r="EK207" s="251"/>
      <c r="EL207" s="251"/>
      <c r="EM207" s="251"/>
      <c r="EN207" s="251"/>
      <c r="EO207" s="251"/>
      <c r="EP207" s="251"/>
      <c r="EQ207" s="251"/>
      <c r="ER207" s="251"/>
      <c r="ES207" s="251"/>
      <c r="ET207" s="251"/>
      <c r="EU207" s="251"/>
      <c r="EV207" s="251"/>
      <c r="EW207" s="251"/>
      <c r="EX207" s="251"/>
      <c r="EY207" s="251"/>
      <c r="EZ207" s="251"/>
      <c r="FA207" s="251"/>
      <c r="FB207" s="251"/>
      <c r="FC207" s="251"/>
      <c r="FD207" s="251"/>
      <c r="FE207" s="251"/>
      <c r="FF207" s="251"/>
      <c r="FG207" s="251"/>
      <c r="FH207" s="251"/>
      <c r="FI207" s="251"/>
      <c r="FJ207" s="251"/>
      <c r="FK207" s="251"/>
      <c r="FL207" s="251"/>
      <c r="FM207" s="251"/>
      <c r="FN207" s="251"/>
      <c r="FO207" s="251"/>
      <c r="FP207" s="251"/>
      <c r="FQ207" s="251"/>
      <c r="FR207" s="251"/>
      <c r="FS207" s="251"/>
      <c r="FT207" s="251"/>
      <c r="FU207" s="251"/>
      <c r="FV207" s="251"/>
      <c r="FW207" s="251"/>
      <c r="FX207" s="251"/>
      <c r="FY207" s="251"/>
      <c r="FZ207" s="251"/>
      <c r="GA207" s="251"/>
      <c r="GB207" s="251"/>
      <c r="GC207" s="251"/>
      <c r="GD207" s="251"/>
      <c r="GE207" s="251"/>
      <c r="GF207" s="251"/>
      <c r="GG207" s="251"/>
      <c r="GH207" s="251"/>
      <c r="GI207" s="251"/>
      <c r="GJ207" s="251"/>
      <c r="GK207" s="251"/>
      <c r="GL207" s="251"/>
      <c r="GM207" s="251"/>
      <c r="GN207" s="251"/>
      <c r="GO207" s="251"/>
      <c r="GP207" s="251"/>
      <c r="GQ207" s="251"/>
      <c r="GR207" s="251"/>
      <c r="GS207" s="251"/>
      <c r="GT207" s="251"/>
      <c r="GU207" s="251"/>
      <c r="GV207" s="251"/>
      <c r="GW207" s="251"/>
      <c r="GX207" s="251"/>
      <c r="GY207" s="251"/>
      <c r="GZ207" s="251"/>
      <c r="HA207" s="251"/>
      <c r="HB207" s="251"/>
      <c r="HC207" s="251"/>
      <c r="HD207" s="251"/>
      <c r="HE207" s="251"/>
      <c r="HF207" s="251"/>
      <c r="HG207" s="251"/>
      <c r="HH207" s="251"/>
      <c r="HI207" s="251"/>
      <c r="HJ207" s="251"/>
      <c r="HK207" s="251"/>
      <c r="HL207" s="251"/>
      <c r="HM207" s="251"/>
      <c r="HN207" s="251"/>
      <c r="HO207" s="251"/>
      <c r="HP207" s="251"/>
      <c r="HQ207" s="251"/>
      <c r="HR207" s="251"/>
      <c r="HS207" s="251"/>
      <c r="HT207" s="251"/>
      <c r="HU207" s="251"/>
      <c r="HV207" s="251"/>
      <c r="HW207" s="251"/>
      <c r="HX207" s="251"/>
      <c r="HY207" s="251"/>
      <c r="HZ207" s="251"/>
      <c r="IA207" s="251"/>
      <c r="IB207" s="251"/>
      <c r="IC207" s="251"/>
      <c r="ID207" s="251"/>
      <c r="IE207" s="251"/>
      <c r="IF207" s="251"/>
      <c r="IG207" s="251"/>
      <c r="IH207" s="251"/>
      <c r="II207" s="251"/>
      <c r="IJ207" s="251"/>
      <c r="IK207" s="251"/>
      <c r="IL207" s="251"/>
      <c r="IM207" s="251"/>
      <c r="IN207" s="251"/>
      <c r="IO207" s="251"/>
      <c r="IP207" s="251"/>
      <c r="IQ207" s="251"/>
      <c r="IR207" s="251"/>
      <c r="IS207" s="251"/>
      <c r="IT207" s="251"/>
      <c r="IU207" s="251"/>
      <c r="IV207" s="251"/>
    </row>
    <row r="208" spans="1:256" hidden="1">
      <c r="A208" s="813"/>
      <c r="B208" s="798"/>
      <c r="C208" s="247" t="s">
        <v>2</v>
      </c>
      <c r="D208" s="248">
        <f>D206+D207</f>
        <v>3000</v>
      </c>
      <c r="E208" s="249">
        <f t="shared" ref="E208:P208" si="89">E206+E207</f>
        <v>0</v>
      </c>
      <c r="F208" s="249">
        <f t="shared" si="89"/>
        <v>0</v>
      </c>
      <c r="G208" s="249">
        <f t="shared" si="89"/>
        <v>0</v>
      </c>
      <c r="H208" s="249">
        <f t="shared" si="89"/>
        <v>0</v>
      </c>
      <c r="I208" s="249">
        <f t="shared" si="89"/>
        <v>0</v>
      </c>
      <c r="J208" s="249">
        <f t="shared" si="89"/>
        <v>0</v>
      </c>
      <c r="K208" s="249">
        <f t="shared" si="89"/>
        <v>0</v>
      </c>
      <c r="L208" s="249">
        <f t="shared" si="89"/>
        <v>0</v>
      </c>
      <c r="M208" s="249">
        <f t="shared" si="89"/>
        <v>3000</v>
      </c>
      <c r="N208" s="249">
        <f t="shared" si="89"/>
        <v>3000</v>
      </c>
      <c r="O208" s="249">
        <f t="shared" si="89"/>
        <v>3000</v>
      </c>
      <c r="P208" s="249">
        <f t="shared" si="89"/>
        <v>0</v>
      </c>
      <c r="Q208" s="250"/>
      <c r="R208" s="250"/>
      <c r="S208" s="250"/>
      <c r="T208" s="250"/>
      <c r="U208" s="250"/>
      <c r="V208" s="251"/>
      <c r="W208" s="251"/>
      <c r="X208" s="251"/>
      <c r="Y208" s="251"/>
      <c r="Z208" s="251"/>
      <c r="AA208" s="251"/>
      <c r="AB208" s="251"/>
      <c r="AC208" s="251"/>
      <c r="AD208" s="251"/>
      <c r="AE208" s="251"/>
      <c r="AF208" s="251"/>
      <c r="AG208" s="251"/>
      <c r="AH208" s="251"/>
      <c r="AI208" s="251"/>
      <c r="AJ208" s="251"/>
      <c r="AK208" s="251"/>
      <c r="AL208" s="251"/>
      <c r="AM208" s="251"/>
      <c r="AN208" s="251"/>
      <c r="AO208" s="251"/>
      <c r="AP208" s="251"/>
      <c r="AQ208" s="251"/>
      <c r="AR208" s="251"/>
      <c r="AS208" s="251"/>
      <c r="AT208" s="251"/>
      <c r="AU208" s="251"/>
      <c r="AV208" s="251"/>
      <c r="AW208" s="251"/>
      <c r="AX208" s="251"/>
      <c r="AY208" s="251"/>
      <c r="AZ208" s="251"/>
      <c r="BA208" s="251"/>
      <c r="BB208" s="251"/>
      <c r="BC208" s="251"/>
      <c r="BD208" s="251"/>
      <c r="BE208" s="251"/>
      <c r="BF208" s="251"/>
      <c r="BG208" s="251"/>
      <c r="BH208" s="251"/>
      <c r="BI208" s="251"/>
      <c r="BJ208" s="251"/>
      <c r="BK208" s="251"/>
      <c r="BL208" s="251"/>
      <c r="BM208" s="251"/>
      <c r="BN208" s="251"/>
      <c r="BO208" s="251"/>
      <c r="BP208" s="251"/>
      <c r="BQ208" s="251"/>
      <c r="BR208" s="251"/>
      <c r="BS208" s="251"/>
      <c r="BT208" s="251"/>
      <c r="BU208" s="251"/>
      <c r="BV208" s="251"/>
      <c r="BW208" s="251"/>
      <c r="BX208" s="251"/>
      <c r="BY208" s="251"/>
      <c r="BZ208" s="251"/>
      <c r="CA208" s="251"/>
      <c r="CB208" s="251"/>
      <c r="CC208" s="251"/>
      <c r="CD208" s="251"/>
      <c r="CE208" s="251"/>
      <c r="CF208" s="251"/>
      <c r="CG208" s="251"/>
      <c r="CH208" s="251"/>
      <c r="CI208" s="251"/>
      <c r="CJ208" s="251"/>
      <c r="CK208" s="251"/>
      <c r="CL208" s="251"/>
      <c r="CM208" s="251"/>
      <c r="CN208" s="251"/>
      <c r="CO208" s="251"/>
      <c r="CP208" s="251"/>
      <c r="CQ208" s="251"/>
      <c r="CR208" s="251"/>
      <c r="CS208" s="251"/>
      <c r="CT208" s="251"/>
      <c r="CU208" s="251"/>
      <c r="CV208" s="251"/>
      <c r="CW208" s="251"/>
      <c r="CX208" s="251"/>
      <c r="CY208" s="251"/>
      <c r="CZ208" s="251"/>
      <c r="DA208" s="251"/>
      <c r="DB208" s="251"/>
      <c r="DC208" s="251"/>
      <c r="DD208" s="251"/>
      <c r="DE208" s="251"/>
      <c r="DF208" s="251"/>
      <c r="DG208" s="251"/>
      <c r="DH208" s="251"/>
      <c r="DI208" s="251"/>
      <c r="DJ208" s="251"/>
      <c r="DK208" s="251"/>
      <c r="DL208" s="251"/>
      <c r="DM208" s="251"/>
      <c r="DN208" s="251"/>
      <c r="DO208" s="251"/>
      <c r="DP208" s="251"/>
      <c r="DQ208" s="251"/>
      <c r="DR208" s="251"/>
      <c r="DS208" s="251"/>
      <c r="DT208" s="251"/>
      <c r="DU208" s="251"/>
      <c r="DV208" s="251"/>
      <c r="DW208" s="251"/>
      <c r="DX208" s="251"/>
      <c r="DY208" s="251"/>
      <c r="DZ208" s="251"/>
      <c r="EA208" s="251"/>
      <c r="EB208" s="251"/>
      <c r="EC208" s="251"/>
      <c r="ED208" s="251"/>
      <c r="EE208" s="251"/>
      <c r="EF208" s="251"/>
      <c r="EG208" s="251"/>
      <c r="EH208" s="251"/>
      <c r="EI208" s="251"/>
      <c r="EJ208" s="251"/>
      <c r="EK208" s="251"/>
      <c r="EL208" s="251"/>
      <c r="EM208" s="251"/>
      <c r="EN208" s="251"/>
      <c r="EO208" s="251"/>
      <c r="EP208" s="251"/>
      <c r="EQ208" s="251"/>
      <c r="ER208" s="251"/>
      <c r="ES208" s="251"/>
      <c r="ET208" s="251"/>
      <c r="EU208" s="251"/>
      <c r="EV208" s="251"/>
      <c r="EW208" s="251"/>
      <c r="EX208" s="251"/>
      <c r="EY208" s="251"/>
      <c r="EZ208" s="251"/>
      <c r="FA208" s="251"/>
      <c r="FB208" s="251"/>
      <c r="FC208" s="251"/>
      <c r="FD208" s="251"/>
      <c r="FE208" s="251"/>
      <c r="FF208" s="251"/>
      <c r="FG208" s="251"/>
      <c r="FH208" s="251"/>
      <c r="FI208" s="251"/>
      <c r="FJ208" s="251"/>
      <c r="FK208" s="251"/>
      <c r="FL208" s="251"/>
      <c r="FM208" s="251"/>
      <c r="FN208" s="251"/>
      <c r="FO208" s="251"/>
      <c r="FP208" s="251"/>
      <c r="FQ208" s="251"/>
      <c r="FR208" s="251"/>
      <c r="FS208" s="251"/>
      <c r="FT208" s="251"/>
      <c r="FU208" s="251"/>
      <c r="FV208" s="251"/>
      <c r="FW208" s="251"/>
      <c r="FX208" s="251"/>
      <c r="FY208" s="251"/>
      <c r="FZ208" s="251"/>
      <c r="GA208" s="251"/>
      <c r="GB208" s="251"/>
      <c r="GC208" s="251"/>
      <c r="GD208" s="251"/>
      <c r="GE208" s="251"/>
      <c r="GF208" s="251"/>
      <c r="GG208" s="251"/>
      <c r="GH208" s="251"/>
      <c r="GI208" s="251"/>
      <c r="GJ208" s="251"/>
      <c r="GK208" s="251"/>
      <c r="GL208" s="251"/>
      <c r="GM208" s="251"/>
      <c r="GN208" s="251"/>
      <c r="GO208" s="251"/>
      <c r="GP208" s="251"/>
      <c r="GQ208" s="251"/>
      <c r="GR208" s="251"/>
      <c r="GS208" s="251"/>
      <c r="GT208" s="251"/>
      <c r="GU208" s="251"/>
      <c r="GV208" s="251"/>
      <c r="GW208" s="251"/>
      <c r="GX208" s="251"/>
      <c r="GY208" s="251"/>
      <c r="GZ208" s="251"/>
      <c r="HA208" s="251"/>
      <c r="HB208" s="251"/>
      <c r="HC208" s="251"/>
      <c r="HD208" s="251"/>
      <c r="HE208" s="251"/>
      <c r="HF208" s="251"/>
      <c r="HG208" s="251"/>
      <c r="HH208" s="251"/>
      <c r="HI208" s="251"/>
      <c r="HJ208" s="251"/>
      <c r="HK208" s="251"/>
      <c r="HL208" s="251"/>
      <c r="HM208" s="251"/>
      <c r="HN208" s="251"/>
      <c r="HO208" s="251"/>
      <c r="HP208" s="251"/>
      <c r="HQ208" s="251"/>
      <c r="HR208" s="251"/>
      <c r="HS208" s="251"/>
      <c r="HT208" s="251"/>
      <c r="HU208" s="251"/>
      <c r="HV208" s="251"/>
      <c r="HW208" s="251"/>
      <c r="HX208" s="251"/>
      <c r="HY208" s="251"/>
      <c r="HZ208" s="251"/>
      <c r="IA208" s="251"/>
      <c r="IB208" s="251"/>
      <c r="IC208" s="251"/>
      <c r="ID208" s="251"/>
      <c r="IE208" s="251"/>
      <c r="IF208" s="251"/>
      <c r="IG208" s="251"/>
      <c r="IH208" s="251"/>
      <c r="II208" s="251"/>
      <c r="IJ208" s="251"/>
      <c r="IK208" s="251"/>
      <c r="IL208" s="251"/>
      <c r="IM208" s="251"/>
      <c r="IN208" s="251"/>
      <c r="IO208" s="251"/>
      <c r="IP208" s="251"/>
      <c r="IQ208" s="251"/>
      <c r="IR208" s="251"/>
      <c r="IS208" s="251"/>
      <c r="IT208" s="251"/>
      <c r="IU208" s="251"/>
      <c r="IV208" s="251"/>
    </row>
    <row r="209" spans="1:256" ht="12.75" customHeight="1">
      <c r="A209" s="793" t="s">
        <v>569</v>
      </c>
      <c r="B209" s="796" t="s">
        <v>203</v>
      </c>
      <c r="C209" s="247" t="s">
        <v>0</v>
      </c>
      <c r="D209" s="248">
        <f t="shared" si="81"/>
        <v>9555497</v>
      </c>
      <c r="E209" s="249">
        <f t="shared" si="82"/>
        <v>9555497</v>
      </c>
      <c r="F209" s="249">
        <f t="shared" si="83"/>
        <v>9538497</v>
      </c>
      <c r="G209" s="249">
        <v>6995076</v>
      </c>
      <c r="H209" s="249">
        <v>2543421</v>
      </c>
      <c r="I209" s="249">
        <v>0</v>
      </c>
      <c r="J209" s="249">
        <v>17000</v>
      </c>
      <c r="K209" s="249">
        <v>0</v>
      </c>
      <c r="L209" s="249">
        <v>0</v>
      </c>
      <c r="M209" s="249">
        <f t="shared" si="84"/>
        <v>0</v>
      </c>
      <c r="N209" s="249">
        <v>0</v>
      </c>
      <c r="O209" s="249">
        <v>0</v>
      </c>
      <c r="P209" s="249">
        <v>0</v>
      </c>
      <c r="Q209" s="250"/>
      <c r="R209" s="250"/>
      <c r="S209" s="250"/>
      <c r="T209" s="250"/>
      <c r="U209" s="250"/>
      <c r="V209" s="251"/>
      <c r="W209" s="251"/>
      <c r="X209" s="251"/>
      <c r="Y209" s="251"/>
      <c r="Z209" s="251"/>
      <c r="AA209" s="251"/>
      <c r="AB209" s="251"/>
      <c r="AC209" s="251"/>
      <c r="AD209" s="251"/>
      <c r="AE209" s="251"/>
      <c r="AF209" s="251"/>
      <c r="AG209" s="251"/>
      <c r="AH209" s="251"/>
      <c r="AI209" s="251"/>
      <c r="AJ209" s="251"/>
      <c r="AK209" s="251"/>
      <c r="AL209" s="251"/>
      <c r="AM209" s="251"/>
      <c r="AN209" s="251"/>
      <c r="AO209" s="251"/>
      <c r="AP209" s="251"/>
      <c r="AQ209" s="251"/>
      <c r="AR209" s="251"/>
      <c r="AS209" s="251"/>
      <c r="AT209" s="251"/>
      <c r="AU209" s="251"/>
      <c r="AV209" s="251"/>
      <c r="AW209" s="251"/>
      <c r="AX209" s="251"/>
      <c r="AY209" s="251"/>
      <c r="AZ209" s="251"/>
      <c r="BA209" s="251"/>
      <c r="BB209" s="251"/>
      <c r="BC209" s="251"/>
      <c r="BD209" s="251"/>
      <c r="BE209" s="251"/>
      <c r="BF209" s="251"/>
      <c r="BG209" s="251"/>
      <c r="BH209" s="251"/>
      <c r="BI209" s="251"/>
      <c r="BJ209" s="251"/>
      <c r="BK209" s="251"/>
      <c r="BL209" s="251"/>
      <c r="BM209" s="251"/>
      <c r="BN209" s="251"/>
      <c r="BO209" s="251"/>
      <c r="BP209" s="251"/>
      <c r="BQ209" s="251"/>
      <c r="BR209" s="251"/>
      <c r="BS209" s="251"/>
      <c r="BT209" s="251"/>
      <c r="BU209" s="251"/>
      <c r="BV209" s="251"/>
      <c r="BW209" s="251"/>
      <c r="BX209" s="251"/>
      <c r="BY209" s="251"/>
      <c r="BZ209" s="251"/>
      <c r="CA209" s="251"/>
      <c r="CB209" s="251"/>
      <c r="CC209" s="251"/>
      <c r="CD209" s="251"/>
      <c r="CE209" s="251"/>
      <c r="CF209" s="251"/>
      <c r="CG209" s="251"/>
      <c r="CH209" s="251"/>
      <c r="CI209" s="251"/>
      <c r="CJ209" s="251"/>
      <c r="CK209" s="251"/>
      <c r="CL209" s="251"/>
      <c r="CM209" s="251"/>
      <c r="CN209" s="251"/>
      <c r="CO209" s="251"/>
      <c r="CP209" s="251"/>
      <c r="CQ209" s="251"/>
      <c r="CR209" s="251"/>
      <c r="CS209" s="251"/>
      <c r="CT209" s="251"/>
      <c r="CU209" s="251"/>
      <c r="CV209" s="251"/>
      <c r="CW209" s="251"/>
      <c r="CX209" s="251"/>
      <c r="CY209" s="251"/>
      <c r="CZ209" s="251"/>
      <c r="DA209" s="251"/>
      <c r="DB209" s="251"/>
      <c r="DC209" s="251"/>
      <c r="DD209" s="251"/>
      <c r="DE209" s="251"/>
      <c r="DF209" s="251"/>
      <c r="DG209" s="251"/>
      <c r="DH209" s="251"/>
      <c r="DI209" s="251"/>
      <c r="DJ209" s="251"/>
      <c r="DK209" s="251"/>
      <c r="DL209" s="251"/>
      <c r="DM209" s="251"/>
      <c r="DN209" s="251"/>
      <c r="DO209" s="251"/>
      <c r="DP209" s="251"/>
      <c r="DQ209" s="251"/>
      <c r="DR209" s="251"/>
      <c r="DS209" s="251"/>
      <c r="DT209" s="251"/>
      <c r="DU209" s="251"/>
      <c r="DV209" s="251"/>
      <c r="DW209" s="251"/>
      <c r="DX209" s="251"/>
      <c r="DY209" s="251"/>
      <c r="DZ209" s="251"/>
      <c r="EA209" s="251"/>
      <c r="EB209" s="251"/>
      <c r="EC209" s="251"/>
      <c r="ED209" s="251"/>
      <c r="EE209" s="251"/>
      <c r="EF209" s="251"/>
      <c r="EG209" s="251"/>
      <c r="EH209" s="251"/>
      <c r="EI209" s="251"/>
      <c r="EJ209" s="251"/>
      <c r="EK209" s="251"/>
      <c r="EL209" s="251"/>
      <c r="EM209" s="251"/>
      <c r="EN209" s="251"/>
      <c r="EO209" s="251"/>
      <c r="EP209" s="251"/>
      <c r="EQ209" s="251"/>
      <c r="ER209" s="251"/>
      <c r="ES209" s="251"/>
      <c r="ET209" s="251"/>
      <c r="EU209" s="251"/>
      <c r="EV209" s="251"/>
      <c r="EW209" s="251"/>
      <c r="EX209" s="251"/>
      <c r="EY209" s="251"/>
      <c r="EZ209" s="251"/>
      <c r="FA209" s="251"/>
      <c r="FB209" s="251"/>
      <c r="FC209" s="251"/>
      <c r="FD209" s="251"/>
      <c r="FE209" s="251"/>
      <c r="FF209" s="251"/>
      <c r="FG209" s="251"/>
      <c r="FH209" s="251"/>
      <c r="FI209" s="251"/>
      <c r="FJ209" s="251"/>
      <c r="FK209" s="251"/>
      <c r="FL209" s="251"/>
      <c r="FM209" s="251"/>
      <c r="FN209" s="251"/>
      <c r="FO209" s="251"/>
      <c r="FP209" s="251"/>
      <c r="FQ209" s="251"/>
      <c r="FR209" s="251"/>
      <c r="FS209" s="251"/>
      <c r="FT209" s="251"/>
      <c r="FU209" s="251"/>
      <c r="FV209" s="251"/>
      <c r="FW209" s="251"/>
      <c r="FX209" s="251"/>
      <c r="FY209" s="251"/>
      <c r="FZ209" s="251"/>
      <c r="GA209" s="251"/>
      <c r="GB209" s="251"/>
      <c r="GC209" s="251"/>
      <c r="GD209" s="251"/>
      <c r="GE209" s="251"/>
      <c r="GF209" s="251"/>
      <c r="GG209" s="251"/>
      <c r="GH209" s="251"/>
      <c r="GI209" s="251"/>
      <c r="GJ209" s="251"/>
      <c r="GK209" s="251"/>
      <c r="GL209" s="251"/>
      <c r="GM209" s="251"/>
      <c r="GN209" s="251"/>
      <c r="GO209" s="251"/>
      <c r="GP209" s="251"/>
      <c r="GQ209" s="251"/>
      <c r="GR209" s="251"/>
      <c r="GS209" s="251"/>
      <c r="GT209" s="251"/>
      <c r="GU209" s="251"/>
      <c r="GV209" s="251"/>
      <c r="GW209" s="251"/>
      <c r="GX209" s="251"/>
      <c r="GY209" s="251"/>
      <c r="GZ209" s="251"/>
      <c r="HA209" s="251"/>
      <c r="HB209" s="251"/>
      <c r="HC209" s="251"/>
      <c r="HD209" s="251"/>
      <c r="HE209" s="251"/>
      <c r="HF209" s="251"/>
      <c r="HG209" s="251"/>
      <c r="HH209" s="251"/>
      <c r="HI209" s="251"/>
      <c r="HJ209" s="251"/>
      <c r="HK209" s="251"/>
      <c r="HL209" s="251"/>
      <c r="HM209" s="251"/>
      <c r="HN209" s="251"/>
      <c r="HO209" s="251"/>
      <c r="HP209" s="251"/>
      <c r="HQ209" s="251"/>
      <c r="HR209" s="251"/>
      <c r="HS209" s="251"/>
      <c r="HT209" s="251"/>
      <c r="HU209" s="251"/>
      <c r="HV209" s="251"/>
      <c r="HW209" s="251"/>
      <c r="HX209" s="251"/>
      <c r="HY209" s="251"/>
      <c r="HZ209" s="251"/>
      <c r="IA209" s="251"/>
      <c r="IB209" s="251"/>
      <c r="IC209" s="251"/>
      <c r="ID209" s="251"/>
      <c r="IE209" s="251"/>
      <c r="IF209" s="251"/>
      <c r="IG209" s="251"/>
      <c r="IH209" s="251"/>
      <c r="II209" s="251"/>
      <c r="IJ209" s="251"/>
      <c r="IK209" s="251"/>
      <c r="IL209" s="251"/>
      <c r="IM209" s="251"/>
      <c r="IN209" s="251"/>
      <c r="IO209" s="251"/>
      <c r="IP209" s="251"/>
      <c r="IQ209" s="251"/>
      <c r="IR209" s="251"/>
      <c r="IS209" s="251"/>
      <c r="IT209" s="251"/>
      <c r="IU209" s="251"/>
      <c r="IV209" s="251"/>
    </row>
    <row r="210" spans="1:256" ht="12.75" customHeight="1">
      <c r="A210" s="794"/>
      <c r="B210" s="797"/>
      <c r="C210" s="247" t="s">
        <v>1</v>
      </c>
      <c r="D210" s="248">
        <f t="shared" si="81"/>
        <v>534108</v>
      </c>
      <c r="E210" s="249">
        <f t="shared" si="82"/>
        <v>534108</v>
      </c>
      <c r="F210" s="249">
        <f t="shared" si="83"/>
        <v>534108</v>
      </c>
      <c r="G210" s="249">
        <v>0</v>
      </c>
      <c r="H210" s="249">
        <v>534108</v>
      </c>
      <c r="I210" s="249"/>
      <c r="J210" s="249"/>
      <c r="K210" s="249"/>
      <c r="L210" s="249"/>
      <c r="M210" s="249">
        <f t="shared" si="84"/>
        <v>0</v>
      </c>
      <c r="N210" s="249"/>
      <c r="O210" s="249"/>
      <c r="P210" s="249"/>
      <c r="Q210" s="250"/>
      <c r="R210" s="250"/>
      <c r="S210" s="250"/>
      <c r="T210" s="250"/>
      <c r="U210" s="250"/>
      <c r="V210" s="251"/>
      <c r="W210" s="251"/>
      <c r="X210" s="251"/>
      <c r="Y210" s="251"/>
      <c r="Z210" s="251"/>
      <c r="AA210" s="251"/>
      <c r="AB210" s="251"/>
      <c r="AC210" s="251"/>
      <c r="AD210" s="251"/>
      <c r="AE210" s="251"/>
      <c r="AF210" s="251"/>
      <c r="AG210" s="251"/>
      <c r="AH210" s="251"/>
      <c r="AI210" s="251"/>
      <c r="AJ210" s="251"/>
      <c r="AK210" s="251"/>
      <c r="AL210" s="251"/>
      <c r="AM210" s="251"/>
      <c r="AN210" s="251"/>
      <c r="AO210" s="251"/>
      <c r="AP210" s="251"/>
      <c r="AQ210" s="251"/>
      <c r="AR210" s="251"/>
      <c r="AS210" s="251"/>
      <c r="AT210" s="251"/>
      <c r="AU210" s="251"/>
      <c r="AV210" s="251"/>
      <c r="AW210" s="251"/>
      <c r="AX210" s="251"/>
      <c r="AY210" s="251"/>
      <c r="AZ210" s="251"/>
      <c r="BA210" s="251"/>
      <c r="BB210" s="251"/>
      <c r="BC210" s="251"/>
      <c r="BD210" s="251"/>
      <c r="BE210" s="251"/>
      <c r="BF210" s="251"/>
      <c r="BG210" s="251"/>
      <c r="BH210" s="251"/>
      <c r="BI210" s="251"/>
      <c r="BJ210" s="251"/>
      <c r="BK210" s="251"/>
      <c r="BL210" s="251"/>
      <c r="BM210" s="251"/>
      <c r="BN210" s="251"/>
      <c r="BO210" s="251"/>
      <c r="BP210" s="251"/>
      <c r="BQ210" s="251"/>
      <c r="BR210" s="251"/>
      <c r="BS210" s="251"/>
      <c r="BT210" s="251"/>
      <c r="BU210" s="251"/>
      <c r="BV210" s="251"/>
      <c r="BW210" s="251"/>
      <c r="BX210" s="251"/>
      <c r="BY210" s="251"/>
      <c r="BZ210" s="251"/>
      <c r="CA210" s="251"/>
      <c r="CB210" s="251"/>
      <c r="CC210" s="251"/>
      <c r="CD210" s="251"/>
      <c r="CE210" s="251"/>
      <c r="CF210" s="251"/>
      <c r="CG210" s="251"/>
      <c r="CH210" s="251"/>
      <c r="CI210" s="251"/>
      <c r="CJ210" s="251"/>
      <c r="CK210" s="251"/>
      <c r="CL210" s="251"/>
      <c r="CM210" s="251"/>
      <c r="CN210" s="251"/>
      <c r="CO210" s="251"/>
      <c r="CP210" s="251"/>
      <c r="CQ210" s="251"/>
      <c r="CR210" s="251"/>
      <c r="CS210" s="251"/>
      <c r="CT210" s="251"/>
      <c r="CU210" s="251"/>
      <c r="CV210" s="251"/>
      <c r="CW210" s="251"/>
      <c r="CX210" s="251"/>
      <c r="CY210" s="251"/>
      <c r="CZ210" s="251"/>
      <c r="DA210" s="251"/>
      <c r="DB210" s="251"/>
      <c r="DC210" s="251"/>
      <c r="DD210" s="251"/>
      <c r="DE210" s="251"/>
      <c r="DF210" s="251"/>
      <c r="DG210" s="251"/>
      <c r="DH210" s="251"/>
      <c r="DI210" s="251"/>
      <c r="DJ210" s="251"/>
      <c r="DK210" s="251"/>
      <c r="DL210" s="251"/>
      <c r="DM210" s="251"/>
      <c r="DN210" s="251"/>
      <c r="DO210" s="251"/>
      <c r="DP210" s="251"/>
      <c r="DQ210" s="251"/>
      <c r="DR210" s="251"/>
      <c r="DS210" s="251"/>
      <c r="DT210" s="251"/>
      <c r="DU210" s="251"/>
      <c r="DV210" s="251"/>
      <c r="DW210" s="251"/>
      <c r="DX210" s="251"/>
      <c r="DY210" s="251"/>
      <c r="DZ210" s="251"/>
      <c r="EA210" s="251"/>
      <c r="EB210" s="251"/>
      <c r="EC210" s="251"/>
      <c r="ED210" s="251"/>
      <c r="EE210" s="251"/>
      <c r="EF210" s="251"/>
      <c r="EG210" s="251"/>
      <c r="EH210" s="251"/>
      <c r="EI210" s="251"/>
      <c r="EJ210" s="251"/>
      <c r="EK210" s="251"/>
      <c r="EL210" s="251"/>
      <c r="EM210" s="251"/>
      <c r="EN210" s="251"/>
      <c r="EO210" s="251"/>
      <c r="EP210" s="251"/>
      <c r="EQ210" s="251"/>
      <c r="ER210" s="251"/>
      <c r="ES210" s="251"/>
      <c r="ET210" s="251"/>
      <c r="EU210" s="251"/>
      <c r="EV210" s="251"/>
      <c r="EW210" s="251"/>
      <c r="EX210" s="251"/>
      <c r="EY210" s="251"/>
      <c r="EZ210" s="251"/>
      <c r="FA210" s="251"/>
      <c r="FB210" s="251"/>
      <c r="FC210" s="251"/>
      <c r="FD210" s="251"/>
      <c r="FE210" s="251"/>
      <c r="FF210" s="251"/>
      <c r="FG210" s="251"/>
      <c r="FH210" s="251"/>
      <c r="FI210" s="251"/>
      <c r="FJ210" s="251"/>
      <c r="FK210" s="251"/>
      <c r="FL210" s="251"/>
      <c r="FM210" s="251"/>
      <c r="FN210" s="251"/>
      <c r="FO210" s="251"/>
      <c r="FP210" s="251"/>
      <c r="FQ210" s="251"/>
      <c r="FR210" s="251"/>
      <c r="FS210" s="251"/>
      <c r="FT210" s="251"/>
      <c r="FU210" s="251"/>
      <c r="FV210" s="251"/>
      <c r="FW210" s="251"/>
      <c r="FX210" s="251"/>
      <c r="FY210" s="251"/>
      <c r="FZ210" s="251"/>
      <c r="GA210" s="251"/>
      <c r="GB210" s="251"/>
      <c r="GC210" s="251"/>
      <c r="GD210" s="251"/>
      <c r="GE210" s="251"/>
      <c r="GF210" s="251"/>
      <c r="GG210" s="251"/>
      <c r="GH210" s="251"/>
      <c r="GI210" s="251"/>
      <c r="GJ210" s="251"/>
      <c r="GK210" s="251"/>
      <c r="GL210" s="251"/>
      <c r="GM210" s="251"/>
      <c r="GN210" s="251"/>
      <c r="GO210" s="251"/>
      <c r="GP210" s="251"/>
      <c r="GQ210" s="251"/>
      <c r="GR210" s="251"/>
      <c r="GS210" s="251"/>
      <c r="GT210" s="251"/>
      <c r="GU210" s="251"/>
      <c r="GV210" s="251"/>
      <c r="GW210" s="251"/>
      <c r="GX210" s="251"/>
      <c r="GY210" s="251"/>
      <c r="GZ210" s="251"/>
      <c r="HA210" s="251"/>
      <c r="HB210" s="251"/>
      <c r="HC210" s="251"/>
      <c r="HD210" s="251"/>
      <c r="HE210" s="251"/>
      <c r="HF210" s="251"/>
      <c r="HG210" s="251"/>
      <c r="HH210" s="251"/>
      <c r="HI210" s="251"/>
      <c r="HJ210" s="251"/>
      <c r="HK210" s="251"/>
      <c r="HL210" s="251"/>
      <c r="HM210" s="251"/>
      <c r="HN210" s="251"/>
      <c r="HO210" s="251"/>
      <c r="HP210" s="251"/>
      <c r="HQ210" s="251"/>
      <c r="HR210" s="251"/>
      <c r="HS210" s="251"/>
      <c r="HT210" s="251"/>
      <c r="HU210" s="251"/>
      <c r="HV210" s="251"/>
      <c r="HW210" s="251"/>
      <c r="HX210" s="251"/>
      <c r="HY210" s="251"/>
      <c r="HZ210" s="251"/>
      <c r="IA210" s="251"/>
      <c r="IB210" s="251"/>
      <c r="IC210" s="251"/>
      <c r="ID210" s="251"/>
      <c r="IE210" s="251"/>
      <c r="IF210" s="251"/>
      <c r="IG210" s="251"/>
      <c r="IH210" s="251"/>
      <c r="II210" s="251"/>
      <c r="IJ210" s="251"/>
      <c r="IK210" s="251"/>
      <c r="IL210" s="251"/>
      <c r="IM210" s="251"/>
      <c r="IN210" s="251"/>
      <c r="IO210" s="251"/>
      <c r="IP210" s="251"/>
      <c r="IQ210" s="251"/>
      <c r="IR210" s="251"/>
      <c r="IS210" s="251"/>
      <c r="IT210" s="251"/>
      <c r="IU210" s="251"/>
      <c r="IV210" s="251"/>
    </row>
    <row r="211" spans="1:256" ht="12.75" customHeight="1">
      <c r="A211" s="795"/>
      <c r="B211" s="798"/>
      <c r="C211" s="247" t="s">
        <v>2</v>
      </c>
      <c r="D211" s="248">
        <f>D209+D210</f>
        <v>10089605</v>
      </c>
      <c r="E211" s="249">
        <f t="shared" ref="E211:P211" si="90">E209+E210</f>
        <v>10089605</v>
      </c>
      <c r="F211" s="249">
        <f t="shared" si="90"/>
        <v>10072605</v>
      </c>
      <c r="G211" s="249">
        <f t="shared" si="90"/>
        <v>6995076</v>
      </c>
      <c r="H211" s="249">
        <f t="shared" si="90"/>
        <v>3077529</v>
      </c>
      <c r="I211" s="249">
        <f t="shared" si="90"/>
        <v>0</v>
      </c>
      <c r="J211" s="249">
        <f t="shared" si="90"/>
        <v>17000</v>
      </c>
      <c r="K211" s="249">
        <f t="shared" si="90"/>
        <v>0</v>
      </c>
      <c r="L211" s="249">
        <f t="shared" si="90"/>
        <v>0</v>
      </c>
      <c r="M211" s="249">
        <f t="shared" si="90"/>
        <v>0</v>
      </c>
      <c r="N211" s="249">
        <f t="shared" si="90"/>
        <v>0</v>
      </c>
      <c r="O211" s="249">
        <f t="shared" si="90"/>
        <v>0</v>
      </c>
      <c r="P211" s="249">
        <f t="shared" si="90"/>
        <v>0</v>
      </c>
      <c r="Q211" s="250"/>
      <c r="R211" s="250"/>
      <c r="S211" s="250"/>
      <c r="T211" s="250"/>
      <c r="U211" s="250"/>
      <c r="V211" s="251"/>
      <c r="W211" s="251"/>
      <c r="X211" s="251"/>
      <c r="Y211" s="251"/>
      <c r="Z211" s="251"/>
      <c r="AA211" s="251"/>
      <c r="AB211" s="251"/>
      <c r="AC211" s="251"/>
      <c r="AD211" s="251"/>
      <c r="AE211" s="251"/>
      <c r="AF211" s="251"/>
      <c r="AG211" s="251"/>
      <c r="AH211" s="251"/>
      <c r="AI211" s="251"/>
      <c r="AJ211" s="251"/>
      <c r="AK211" s="251"/>
      <c r="AL211" s="251"/>
      <c r="AM211" s="251"/>
      <c r="AN211" s="251"/>
      <c r="AO211" s="251"/>
      <c r="AP211" s="251"/>
      <c r="AQ211" s="251"/>
      <c r="AR211" s="251"/>
      <c r="AS211" s="251"/>
      <c r="AT211" s="251"/>
      <c r="AU211" s="251"/>
      <c r="AV211" s="251"/>
      <c r="AW211" s="251"/>
      <c r="AX211" s="251"/>
      <c r="AY211" s="251"/>
      <c r="AZ211" s="251"/>
      <c r="BA211" s="251"/>
      <c r="BB211" s="251"/>
      <c r="BC211" s="251"/>
      <c r="BD211" s="251"/>
      <c r="BE211" s="251"/>
      <c r="BF211" s="251"/>
      <c r="BG211" s="251"/>
      <c r="BH211" s="251"/>
      <c r="BI211" s="251"/>
      <c r="BJ211" s="251"/>
      <c r="BK211" s="251"/>
      <c r="BL211" s="251"/>
      <c r="BM211" s="251"/>
      <c r="BN211" s="251"/>
      <c r="BO211" s="251"/>
      <c r="BP211" s="251"/>
      <c r="BQ211" s="251"/>
      <c r="BR211" s="251"/>
      <c r="BS211" s="251"/>
      <c r="BT211" s="251"/>
      <c r="BU211" s="251"/>
      <c r="BV211" s="251"/>
      <c r="BW211" s="251"/>
      <c r="BX211" s="251"/>
      <c r="BY211" s="251"/>
      <c r="BZ211" s="251"/>
      <c r="CA211" s="251"/>
      <c r="CB211" s="251"/>
      <c r="CC211" s="251"/>
      <c r="CD211" s="251"/>
      <c r="CE211" s="251"/>
      <c r="CF211" s="251"/>
      <c r="CG211" s="251"/>
      <c r="CH211" s="251"/>
      <c r="CI211" s="251"/>
      <c r="CJ211" s="251"/>
      <c r="CK211" s="251"/>
      <c r="CL211" s="251"/>
      <c r="CM211" s="251"/>
      <c r="CN211" s="251"/>
      <c r="CO211" s="251"/>
      <c r="CP211" s="251"/>
      <c r="CQ211" s="251"/>
      <c r="CR211" s="251"/>
      <c r="CS211" s="251"/>
      <c r="CT211" s="251"/>
      <c r="CU211" s="251"/>
      <c r="CV211" s="251"/>
      <c r="CW211" s="251"/>
      <c r="CX211" s="251"/>
      <c r="CY211" s="251"/>
      <c r="CZ211" s="251"/>
      <c r="DA211" s="251"/>
      <c r="DB211" s="251"/>
      <c r="DC211" s="251"/>
      <c r="DD211" s="251"/>
      <c r="DE211" s="251"/>
      <c r="DF211" s="251"/>
      <c r="DG211" s="251"/>
      <c r="DH211" s="251"/>
      <c r="DI211" s="251"/>
      <c r="DJ211" s="251"/>
      <c r="DK211" s="251"/>
      <c r="DL211" s="251"/>
      <c r="DM211" s="251"/>
      <c r="DN211" s="251"/>
      <c r="DO211" s="251"/>
      <c r="DP211" s="251"/>
      <c r="DQ211" s="251"/>
      <c r="DR211" s="251"/>
      <c r="DS211" s="251"/>
      <c r="DT211" s="251"/>
      <c r="DU211" s="251"/>
      <c r="DV211" s="251"/>
      <c r="DW211" s="251"/>
      <c r="DX211" s="251"/>
      <c r="DY211" s="251"/>
      <c r="DZ211" s="251"/>
      <c r="EA211" s="251"/>
      <c r="EB211" s="251"/>
      <c r="EC211" s="251"/>
      <c r="ED211" s="251"/>
      <c r="EE211" s="251"/>
      <c r="EF211" s="251"/>
      <c r="EG211" s="251"/>
      <c r="EH211" s="251"/>
      <c r="EI211" s="251"/>
      <c r="EJ211" s="251"/>
      <c r="EK211" s="251"/>
      <c r="EL211" s="251"/>
      <c r="EM211" s="251"/>
      <c r="EN211" s="251"/>
      <c r="EO211" s="251"/>
      <c r="EP211" s="251"/>
      <c r="EQ211" s="251"/>
      <c r="ER211" s="251"/>
      <c r="ES211" s="251"/>
      <c r="ET211" s="251"/>
      <c r="EU211" s="251"/>
      <c r="EV211" s="251"/>
      <c r="EW211" s="251"/>
      <c r="EX211" s="251"/>
      <c r="EY211" s="251"/>
      <c r="EZ211" s="251"/>
      <c r="FA211" s="251"/>
      <c r="FB211" s="251"/>
      <c r="FC211" s="251"/>
      <c r="FD211" s="251"/>
      <c r="FE211" s="251"/>
      <c r="FF211" s="251"/>
      <c r="FG211" s="251"/>
      <c r="FH211" s="251"/>
      <c r="FI211" s="251"/>
      <c r="FJ211" s="251"/>
      <c r="FK211" s="251"/>
      <c r="FL211" s="251"/>
      <c r="FM211" s="251"/>
      <c r="FN211" s="251"/>
      <c r="FO211" s="251"/>
      <c r="FP211" s="251"/>
      <c r="FQ211" s="251"/>
      <c r="FR211" s="251"/>
      <c r="FS211" s="251"/>
      <c r="FT211" s="251"/>
      <c r="FU211" s="251"/>
      <c r="FV211" s="251"/>
      <c r="FW211" s="251"/>
      <c r="FX211" s="251"/>
      <c r="FY211" s="251"/>
      <c r="FZ211" s="251"/>
      <c r="GA211" s="251"/>
      <c r="GB211" s="251"/>
      <c r="GC211" s="251"/>
      <c r="GD211" s="251"/>
      <c r="GE211" s="251"/>
      <c r="GF211" s="251"/>
      <c r="GG211" s="251"/>
      <c r="GH211" s="251"/>
      <c r="GI211" s="251"/>
      <c r="GJ211" s="251"/>
      <c r="GK211" s="251"/>
      <c r="GL211" s="251"/>
      <c r="GM211" s="251"/>
      <c r="GN211" s="251"/>
      <c r="GO211" s="251"/>
      <c r="GP211" s="251"/>
      <c r="GQ211" s="251"/>
      <c r="GR211" s="251"/>
      <c r="GS211" s="251"/>
      <c r="GT211" s="251"/>
      <c r="GU211" s="251"/>
      <c r="GV211" s="251"/>
      <c r="GW211" s="251"/>
      <c r="GX211" s="251"/>
      <c r="GY211" s="251"/>
      <c r="GZ211" s="251"/>
      <c r="HA211" s="251"/>
      <c r="HB211" s="251"/>
      <c r="HC211" s="251"/>
      <c r="HD211" s="251"/>
      <c r="HE211" s="251"/>
      <c r="HF211" s="251"/>
      <c r="HG211" s="251"/>
      <c r="HH211" s="251"/>
      <c r="HI211" s="251"/>
      <c r="HJ211" s="251"/>
      <c r="HK211" s="251"/>
      <c r="HL211" s="251"/>
      <c r="HM211" s="251"/>
      <c r="HN211" s="251"/>
      <c r="HO211" s="251"/>
      <c r="HP211" s="251"/>
      <c r="HQ211" s="251"/>
      <c r="HR211" s="251"/>
      <c r="HS211" s="251"/>
      <c r="HT211" s="251"/>
      <c r="HU211" s="251"/>
      <c r="HV211" s="251"/>
      <c r="HW211" s="251"/>
      <c r="HX211" s="251"/>
      <c r="HY211" s="251"/>
      <c r="HZ211" s="251"/>
      <c r="IA211" s="251"/>
      <c r="IB211" s="251"/>
      <c r="IC211" s="251"/>
      <c r="ID211" s="251"/>
      <c r="IE211" s="251"/>
      <c r="IF211" s="251"/>
      <c r="IG211" s="251"/>
      <c r="IH211" s="251"/>
      <c r="II211" s="251"/>
      <c r="IJ211" s="251"/>
      <c r="IK211" s="251"/>
      <c r="IL211" s="251"/>
      <c r="IM211" s="251"/>
      <c r="IN211" s="251"/>
      <c r="IO211" s="251"/>
      <c r="IP211" s="251"/>
      <c r="IQ211" s="251"/>
      <c r="IR211" s="251"/>
      <c r="IS211" s="251"/>
      <c r="IT211" s="251"/>
      <c r="IU211" s="251"/>
      <c r="IV211" s="251"/>
    </row>
    <row r="212" spans="1:256" ht="12.75" customHeight="1">
      <c r="A212" s="793" t="s">
        <v>570</v>
      </c>
      <c r="B212" s="796" t="s">
        <v>201</v>
      </c>
      <c r="C212" s="247" t="s">
        <v>0</v>
      </c>
      <c r="D212" s="248">
        <f t="shared" si="81"/>
        <v>4457751</v>
      </c>
      <c r="E212" s="249">
        <f t="shared" si="82"/>
        <v>4457751</v>
      </c>
      <c r="F212" s="249">
        <f t="shared" si="83"/>
        <v>4449775</v>
      </c>
      <c r="G212" s="249">
        <v>4194807</v>
      </c>
      <c r="H212" s="249">
        <v>254968</v>
      </c>
      <c r="I212" s="249">
        <v>0</v>
      </c>
      <c r="J212" s="249">
        <v>7976</v>
      </c>
      <c r="K212" s="249">
        <v>0</v>
      </c>
      <c r="L212" s="249">
        <v>0</v>
      </c>
      <c r="M212" s="249">
        <f t="shared" si="84"/>
        <v>0</v>
      </c>
      <c r="N212" s="249">
        <v>0</v>
      </c>
      <c r="O212" s="249">
        <v>0</v>
      </c>
      <c r="P212" s="249">
        <v>0</v>
      </c>
      <c r="Q212" s="250"/>
      <c r="R212" s="250"/>
      <c r="S212" s="250"/>
      <c r="T212" s="250"/>
      <c r="U212" s="250"/>
      <c r="V212" s="251"/>
      <c r="W212" s="251"/>
      <c r="X212" s="251"/>
      <c r="Y212" s="251"/>
      <c r="Z212" s="251"/>
      <c r="AA212" s="251"/>
      <c r="AB212" s="251"/>
      <c r="AC212" s="251"/>
      <c r="AD212" s="251"/>
      <c r="AE212" s="251"/>
      <c r="AF212" s="251"/>
      <c r="AG212" s="251"/>
      <c r="AH212" s="251"/>
      <c r="AI212" s="251"/>
      <c r="AJ212" s="251"/>
      <c r="AK212" s="251"/>
      <c r="AL212" s="251"/>
      <c r="AM212" s="251"/>
      <c r="AN212" s="251"/>
      <c r="AO212" s="251"/>
      <c r="AP212" s="251"/>
      <c r="AQ212" s="251"/>
      <c r="AR212" s="251"/>
      <c r="AS212" s="251"/>
      <c r="AT212" s="251"/>
      <c r="AU212" s="251"/>
      <c r="AV212" s="251"/>
      <c r="AW212" s="251"/>
      <c r="AX212" s="251"/>
      <c r="AY212" s="251"/>
      <c r="AZ212" s="251"/>
      <c r="BA212" s="251"/>
      <c r="BB212" s="251"/>
      <c r="BC212" s="251"/>
      <c r="BD212" s="251"/>
      <c r="BE212" s="251"/>
      <c r="BF212" s="251"/>
      <c r="BG212" s="251"/>
      <c r="BH212" s="251"/>
      <c r="BI212" s="251"/>
      <c r="BJ212" s="251"/>
      <c r="BK212" s="251"/>
      <c r="BL212" s="251"/>
      <c r="BM212" s="251"/>
      <c r="BN212" s="251"/>
      <c r="BO212" s="251"/>
      <c r="BP212" s="251"/>
      <c r="BQ212" s="251"/>
      <c r="BR212" s="251"/>
      <c r="BS212" s="251"/>
      <c r="BT212" s="251"/>
      <c r="BU212" s="251"/>
      <c r="BV212" s="251"/>
      <c r="BW212" s="251"/>
      <c r="BX212" s="251"/>
      <c r="BY212" s="251"/>
      <c r="BZ212" s="251"/>
      <c r="CA212" s="251"/>
      <c r="CB212" s="251"/>
      <c r="CC212" s="251"/>
      <c r="CD212" s="251"/>
      <c r="CE212" s="251"/>
      <c r="CF212" s="251"/>
      <c r="CG212" s="251"/>
      <c r="CH212" s="251"/>
      <c r="CI212" s="251"/>
      <c r="CJ212" s="251"/>
      <c r="CK212" s="251"/>
      <c r="CL212" s="251"/>
      <c r="CM212" s="251"/>
      <c r="CN212" s="251"/>
      <c r="CO212" s="251"/>
      <c r="CP212" s="251"/>
      <c r="CQ212" s="251"/>
      <c r="CR212" s="251"/>
      <c r="CS212" s="251"/>
      <c r="CT212" s="251"/>
      <c r="CU212" s="251"/>
      <c r="CV212" s="251"/>
      <c r="CW212" s="251"/>
      <c r="CX212" s="251"/>
      <c r="CY212" s="251"/>
      <c r="CZ212" s="251"/>
      <c r="DA212" s="251"/>
      <c r="DB212" s="251"/>
      <c r="DC212" s="251"/>
      <c r="DD212" s="251"/>
      <c r="DE212" s="251"/>
      <c r="DF212" s="251"/>
      <c r="DG212" s="251"/>
      <c r="DH212" s="251"/>
      <c r="DI212" s="251"/>
      <c r="DJ212" s="251"/>
      <c r="DK212" s="251"/>
      <c r="DL212" s="251"/>
      <c r="DM212" s="251"/>
      <c r="DN212" s="251"/>
      <c r="DO212" s="251"/>
      <c r="DP212" s="251"/>
      <c r="DQ212" s="251"/>
      <c r="DR212" s="251"/>
      <c r="DS212" s="251"/>
      <c r="DT212" s="251"/>
      <c r="DU212" s="251"/>
      <c r="DV212" s="251"/>
      <c r="DW212" s="251"/>
      <c r="DX212" s="251"/>
      <c r="DY212" s="251"/>
      <c r="DZ212" s="251"/>
      <c r="EA212" s="251"/>
      <c r="EB212" s="251"/>
      <c r="EC212" s="251"/>
      <c r="ED212" s="251"/>
      <c r="EE212" s="251"/>
      <c r="EF212" s="251"/>
      <c r="EG212" s="251"/>
      <c r="EH212" s="251"/>
      <c r="EI212" s="251"/>
      <c r="EJ212" s="251"/>
      <c r="EK212" s="251"/>
      <c r="EL212" s="251"/>
      <c r="EM212" s="251"/>
      <c r="EN212" s="251"/>
      <c r="EO212" s="251"/>
      <c r="EP212" s="251"/>
      <c r="EQ212" s="251"/>
      <c r="ER212" s="251"/>
      <c r="ES212" s="251"/>
      <c r="ET212" s="251"/>
      <c r="EU212" s="251"/>
      <c r="EV212" s="251"/>
      <c r="EW212" s="251"/>
      <c r="EX212" s="251"/>
      <c r="EY212" s="251"/>
      <c r="EZ212" s="251"/>
      <c r="FA212" s="251"/>
      <c r="FB212" s="251"/>
      <c r="FC212" s="251"/>
      <c r="FD212" s="251"/>
      <c r="FE212" s="251"/>
      <c r="FF212" s="251"/>
      <c r="FG212" s="251"/>
      <c r="FH212" s="251"/>
      <c r="FI212" s="251"/>
      <c r="FJ212" s="251"/>
      <c r="FK212" s="251"/>
      <c r="FL212" s="251"/>
      <c r="FM212" s="251"/>
      <c r="FN212" s="251"/>
      <c r="FO212" s="251"/>
      <c r="FP212" s="251"/>
      <c r="FQ212" s="251"/>
      <c r="FR212" s="251"/>
      <c r="FS212" s="251"/>
      <c r="FT212" s="251"/>
      <c r="FU212" s="251"/>
      <c r="FV212" s="251"/>
      <c r="FW212" s="251"/>
      <c r="FX212" s="251"/>
      <c r="FY212" s="251"/>
      <c r="FZ212" s="251"/>
      <c r="GA212" s="251"/>
      <c r="GB212" s="251"/>
      <c r="GC212" s="251"/>
      <c r="GD212" s="251"/>
      <c r="GE212" s="251"/>
      <c r="GF212" s="251"/>
      <c r="GG212" s="251"/>
      <c r="GH212" s="251"/>
      <c r="GI212" s="251"/>
      <c r="GJ212" s="251"/>
      <c r="GK212" s="251"/>
      <c r="GL212" s="251"/>
      <c r="GM212" s="251"/>
      <c r="GN212" s="251"/>
      <c r="GO212" s="251"/>
      <c r="GP212" s="251"/>
      <c r="GQ212" s="251"/>
      <c r="GR212" s="251"/>
      <c r="GS212" s="251"/>
      <c r="GT212" s="251"/>
      <c r="GU212" s="251"/>
      <c r="GV212" s="251"/>
      <c r="GW212" s="251"/>
      <c r="GX212" s="251"/>
      <c r="GY212" s="251"/>
      <c r="GZ212" s="251"/>
      <c r="HA212" s="251"/>
      <c r="HB212" s="251"/>
      <c r="HC212" s="251"/>
      <c r="HD212" s="251"/>
      <c r="HE212" s="251"/>
      <c r="HF212" s="251"/>
      <c r="HG212" s="251"/>
      <c r="HH212" s="251"/>
      <c r="HI212" s="251"/>
      <c r="HJ212" s="251"/>
      <c r="HK212" s="251"/>
      <c r="HL212" s="251"/>
      <c r="HM212" s="251"/>
      <c r="HN212" s="251"/>
      <c r="HO212" s="251"/>
      <c r="HP212" s="251"/>
      <c r="HQ212" s="251"/>
      <c r="HR212" s="251"/>
      <c r="HS212" s="251"/>
      <c r="HT212" s="251"/>
      <c r="HU212" s="251"/>
      <c r="HV212" s="251"/>
      <c r="HW212" s="251"/>
      <c r="HX212" s="251"/>
      <c r="HY212" s="251"/>
      <c r="HZ212" s="251"/>
      <c r="IA212" s="251"/>
      <c r="IB212" s="251"/>
      <c r="IC212" s="251"/>
      <c r="ID212" s="251"/>
      <c r="IE212" s="251"/>
      <c r="IF212" s="251"/>
      <c r="IG212" s="251"/>
      <c r="IH212" s="251"/>
      <c r="II212" s="251"/>
      <c r="IJ212" s="251"/>
      <c r="IK212" s="251"/>
      <c r="IL212" s="251"/>
      <c r="IM212" s="251"/>
      <c r="IN212" s="251"/>
      <c r="IO212" s="251"/>
      <c r="IP212" s="251"/>
      <c r="IQ212" s="251"/>
      <c r="IR212" s="251"/>
      <c r="IS212" s="251"/>
      <c r="IT212" s="251"/>
      <c r="IU212" s="251"/>
      <c r="IV212" s="251"/>
    </row>
    <row r="213" spans="1:256" ht="12.75" customHeight="1">
      <c r="A213" s="794"/>
      <c r="B213" s="797"/>
      <c r="C213" s="247" t="s">
        <v>1</v>
      </c>
      <c r="D213" s="248">
        <f t="shared" si="81"/>
        <v>204397</v>
      </c>
      <c r="E213" s="249">
        <f t="shared" si="82"/>
        <v>204397</v>
      </c>
      <c r="F213" s="249">
        <f t="shared" si="83"/>
        <v>204397</v>
      </c>
      <c r="G213" s="249">
        <f>204397-6633</f>
        <v>197764</v>
      </c>
      <c r="H213" s="249">
        <v>6633</v>
      </c>
      <c r="I213" s="249"/>
      <c r="J213" s="249"/>
      <c r="K213" s="249"/>
      <c r="L213" s="249"/>
      <c r="M213" s="249">
        <f t="shared" si="84"/>
        <v>0</v>
      </c>
      <c r="N213" s="249"/>
      <c r="O213" s="249"/>
      <c r="P213" s="249"/>
      <c r="Q213" s="250"/>
      <c r="R213" s="250"/>
      <c r="S213" s="250"/>
      <c r="T213" s="250"/>
      <c r="U213" s="250"/>
      <c r="V213" s="251"/>
      <c r="W213" s="251"/>
      <c r="X213" s="251"/>
      <c r="Y213" s="251"/>
      <c r="Z213" s="251"/>
      <c r="AA213" s="251"/>
      <c r="AB213" s="251"/>
      <c r="AC213" s="251"/>
      <c r="AD213" s="251"/>
      <c r="AE213" s="251"/>
      <c r="AF213" s="251"/>
      <c r="AG213" s="251"/>
      <c r="AH213" s="251"/>
      <c r="AI213" s="251"/>
      <c r="AJ213" s="251"/>
      <c r="AK213" s="251"/>
      <c r="AL213" s="251"/>
      <c r="AM213" s="251"/>
      <c r="AN213" s="251"/>
      <c r="AO213" s="251"/>
      <c r="AP213" s="251"/>
      <c r="AQ213" s="251"/>
      <c r="AR213" s="251"/>
      <c r="AS213" s="251"/>
      <c r="AT213" s="251"/>
      <c r="AU213" s="251"/>
      <c r="AV213" s="251"/>
      <c r="AW213" s="251"/>
      <c r="AX213" s="251"/>
      <c r="AY213" s="251"/>
      <c r="AZ213" s="251"/>
      <c r="BA213" s="251"/>
      <c r="BB213" s="251"/>
      <c r="BC213" s="251"/>
      <c r="BD213" s="251"/>
      <c r="BE213" s="251"/>
      <c r="BF213" s="251"/>
      <c r="BG213" s="251"/>
      <c r="BH213" s="251"/>
      <c r="BI213" s="251"/>
      <c r="BJ213" s="251"/>
      <c r="BK213" s="251"/>
      <c r="BL213" s="251"/>
      <c r="BM213" s="251"/>
      <c r="BN213" s="251"/>
      <c r="BO213" s="251"/>
      <c r="BP213" s="251"/>
      <c r="BQ213" s="251"/>
      <c r="BR213" s="251"/>
      <c r="BS213" s="251"/>
      <c r="BT213" s="251"/>
      <c r="BU213" s="251"/>
      <c r="BV213" s="251"/>
      <c r="BW213" s="251"/>
      <c r="BX213" s="251"/>
      <c r="BY213" s="251"/>
      <c r="BZ213" s="251"/>
      <c r="CA213" s="251"/>
      <c r="CB213" s="251"/>
      <c r="CC213" s="251"/>
      <c r="CD213" s="251"/>
      <c r="CE213" s="251"/>
      <c r="CF213" s="251"/>
      <c r="CG213" s="251"/>
      <c r="CH213" s="251"/>
      <c r="CI213" s="251"/>
      <c r="CJ213" s="251"/>
      <c r="CK213" s="251"/>
      <c r="CL213" s="251"/>
      <c r="CM213" s="251"/>
      <c r="CN213" s="251"/>
      <c r="CO213" s="251"/>
      <c r="CP213" s="251"/>
      <c r="CQ213" s="251"/>
      <c r="CR213" s="251"/>
      <c r="CS213" s="251"/>
      <c r="CT213" s="251"/>
      <c r="CU213" s="251"/>
      <c r="CV213" s="251"/>
      <c r="CW213" s="251"/>
      <c r="CX213" s="251"/>
      <c r="CY213" s="251"/>
      <c r="CZ213" s="251"/>
      <c r="DA213" s="251"/>
      <c r="DB213" s="251"/>
      <c r="DC213" s="251"/>
      <c r="DD213" s="251"/>
      <c r="DE213" s="251"/>
      <c r="DF213" s="251"/>
      <c r="DG213" s="251"/>
      <c r="DH213" s="251"/>
      <c r="DI213" s="251"/>
      <c r="DJ213" s="251"/>
      <c r="DK213" s="251"/>
      <c r="DL213" s="251"/>
      <c r="DM213" s="251"/>
      <c r="DN213" s="251"/>
      <c r="DO213" s="251"/>
      <c r="DP213" s="251"/>
      <c r="DQ213" s="251"/>
      <c r="DR213" s="251"/>
      <c r="DS213" s="251"/>
      <c r="DT213" s="251"/>
      <c r="DU213" s="251"/>
      <c r="DV213" s="251"/>
      <c r="DW213" s="251"/>
      <c r="DX213" s="251"/>
      <c r="DY213" s="251"/>
      <c r="DZ213" s="251"/>
      <c r="EA213" s="251"/>
      <c r="EB213" s="251"/>
      <c r="EC213" s="251"/>
      <c r="ED213" s="251"/>
      <c r="EE213" s="251"/>
      <c r="EF213" s="251"/>
      <c r="EG213" s="251"/>
      <c r="EH213" s="251"/>
      <c r="EI213" s="251"/>
      <c r="EJ213" s="251"/>
      <c r="EK213" s="251"/>
      <c r="EL213" s="251"/>
      <c r="EM213" s="251"/>
      <c r="EN213" s="251"/>
      <c r="EO213" s="251"/>
      <c r="EP213" s="251"/>
      <c r="EQ213" s="251"/>
      <c r="ER213" s="251"/>
      <c r="ES213" s="251"/>
      <c r="ET213" s="251"/>
      <c r="EU213" s="251"/>
      <c r="EV213" s="251"/>
      <c r="EW213" s="251"/>
      <c r="EX213" s="251"/>
      <c r="EY213" s="251"/>
      <c r="EZ213" s="251"/>
      <c r="FA213" s="251"/>
      <c r="FB213" s="251"/>
      <c r="FC213" s="251"/>
      <c r="FD213" s="251"/>
      <c r="FE213" s="251"/>
      <c r="FF213" s="251"/>
      <c r="FG213" s="251"/>
      <c r="FH213" s="251"/>
      <c r="FI213" s="251"/>
      <c r="FJ213" s="251"/>
      <c r="FK213" s="251"/>
      <c r="FL213" s="251"/>
      <c r="FM213" s="251"/>
      <c r="FN213" s="251"/>
      <c r="FO213" s="251"/>
      <c r="FP213" s="251"/>
      <c r="FQ213" s="251"/>
      <c r="FR213" s="251"/>
      <c r="FS213" s="251"/>
      <c r="FT213" s="251"/>
      <c r="FU213" s="251"/>
      <c r="FV213" s="251"/>
      <c r="FW213" s="251"/>
      <c r="FX213" s="251"/>
      <c r="FY213" s="251"/>
      <c r="FZ213" s="251"/>
      <c r="GA213" s="251"/>
      <c r="GB213" s="251"/>
      <c r="GC213" s="251"/>
      <c r="GD213" s="251"/>
      <c r="GE213" s="251"/>
      <c r="GF213" s="251"/>
      <c r="GG213" s="251"/>
      <c r="GH213" s="251"/>
      <c r="GI213" s="251"/>
      <c r="GJ213" s="251"/>
      <c r="GK213" s="251"/>
      <c r="GL213" s="251"/>
      <c r="GM213" s="251"/>
      <c r="GN213" s="251"/>
      <c r="GO213" s="251"/>
      <c r="GP213" s="251"/>
      <c r="GQ213" s="251"/>
      <c r="GR213" s="251"/>
      <c r="GS213" s="251"/>
      <c r="GT213" s="251"/>
      <c r="GU213" s="251"/>
      <c r="GV213" s="251"/>
      <c r="GW213" s="251"/>
      <c r="GX213" s="251"/>
      <c r="GY213" s="251"/>
      <c r="GZ213" s="251"/>
      <c r="HA213" s="251"/>
      <c r="HB213" s="251"/>
      <c r="HC213" s="251"/>
      <c r="HD213" s="251"/>
      <c r="HE213" s="251"/>
      <c r="HF213" s="251"/>
      <c r="HG213" s="251"/>
      <c r="HH213" s="251"/>
      <c r="HI213" s="251"/>
      <c r="HJ213" s="251"/>
      <c r="HK213" s="251"/>
      <c r="HL213" s="251"/>
      <c r="HM213" s="251"/>
      <c r="HN213" s="251"/>
      <c r="HO213" s="251"/>
      <c r="HP213" s="251"/>
      <c r="HQ213" s="251"/>
      <c r="HR213" s="251"/>
      <c r="HS213" s="251"/>
      <c r="HT213" s="251"/>
      <c r="HU213" s="251"/>
      <c r="HV213" s="251"/>
      <c r="HW213" s="251"/>
      <c r="HX213" s="251"/>
      <c r="HY213" s="251"/>
      <c r="HZ213" s="251"/>
      <c r="IA213" s="251"/>
      <c r="IB213" s="251"/>
      <c r="IC213" s="251"/>
      <c r="ID213" s="251"/>
      <c r="IE213" s="251"/>
      <c r="IF213" s="251"/>
      <c r="IG213" s="251"/>
      <c r="IH213" s="251"/>
      <c r="II213" s="251"/>
      <c r="IJ213" s="251"/>
      <c r="IK213" s="251"/>
      <c r="IL213" s="251"/>
      <c r="IM213" s="251"/>
      <c r="IN213" s="251"/>
      <c r="IO213" s="251"/>
      <c r="IP213" s="251"/>
      <c r="IQ213" s="251"/>
      <c r="IR213" s="251"/>
      <c r="IS213" s="251"/>
      <c r="IT213" s="251"/>
      <c r="IU213" s="251"/>
      <c r="IV213" s="251"/>
    </row>
    <row r="214" spans="1:256" ht="12.75" customHeight="1">
      <c r="A214" s="795"/>
      <c r="B214" s="798"/>
      <c r="C214" s="247" t="s">
        <v>2</v>
      </c>
      <c r="D214" s="248">
        <f>D212+D213</f>
        <v>4662148</v>
      </c>
      <c r="E214" s="249">
        <f t="shared" ref="E214:P214" si="91">E212+E213</f>
        <v>4662148</v>
      </c>
      <c r="F214" s="249">
        <f t="shared" si="91"/>
        <v>4654172</v>
      </c>
      <c r="G214" s="249">
        <f t="shared" si="91"/>
        <v>4392571</v>
      </c>
      <c r="H214" s="249">
        <f t="shared" si="91"/>
        <v>261601</v>
      </c>
      <c r="I214" s="249">
        <f t="shared" si="91"/>
        <v>0</v>
      </c>
      <c r="J214" s="249">
        <f t="shared" si="91"/>
        <v>7976</v>
      </c>
      <c r="K214" s="249">
        <f t="shared" si="91"/>
        <v>0</v>
      </c>
      <c r="L214" s="249">
        <f t="shared" si="91"/>
        <v>0</v>
      </c>
      <c r="M214" s="249">
        <f t="shared" si="91"/>
        <v>0</v>
      </c>
      <c r="N214" s="249">
        <f t="shared" si="91"/>
        <v>0</v>
      </c>
      <c r="O214" s="249">
        <f t="shared" si="91"/>
        <v>0</v>
      </c>
      <c r="P214" s="249">
        <f t="shared" si="91"/>
        <v>0</v>
      </c>
      <c r="Q214" s="250"/>
      <c r="R214" s="250"/>
      <c r="S214" s="250"/>
      <c r="T214" s="250"/>
      <c r="U214" s="250"/>
      <c r="V214" s="251"/>
      <c r="W214" s="251"/>
      <c r="X214" s="251"/>
      <c r="Y214" s="251"/>
      <c r="Z214" s="251"/>
      <c r="AA214" s="251"/>
      <c r="AB214" s="251"/>
      <c r="AC214" s="251"/>
      <c r="AD214" s="251"/>
      <c r="AE214" s="251"/>
      <c r="AF214" s="251"/>
      <c r="AG214" s="251"/>
      <c r="AH214" s="251"/>
      <c r="AI214" s="251"/>
      <c r="AJ214" s="251"/>
      <c r="AK214" s="251"/>
      <c r="AL214" s="251"/>
      <c r="AM214" s="251"/>
      <c r="AN214" s="251"/>
      <c r="AO214" s="251"/>
      <c r="AP214" s="251"/>
      <c r="AQ214" s="251"/>
      <c r="AR214" s="251"/>
      <c r="AS214" s="251"/>
      <c r="AT214" s="251"/>
      <c r="AU214" s="251"/>
      <c r="AV214" s="251"/>
      <c r="AW214" s="251"/>
      <c r="AX214" s="251"/>
      <c r="AY214" s="251"/>
      <c r="AZ214" s="251"/>
      <c r="BA214" s="251"/>
      <c r="BB214" s="251"/>
      <c r="BC214" s="251"/>
      <c r="BD214" s="251"/>
      <c r="BE214" s="251"/>
      <c r="BF214" s="251"/>
      <c r="BG214" s="251"/>
      <c r="BH214" s="251"/>
      <c r="BI214" s="251"/>
      <c r="BJ214" s="251"/>
      <c r="BK214" s="251"/>
      <c r="BL214" s="251"/>
      <c r="BM214" s="251"/>
      <c r="BN214" s="251"/>
      <c r="BO214" s="251"/>
      <c r="BP214" s="251"/>
      <c r="BQ214" s="251"/>
      <c r="BR214" s="251"/>
      <c r="BS214" s="251"/>
      <c r="BT214" s="251"/>
      <c r="BU214" s="251"/>
      <c r="BV214" s="251"/>
      <c r="BW214" s="251"/>
      <c r="BX214" s="251"/>
      <c r="BY214" s="251"/>
      <c r="BZ214" s="251"/>
      <c r="CA214" s="251"/>
      <c r="CB214" s="251"/>
      <c r="CC214" s="251"/>
      <c r="CD214" s="251"/>
      <c r="CE214" s="251"/>
      <c r="CF214" s="251"/>
      <c r="CG214" s="251"/>
      <c r="CH214" s="251"/>
      <c r="CI214" s="251"/>
      <c r="CJ214" s="251"/>
      <c r="CK214" s="251"/>
      <c r="CL214" s="251"/>
      <c r="CM214" s="251"/>
      <c r="CN214" s="251"/>
      <c r="CO214" s="251"/>
      <c r="CP214" s="251"/>
      <c r="CQ214" s="251"/>
      <c r="CR214" s="251"/>
      <c r="CS214" s="251"/>
      <c r="CT214" s="251"/>
      <c r="CU214" s="251"/>
      <c r="CV214" s="251"/>
      <c r="CW214" s="251"/>
      <c r="CX214" s="251"/>
      <c r="CY214" s="251"/>
      <c r="CZ214" s="251"/>
      <c r="DA214" s="251"/>
      <c r="DB214" s="251"/>
      <c r="DC214" s="251"/>
      <c r="DD214" s="251"/>
      <c r="DE214" s="251"/>
      <c r="DF214" s="251"/>
      <c r="DG214" s="251"/>
      <c r="DH214" s="251"/>
      <c r="DI214" s="251"/>
      <c r="DJ214" s="251"/>
      <c r="DK214" s="251"/>
      <c r="DL214" s="251"/>
      <c r="DM214" s="251"/>
      <c r="DN214" s="251"/>
      <c r="DO214" s="251"/>
      <c r="DP214" s="251"/>
      <c r="DQ214" s="251"/>
      <c r="DR214" s="251"/>
      <c r="DS214" s="251"/>
      <c r="DT214" s="251"/>
      <c r="DU214" s="251"/>
      <c r="DV214" s="251"/>
      <c r="DW214" s="251"/>
      <c r="DX214" s="251"/>
      <c r="DY214" s="251"/>
      <c r="DZ214" s="251"/>
      <c r="EA214" s="251"/>
      <c r="EB214" s="251"/>
      <c r="EC214" s="251"/>
      <c r="ED214" s="251"/>
      <c r="EE214" s="251"/>
      <c r="EF214" s="251"/>
      <c r="EG214" s="251"/>
      <c r="EH214" s="251"/>
      <c r="EI214" s="251"/>
      <c r="EJ214" s="251"/>
      <c r="EK214" s="251"/>
      <c r="EL214" s="251"/>
      <c r="EM214" s="251"/>
      <c r="EN214" s="251"/>
      <c r="EO214" s="251"/>
      <c r="EP214" s="251"/>
      <c r="EQ214" s="251"/>
      <c r="ER214" s="251"/>
      <c r="ES214" s="251"/>
      <c r="ET214" s="251"/>
      <c r="EU214" s="251"/>
      <c r="EV214" s="251"/>
      <c r="EW214" s="251"/>
      <c r="EX214" s="251"/>
      <c r="EY214" s="251"/>
      <c r="EZ214" s="251"/>
      <c r="FA214" s="251"/>
      <c r="FB214" s="251"/>
      <c r="FC214" s="251"/>
      <c r="FD214" s="251"/>
      <c r="FE214" s="251"/>
      <c r="FF214" s="251"/>
      <c r="FG214" s="251"/>
      <c r="FH214" s="251"/>
      <c r="FI214" s="251"/>
      <c r="FJ214" s="251"/>
      <c r="FK214" s="251"/>
      <c r="FL214" s="251"/>
      <c r="FM214" s="251"/>
      <c r="FN214" s="251"/>
      <c r="FO214" s="251"/>
      <c r="FP214" s="251"/>
      <c r="FQ214" s="251"/>
      <c r="FR214" s="251"/>
      <c r="FS214" s="251"/>
      <c r="FT214" s="251"/>
      <c r="FU214" s="251"/>
      <c r="FV214" s="251"/>
      <c r="FW214" s="251"/>
      <c r="FX214" s="251"/>
      <c r="FY214" s="251"/>
      <c r="FZ214" s="251"/>
      <c r="GA214" s="251"/>
      <c r="GB214" s="251"/>
      <c r="GC214" s="251"/>
      <c r="GD214" s="251"/>
      <c r="GE214" s="251"/>
      <c r="GF214" s="251"/>
      <c r="GG214" s="251"/>
      <c r="GH214" s="251"/>
      <c r="GI214" s="251"/>
      <c r="GJ214" s="251"/>
      <c r="GK214" s="251"/>
      <c r="GL214" s="251"/>
      <c r="GM214" s="251"/>
      <c r="GN214" s="251"/>
      <c r="GO214" s="251"/>
      <c r="GP214" s="251"/>
      <c r="GQ214" s="251"/>
      <c r="GR214" s="251"/>
      <c r="GS214" s="251"/>
      <c r="GT214" s="251"/>
      <c r="GU214" s="251"/>
      <c r="GV214" s="251"/>
      <c r="GW214" s="251"/>
      <c r="GX214" s="251"/>
      <c r="GY214" s="251"/>
      <c r="GZ214" s="251"/>
      <c r="HA214" s="251"/>
      <c r="HB214" s="251"/>
      <c r="HC214" s="251"/>
      <c r="HD214" s="251"/>
      <c r="HE214" s="251"/>
      <c r="HF214" s="251"/>
      <c r="HG214" s="251"/>
      <c r="HH214" s="251"/>
      <c r="HI214" s="251"/>
      <c r="HJ214" s="251"/>
      <c r="HK214" s="251"/>
      <c r="HL214" s="251"/>
      <c r="HM214" s="251"/>
      <c r="HN214" s="251"/>
      <c r="HO214" s="251"/>
      <c r="HP214" s="251"/>
      <c r="HQ214" s="251"/>
      <c r="HR214" s="251"/>
      <c r="HS214" s="251"/>
      <c r="HT214" s="251"/>
      <c r="HU214" s="251"/>
      <c r="HV214" s="251"/>
      <c r="HW214" s="251"/>
      <c r="HX214" s="251"/>
      <c r="HY214" s="251"/>
      <c r="HZ214" s="251"/>
      <c r="IA214" s="251"/>
      <c r="IB214" s="251"/>
      <c r="IC214" s="251"/>
      <c r="ID214" s="251"/>
      <c r="IE214" s="251"/>
      <c r="IF214" s="251"/>
      <c r="IG214" s="251"/>
      <c r="IH214" s="251"/>
      <c r="II214" s="251"/>
      <c r="IJ214" s="251"/>
      <c r="IK214" s="251"/>
      <c r="IL214" s="251"/>
      <c r="IM214" s="251"/>
      <c r="IN214" s="251"/>
      <c r="IO214" s="251"/>
      <c r="IP214" s="251"/>
      <c r="IQ214" s="251"/>
      <c r="IR214" s="251"/>
      <c r="IS214" s="251"/>
      <c r="IT214" s="251"/>
      <c r="IU214" s="251"/>
      <c r="IV214" s="251"/>
    </row>
    <row r="215" spans="1:256" hidden="1">
      <c r="A215" s="793" t="s">
        <v>571</v>
      </c>
      <c r="B215" s="796" t="s">
        <v>572</v>
      </c>
      <c r="C215" s="247" t="s">
        <v>0</v>
      </c>
      <c r="D215" s="248">
        <f t="shared" si="81"/>
        <v>21646066</v>
      </c>
      <c r="E215" s="249">
        <f t="shared" si="82"/>
        <v>21646066</v>
      </c>
      <c r="F215" s="249">
        <f t="shared" si="83"/>
        <v>19899752</v>
      </c>
      <c r="G215" s="249">
        <v>18308667</v>
      </c>
      <c r="H215" s="249">
        <v>1591085</v>
      </c>
      <c r="I215" s="249">
        <v>0</v>
      </c>
      <c r="J215" s="249">
        <v>12400</v>
      </c>
      <c r="K215" s="249">
        <v>1733914</v>
      </c>
      <c r="L215" s="249">
        <v>0</v>
      </c>
      <c r="M215" s="249">
        <f t="shared" si="84"/>
        <v>0</v>
      </c>
      <c r="N215" s="249">
        <v>0</v>
      </c>
      <c r="O215" s="249">
        <v>0</v>
      </c>
      <c r="P215" s="249">
        <v>0</v>
      </c>
      <c r="Q215" s="250"/>
      <c r="R215" s="250"/>
      <c r="S215" s="250"/>
      <c r="T215" s="250"/>
      <c r="U215" s="250"/>
      <c r="V215" s="251"/>
      <c r="W215" s="251"/>
      <c r="X215" s="251"/>
      <c r="Y215" s="251"/>
      <c r="Z215" s="251"/>
      <c r="AA215" s="251"/>
      <c r="AB215" s="251"/>
      <c r="AC215" s="251"/>
      <c r="AD215" s="251"/>
      <c r="AE215" s="251"/>
      <c r="AF215" s="251"/>
      <c r="AG215" s="251"/>
      <c r="AH215" s="251"/>
      <c r="AI215" s="251"/>
      <c r="AJ215" s="251"/>
      <c r="AK215" s="251"/>
      <c r="AL215" s="251"/>
      <c r="AM215" s="251"/>
      <c r="AN215" s="251"/>
      <c r="AO215" s="251"/>
      <c r="AP215" s="251"/>
      <c r="AQ215" s="251"/>
      <c r="AR215" s="251"/>
      <c r="AS215" s="251"/>
      <c r="AT215" s="251"/>
      <c r="AU215" s="251"/>
      <c r="AV215" s="251"/>
      <c r="AW215" s="251"/>
      <c r="AX215" s="251"/>
      <c r="AY215" s="251"/>
      <c r="AZ215" s="251"/>
      <c r="BA215" s="251"/>
      <c r="BB215" s="251"/>
      <c r="BC215" s="251"/>
      <c r="BD215" s="251"/>
      <c r="BE215" s="251"/>
      <c r="BF215" s="251"/>
      <c r="BG215" s="251"/>
      <c r="BH215" s="251"/>
      <c r="BI215" s="251"/>
      <c r="BJ215" s="251"/>
      <c r="BK215" s="251"/>
      <c r="BL215" s="251"/>
      <c r="BM215" s="251"/>
      <c r="BN215" s="251"/>
      <c r="BO215" s="251"/>
      <c r="BP215" s="251"/>
      <c r="BQ215" s="251"/>
      <c r="BR215" s="251"/>
      <c r="BS215" s="251"/>
      <c r="BT215" s="251"/>
      <c r="BU215" s="251"/>
      <c r="BV215" s="251"/>
      <c r="BW215" s="251"/>
      <c r="BX215" s="251"/>
      <c r="BY215" s="251"/>
      <c r="BZ215" s="251"/>
      <c r="CA215" s="251"/>
      <c r="CB215" s="251"/>
      <c r="CC215" s="251"/>
      <c r="CD215" s="251"/>
      <c r="CE215" s="251"/>
      <c r="CF215" s="251"/>
      <c r="CG215" s="251"/>
      <c r="CH215" s="251"/>
      <c r="CI215" s="251"/>
      <c r="CJ215" s="251"/>
      <c r="CK215" s="251"/>
      <c r="CL215" s="251"/>
      <c r="CM215" s="251"/>
      <c r="CN215" s="251"/>
      <c r="CO215" s="251"/>
      <c r="CP215" s="251"/>
      <c r="CQ215" s="251"/>
      <c r="CR215" s="251"/>
      <c r="CS215" s="251"/>
      <c r="CT215" s="251"/>
      <c r="CU215" s="251"/>
      <c r="CV215" s="251"/>
      <c r="CW215" s="251"/>
      <c r="CX215" s="251"/>
      <c r="CY215" s="251"/>
      <c r="CZ215" s="251"/>
      <c r="DA215" s="251"/>
      <c r="DB215" s="251"/>
      <c r="DC215" s="251"/>
      <c r="DD215" s="251"/>
      <c r="DE215" s="251"/>
      <c r="DF215" s="251"/>
      <c r="DG215" s="251"/>
      <c r="DH215" s="251"/>
      <c r="DI215" s="251"/>
      <c r="DJ215" s="251"/>
      <c r="DK215" s="251"/>
      <c r="DL215" s="251"/>
      <c r="DM215" s="251"/>
      <c r="DN215" s="251"/>
      <c r="DO215" s="251"/>
      <c r="DP215" s="251"/>
      <c r="DQ215" s="251"/>
      <c r="DR215" s="251"/>
      <c r="DS215" s="251"/>
      <c r="DT215" s="251"/>
      <c r="DU215" s="251"/>
      <c r="DV215" s="251"/>
      <c r="DW215" s="251"/>
      <c r="DX215" s="251"/>
      <c r="DY215" s="251"/>
      <c r="DZ215" s="251"/>
      <c r="EA215" s="251"/>
      <c r="EB215" s="251"/>
      <c r="EC215" s="251"/>
      <c r="ED215" s="251"/>
      <c r="EE215" s="251"/>
      <c r="EF215" s="251"/>
      <c r="EG215" s="251"/>
      <c r="EH215" s="251"/>
      <c r="EI215" s="251"/>
      <c r="EJ215" s="251"/>
      <c r="EK215" s="251"/>
      <c r="EL215" s="251"/>
      <c r="EM215" s="251"/>
      <c r="EN215" s="251"/>
      <c r="EO215" s="251"/>
      <c r="EP215" s="251"/>
      <c r="EQ215" s="251"/>
      <c r="ER215" s="251"/>
      <c r="ES215" s="251"/>
      <c r="ET215" s="251"/>
      <c r="EU215" s="251"/>
      <c r="EV215" s="251"/>
      <c r="EW215" s="251"/>
      <c r="EX215" s="251"/>
      <c r="EY215" s="251"/>
      <c r="EZ215" s="251"/>
      <c r="FA215" s="251"/>
      <c r="FB215" s="251"/>
      <c r="FC215" s="251"/>
      <c r="FD215" s="251"/>
      <c r="FE215" s="251"/>
      <c r="FF215" s="251"/>
      <c r="FG215" s="251"/>
      <c r="FH215" s="251"/>
      <c r="FI215" s="251"/>
      <c r="FJ215" s="251"/>
      <c r="FK215" s="251"/>
      <c r="FL215" s="251"/>
      <c r="FM215" s="251"/>
      <c r="FN215" s="251"/>
      <c r="FO215" s="251"/>
      <c r="FP215" s="251"/>
      <c r="FQ215" s="251"/>
      <c r="FR215" s="251"/>
      <c r="FS215" s="251"/>
      <c r="FT215" s="251"/>
      <c r="FU215" s="251"/>
      <c r="FV215" s="251"/>
      <c r="FW215" s="251"/>
      <c r="FX215" s="251"/>
      <c r="FY215" s="251"/>
      <c r="FZ215" s="251"/>
      <c r="GA215" s="251"/>
      <c r="GB215" s="251"/>
      <c r="GC215" s="251"/>
      <c r="GD215" s="251"/>
      <c r="GE215" s="251"/>
      <c r="GF215" s="251"/>
      <c r="GG215" s="251"/>
      <c r="GH215" s="251"/>
      <c r="GI215" s="251"/>
      <c r="GJ215" s="251"/>
      <c r="GK215" s="251"/>
      <c r="GL215" s="251"/>
      <c r="GM215" s="251"/>
      <c r="GN215" s="251"/>
      <c r="GO215" s="251"/>
      <c r="GP215" s="251"/>
      <c r="GQ215" s="251"/>
      <c r="GR215" s="251"/>
      <c r="GS215" s="251"/>
      <c r="GT215" s="251"/>
      <c r="GU215" s="251"/>
      <c r="GV215" s="251"/>
      <c r="GW215" s="251"/>
      <c r="GX215" s="251"/>
      <c r="GY215" s="251"/>
      <c r="GZ215" s="251"/>
      <c r="HA215" s="251"/>
      <c r="HB215" s="251"/>
      <c r="HC215" s="251"/>
      <c r="HD215" s="251"/>
      <c r="HE215" s="251"/>
      <c r="HF215" s="251"/>
      <c r="HG215" s="251"/>
      <c r="HH215" s="251"/>
      <c r="HI215" s="251"/>
      <c r="HJ215" s="251"/>
      <c r="HK215" s="251"/>
      <c r="HL215" s="251"/>
      <c r="HM215" s="251"/>
      <c r="HN215" s="251"/>
      <c r="HO215" s="251"/>
      <c r="HP215" s="251"/>
      <c r="HQ215" s="251"/>
      <c r="HR215" s="251"/>
      <c r="HS215" s="251"/>
      <c r="HT215" s="251"/>
      <c r="HU215" s="251"/>
      <c r="HV215" s="251"/>
      <c r="HW215" s="251"/>
      <c r="HX215" s="251"/>
      <c r="HY215" s="251"/>
      <c r="HZ215" s="251"/>
      <c r="IA215" s="251"/>
      <c r="IB215" s="251"/>
      <c r="IC215" s="251"/>
      <c r="ID215" s="251"/>
      <c r="IE215" s="251"/>
      <c r="IF215" s="251"/>
      <c r="IG215" s="251"/>
      <c r="IH215" s="251"/>
      <c r="II215" s="251"/>
      <c r="IJ215" s="251"/>
      <c r="IK215" s="251"/>
      <c r="IL215" s="251"/>
      <c r="IM215" s="251"/>
      <c r="IN215" s="251"/>
      <c r="IO215" s="251"/>
      <c r="IP215" s="251"/>
      <c r="IQ215" s="251"/>
      <c r="IR215" s="251"/>
      <c r="IS215" s="251"/>
      <c r="IT215" s="251"/>
      <c r="IU215" s="251"/>
      <c r="IV215" s="251"/>
    </row>
    <row r="216" spans="1:256" hidden="1">
      <c r="A216" s="794"/>
      <c r="B216" s="797"/>
      <c r="C216" s="247" t="s">
        <v>1</v>
      </c>
      <c r="D216" s="248">
        <f t="shared" si="81"/>
        <v>0</v>
      </c>
      <c r="E216" s="249">
        <f t="shared" si="82"/>
        <v>0</v>
      </c>
      <c r="F216" s="249">
        <f t="shared" si="83"/>
        <v>0</v>
      </c>
      <c r="G216" s="249">
        <v>0</v>
      </c>
      <c r="H216" s="249"/>
      <c r="I216" s="249"/>
      <c r="J216" s="249"/>
      <c r="K216" s="249"/>
      <c r="L216" s="249"/>
      <c r="M216" s="249">
        <f t="shared" si="84"/>
        <v>0</v>
      </c>
      <c r="N216" s="249"/>
      <c r="O216" s="249"/>
      <c r="P216" s="249"/>
      <c r="Q216" s="250"/>
      <c r="R216" s="250"/>
      <c r="S216" s="250"/>
      <c r="T216" s="250"/>
      <c r="U216" s="250"/>
      <c r="V216" s="251"/>
      <c r="W216" s="251"/>
      <c r="X216" s="251"/>
      <c r="Y216" s="251"/>
      <c r="Z216" s="251"/>
      <c r="AA216" s="251"/>
      <c r="AB216" s="251"/>
      <c r="AC216" s="251"/>
      <c r="AD216" s="251"/>
      <c r="AE216" s="251"/>
      <c r="AF216" s="251"/>
      <c r="AG216" s="251"/>
      <c r="AH216" s="251"/>
      <c r="AI216" s="251"/>
      <c r="AJ216" s="251"/>
      <c r="AK216" s="251"/>
      <c r="AL216" s="251"/>
      <c r="AM216" s="251"/>
      <c r="AN216" s="251"/>
      <c r="AO216" s="251"/>
      <c r="AP216" s="251"/>
      <c r="AQ216" s="251"/>
      <c r="AR216" s="251"/>
      <c r="AS216" s="251"/>
      <c r="AT216" s="251"/>
      <c r="AU216" s="251"/>
      <c r="AV216" s="251"/>
      <c r="AW216" s="251"/>
      <c r="AX216" s="251"/>
      <c r="AY216" s="251"/>
      <c r="AZ216" s="251"/>
      <c r="BA216" s="251"/>
      <c r="BB216" s="251"/>
      <c r="BC216" s="251"/>
      <c r="BD216" s="251"/>
      <c r="BE216" s="251"/>
      <c r="BF216" s="251"/>
      <c r="BG216" s="251"/>
      <c r="BH216" s="251"/>
      <c r="BI216" s="251"/>
      <c r="BJ216" s="251"/>
      <c r="BK216" s="251"/>
      <c r="BL216" s="251"/>
      <c r="BM216" s="251"/>
      <c r="BN216" s="251"/>
      <c r="BO216" s="251"/>
      <c r="BP216" s="251"/>
      <c r="BQ216" s="251"/>
      <c r="BR216" s="251"/>
      <c r="BS216" s="251"/>
      <c r="BT216" s="251"/>
      <c r="BU216" s="251"/>
      <c r="BV216" s="251"/>
      <c r="BW216" s="251"/>
      <c r="BX216" s="251"/>
      <c r="BY216" s="251"/>
      <c r="BZ216" s="251"/>
      <c r="CA216" s="251"/>
      <c r="CB216" s="251"/>
      <c r="CC216" s="251"/>
      <c r="CD216" s="251"/>
      <c r="CE216" s="251"/>
      <c r="CF216" s="251"/>
      <c r="CG216" s="251"/>
      <c r="CH216" s="251"/>
      <c r="CI216" s="251"/>
      <c r="CJ216" s="251"/>
      <c r="CK216" s="251"/>
      <c r="CL216" s="251"/>
      <c r="CM216" s="251"/>
      <c r="CN216" s="251"/>
      <c r="CO216" s="251"/>
      <c r="CP216" s="251"/>
      <c r="CQ216" s="251"/>
      <c r="CR216" s="251"/>
      <c r="CS216" s="251"/>
      <c r="CT216" s="251"/>
      <c r="CU216" s="251"/>
      <c r="CV216" s="251"/>
      <c r="CW216" s="251"/>
      <c r="CX216" s="251"/>
      <c r="CY216" s="251"/>
      <c r="CZ216" s="251"/>
      <c r="DA216" s="251"/>
      <c r="DB216" s="251"/>
      <c r="DC216" s="251"/>
      <c r="DD216" s="251"/>
      <c r="DE216" s="251"/>
      <c r="DF216" s="251"/>
      <c r="DG216" s="251"/>
      <c r="DH216" s="251"/>
      <c r="DI216" s="251"/>
      <c r="DJ216" s="251"/>
      <c r="DK216" s="251"/>
      <c r="DL216" s="251"/>
      <c r="DM216" s="251"/>
      <c r="DN216" s="251"/>
      <c r="DO216" s="251"/>
      <c r="DP216" s="251"/>
      <c r="DQ216" s="251"/>
      <c r="DR216" s="251"/>
      <c r="DS216" s="251"/>
      <c r="DT216" s="251"/>
      <c r="DU216" s="251"/>
      <c r="DV216" s="251"/>
      <c r="DW216" s="251"/>
      <c r="DX216" s="251"/>
      <c r="DY216" s="251"/>
      <c r="DZ216" s="251"/>
      <c r="EA216" s="251"/>
      <c r="EB216" s="251"/>
      <c r="EC216" s="251"/>
      <c r="ED216" s="251"/>
      <c r="EE216" s="251"/>
      <c r="EF216" s="251"/>
      <c r="EG216" s="251"/>
      <c r="EH216" s="251"/>
      <c r="EI216" s="251"/>
      <c r="EJ216" s="251"/>
      <c r="EK216" s="251"/>
      <c r="EL216" s="251"/>
      <c r="EM216" s="251"/>
      <c r="EN216" s="251"/>
      <c r="EO216" s="251"/>
      <c r="EP216" s="251"/>
      <c r="EQ216" s="251"/>
      <c r="ER216" s="251"/>
      <c r="ES216" s="251"/>
      <c r="ET216" s="251"/>
      <c r="EU216" s="251"/>
      <c r="EV216" s="251"/>
      <c r="EW216" s="251"/>
      <c r="EX216" s="251"/>
      <c r="EY216" s="251"/>
      <c r="EZ216" s="251"/>
      <c r="FA216" s="251"/>
      <c r="FB216" s="251"/>
      <c r="FC216" s="251"/>
      <c r="FD216" s="251"/>
      <c r="FE216" s="251"/>
      <c r="FF216" s="251"/>
      <c r="FG216" s="251"/>
      <c r="FH216" s="251"/>
      <c r="FI216" s="251"/>
      <c r="FJ216" s="251"/>
      <c r="FK216" s="251"/>
      <c r="FL216" s="251"/>
      <c r="FM216" s="251"/>
      <c r="FN216" s="251"/>
      <c r="FO216" s="251"/>
      <c r="FP216" s="251"/>
      <c r="FQ216" s="251"/>
      <c r="FR216" s="251"/>
      <c r="FS216" s="251"/>
      <c r="FT216" s="251"/>
      <c r="FU216" s="251"/>
      <c r="FV216" s="251"/>
      <c r="FW216" s="251"/>
      <c r="FX216" s="251"/>
      <c r="FY216" s="251"/>
      <c r="FZ216" s="251"/>
      <c r="GA216" s="251"/>
      <c r="GB216" s="251"/>
      <c r="GC216" s="251"/>
      <c r="GD216" s="251"/>
      <c r="GE216" s="251"/>
      <c r="GF216" s="251"/>
      <c r="GG216" s="251"/>
      <c r="GH216" s="251"/>
      <c r="GI216" s="251"/>
      <c r="GJ216" s="251"/>
      <c r="GK216" s="251"/>
      <c r="GL216" s="251"/>
      <c r="GM216" s="251"/>
      <c r="GN216" s="251"/>
      <c r="GO216" s="251"/>
      <c r="GP216" s="251"/>
      <c r="GQ216" s="251"/>
      <c r="GR216" s="251"/>
      <c r="GS216" s="251"/>
      <c r="GT216" s="251"/>
      <c r="GU216" s="251"/>
      <c r="GV216" s="251"/>
      <c r="GW216" s="251"/>
      <c r="GX216" s="251"/>
      <c r="GY216" s="251"/>
      <c r="GZ216" s="251"/>
      <c r="HA216" s="251"/>
      <c r="HB216" s="251"/>
      <c r="HC216" s="251"/>
      <c r="HD216" s="251"/>
      <c r="HE216" s="251"/>
      <c r="HF216" s="251"/>
      <c r="HG216" s="251"/>
      <c r="HH216" s="251"/>
      <c r="HI216" s="251"/>
      <c r="HJ216" s="251"/>
      <c r="HK216" s="251"/>
      <c r="HL216" s="251"/>
      <c r="HM216" s="251"/>
      <c r="HN216" s="251"/>
      <c r="HO216" s="251"/>
      <c r="HP216" s="251"/>
      <c r="HQ216" s="251"/>
      <c r="HR216" s="251"/>
      <c r="HS216" s="251"/>
      <c r="HT216" s="251"/>
      <c r="HU216" s="251"/>
      <c r="HV216" s="251"/>
      <c r="HW216" s="251"/>
      <c r="HX216" s="251"/>
      <c r="HY216" s="251"/>
      <c r="HZ216" s="251"/>
      <c r="IA216" s="251"/>
      <c r="IB216" s="251"/>
      <c r="IC216" s="251"/>
      <c r="ID216" s="251"/>
      <c r="IE216" s="251"/>
      <c r="IF216" s="251"/>
      <c r="IG216" s="251"/>
      <c r="IH216" s="251"/>
      <c r="II216" s="251"/>
      <c r="IJ216" s="251"/>
      <c r="IK216" s="251"/>
      <c r="IL216" s="251"/>
      <c r="IM216" s="251"/>
      <c r="IN216" s="251"/>
      <c r="IO216" s="251"/>
      <c r="IP216" s="251"/>
      <c r="IQ216" s="251"/>
      <c r="IR216" s="251"/>
      <c r="IS216" s="251"/>
      <c r="IT216" s="251"/>
      <c r="IU216" s="251"/>
      <c r="IV216" s="251"/>
    </row>
    <row r="217" spans="1:256" hidden="1">
      <c r="A217" s="795"/>
      <c r="B217" s="798"/>
      <c r="C217" s="247" t="s">
        <v>2</v>
      </c>
      <c r="D217" s="248">
        <f>D215+D216</f>
        <v>21646066</v>
      </c>
      <c r="E217" s="249">
        <f t="shared" ref="E217:P217" si="92">E215+E216</f>
        <v>21646066</v>
      </c>
      <c r="F217" s="249">
        <f t="shared" si="92"/>
        <v>19899752</v>
      </c>
      <c r="G217" s="249">
        <f t="shared" si="92"/>
        <v>18308667</v>
      </c>
      <c r="H217" s="249">
        <f t="shared" si="92"/>
        <v>1591085</v>
      </c>
      <c r="I217" s="249">
        <f t="shared" si="92"/>
        <v>0</v>
      </c>
      <c r="J217" s="249">
        <f t="shared" si="92"/>
        <v>12400</v>
      </c>
      <c r="K217" s="249">
        <f t="shared" si="92"/>
        <v>1733914</v>
      </c>
      <c r="L217" s="249">
        <f t="shared" si="92"/>
        <v>0</v>
      </c>
      <c r="M217" s="249">
        <f t="shared" si="92"/>
        <v>0</v>
      </c>
      <c r="N217" s="249">
        <f t="shared" si="92"/>
        <v>0</v>
      </c>
      <c r="O217" s="249">
        <f t="shared" si="92"/>
        <v>0</v>
      </c>
      <c r="P217" s="249">
        <f t="shared" si="92"/>
        <v>0</v>
      </c>
      <c r="Q217" s="250"/>
      <c r="R217" s="250"/>
      <c r="S217" s="250"/>
      <c r="T217" s="250"/>
      <c r="U217" s="250"/>
      <c r="V217" s="251"/>
      <c r="W217" s="251"/>
      <c r="X217" s="251"/>
      <c r="Y217" s="251"/>
      <c r="Z217" s="251"/>
      <c r="AA217" s="251"/>
      <c r="AB217" s="251"/>
      <c r="AC217" s="251"/>
      <c r="AD217" s="251"/>
      <c r="AE217" s="251"/>
      <c r="AF217" s="251"/>
      <c r="AG217" s="251"/>
      <c r="AH217" s="251"/>
      <c r="AI217" s="251"/>
      <c r="AJ217" s="251"/>
      <c r="AK217" s="251"/>
      <c r="AL217" s="251"/>
      <c r="AM217" s="251"/>
      <c r="AN217" s="251"/>
      <c r="AO217" s="251"/>
      <c r="AP217" s="251"/>
      <c r="AQ217" s="251"/>
      <c r="AR217" s="251"/>
      <c r="AS217" s="251"/>
      <c r="AT217" s="251"/>
      <c r="AU217" s="251"/>
      <c r="AV217" s="251"/>
      <c r="AW217" s="251"/>
      <c r="AX217" s="251"/>
      <c r="AY217" s="251"/>
      <c r="AZ217" s="251"/>
      <c r="BA217" s="251"/>
      <c r="BB217" s="251"/>
      <c r="BC217" s="251"/>
      <c r="BD217" s="251"/>
      <c r="BE217" s="251"/>
      <c r="BF217" s="251"/>
      <c r="BG217" s="251"/>
      <c r="BH217" s="251"/>
      <c r="BI217" s="251"/>
      <c r="BJ217" s="251"/>
      <c r="BK217" s="251"/>
      <c r="BL217" s="251"/>
      <c r="BM217" s="251"/>
      <c r="BN217" s="251"/>
      <c r="BO217" s="251"/>
      <c r="BP217" s="251"/>
      <c r="BQ217" s="251"/>
      <c r="BR217" s="251"/>
      <c r="BS217" s="251"/>
      <c r="BT217" s="251"/>
      <c r="BU217" s="251"/>
      <c r="BV217" s="251"/>
      <c r="BW217" s="251"/>
      <c r="BX217" s="251"/>
      <c r="BY217" s="251"/>
      <c r="BZ217" s="251"/>
      <c r="CA217" s="251"/>
      <c r="CB217" s="251"/>
      <c r="CC217" s="251"/>
      <c r="CD217" s="251"/>
      <c r="CE217" s="251"/>
      <c r="CF217" s="251"/>
      <c r="CG217" s="251"/>
      <c r="CH217" s="251"/>
      <c r="CI217" s="251"/>
      <c r="CJ217" s="251"/>
      <c r="CK217" s="251"/>
      <c r="CL217" s="251"/>
      <c r="CM217" s="251"/>
      <c r="CN217" s="251"/>
      <c r="CO217" s="251"/>
      <c r="CP217" s="251"/>
      <c r="CQ217" s="251"/>
      <c r="CR217" s="251"/>
      <c r="CS217" s="251"/>
      <c r="CT217" s="251"/>
      <c r="CU217" s="251"/>
      <c r="CV217" s="251"/>
      <c r="CW217" s="251"/>
      <c r="CX217" s="251"/>
      <c r="CY217" s="251"/>
      <c r="CZ217" s="251"/>
      <c r="DA217" s="251"/>
      <c r="DB217" s="251"/>
      <c r="DC217" s="251"/>
      <c r="DD217" s="251"/>
      <c r="DE217" s="251"/>
      <c r="DF217" s="251"/>
      <c r="DG217" s="251"/>
      <c r="DH217" s="251"/>
      <c r="DI217" s="251"/>
      <c r="DJ217" s="251"/>
      <c r="DK217" s="251"/>
      <c r="DL217" s="251"/>
      <c r="DM217" s="251"/>
      <c r="DN217" s="251"/>
      <c r="DO217" s="251"/>
      <c r="DP217" s="251"/>
      <c r="DQ217" s="251"/>
      <c r="DR217" s="251"/>
      <c r="DS217" s="251"/>
      <c r="DT217" s="251"/>
      <c r="DU217" s="251"/>
      <c r="DV217" s="251"/>
      <c r="DW217" s="251"/>
      <c r="DX217" s="251"/>
      <c r="DY217" s="251"/>
      <c r="DZ217" s="251"/>
      <c r="EA217" s="251"/>
      <c r="EB217" s="251"/>
      <c r="EC217" s="251"/>
      <c r="ED217" s="251"/>
      <c r="EE217" s="251"/>
      <c r="EF217" s="251"/>
      <c r="EG217" s="251"/>
      <c r="EH217" s="251"/>
      <c r="EI217" s="251"/>
      <c r="EJ217" s="251"/>
      <c r="EK217" s="251"/>
      <c r="EL217" s="251"/>
      <c r="EM217" s="251"/>
      <c r="EN217" s="251"/>
      <c r="EO217" s="251"/>
      <c r="EP217" s="251"/>
      <c r="EQ217" s="251"/>
      <c r="ER217" s="251"/>
      <c r="ES217" s="251"/>
      <c r="ET217" s="251"/>
      <c r="EU217" s="251"/>
      <c r="EV217" s="251"/>
      <c r="EW217" s="251"/>
      <c r="EX217" s="251"/>
      <c r="EY217" s="251"/>
      <c r="EZ217" s="251"/>
      <c r="FA217" s="251"/>
      <c r="FB217" s="251"/>
      <c r="FC217" s="251"/>
      <c r="FD217" s="251"/>
      <c r="FE217" s="251"/>
      <c r="FF217" s="251"/>
      <c r="FG217" s="251"/>
      <c r="FH217" s="251"/>
      <c r="FI217" s="251"/>
      <c r="FJ217" s="251"/>
      <c r="FK217" s="251"/>
      <c r="FL217" s="251"/>
      <c r="FM217" s="251"/>
      <c r="FN217" s="251"/>
      <c r="FO217" s="251"/>
      <c r="FP217" s="251"/>
      <c r="FQ217" s="251"/>
      <c r="FR217" s="251"/>
      <c r="FS217" s="251"/>
      <c r="FT217" s="251"/>
      <c r="FU217" s="251"/>
      <c r="FV217" s="251"/>
      <c r="FW217" s="251"/>
      <c r="FX217" s="251"/>
      <c r="FY217" s="251"/>
      <c r="FZ217" s="251"/>
      <c r="GA217" s="251"/>
      <c r="GB217" s="251"/>
      <c r="GC217" s="251"/>
      <c r="GD217" s="251"/>
      <c r="GE217" s="251"/>
      <c r="GF217" s="251"/>
      <c r="GG217" s="251"/>
      <c r="GH217" s="251"/>
      <c r="GI217" s="251"/>
      <c r="GJ217" s="251"/>
      <c r="GK217" s="251"/>
      <c r="GL217" s="251"/>
      <c r="GM217" s="251"/>
      <c r="GN217" s="251"/>
      <c r="GO217" s="251"/>
      <c r="GP217" s="251"/>
      <c r="GQ217" s="251"/>
      <c r="GR217" s="251"/>
      <c r="GS217" s="251"/>
      <c r="GT217" s="251"/>
      <c r="GU217" s="251"/>
      <c r="GV217" s="251"/>
      <c r="GW217" s="251"/>
      <c r="GX217" s="251"/>
      <c r="GY217" s="251"/>
      <c r="GZ217" s="251"/>
      <c r="HA217" s="251"/>
      <c r="HB217" s="251"/>
      <c r="HC217" s="251"/>
      <c r="HD217" s="251"/>
      <c r="HE217" s="251"/>
      <c r="HF217" s="251"/>
      <c r="HG217" s="251"/>
      <c r="HH217" s="251"/>
      <c r="HI217" s="251"/>
      <c r="HJ217" s="251"/>
      <c r="HK217" s="251"/>
      <c r="HL217" s="251"/>
      <c r="HM217" s="251"/>
      <c r="HN217" s="251"/>
      <c r="HO217" s="251"/>
      <c r="HP217" s="251"/>
      <c r="HQ217" s="251"/>
      <c r="HR217" s="251"/>
      <c r="HS217" s="251"/>
      <c r="HT217" s="251"/>
      <c r="HU217" s="251"/>
      <c r="HV217" s="251"/>
      <c r="HW217" s="251"/>
      <c r="HX217" s="251"/>
      <c r="HY217" s="251"/>
      <c r="HZ217" s="251"/>
      <c r="IA217" s="251"/>
      <c r="IB217" s="251"/>
      <c r="IC217" s="251"/>
      <c r="ID217" s="251"/>
      <c r="IE217" s="251"/>
      <c r="IF217" s="251"/>
      <c r="IG217" s="251"/>
      <c r="IH217" s="251"/>
      <c r="II217" s="251"/>
      <c r="IJ217" s="251"/>
      <c r="IK217" s="251"/>
      <c r="IL217" s="251"/>
      <c r="IM217" s="251"/>
      <c r="IN217" s="251"/>
      <c r="IO217" s="251"/>
      <c r="IP217" s="251"/>
      <c r="IQ217" s="251"/>
      <c r="IR217" s="251"/>
      <c r="IS217" s="251"/>
      <c r="IT217" s="251"/>
      <c r="IU217" s="251"/>
      <c r="IV217" s="251"/>
    </row>
    <row r="218" spans="1:256" ht="12.75" customHeight="1">
      <c r="A218" s="793" t="s">
        <v>446</v>
      </c>
      <c r="B218" s="796" t="s">
        <v>200</v>
      </c>
      <c r="C218" s="238" t="s">
        <v>0</v>
      </c>
      <c r="D218" s="239">
        <f t="shared" si="81"/>
        <v>6769161</v>
      </c>
      <c r="E218" s="240">
        <f t="shared" si="82"/>
        <v>2914846</v>
      </c>
      <c r="F218" s="240">
        <f t="shared" si="83"/>
        <v>2852957</v>
      </c>
      <c r="G218" s="240">
        <v>2565777</v>
      </c>
      <c r="H218" s="240">
        <v>287180</v>
      </c>
      <c r="I218" s="240">
        <v>0</v>
      </c>
      <c r="J218" s="240">
        <v>2000</v>
      </c>
      <c r="K218" s="240">
        <v>59889</v>
      </c>
      <c r="L218" s="240">
        <v>0</v>
      </c>
      <c r="M218" s="249">
        <f t="shared" si="84"/>
        <v>3854315</v>
      </c>
      <c r="N218" s="240">
        <v>3854315</v>
      </c>
      <c r="O218" s="240">
        <v>2688382</v>
      </c>
      <c r="P218" s="240">
        <v>0</v>
      </c>
      <c r="Q218" s="241"/>
      <c r="R218" s="241"/>
      <c r="S218" s="241"/>
      <c r="T218" s="241"/>
      <c r="U218" s="241"/>
      <c r="V218" s="231"/>
      <c r="W218" s="231"/>
      <c r="X218" s="231"/>
      <c r="Y218" s="231"/>
      <c r="Z218" s="231"/>
      <c r="AA218" s="231"/>
      <c r="AB218" s="231"/>
      <c r="AC218" s="231"/>
      <c r="AD218" s="231"/>
      <c r="AE218" s="231"/>
      <c r="AF218" s="231"/>
      <c r="AG218" s="231"/>
      <c r="AH218" s="231"/>
      <c r="AI218" s="231"/>
      <c r="AJ218" s="231"/>
      <c r="AK218" s="231"/>
      <c r="AL218" s="231"/>
      <c r="AM218" s="231"/>
      <c r="AN218" s="231"/>
      <c r="AO218" s="231"/>
      <c r="AP218" s="231"/>
      <c r="AQ218" s="231"/>
      <c r="AR218" s="231"/>
      <c r="AS218" s="231"/>
      <c r="AT218" s="231"/>
      <c r="AU218" s="231"/>
      <c r="AV218" s="231"/>
      <c r="AW218" s="231"/>
      <c r="AX218" s="231"/>
      <c r="AY218" s="231"/>
      <c r="AZ218" s="231"/>
      <c r="BA218" s="231"/>
      <c r="BB218" s="231"/>
      <c r="BC218" s="231"/>
      <c r="BD218" s="231"/>
      <c r="BE218" s="231"/>
      <c r="BF218" s="231"/>
      <c r="BG218" s="231"/>
      <c r="BH218" s="231"/>
      <c r="BI218" s="231"/>
      <c r="BJ218" s="231"/>
      <c r="BK218" s="231"/>
      <c r="BL218" s="231"/>
      <c r="BM218" s="231"/>
      <c r="BN218" s="231"/>
      <c r="BO218" s="231"/>
      <c r="BP218" s="231"/>
      <c r="BQ218" s="231"/>
      <c r="BR218" s="231"/>
      <c r="BS218" s="231"/>
      <c r="BT218" s="231"/>
      <c r="BU218" s="231"/>
      <c r="BV218" s="231"/>
      <c r="BW218" s="231"/>
      <c r="BX218" s="231"/>
      <c r="BY218" s="231"/>
      <c r="BZ218" s="231"/>
      <c r="CA218" s="231"/>
      <c r="CB218" s="231"/>
      <c r="CC218" s="231"/>
      <c r="CD218" s="231"/>
      <c r="CE218" s="231"/>
      <c r="CF218" s="231"/>
      <c r="CG218" s="231"/>
      <c r="CH218" s="231"/>
      <c r="CI218" s="231"/>
      <c r="CJ218" s="231"/>
      <c r="CK218" s="231"/>
      <c r="CL218" s="231"/>
      <c r="CM218" s="231"/>
      <c r="CN218" s="231"/>
      <c r="CO218" s="231"/>
      <c r="CP218" s="231"/>
      <c r="CQ218" s="231"/>
      <c r="CR218" s="231"/>
      <c r="CS218" s="231"/>
      <c r="CT218" s="231"/>
      <c r="CU218" s="231"/>
      <c r="CV218" s="231"/>
      <c r="CW218" s="231"/>
      <c r="CX218" s="231"/>
      <c r="CY218" s="231"/>
      <c r="CZ218" s="231"/>
      <c r="DA218" s="231"/>
      <c r="DB218" s="231"/>
      <c r="DC218" s="231"/>
      <c r="DD218" s="231"/>
      <c r="DE218" s="231"/>
      <c r="DF218" s="231"/>
      <c r="DG218" s="231"/>
      <c r="DH218" s="231"/>
      <c r="DI218" s="231"/>
      <c r="DJ218" s="231"/>
      <c r="DK218" s="231"/>
      <c r="DL218" s="231"/>
      <c r="DM218" s="231"/>
      <c r="DN218" s="231"/>
      <c r="DO218" s="231"/>
      <c r="DP218" s="231"/>
      <c r="DQ218" s="231"/>
      <c r="DR218" s="231"/>
      <c r="DS218" s="231"/>
      <c r="DT218" s="231"/>
      <c r="DU218" s="231"/>
      <c r="DV218" s="231"/>
      <c r="DW218" s="231"/>
      <c r="DX218" s="231"/>
      <c r="DY218" s="231"/>
      <c r="DZ218" s="231"/>
      <c r="EA218" s="231"/>
      <c r="EB218" s="231"/>
      <c r="EC218" s="231"/>
      <c r="ED218" s="231"/>
      <c r="EE218" s="231"/>
      <c r="EF218" s="231"/>
      <c r="EG218" s="231"/>
      <c r="EH218" s="231"/>
      <c r="EI218" s="231"/>
      <c r="EJ218" s="231"/>
      <c r="EK218" s="231"/>
      <c r="EL218" s="231"/>
      <c r="EM218" s="231"/>
      <c r="EN218" s="231"/>
      <c r="EO218" s="231"/>
      <c r="EP218" s="231"/>
      <c r="EQ218" s="231"/>
      <c r="ER218" s="231"/>
      <c r="ES218" s="231"/>
      <c r="ET218" s="231"/>
      <c r="EU218" s="231"/>
      <c r="EV218" s="231"/>
      <c r="EW218" s="231"/>
      <c r="EX218" s="231"/>
      <c r="EY218" s="231"/>
      <c r="EZ218" s="231"/>
      <c r="FA218" s="231"/>
      <c r="FB218" s="231"/>
      <c r="FC218" s="231"/>
      <c r="FD218" s="231"/>
      <c r="FE218" s="231"/>
      <c r="FF218" s="231"/>
      <c r="FG218" s="231"/>
      <c r="FH218" s="231"/>
      <c r="FI218" s="231"/>
      <c r="FJ218" s="231"/>
      <c r="FK218" s="231"/>
      <c r="FL218" s="231"/>
      <c r="FM218" s="231"/>
      <c r="FN218" s="231"/>
      <c r="FO218" s="231"/>
      <c r="FP218" s="231"/>
      <c r="FQ218" s="231"/>
      <c r="FR218" s="231"/>
      <c r="FS218" s="231"/>
      <c r="FT218" s="231"/>
      <c r="FU218" s="231"/>
      <c r="FV218" s="231"/>
      <c r="FW218" s="231"/>
      <c r="FX218" s="231"/>
      <c r="FY218" s="231"/>
      <c r="FZ218" s="231"/>
      <c r="GA218" s="231"/>
      <c r="GB218" s="231"/>
      <c r="GC218" s="231"/>
      <c r="GD218" s="231"/>
      <c r="GE218" s="231"/>
      <c r="GF218" s="231"/>
      <c r="GG218" s="231"/>
      <c r="GH218" s="231"/>
      <c r="GI218" s="231"/>
      <c r="GJ218" s="231"/>
      <c r="GK218" s="231"/>
      <c r="GL218" s="231"/>
      <c r="GM218" s="231"/>
      <c r="GN218" s="231"/>
      <c r="GO218" s="231"/>
      <c r="GP218" s="231"/>
      <c r="GQ218" s="231"/>
      <c r="GR218" s="231"/>
      <c r="GS218" s="231"/>
      <c r="GT218" s="231"/>
      <c r="GU218" s="231"/>
      <c r="GV218" s="231"/>
      <c r="GW218" s="231"/>
      <c r="GX218" s="231"/>
      <c r="GY218" s="231"/>
      <c r="GZ218" s="231"/>
      <c r="HA218" s="231"/>
      <c r="HB218" s="231"/>
      <c r="HC218" s="231"/>
      <c r="HD218" s="231"/>
      <c r="HE218" s="231"/>
      <c r="HF218" s="231"/>
      <c r="HG218" s="231"/>
      <c r="HH218" s="231"/>
      <c r="HI218" s="231"/>
      <c r="HJ218" s="231"/>
      <c r="HK218" s="231"/>
      <c r="HL218" s="231"/>
      <c r="HM218" s="231"/>
      <c r="HN218" s="231"/>
      <c r="HO218" s="231"/>
      <c r="HP218" s="231"/>
      <c r="HQ218" s="231"/>
      <c r="HR218" s="231"/>
      <c r="HS218" s="231"/>
      <c r="HT218" s="231"/>
      <c r="HU218" s="231"/>
      <c r="HV218" s="231"/>
      <c r="HW218" s="231"/>
      <c r="HX218" s="231"/>
      <c r="HY218" s="231"/>
      <c r="HZ218" s="231"/>
      <c r="IA218" s="231"/>
      <c r="IB218" s="231"/>
      <c r="IC218" s="231"/>
      <c r="ID218" s="231"/>
      <c r="IE218" s="231"/>
      <c r="IF218" s="231"/>
      <c r="IG218" s="231"/>
      <c r="IH218" s="231"/>
      <c r="II218" s="231"/>
      <c r="IJ218" s="231"/>
      <c r="IK218" s="231"/>
      <c r="IL218" s="231"/>
      <c r="IM218" s="231"/>
      <c r="IN218" s="231"/>
      <c r="IO218" s="231"/>
      <c r="IP218" s="231"/>
      <c r="IQ218" s="231"/>
      <c r="IR218" s="231"/>
      <c r="IS218" s="231"/>
      <c r="IT218" s="231"/>
      <c r="IU218" s="231"/>
      <c r="IV218" s="231"/>
    </row>
    <row r="219" spans="1:256" ht="12.75" customHeight="1">
      <c r="A219" s="794"/>
      <c r="B219" s="797"/>
      <c r="C219" s="238" t="s">
        <v>1</v>
      </c>
      <c r="D219" s="239">
        <f t="shared" si="81"/>
        <v>37900</v>
      </c>
      <c r="E219" s="240">
        <f t="shared" si="82"/>
        <v>0</v>
      </c>
      <c r="F219" s="240">
        <f t="shared" si="83"/>
        <v>0</v>
      </c>
      <c r="G219" s="240"/>
      <c r="H219" s="240">
        <v>0</v>
      </c>
      <c r="I219" s="240"/>
      <c r="J219" s="240"/>
      <c r="K219" s="240"/>
      <c r="L219" s="240"/>
      <c r="M219" s="249">
        <f t="shared" si="84"/>
        <v>37900</v>
      </c>
      <c r="N219" s="240">
        <v>37900</v>
      </c>
      <c r="O219" s="240"/>
      <c r="P219" s="240"/>
      <c r="Q219" s="241"/>
      <c r="R219" s="241"/>
      <c r="S219" s="241"/>
      <c r="T219" s="241"/>
      <c r="U219" s="241"/>
      <c r="V219" s="231"/>
      <c r="W219" s="231"/>
      <c r="X219" s="231"/>
      <c r="Y219" s="231"/>
      <c r="Z219" s="231"/>
      <c r="AA219" s="231"/>
      <c r="AB219" s="231"/>
      <c r="AC219" s="231"/>
      <c r="AD219" s="231"/>
      <c r="AE219" s="231"/>
      <c r="AF219" s="231"/>
      <c r="AG219" s="231"/>
      <c r="AH219" s="231"/>
      <c r="AI219" s="231"/>
      <c r="AJ219" s="231"/>
      <c r="AK219" s="231"/>
      <c r="AL219" s="231"/>
      <c r="AM219" s="231"/>
      <c r="AN219" s="231"/>
      <c r="AO219" s="231"/>
      <c r="AP219" s="231"/>
      <c r="AQ219" s="231"/>
      <c r="AR219" s="231"/>
      <c r="AS219" s="231"/>
      <c r="AT219" s="231"/>
      <c r="AU219" s="231"/>
      <c r="AV219" s="231"/>
      <c r="AW219" s="231"/>
      <c r="AX219" s="231"/>
      <c r="AY219" s="231"/>
      <c r="AZ219" s="231"/>
      <c r="BA219" s="231"/>
      <c r="BB219" s="231"/>
      <c r="BC219" s="231"/>
      <c r="BD219" s="231"/>
      <c r="BE219" s="231"/>
      <c r="BF219" s="231"/>
      <c r="BG219" s="231"/>
      <c r="BH219" s="231"/>
      <c r="BI219" s="231"/>
      <c r="BJ219" s="231"/>
      <c r="BK219" s="231"/>
      <c r="BL219" s="231"/>
      <c r="BM219" s="231"/>
      <c r="BN219" s="231"/>
      <c r="BO219" s="231"/>
      <c r="BP219" s="231"/>
      <c r="BQ219" s="231"/>
      <c r="BR219" s="231"/>
      <c r="BS219" s="231"/>
      <c r="BT219" s="231"/>
      <c r="BU219" s="231"/>
      <c r="BV219" s="231"/>
      <c r="BW219" s="231"/>
      <c r="BX219" s="231"/>
      <c r="BY219" s="231"/>
      <c r="BZ219" s="231"/>
      <c r="CA219" s="231"/>
      <c r="CB219" s="231"/>
      <c r="CC219" s="231"/>
      <c r="CD219" s="231"/>
      <c r="CE219" s="231"/>
      <c r="CF219" s="231"/>
      <c r="CG219" s="231"/>
      <c r="CH219" s="231"/>
      <c r="CI219" s="231"/>
      <c r="CJ219" s="231"/>
      <c r="CK219" s="231"/>
      <c r="CL219" s="231"/>
      <c r="CM219" s="231"/>
      <c r="CN219" s="231"/>
      <c r="CO219" s="231"/>
      <c r="CP219" s="231"/>
      <c r="CQ219" s="231"/>
      <c r="CR219" s="231"/>
      <c r="CS219" s="231"/>
      <c r="CT219" s="231"/>
      <c r="CU219" s="231"/>
      <c r="CV219" s="231"/>
      <c r="CW219" s="231"/>
      <c r="CX219" s="231"/>
      <c r="CY219" s="231"/>
      <c r="CZ219" s="231"/>
      <c r="DA219" s="231"/>
      <c r="DB219" s="231"/>
      <c r="DC219" s="231"/>
      <c r="DD219" s="231"/>
      <c r="DE219" s="231"/>
      <c r="DF219" s="231"/>
      <c r="DG219" s="231"/>
      <c r="DH219" s="231"/>
      <c r="DI219" s="231"/>
      <c r="DJ219" s="231"/>
      <c r="DK219" s="231"/>
      <c r="DL219" s="231"/>
      <c r="DM219" s="231"/>
      <c r="DN219" s="231"/>
      <c r="DO219" s="231"/>
      <c r="DP219" s="231"/>
      <c r="DQ219" s="231"/>
      <c r="DR219" s="231"/>
      <c r="DS219" s="231"/>
      <c r="DT219" s="231"/>
      <c r="DU219" s="231"/>
      <c r="DV219" s="231"/>
      <c r="DW219" s="231"/>
      <c r="DX219" s="231"/>
      <c r="DY219" s="231"/>
      <c r="DZ219" s="231"/>
      <c r="EA219" s="231"/>
      <c r="EB219" s="231"/>
      <c r="EC219" s="231"/>
      <c r="ED219" s="231"/>
      <c r="EE219" s="231"/>
      <c r="EF219" s="231"/>
      <c r="EG219" s="231"/>
      <c r="EH219" s="231"/>
      <c r="EI219" s="231"/>
      <c r="EJ219" s="231"/>
      <c r="EK219" s="231"/>
      <c r="EL219" s="231"/>
      <c r="EM219" s="231"/>
      <c r="EN219" s="231"/>
      <c r="EO219" s="231"/>
      <c r="EP219" s="231"/>
      <c r="EQ219" s="231"/>
      <c r="ER219" s="231"/>
      <c r="ES219" s="231"/>
      <c r="ET219" s="231"/>
      <c r="EU219" s="231"/>
      <c r="EV219" s="231"/>
      <c r="EW219" s="231"/>
      <c r="EX219" s="231"/>
      <c r="EY219" s="231"/>
      <c r="EZ219" s="231"/>
      <c r="FA219" s="231"/>
      <c r="FB219" s="231"/>
      <c r="FC219" s="231"/>
      <c r="FD219" s="231"/>
      <c r="FE219" s="231"/>
      <c r="FF219" s="231"/>
      <c r="FG219" s="231"/>
      <c r="FH219" s="231"/>
      <c r="FI219" s="231"/>
      <c r="FJ219" s="231"/>
      <c r="FK219" s="231"/>
      <c r="FL219" s="231"/>
      <c r="FM219" s="231"/>
      <c r="FN219" s="231"/>
      <c r="FO219" s="231"/>
      <c r="FP219" s="231"/>
      <c r="FQ219" s="231"/>
      <c r="FR219" s="231"/>
      <c r="FS219" s="231"/>
      <c r="FT219" s="231"/>
      <c r="FU219" s="231"/>
      <c r="FV219" s="231"/>
      <c r="FW219" s="231"/>
      <c r="FX219" s="231"/>
      <c r="FY219" s="231"/>
      <c r="FZ219" s="231"/>
      <c r="GA219" s="231"/>
      <c r="GB219" s="231"/>
      <c r="GC219" s="231"/>
      <c r="GD219" s="231"/>
      <c r="GE219" s="231"/>
      <c r="GF219" s="231"/>
      <c r="GG219" s="231"/>
      <c r="GH219" s="231"/>
      <c r="GI219" s="231"/>
      <c r="GJ219" s="231"/>
      <c r="GK219" s="231"/>
      <c r="GL219" s="231"/>
      <c r="GM219" s="231"/>
      <c r="GN219" s="231"/>
      <c r="GO219" s="231"/>
      <c r="GP219" s="231"/>
      <c r="GQ219" s="231"/>
      <c r="GR219" s="231"/>
      <c r="GS219" s="231"/>
      <c r="GT219" s="231"/>
      <c r="GU219" s="231"/>
      <c r="GV219" s="231"/>
      <c r="GW219" s="231"/>
      <c r="GX219" s="231"/>
      <c r="GY219" s="231"/>
      <c r="GZ219" s="231"/>
      <c r="HA219" s="231"/>
      <c r="HB219" s="231"/>
      <c r="HC219" s="231"/>
      <c r="HD219" s="231"/>
      <c r="HE219" s="231"/>
      <c r="HF219" s="231"/>
      <c r="HG219" s="231"/>
      <c r="HH219" s="231"/>
      <c r="HI219" s="231"/>
      <c r="HJ219" s="231"/>
      <c r="HK219" s="231"/>
      <c r="HL219" s="231"/>
      <c r="HM219" s="231"/>
      <c r="HN219" s="231"/>
      <c r="HO219" s="231"/>
      <c r="HP219" s="231"/>
      <c r="HQ219" s="231"/>
      <c r="HR219" s="231"/>
      <c r="HS219" s="231"/>
      <c r="HT219" s="231"/>
      <c r="HU219" s="231"/>
      <c r="HV219" s="231"/>
      <c r="HW219" s="231"/>
      <c r="HX219" s="231"/>
      <c r="HY219" s="231"/>
      <c r="HZ219" s="231"/>
      <c r="IA219" s="231"/>
      <c r="IB219" s="231"/>
      <c r="IC219" s="231"/>
      <c r="ID219" s="231"/>
      <c r="IE219" s="231"/>
      <c r="IF219" s="231"/>
      <c r="IG219" s="231"/>
      <c r="IH219" s="231"/>
      <c r="II219" s="231"/>
      <c r="IJ219" s="231"/>
      <c r="IK219" s="231"/>
      <c r="IL219" s="231"/>
      <c r="IM219" s="231"/>
      <c r="IN219" s="231"/>
      <c r="IO219" s="231"/>
      <c r="IP219" s="231"/>
      <c r="IQ219" s="231"/>
      <c r="IR219" s="231"/>
      <c r="IS219" s="231"/>
      <c r="IT219" s="231"/>
      <c r="IU219" s="231"/>
      <c r="IV219" s="231"/>
    </row>
    <row r="220" spans="1:256" ht="12.75" customHeight="1">
      <c r="A220" s="795"/>
      <c r="B220" s="798"/>
      <c r="C220" s="238" t="s">
        <v>2</v>
      </c>
      <c r="D220" s="239">
        <f>D218+D219</f>
        <v>6807061</v>
      </c>
      <c r="E220" s="240">
        <f t="shared" ref="E220:P220" si="93">E218+E219</f>
        <v>2914846</v>
      </c>
      <c r="F220" s="240">
        <f t="shared" si="93"/>
        <v>2852957</v>
      </c>
      <c r="G220" s="240">
        <f t="shared" si="93"/>
        <v>2565777</v>
      </c>
      <c r="H220" s="240">
        <f t="shared" si="93"/>
        <v>287180</v>
      </c>
      <c r="I220" s="240">
        <f t="shared" si="93"/>
        <v>0</v>
      </c>
      <c r="J220" s="240">
        <f t="shared" si="93"/>
        <v>2000</v>
      </c>
      <c r="K220" s="240">
        <f t="shared" si="93"/>
        <v>59889</v>
      </c>
      <c r="L220" s="240">
        <f t="shared" si="93"/>
        <v>0</v>
      </c>
      <c r="M220" s="240">
        <f t="shared" si="93"/>
        <v>3892215</v>
      </c>
      <c r="N220" s="240">
        <f t="shared" si="93"/>
        <v>3892215</v>
      </c>
      <c r="O220" s="240">
        <f t="shared" si="93"/>
        <v>2688382</v>
      </c>
      <c r="P220" s="240">
        <f t="shared" si="93"/>
        <v>0</v>
      </c>
      <c r="Q220" s="241"/>
      <c r="R220" s="241"/>
      <c r="S220" s="241"/>
      <c r="T220" s="241"/>
      <c r="U220" s="241"/>
      <c r="V220" s="231"/>
      <c r="W220" s="231"/>
      <c r="X220" s="231"/>
      <c r="Y220" s="231"/>
      <c r="Z220" s="231"/>
      <c r="AA220" s="231"/>
      <c r="AB220" s="231"/>
      <c r="AC220" s="231"/>
      <c r="AD220" s="231"/>
      <c r="AE220" s="231"/>
      <c r="AF220" s="231"/>
      <c r="AG220" s="231"/>
      <c r="AH220" s="231"/>
      <c r="AI220" s="231"/>
      <c r="AJ220" s="231"/>
      <c r="AK220" s="231"/>
      <c r="AL220" s="231"/>
      <c r="AM220" s="231"/>
      <c r="AN220" s="231"/>
      <c r="AO220" s="231"/>
      <c r="AP220" s="231"/>
      <c r="AQ220" s="231"/>
      <c r="AR220" s="231"/>
      <c r="AS220" s="231"/>
      <c r="AT220" s="231"/>
      <c r="AU220" s="231"/>
      <c r="AV220" s="231"/>
      <c r="AW220" s="231"/>
      <c r="AX220" s="231"/>
      <c r="AY220" s="231"/>
      <c r="AZ220" s="231"/>
      <c r="BA220" s="231"/>
      <c r="BB220" s="231"/>
      <c r="BC220" s="231"/>
      <c r="BD220" s="231"/>
      <c r="BE220" s="231"/>
      <c r="BF220" s="231"/>
      <c r="BG220" s="231"/>
      <c r="BH220" s="231"/>
      <c r="BI220" s="231"/>
      <c r="BJ220" s="231"/>
      <c r="BK220" s="231"/>
      <c r="BL220" s="231"/>
      <c r="BM220" s="231"/>
      <c r="BN220" s="231"/>
      <c r="BO220" s="231"/>
      <c r="BP220" s="231"/>
      <c r="BQ220" s="231"/>
      <c r="BR220" s="231"/>
      <c r="BS220" s="231"/>
      <c r="BT220" s="231"/>
      <c r="BU220" s="231"/>
      <c r="BV220" s="231"/>
      <c r="BW220" s="231"/>
      <c r="BX220" s="231"/>
      <c r="BY220" s="231"/>
      <c r="BZ220" s="231"/>
      <c r="CA220" s="231"/>
      <c r="CB220" s="231"/>
      <c r="CC220" s="231"/>
      <c r="CD220" s="231"/>
      <c r="CE220" s="231"/>
      <c r="CF220" s="231"/>
      <c r="CG220" s="231"/>
      <c r="CH220" s="231"/>
      <c r="CI220" s="231"/>
      <c r="CJ220" s="231"/>
      <c r="CK220" s="231"/>
      <c r="CL220" s="231"/>
      <c r="CM220" s="231"/>
      <c r="CN220" s="231"/>
      <c r="CO220" s="231"/>
      <c r="CP220" s="231"/>
      <c r="CQ220" s="231"/>
      <c r="CR220" s="231"/>
      <c r="CS220" s="231"/>
      <c r="CT220" s="231"/>
      <c r="CU220" s="231"/>
      <c r="CV220" s="231"/>
      <c r="CW220" s="231"/>
      <c r="CX220" s="231"/>
      <c r="CY220" s="231"/>
      <c r="CZ220" s="231"/>
      <c r="DA220" s="231"/>
      <c r="DB220" s="231"/>
      <c r="DC220" s="231"/>
      <c r="DD220" s="231"/>
      <c r="DE220" s="231"/>
      <c r="DF220" s="231"/>
      <c r="DG220" s="231"/>
      <c r="DH220" s="231"/>
      <c r="DI220" s="231"/>
      <c r="DJ220" s="231"/>
      <c r="DK220" s="231"/>
      <c r="DL220" s="231"/>
      <c r="DM220" s="231"/>
      <c r="DN220" s="231"/>
      <c r="DO220" s="231"/>
      <c r="DP220" s="231"/>
      <c r="DQ220" s="231"/>
      <c r="DR220" s="231"/>
      <c r="DS220" s="231"/>
      <c r="DT220" s="231"/>
      <c r="DU220" s="231"/>
      <c r="DV220" s="231"/>
      <c r="DW220" s="231"/>
      <c r="DX220" s="231"/>
      <c r="DY220" s="231"/>
      <c r="DZ220" s="231"/>
      <c r="EA220" s="231"/>
      <c r="EB220" s="231"/>
      <c r="EC220" s="231"/>
      <c r="ED220" s="231"/>
      <c r="EE220" s="231"/>
      <c r="EF220" s="231"/>
      <c r="EG220" s="231"/>
      <c r="EH220" s="231"/>
      <c r="EI220" s="231"/>
      <c r="EJ220" s="231"/>
      <c r="EK220" s="231"/>
      <c r="EL220" s="231"/>
      <c r="EM220" s="231"/>
      <c r="EN220" s="231"/>
      <c r="EO220" s="231"/>
      <c r="EP220" s="231"/>
      <c r="EQ220" s="231"/>
      <c r="ER220" s="231"/>
      <c r="ES220" s="231"/>
      <c r="ET220" s="231"/>
      <c r="EU220" s="231"/>
      <c r="EV220" s="231"/>
      <c r="EW220" s="231"/>
      <c r="EX220" s="231"/>
      <c r="EY220" s="231"/>
      <c r="EZ220" s="231"/>
      <c r="FA220" s="231"/>
      <c r="FB220" s="231"/>
      <c r="FC220" s="231"/>
      <c r="FD220" s="231"/>
      <c r="FE220" s="231"/>
      <c r="FF220" s="231"/>
      <c r="FG220" s="231"/>
      <c r="FH220" s="231"/>
      <c r="FI220" s="231"/>
      <c r="FJ220" s="231"/>
      <c r="FK220" s="231"/>
      <c r="FL220" s="231"/>
      <c r="FM220" s="231"/>
      <c r="FN220" s="231"/>
      <c r="FO220" s="231"/>
      <c r="FP220" s="231"/>
      <c r="FQ220" s="231"/>
      <c r="FR220" s="231"/>
      <c r="FS220" s="231"/>
      <c r="FT220" s="231"/>
      <c r="FU220" s="231"/>
      <c r="FV220" s="231"/>
      <c r="FW220" s="231"/>
      <c r="FX220" s="231"/>
      <c r="FY220" s="231"/>
      <c r="FZ220" s="231"/>
      <c r="GA220" s="231"/>
      <c r="GB220" s="231"/>
      <c r="GC220" s="231"/>
      <c r="GD220" s="231"/>
      <c r="GE220" s="231"/>
      <c r="GF220" s="231"/>
      <c r="GG220" s="231"/>
      <c r="GH220" s="231"/>
      <c r="GI220" s="231"/>
      <c r="GJ220" s="231"/>
      <c r="GK220" s="231"/>
      <c r="GL220" s="231"/>
      <c r="GM220" s="231"/>
      <c r="GN220" s="231"/>
      <c r="GO220" s="231"/>
      <c r="GP220" s="231"/>
      <c r="GQ220" s="231"/>
      <c r="GR220" s="231"/>
      <c r="GS220" s="231"/>
      <c r="GT220" s="231"/>
      <c r="GU220" s="231"/>
      <c r="GV220" s="231"/>
      <c r="GW220" s="231"/>
      <c r="GX220" s="231"/>
      <c r="GY220" s="231"/>
      <c r="GZ220" s="231"/>
      <c r="HA220" s="231"/>
      <c r="HB220" s="231"/>
      <c r="HC220" s="231"/>
      <c r="HD220" s="231"/>
      <c r="HE220" s="231"/>
      <c r="HF220" s="231"/>
      <c r="HG220" s="231"/>
      <c r="HH220" s="231"/>
      <c r="HI220" s="231"/>
      <c r="HJ220" s="231"/>
      <c r="HK220" s="231"/>
      <c r="HL220" s="231"/>
      <c r="HM220" s="231"/>
      <c r="HN220" s="231"/>
      <c r="HO220" s="231"/>
      <c r="HP220" s="231"/>
      <c r="HQ220" s="231"/>
      <c r="HR220" s="231"/>
      <c r="HS220" s="231"/>
      <c r="HT220" s="231"/>
      <c r="HU220" s="231"/>
      <c r="HV220" s="231"/>
      <c r="HW220" s="231"/>
      <c r="HX220" s="231"/>
      <c r="HY220" s="231"/>
      <c r="HZ220" s="231"/>
      <c r="IA220" s="231"/>
      <c r="IB220" s="231"/>
      <c r="IC220" s="231"/>
      <c r="ID220" s="231"/>
      <c r="IE220" s="231"/>
      <c r="IF220" s="231"/>
      <c r="IG220" s="231"/>
      <c r="IH220" s="231"/>
      <c r="II220" s="231"/>
      <c r="IJ220" s="231"/>
      <c r="IK220" s="231"/>
      <c r="IL220" s="231"/>
      <c r="IM220" s="231"/>
      <c r="IN220" s="231"/>
      <c r="IO220" s="231"/>
      <c r="IP220" s="231"/>
      <c r="IQ220" s="231"/>
      <c r="IR220" s="231"/>
      <c r="IS220" s="231"/>
      <c r="IT220" s="231"/>
      <c r="IU220" s="231"/>
      <c r="IV220" s="231"/>
    </row>
    <row r="221" spans="1:256" ht="12.75" customHeight="1">
      <c r="A221" s="793" t="s">
        <v>303</v>
      </c>
      <c r="B221" s="796" t="s">
        <v>176</v>
      </c>
      <c r="C221" s="247" t="s">
        <v>0</v>
      </c>
      <c r="D221" s="248">
        <f t="shared" si="81"/>
        <v>14165315</v>
      </c>
      <c r="E221" s="249">
        <f t="shared" si="82"/>
        <v>10520365</v>
      </c>
      <c r="F221" s="249">
        <f t="shared" si="83"/>
        <v>10510465</v>
      </c>
      <c r="G221" s="249">
        <v>9108560</v>
      </c>
      <c r="H221" s="249">
        <v>1401905</v>
      </c>
      <c r="I221" s="249">
        <v>0</v>
      </c>
      <c r="J221" s="249">
        <v>9900</v>
      </c>
      <c r="K221" s="249">
        <v>0</v>
      </c>
      <c r="L221" s="249">
        <v>0</v>
      </c>
      <c r="M221" s="249">
        <f t="shared" si="84"/>
        <v>3644950</v>
      </c>
      <c r="N221" s="249">
        <v>3644950</v>
      </c>
      <c r="O221" s="249">
        <v>0</v>
      </c>
      <c r="P221" s="249">
        <v>0</v>
      </c>
      <c r="Q221" s="250"/>
      <c r="R221" s="250"/>
      <c r="S221" s="250"/>
      <c r="T221" s="250"/>
      <c r="U221" s="250"/>
      <c r="V221" s="251"/>
      <c r="W221" s="251"/>
      <c r="X221" s="251"/>
      <c r="Y221" s="251"/>
      <c r="Z221" s="251"/>
      <c r="AA221" s="251"/>
      <c r="AB221" s="251"/>
      <c r="AC221" s="251"/>
      <c r="AD221" s="251"/>
      <c r="AE221" s="251"/>
      <c r="AF221" s="251"/>
      <c r="AG221" s="251"/>
      <c r="AH221" s="251"/>
      <c r="AI221" s="251"/>
      <c r="AJ221" s="251"/>
      <c r="AK221" s="251"/>
      <c r="AL221" s="251"/>
      <c r="AM221" s="251"/>
      <c r="AN221" s="251"/>
      <c r="AO221" s="251"/>
      <c r="AP221" s="251"/>
      <c r="AQ221" s="251"/>
      <c r="AR221" s="251"/>
      <c r="AS221" s="251"/>
      <c r="AT221" s="251"/>
      <c r="AU221" s="251"/>
      <c r="AV221" s="251"/>
      <c r="AW221" s="251"/>
      <c r="AX221" s="251"/>
      <c r="AY221" s="251"/>
      <c r="AZ221" s="251"/>
      <c r="BA221" s="251"/>
      <c r="BB221" s="251"/>
      <c r="BC221" s="251"/>
      <c r="BD221" s="251"/>
      <c r="BE221" s="251"/>
      <c r="BF221" s="251"/>
      <c r="BG221" s="251"/>
      <c r="BH221" s="251"/>
      <c r="BI221" s="251"/>
      <c r="BJ221" s="251"/>
      <c r="BK221" s="251"/>
      <c r="BL221" s="251"/>
      <c r="BM221" s="251"/>
      <c r="BN221" s="251"/>
      <c r="BO221" s="251"/>
      <c r="BP221" s="251"/>
      <c r="BQ221" s="251"/>
      <c r="BR221" s="251"/>
      <c r="BS221" s="251"/>
      <c r="BT221" s="251"/>
      <c r="BU221" s="251"/>
      <c r="BV221" s="251"/>
      <c r="BW221" s="251"/>
      <c r="BX221" s="251"/>
      <c r="BY221" s="251"/>
      <c r="BZ221" s="251"/>
      <c r="CA221" s="251"/>
      <c r="CB221" s="251"/>
      <c r="CC221" s="251"/>
      <c r="CD221" s="251"/>
      <c r="CE221" s="251"/>
      <c r="CF221" s="251"/>
      <c r="CG221" s="251"/>
      <c r="CH221" s="251"/>
      <c r="CI221" s="251"/>
      <c r="CJ221" s="251"/>
      <c r="CK221" s="251"/>
      <c r="CL221" s="251"/>
      <c r="CM221" s="251"/>
      <c r="CN221" s="251"/>
      <c r="CO221" s="251"/>
      <c r="CP221" s="251"/>
      <c r="CQ221" s="251"/>
      <c r="CR221" s="251"/>
      <c r="CS221" s="251"/>
      <c r="CT221" s="251"/>
      <c r="CU221" s="251"/>
      <c r="CV221" s="251"/>
      <c r="CW221" s="251"/>
      <c r="CX221" s="251"/>
      <c r="CY221" s="251"/>
      <c r="CZ221" s="251"/>
      <c r="DA221" s="251"/>
      <c r="DB221" s="251"/>
      <c r="DC221" s="251"/>
      <c r="DD221" s="251"/>
      <c r="DE221" s="251"/>
      <c r="DF221" s="251"/>
      <c r="DG221" s="251"/>
      <c r="DH221" s="251"/>
      <c r="DI221" s="251"/>
      <c r="DJ221" s="251"/>
      <c r="DK221" s="251"/>
      <c r="DL221" s="251"/>
      <c r="DM221" s="251"/>
      <c r="DN221" s="251"/>
      <c r="DO221" s="251"/>
      <c r="DP221" s="251"/>
      <c r="DQ221" s="251"/>
      <c r="DR221" s="251"/>
      <c r="DS221" s="251"/>
      <c r="DT221" s="251"/>
      <c r="DU221" s="251"/>
      <c r="DV221" s="251"/>
      <c r="DW221" s="251"/>
      <c r="DX221" s="251"/>
      <c r="DY221" s="251"/>
      <c r="DZ221" s="251"/>
      <c r="EA221" s="251"/>
      <c r="EB221" s="251"/>
      <c r="EC221" s="251"/>
      <c r="ED221" s="251"/>
      <c r="EE221" s="251"/>
      <c r="EF221" s="251"/>
      <c r="EG221" s="251"/>
      <c r="EH221" s="251"/>
      <c r="EI221" s="251"/>
      <c r="EJ221" s="251"/>
      <c r="EK221" s="251"/>
      <c r="EL221" s="251"/>
      <c r="EM221" s="251"/>
      <c r="EN221" s="251"/>
      <c r="EO221" s="251"/>
      <c r="EP221" s="251"/>
      <c r="EQ221" s="251"/>
      <c r="ER221" s="251"/>
      <c r="ES221" s="251"/>
      <c r="ET221" s="251"/>
      <c r="EU221" s="251"/>
      <c r="EV221" s="251"/>
      <c r="EW221" s="251"/>
      <c r="EX221" s="251"/>
      <c r="EY221" s="251"/>
      <c r="EZ221" s="251"/>
      <c r="FA221" s="251"/>
      <c r="FB221" s="251"/>
      <c r="FC221" s="251"/>
      <c r="FD221" s="251"/>
      <c r="FE221" s="251"/>
      <c r="FF221" s="251"/>
      <c r="FG221" s="251"/>
      <c r="FH221" s="251"/>
      <c r="FI221" s="251"/>
      <c r="FJ221" s="251"/>
      <c r="FK221" s="251"/>
      <c r="FL221" s="251"/>
      <c r="FM221" s="251"/>
      <c r="FN221" s="251"/>
      <c r="FO221" s="251"/>
      <c r="FP221" s="251"/>
      <c r="FQ221" s="251"/>
      <c r="FR221" s="251"/>
      <c r="FS221" s="251"/>
      <c r="FT221" s="251"/>
      <c r="FU221" s="251"/>
      <c r="FV221" s="251"/>
      <c r="FW221" s="251"/>
      <c r="FX221" s="251"/>
      <c r="FY221" s="251"/>
      <c r="FZ221" s="251"/>
      <c r="GA221" s="251"/>
      <c r="GB221" s="251"/>
      <c r="GC221" s="251"/>
      <c r="GD221" s="251"/>
      <c r="GE221" s="251"/>
      <c r="GF221" s="251"/>
      <c r="GG221" s="251"/>
      <c r="GH221" s="251"/>
      <c r="GI221" s="251"/>
      <c r="GJ221" s="251"/>
      <c r="GK221" s="251"/>
      <c r="GL221" s="251"/>
      <c r="GM221" s="251"/>
      <c r="GN221" s="251"/>
      <c r="GO221" s="251"/>
      <c r="GP221" s="251"/>
      <c r="GQ221" s="251"/>
      <c r="GR221" s="251"/>
      <c r="GS221" s="251"/>
      <c r="GT221" s="251"/>
      <c r="GU221" s="251"/>
      <c r="GV221" s="251"/>
      <c r="GW221" s="251"/>
      <c r="GX221" s="251"/>
      <c r="GY221" s="251"/>
      <c r="GZ221" s="251"/>
      <c r="HA221" s="251"/>
      <c r="HB221" s="251"/>
      <c r="HC221" s="251"/>
      <c r="HD221" s="251"/>
      <c r="HE221" s="251"/>
      <c r="HF221" s="251"/>
      <c r="HG221" s="251"/>
      <c r="HH221" s="251"/>
      <c r="HI221" s="251"/>
      <c r="HJ221" s="251"/>
      <c r="HK221" s="251"/>
      <c r="HL221" s="251"/>
      <c r="HM221" s="251"/>
      <c r="HN221" s="251"/>
      <c r="HO221" s="251"/>
      <c r="HP221" s="251"/>
      <c r="HQ221" s="251"/>
      <c r="HR221" s="251"/>
      <c r="HS221" s="251"/>
      <c r="HT221" s="251"/>
      <c r="HU221" s="251"/>
      <c r="HV221" s="251"/>
      <c r="HW221" s="251"/>
      <c r="HX221" s="251"/>
      <c r="HY221" s="251"/>
      <c r="HZ221" s="251"/>
      <c r="IA221" s="251"/>
      <c r="IB221" s="251"/>
      <c r="IC221" s="251"/>
      <c r="ID221" s="251"/>
      <c r="IE221" s="251"/>
      <c r="IF221" s="251"/>
      <c r="IG221" s="251"/>
      <c r="IH221" s="251"/>
      <c r="II221" s="251"/>
      <c r="IJ221" s="251"/>
      <c r="IK221" s="251"/>
      <c r="IL221" s="251"/>
      <c r="IM221" s="251"/>
      <c r="IN221" s="251"/>
      <c r="IO221" s="251"/>
      <c r="IP221" s="251"/>
      <c r="IQ221" s="251"/>
      <c r="IR221" s="251"/>
      <c r="IS221" s="251"/>
      <c r="IT221" s="251"/>
      <c r="IU221" s="251"/>
      <c r="IV221" s="251"/>
    </row>
    <row r="222" spans="1:256" ht="12.75" customHeight="1">
      <c r="A222" s="794"/>
      <c r="B222" s="797"/>
      <c r="C222" s="247" t="s">
        <v>1</v>
      </c>
      <c r="D222" s="248">
        <f t="shared" si="81"/>
        <v>-23860</v>
      </c>
      <c r="E222" s="249">
        <f t="shared" si="82"/>
        <v>-23860</v>
      </c>
      <c r="F222" s="249">
        <f t="shared" si="83"/>
        <v>-23860</v>
      </c>
      <c r="G222" s="249">
        <v>0</v>
      </c>
      <c r="H222" s="249">
        <f>3200-27060</f>
        <v>-23860</v>
      </c>
      <c r="I222" s="249"/>
      <c r="J222" s="249"/>
      <c r="K222" s="249"/>
      <c r="L222" s="249"/>
      <c r="M222" s="249">
        <f t="shared" si="84"/>
        <v>0</v>
      </c>
      <c r="N222" s="249"/>
      <c r="O222" s="249"/>
      <c r="P222" s="249"/>
      <c r="Q222" s="250"/>
      <c r="R222" s="250"/>
      <c r="S222" s="250"/>
      <c r="T222" s="250"/>
      <c r="U222" s="250"/>
      <c r="V222" s="251"/>
      <c r="W222" s="251"/>
      <c r="X222" s="251"/>
      <c r="Y222" s="251"/>
      <c r="Z222" s="251"/>
      <c r="AA222" s="251"/>
      <c r="AB222" s="251"/>
      <c r="AC222" s="251"/>
      <c r="AD222" s="251"/>
      <c r="AE222" s="251"/>
      <c r="AF222" s="251"/>
      <c r="AG222" s="251"/>
      <c r="AH222" s="251"/>
      <c r="AI222" s="251"/>
      <c r="AJ222" s="251"/>
      <c r="AK222" s="251"/>
      <c r="AL222" s="251"/>
      <c r="AM222" s="251"/>
      <c r="AN222" s="251"/>
      <c r="AO222" s="251"/>
      <c r="AP222" s="251"/>
      <c r="AQ222" s="251"/>
      <c r="AR222" s="251"/>
      <c r="AS222" s="251"/>
      <c r="AT222" s="251"/>
      <c r="AU222" s="251"/>
      <c r="AV222" s="251"/>
      <c r="AW222" s="251"/>
      <c r="AX222" s="251"/>
      <c r="AY222" s="251"/>
      <c r="AZ222" s="251"/>
      <c r="BA222" s="251"/>
      <c r="BB222" s="251"/>
      <c r="BC222" s="251"/>
      <c r="BD222" s="251"/>
      <c r="BE222" s="251"/>
      <c r="BF222" s="251"/>
      <c r="BG222" s="251"/>
      <c r="BH222" s="251"/>
      <c r="BI222" s="251"/>
      <c r="BJ222" s="251"/>
      <c r="BK222" s="251"/>
      <c r="BL222" s="251"/>
      <c r="BM222" s="251"/>
      <c r="BN222" s="251"/>
      <c r="BO222" s="251"/>
      <c r="BP222" s="251"/>
      <c r="BQ222" s="251"/>
      <c r="BR222" s="251"/>
      <c r="BS222" s="251"/>
      <c r="BT222" s="251"/>
      <c r="BU222" s="251"/>
      <c r="BV222" s="251"/>
      <c r="BW222" s="251"/>
      <c r="BX222" s="251"/>
      <c r="BY222" s="251"/>
      <c r="BZ222" s="251"/>
      <c r="CA222" s="251"/>
      <c r="CB222" s="251"/>
      <c r="CC222" s="251"/>
      <c r="CD222" s="251"/>
      <c r="CE222" s="251"/>
      <c r="CF222" s="251"/>
      <c r="CG222" s="251"/>
      <c r="CH222" s="251"/>
      <c r="CI222" s="251"/>
      <c r="CJ222" s="251"/>
      <c r="CK222" s="251"/>
      <c r="CL222" s="251"/>
      <c r="CM222" s="251"/>
      <c r="CN222" s="251"/>
      <c r="CO222" s="251"/>
      <c r="CP222" s="251"/>
      <c r="CQ222" s="251"/>
      <c r="CR222" s="251"/>
      <c r="CS222" s="251"/>
      <c r="CT222" s="251"/>
      <c r="CU222" s="251"/>
      <c r="CV222" s="251"/>
      <c r="CW222" s="251"/>
      <c r="CX222" s="251"/>
      <c r="CY222" s="251"/>
      <c r="CZ222" s="251"/>
      <c r="DA222" s="251"/>
      <c r="DB222" s="251"/>
      <c r="DC222" s="251"/>
      <c r="DD222" s="251"/>
      <c r="DE222" s="251"/>
      <c r="DF222" s="251"/>
      <c r="DG222" s="251"/>
      <c r="DH222" s="251"/>
      <c r="DI222" s="251"/>
      <c r="DJ222" s="251"/>
      <c r="DK222" s="251"/>
      <c r="DL222" s="251"/>
      <c r="DM222" s="251"/>
      <c r="DN222" s="251"/>
      <c r="DO222" s="251"/>
      <c r="DP222" s="251"/>
      <c r="DQ222" s="251"/>
      <c r="DR222" s="251"/>
      <c r="DS222" s="251"/>
      <c r="DT222" s="251"/>
      <c r="DU222" s="251"/>
      <c r="DV222" s="251"/>
      <c r="DW222" s="251"/>
      <c r="DX222" s="251"/>
      <c r="DY222" s="251"/>
      <c r="DZ222" s="251"/>
      <c r="EA222" s="251"/>
      <c r="EB222" s="251"/>
      <c r="EC222" s="251"/>
      <c r="ED222" s="251"/>
      <c r="EE222" s="251"/>
      <c r="EF222" s="251"/>
      <c r="EG222" s="251"/>
      <c r="EH222" s="251"/>
      <c r="EI222" s="251"/>
      <c r="EJ222" s="251"/>
      <c r="EK222" s="251"/>
      <c r="EL222" s="251"/>
      <c r="EM222" s="251"/>
      <c r="EN222" s="251"/>
      <c r="EO222" s="251"/>
      <c r="EP222" s="251"/>
      <c r="EQ222" s="251"/>
      <c r="ER222" s="251"/>
      <c r="ES222" s="251"/>
      <c r="ET222" s="251"/>
      <c r="EU222" s="251"/>
      <c r="EV222" s="251"/>
      <c r="EW222" s="251"/>
      <c r="EX222" s="251"/>
      <c r="EY222" s="251"/>
      <c r="EZ222" s="251"/>
      <c r="FA222" s="251"/>
      <c r="FB222" s="251"/>
      <c r="FC222" s="251"/>
      <c r="FD222" s="251"/>
      <c r="FE222" s="251"/>
      <c r="FF222" s="251"/>
      <c r="FG222" s="251"/>
      <c r="FH222" s="251"/>
      <c r="FI222" s="251"/>
      <c r="FJ222" s="251"/>
      <c r="FK222" s="251"/>
      <c r="FL222" s="251"/>
      <c r="FM222" s="251"/>
      <c r="FN222" s="251"/>
      <c r="FO222" s="251"/>
      <c r="FP222" s="251"/>
      <c r="FQ222" s="251"/>
      <c r="FR222" s="251"/>
      <c r="FS222" s="251"/>
      <c r="FT222" s="251"/>
      <c r="FU222" s="251"/>
      <c r="FV222" s="251"/>
      <c r="FW222" s="251"/>
      <c r="FX222" s="251"/>
      <c r="FY222" s="251"/>
      <c r="FZ222" s="251"/>
      <c r="GA222" s="251"/>
      <c r="GB222" s="251"/>
      <c r="GC222" s="251"/>
      <c r="GD222" s="251"/>
      <c r="GE222" s="251"/>
      <c r="GF222" s="251"/>
      <c r="GG222" s="251"/>
      <c r="GH222" s="251"/>
      <c r="GI222" s="251"/>
      <c r="GJ222" s="251"/>
      <c r="GK222" s="251"/>
      <c r="GL222" s="251"/>
      <c r="GM222" s="251"/>
      <c r="GN222" s="251"/>
      <c r="GO222" s="251"/>
      <c r="GP222" s="251"/>
      <c r="GQ222" s="251"/>
      <c r="GR222" s="251"/>
      <c r="GS222" s="251"/>
      <c r="GT222" s="251"/>
      <c r="GU222" s="251"/>
      <c r="GV222" s="251"/>
      <c r="GW222" s="251"/>
      <c r="GX222" s="251"/>
      <c r="GY222" s="251"/>
      <c r="GZ222" s="251"/>
      <c r="HA222" s="251"/>
      <c r="HB222" s="251"/>
      <c r="HC222" s="251"/>
      <c r="HD222" s="251"/>
      <c r="HE222" s="251"/>
      <c r="HF222" s="251"/>
      <c r="HG222" s="251"/>
      <c r="HH222" s="251"/>
      <c r="HI222" s="251"/>
      <c r="HJ222" s="251"/>
      <c r="HK222" s="251"/>
      <c r="HL222" s="251"/>
      <c r="HM222" s="251"/>
      <c r="HN222" s="251"/>
      <c r="HO222" s="251"/>
      <c r="HP222" s="251"/>
      <c r="HQ222" s="251"/>
      <c r="HR222" s="251"/>
      <c r="HS222" s="251"/>
      <c r="HT222" s="251"/>
      <c r="HU222" s="251"/>
      <c r="HV222" s="251"/>
      <c r="HW222" s="251"/>
      <c r="HX222" s="251"/>
      <c r="HY222" s="251"/>
      <c r="HZ222" s="251"/>
      <c r="IA222" s="251"/>
      <c r="IB222" s="251"/>
      <c r="IC222" s="251"/>
      <c r="ID222" s="251"/>
      <c r="IE222" s="251"/>
      <c r="IF222" s="251"/>
      <c r="IG222" s="251"/>
      <c r="IH222" s="251"/>
      <c r="II222" s="251"/>
      <c r="IJ222" s="251"/>
      <c r="IK222" s="251"/>
      <c r="IL222" s="251"/>
      <c r="IM222" s="251"/>
      <c r="IN222" s="251"/>
      <c r="IO222" s="251"/>
      <c r="IP222" s="251"/>
      <c r="IQ222" s="251"/>
      <c r="IR222" s="251"/>
      <c r="IS222" s="251"/>
      <c r="IT222" s="251"/>
      <c r="IU222" s="251"/>
      <c r="IV222" s="251"/>
    </row>
    <row r="223" spans="1:256" ht="12.75" customHeight="1">
      <c r="A223" s="795"/>
      <c r="B223" s="798"/>
      <c r="C223" s="247" t="s">
        <v>2</v>
      </c>
      <c r="D223" s="248">
        <f>D221+D222</f>
        <v>14141455</v>
      </c>
      <c r="E223" s="249">
        <f t="shared" ref="E223:P223" si="94">E221+E222</f>
        <v>10496505</v>
      </c>
      <c r="F223" s="249">
        <f t="shared" si="94"/>
        <v>10486605</v>
      </c>
      <c r="G223" s="249">
        <f t="shared" si="94"/>
        <v>9108560</v>
      </c>
      <c r="H223" s="249">
        <f t="shared" si="94"/>
        <v>1378045</v>
      </c>
      <c r="I223" s="249">
        <f t="shared" si="94"/>
        <v>0</v>
      </c>
      <c r="J223" s="249">
        <f t="shared" si="94"/>
        <v>9900</v>
      </c>
      <c r="K223" s="249">
        <f t="shared" si="94"/>
        <v>0</v>
      </c>
      <c r="L223" s="249">
        <f t="shared" si="94"/>
        <v>0</v>
      </c>
      <c r="M223" s="249">
        <f t="shared" si="94"/>
        <v>3644950</v>
      </c>
      <c r="N223" s="249">
        <f t="shared" si="94"/>
        <v>3644950</v>
      </c>
      <c r="O223" s="249">
        <f t="shared" si="94"/>
        <v>0</v>
      </c>
      <c r="P223" s="249">
        <f t="shared" si="94"/>
        <v>0</v>
      </c>
      <c r="Q223" s="250"/>
      <c r="R223" s="250"/>
      <c r="S223" s="250"/>
      <c r="T223" s="250"/>
      <c r="U223" s="250"/>
      <c r="V223" s="251"/>
      <c r="W223" s="251"/>
      <c r="X223" s="251"/>
      <c r="Y223" s="251"/>
      <c r="Z223" s="251"/>
      <c r="AA223" s="251"/>
      <c r="AB223" s="251"/>
      <c r="AC223" s="251"/>
      <c r="AD223" s="251"/>
      <c r="AE223" s="251"/>
      <c r="AF223" s="251"/>
      <c r="AG223" s="251"/>
      <c r="AH223" s="251"/>
      <c r="AI223" s="251"/>
      <c r="AJ223" s="251"/>
      <c r="AK223" s="251"/>
      <c r="AL223" s="251"/>
      <c r="AM223" s="251"/>
      <c r="AN223" s="251"/>
      <c r="AO223" s="251"/>
      <c r="AP223" s="251"/>
      <c r="AQ223" s="251"/>
      <c r="AR223" s="251"/>
      <c r="AS223" s="251"/>
      <c r="AT223" s="251"/>
      <c r="AU223" s="251"/>
      <c r="AV223" s="251"/>
      <c r="AW223" s="251"/>
      <c r="AX223" s="251"/>
      <c r="AY223" s="251"/>
      <c r="AZ223" s="251"/>
      <c r="BA223" s="251"/>
      <c r="BB223" s="251"/>
      <c r="BC223" s="251"/>
      <c r="BD223" s="251"/>
      <c r="BE223" s="251"/>
      <c r="BF223" s="251"/>
      <c r="BG223" s="251"/>
      <c r="BH223" s="251"/>
      <c r="BI223" s="251"/>
      <c r="BJ223" s="251"/>
      <c r="BK223" s="251"/>
      <c r="BL223" s="251"/>
      <c r="BM223" s="251"/>
      <c r="BN223" s="251"/>
      <c r="BO223" s="251"/>
      <c r="BP223" s="251"/>
      <c r="BQ223" s="251"/>
      <c r="BR223" s="251"/>
      <c r="BS223" s="251"/>
      <c r="BT223" s="251"/>
      <c r="BU223" s="251"/>
      <c r="BV223" s="251"/>
      <c r="BW223" s="251"/>
      <c r="BX223" s="251"/>
      <c r="BY223" s="251"/>
      <c r="BZ223" s="251"/>
      <c r="CA223" s="251"/>
      <c r="CB223" s="251"/>
      <c r="CC223" s="251"/>
      <c r="CD223" s="251"/>
      <c r="CE223" s="251"/>
      <c r="CF223" s="251"/>
      <c r="CG223" s="251"/>
      <c r="CH223" s="251"/>
      <c r="CI223" s="251"/>
      <c r="CJ223" s="251"/>
      <c r="CK223" s="251"/>
      <c r="CL223" s="251"/>
      <c r="CM223" s="251"/>
      <c r="CN223" s="251"/>
      <c r="CO223" s="251"/>
      <c r="CP223" s="251"/>
      <c r="CQ223" s="251"/>
      <c r="CR223" s="251"/>
      <c r="CS223" s="251"/>
      <c r="CT223" s="251"/>
      <c r="CU223" s="251"/>
      <c r="CV223" s="251"/>
      <c r="CW223" s="251"/>
      <c r="CX223" s="251"/>
      <c r="CY223" s="251"/>
      <c r="CZ223" s="251"/>
      <c r="DA223" s="251"/>
      <c r="DB223" s="251"/>
      <c r="DC223" s="251"/>
      <c r="DD223" s="251"/>
      <c r="DE223" s="251"/>
      <c r="DF223" s="251"/>
      <c r="DG223" s="251"/>
      <c r="DH223" s="251"/>
      <c r="DI223" s="251"/>
      <c r="DJ223" s="251"/>
      <c r="DK223" s="251"/>
      <c r="DL223" s="251"/>
      <c r="DM223" s="251"/>
      <c r="DN223" s="251"/>
      <c r="DO223" s="251"/>
      <c r="DP223" s="251"/>
      <c r="DQ223" s="251"/>
      <c r="DR223" s="251"/>
      <c r="DS223" s="251"/>
      <c r="DT223" s="251"/>
      <c r="DU223" s="251"/>
      <c r="DV223" s="251"/>
      <c r="DW223" s="251"/>
      <c r="DX223" s="251"/>
      <c r="DY223" s="251"/>
      <c r="DZ223" s="251"/>
      <c r="EA223" s="251"/>
      <c r="EB223" s="251"/>
      <c r="EC223" s="251"/>
      <c r="ED223" s="251"/>
      <c r="EE223" s="251"/>
      <c r="EF223" s="251"/>
      <c r="EG223" s="251"/>
      <c r="EH223" s="251"/>
      <c r="EI223" s="251"/>
      <c r="EJ223" s="251"/>
      <c r="EK223" s="251"/>
      <c r="EL223" s="251"/>
      <c r="EM223" s="251"/>
      <c r="EN223" s="251"/>
      <c r="EO223" s="251"/>
      <c r="EP223" s="251"/>
      <c r="EQ223" s="251"/>
      <c r="ER223" s="251"/>
      <c r="ES223" s="251"/>
      <c r="ET223" s="251"/>
      <c r="EU223" s="251"/>
      <c r="EV223" s="251"/>
      <c r="EW223" s="251"/>
      <c r="EX223" s="251"/>
      <c r="EY223" s="251"/>
      <c r="EZ223" s="251"/>
      <c r="FA223" s="251"/>
      <c r="FB223" s="251"/>
      <c r="FC223" s="251"/>
      <c r="FD223" s="251"/>
      <c r="FE223" s="251"/>
      <c r="FF223" s="251"/>
      <c r="FG223" s="251"/>
      <c r="FH223" s="251"/>
      <c r="FI223" s="251"/>
      <c r="FJ223" s="251"/>
      <c r="FK223" s="251"/>
      <c r="FL223" s="251"/>
      <c r="FM223" s="251"/>
      <c r="FN223" s="251"/>
      <c r="FO223" s="251"/>
      <c r="FP223" s="251"/>
      <c r="FQ223" s="251"/>
      <c r="FR223" s="251"/>
      <c r="FS223" s="251"/>
      <c r="FT223" s="251"/>
      <c r="FU223" s="251"/>
      <c r="FV223" s="251"/>
      <c r="FW223" s="251"/>
      <c r="FX223" s="251"/>
      <c r="FY223" s="251"/>
      <c r="FZ223" s="251"/>
      <c r="GA223" s="251"/>
      <c r="GB223" s="251"/>
      <c r="GC223" s="251"/>
      <c r="GD223" s="251"/>
      <c r="GE223" s="251"/>
      <c r="GF223" s="251"/>
      <c r="GG223" s="251"/>
      <c r="GH223" s="251"/>
      <c r="GI223" s="251"/>
      <c r="GJ223" s="251"/>
      <c r="GK223" s="251"/>
      <c r="GL223" s="251"/>
      <c r="GM223" s="251"/>
      <c r="GN223" s="251"/>
      <c r="GO223" s="251"/>
      <c r="GP223" s="251"/>
      <c r="GQ223" s="251"/>
      <c r="GR223" s="251"/>
      <c r="GS223" s="251"/>
      <c r="GT223" s="251"/>
      <c r="GU223" s="251"/>
      <c r="GV223" s="251"/>
      <c r="GW223" s="251"/>
      <c r="GX223" s="251"/>
      <c r="GY223" s="251"/>
      <c r="GZ223" s="251"/>
      <c r="HA223" s="251"/>
      <c r="HB223" s="251"/>
      <c r="HC223" s="251"/>
      <c r="HD223" s="251"/>
      <c r="HE223" s="251"/>
      <c r="HF223" s="251"/>
      <c r="HG223" s="251"/>
      <c r="HH223" s="251"/>
      <c r="HI223" s="251"/>
      <c r="HJ223" s="251"/>
      <c r="HK223" s="251"/>
      <c r="HL223" s="251"/>
      <c r="HM223" s="251"/>
      <c r="HN223" s="251"/>
      <c r="HO223" s="251"/>
      <c r="HP223" s="251"/>
      <c r="HQ223" s="251"/>
      <c r="HR223" s="251"/>
      <c r="HS223" s="251"/>
      <c r="HT223" s="251"/>
      <c r="HU223" s="251"/>
      <c r="HV223" s="251"/>
      <c r="HW223" s="251"/>
      <c r="HX223" s="251"/>
      <c r="HY223" s="251"/>
      <c r="HZ223" s="251"/>
      <c r="IA223" s="251"/>
      <c r="IB223" s="251"/>
      <c r="IC223" s="251"/>
      <c r="ID223" s="251"/>
      <c r="IE223" s="251"/>
      <c r="IF223" s="251"/>
      <c r="IG223" s="251"/>
      <c r="IH223" s="251"/>
      <c r="II223" s="251"/>
      <c r="IJ223" s="251"/>
      <c r="IK223" s="251"/>
      <c r="IL223" s="251"/>
      <c r="IM223" s="251"/>
      <c r="IN223" s="251"/>
      <c r="IO223" s="251"/>
      <c r="IP223" s="251"/>
      <c r="IQ223" s="251"/>
      <c r="IR223" s="251"/>
      <c r="IS223" s="251"/>
      <c r="IT223" s="251"/>
      <c r="IU223" s="251"/>
      <c r="IV223" s="251"/>
    </row>
    <row r="224" spans="1:256" hidden="1">
      <c r="A224" s="793" t="s">
        <v>443</v>
      </c>
      <c r="B224" s="796" t="s">
        <v>573</v>
      </c>
      <c r="C224" s="247" t="s">
        <v>0</v>
      </c>
      <c r="D224" s="248">
        <f t="shared" si="81"/>
        <v>9237636</v>
      </c>
      <c r="E224" s="249">
        <f t="shared" si="82"/>
        <v>9225636</v>
      </c>
      <c r="F224" s="249">
        <f t="shared" si="83"/>
        <v>9218746</v>
      </c>
      <c r="G224" s="249">
        <v>7541293</v>
      </c>
      <c r="H224" s="249">
        <v>1677453</v>
      </c>
      <c r="I224" s="249">
        <v>0</v>
      </c>
      <c r="J224" s="249">
        <v>6890</v>
      </c>
      <c r="K224" s="249">
        <v>0</v>
      </c>
      <c r="L224" s="249">
        <v>0</v>
      </c>
      <c r="M224" s="249">
        <f t="shared" si="84"/>
        <v>12000</v>
      </c>
      <c r="N224" s="249">
        <v>12000</v>
      </c>
      <c r="O224" s="249">
        <v>0</v>
      </c>
      <c r="P224" s="249">
        <v>0</v>
      </c>
      <c r="Q224" s="250"/>
      <c r="R224" s="250"/>
      <c r="S224" s="250"/>
      <c r="T224" s="250"/>
      <c r="U224" s="250"/>
      <c r="V224" s="251"/>
      <c r="W224" s="251"/>
      <c r="X224" s="251"/>
      <c r="Y224" s="251"/>
      <c r="Z224" s="251"/>
      <c r="AA224" s="251"/>
      <c r="AB224" s="251"/>
      <c r="AC224" s="251"/>
      <c r="AD224" s="251"/>
      <c r="AE224" s="251"/>
      <c r="AF224" s="251"/>
      <c r="AG224" s="251"/>
      <c r="AH224" s="251"/>
      <c r="AI224" s="251"/>
      <c r="AJ224" s="251"/>
      <c r="AK224" s="251"/>
      <c r="AL224" s="251"/>
      <c r="AM224" s="251"/>
      <c r="AN224" s="251"/>
      <c r="AO224" s="251"/>
      <c r="AP224" s="251"/>
      <c r="AQ224" s="251"/>
      <c r="AR224" s="251"/>
      <c r="AS224" s="251"/>
      <c r="AT224" s="251"/>
      <c r="AU224" s="251"/>
      <c r="AV224" s="251"/>
      <c r="AW224" s="251"/>
      <c r="AX224" s="251"/>
      <c r="AY224" s="251"/>
      <c r="AZ224" s="251"/>
      <c r="BA224" s="251"/>
      <c r="BB224" s="251"/>
      <c r="BC224" s="251"/>
      <c r="BD224" s="251"/>
      <c r="BE224" s="251"/>
      <c r="BF224" s="251"/>
      <c r="BG224" s="251"/>
      <c r="BH224" s="251"/>
      <c r="BI224" s="251"/>
      <c r="BJ224" s="251"/>
      <c r="BK224" s="251"/>
      <c r="BL224" s="251"/>
      <c r="BM224" s="251"/>
      <c r="BN224" s="251"/>
      <c r="BO224" s="251"/>
      <c r="BP224" s="251"/>
      <c r="BQ224" s="251"/>
      <c r="BR224" s="251"/>
      <c r="BS224" s="251"/>
      <c r="BT224" s="251"/>
      <c r="BU224" s="251"/>
      <c r="BV224" s="251"/>
      <c r="BW224" s="251"/>
      <c r="BX224" s="251"/>
      <c r="BY224" s="251"/>
      <c r="BZ224" s="251"/>
      <c r="CA224" s="251"/>
      <c r="CB224" s="251"/>
      <c r="CC224" s="251"/>
      <c r="CD224" s="251"/>
      <c r="CE224" s="251"/>
      <c r="CF224" s="251"/>
      <c r="CG224" s="251"/>
      <c r="CH224" s="251"/>
      <c r="CI224" s="251"/>
      <c r="CJ224" s="251"/>
      <c r="CK224" s="251"/>
      <c r="CL224" s="251"/>
      <c r="CM224" s="251"/>
      <c r="CN224" s="251"/>
      <c r="CO224" s="251"/>
      <c r="CP224" s="251"/>
      <c r="CQ224" s="251"/>
      <c r="CR224" s="251"/>
      <c r="CS224" s="251"/>
      <c r="CT224" s="251"/>
      <c r="CU224" s="251"/>
      <c r="CV224" s="251"/>
      <c r="CW224" s="251"/>
      <c r="CX224" s="251"/>
      <c r="CY224" s="251"/>
      <c r="CZ224" s="251"/>
      <c r="DA224" s="251"/>
      <c r="DB224" s="251"/>
      <c r="DC224" s="251"/>
      <c r="DD224" s="251"/>
      <c r="DE224" s="251"/>
      <c r="DF224" s="251"/>
      <c r="DG224" s="251"/>
      <c r="DH224" s="251"/>
      <c r="DI224" s="251"/>
      <c r="DJ224" s="251"/>
      <c r="DK224" s="251"/>
      <c r="DL224" s="251"/>
      <c r="DM224" s="251"/>
      <c r="DN224" s="251"/>
      <c r="DO224" s="251"/>
      <c r="DP224" s="251"/>
      <c r="DQ224" s="251"/>
      <c r="DR224" s="251"/>
      <c r="DS224" s="251"/>
      <c r="DT224" s="251"/>
      <c r="DU224" s="251"/>
      <c r="DV224" s="251"/>
      <c r="DW224" s="251"/>
      <c r="DX224" s="251"/>
      <c r="DY224" s="251"/>
      <c r="DZ224" s="251"/>
      <c r="EA224" s="251"/>
      <c r="EB224" s="251"/>
      <c r="EC224" s="251"/>
      <c r="ED224" s="251"/>
      <c r="EE224" s="251"/>
      <c r="EF224" s="251"/>
      <c r="EG224" s="251"/>
      <c r="EH224" s="251"/>
      <c r="EI224" s="251"/>
      <c r="EJ224" s="251"/>
      <c r="EK224" s="251"/>
      <c r="EL224" s="251"/>
      <c r="EM224" s="251"/>
      <c r="EN224" s="251"/>
      <c r="EO224" s="251"/>
      <c r="EP224" s="251"/>
      <c r="EQ224" s="251"/>
      <c r="ER224" s="251"/>
      <c r="ES224" s="251"/>
      <c r="ET224" s="251"/>
      <c r="EU224" s="251"/>
      <c r="EV224" s="251"/>
      <c r="EW224" s="251"/>
      <c r="EX224" s="251"/>
      <c r="EY224" s="251"/>
      <c r="EZ224" s="251"/>
      <c r="FA224" s="251"/>
      <c r="FB224" s="251"/>
      <c r="FC224" s="251"/>
      <c r="FD224" s="251"/>
      <c r="FE224" s="251"/>
      <c r="FF224" s="251"/>
      <c r="FG224" s="251"/>
      <c r="FH224" s="251"/>
      <c r="FI224" s="251"/>
      <c r="FJ224" s="251"/>
      <c r="FK224" s="251"/>
      <c r="FL224" s="251"/>
      <c r="FM224" s="251"/>
      <c r="FN224" s="251"/>
      <c r="FO224" s="251"/>
      <c r="FP224" s="251"/>
      <c r="FQ224" s="251"/>
      <c r="FR224" s="251"/>
      <c r="FS224" s="251"/>
      <c r="FT224" s="251"/>
      <c r="FU224" s="251"/>
      <c r="FV224" s="251"/>
      <c r="FW224" s="251"/>
      <c r="FX224" s="251"/>
      <c r="FY224" s="251"/>
      <c r="FZ224" s="251"/>
      <c r="GA224" s="251"/>
      <c r="GB224" s="251"/>
      <c r="GC224" s="251"/>
      <c r="GD224" s="251"/>
      <c r="GE224" s="251"/>
      <c r="GF224" s="251"/>
      <c r="GG224" s="251"/>
      <c r="GH224" s="251"/>
      <c r="GI224" s="251"/>
      <c r="GJ224" s="251"/>
      <c r="GK224" s="251"/>
      <c r="GL224" s="251"/>
      <c r="GM224" s="251"/>
      <c r="GN224" s="251"/>
      <c r="GO224" s="251"/>
      <c r="GP224" s="251"/>
      <c r="GQ224" s="251"/>
      <c r="GR224" s="251"/>
      <c r="GS224" s="251"/>
      <c r="GT224" s="251"/>
      <c r="GU224" s="251"/>
      <c r="GV224" s="251"/>
      <c r="GW224" s="251"/>
      <c r="GX224" s="251"/>
      <c r="GY224" s="251"/>
      <c r="GZ224" s="251"/>
      <c r="HA224" s="251"/>
      <c r="HB224" s="251"/>
      <c r="HC224" s="251"/>
      <c r="HD224" s="251"/>
      <c r="HE224" s="251"/>
      <c r="HF224" s="251"/>
      <c r="HG224" s="251"/>
      <c r="HH224" s="251"/>
      <c r="HI224" s="251"/>
      <c r="HJ224" s="251"/>
      <c r="HK224" s="251"/>
      <c r="HL224" s="251"/>
      <c r="HM224" s="251"/>
      <c r="HN224" s="251"/>
      <c r="HO224" s="251"/>
      <c r="HP224" s="251"/>
      <c r="HQ224" s="251"/>
      <c r="HR224" s="251"/>
      <c r="HS224" s="251"/>
      <c r="HT224" s="251"/>
      <c r="HU224" s="251"/>
      <c r="HV224" s="251"/>
      <c r="HW224" s="251"/>
      <c r="HX224" s="251"/>
      <c r="HY224" s="251"/>
      <c r="HZ224" s="251"/>
      <c r="IA224" s="251"/>
      <c r="IB224" s="251"/>
      <c r="IC224" s="251"/>
      <c r="ID224" s="251"/>
      <c r="IE224" s="251"/>
      <c r="IF224" s="251"/>
      <c r="IG224" s="251"/>
      <c r="IH224" s="251"/>
      <c r="II224" s="251"/>
      <c r="IJ224" s="251"/>
      <c r="IK224" s="251"/>
      <c r="IL224" s="251"/>
      <c r="IM224" s="251"/>
      <c r="IN224" s="251"/>
      <c r="IO224" s="251"/>
      <c r="IP224" s="251"/>
      <c r="IQ224" s="251"/>
      <c r="IR224" s="251"/>
      <c r="IS224" s="251"/>
      <c r="IT224" s="251"/>
      <c r="IU224" s="251"/>
      <c r="IV224" s="251"/>
    </row>
    <row r="225" spans="1:256" hidden="1">
      <c r="A225" s="794"/>
      <c r="B225" s="797"/>
      <c r="C225" s="247" t="s">
        <v>1</v>
      </c>
      <c r="D225" s="248">
        <f t="shared" si="81"/>
        <v>0</v>
      </c>
      <c r="E225" s="249">
        <f t="shared" si="82"/>
        <v>0</v>
      </c>
      <c r="F225" s="249">
        <f t="shared" si="83"/>
        <v>0</v>
      </c>
      <c r="G225" s="249">
        <v>0</v>
      </c>
      <c r="H225" s="249">
        <v>0</v>
      </c>
      <c r="I225" s="249"/>
      <c r="J225" s="249">
        <v>0</v>
      </c>
      <c r="K225" s="249"/>
      <c r="L225" s="249"/>
      <c r="M225" s="249">
        <f t="shared" si="84"/>
        <v>0</v>
      </c>
      <c r="N225" s="249"/>
      <c r="O225" s="249"/>
      <c r="P225" s="249"/>
      <c r="Q225" s="250"/>
      <c r="R225" s="250"/>
      <c r="S225" s="250"/>
      <c r="T225" s="250"/>
      <c r="U225" s="250"/>
      <c r="V225" s="251"/>
      <c r="W225" s="251"/>
      <c r="X225" s="251"/>
      <c r="Y225" s="251"/>
      <c r="Z225" s="251"/>
      <c r="AA225" s="251"/>
      <c r="AB225" s="251"/>
      <c r="AC225" s="251"/>
      <c r="AD225" s="251"/>
      <c r="AE225" s="251"/>
      <c r="AF225" s="251"/>
      <c r="AG225" s="251"/>
      <c r="AH225" s="251"/>
      <c r="AI225" s="251"/>
      <c r="AJ225" s="251"/>
      <c r="AK225" s="251"/>
      <c r="AL225" s="251"/>
      <c r="AM225" s="251"/>
      <c r="AN225" s="251"/>
      <c r="AO225" s="251"/>
      <c r="AP225" s="251"/>
      <c r="AQ225" s="251"/>
      <c r="AR225" s="251"/>
      <c r="AS225" s="251"/>
      <c r="AT225" s="251"/>
      <c r="AU225" s="251"/>
      <c r="AV225" s="251"/>
      <c r="AW225" s="251"/>
      <c r="AX225" s="251"/>
      <c r="AY225" s="251"/>
      <c r="AZ225" s="251"/>
      <c r="BA225" s="251"/>
      <c r="BB225" s="251"/>
      <c r="BC225" s="251"/>
      <c r="BD225" s="251"/>
      <c r="BE225" s="251"/>
      <c r="BF225" s="251"/>
      <c r="BG225" s="251"/>
      <c r="BH225" s="251"/>
      <c r="BI225" s="251"/>
      <c r="BJ225" s="251"/>
      <c r="BK225" s="251"/>
      <c r="BL225" s="251"/>
      <c r="BM225" s="251"/>
      <c r="BN225" s="251"/>
      <c r="BO225" s="251"/>
      <c r="BP225" s="251"/>
      <c r="BQ225" s="251"/>
      <c r="BR225" s="251"/>
      <c r="BS225" s="251"/>
      <c r="BT225" s="251"/>
      <c r="BU225" s="251"/>
      <c r="BV225" s="251"/>
      <c r="BW225" s="251"/>
      <c r="BX225" s="251"/>
      <c r="BY225" s="251"/>
      <c r="BZ225" s="251"/>
      <c r="CA225" s="251"/>
      <c r="CB225" s="251"/>
      <c r="CC225" s="251"/>
      <c r="CD225" s="251"/>
      <c r="CE225" s="251"/>
      <c r="CF225" s="251"/>
      <c r="CG225" s="251"/>
      <c r="CH225" s="251"/>
      <c r="CI225" s="251"/>
      <c r="CJ225" s="251"/>
      <c r="CK225" s="251"/>
      <c r="CL225" s="251"/>
      <c r="CM225" s="251"/>
      <c r="CN225" s="251"/>
      <c r="CO225" s="251"/>
      <c r="CP225" s="251"/>
      <c r="CQ225" s="251"/>
      <c r="CR225" s="251"/>
      <c r="CS225" s="251"/>
      <c r="CT225" s="251"/>
      <c r="CU225" s="251"/>
      <c r="CV225" s="251"/>
      <c r="CW225" s="251"/>
      <c r="CX225" s="251"/>
      <c r="CY225" s="251"/>
      <c r="CZ225" s="251"/>
      <c r="DA225" s="251"/>
      <c r="DB225" s="251"/>
      <c r="DC225" s="251"/>
      <c r="DD225" s="251"/>
      <c r="DE225" s="251"/>
      <c r="DF225" s="251"/>
      <c r="DG225" s="251"/>
      <c r="DH225" s="251"/>
      <c r="DI225" s="251"/>
      <c r="DJ225" s="251"/>
      <c r="DK225" s="251"/>
      <c r="DL225" s="251"/>
      <c r="DM225" s="251"/>
      <c r="DN225" s="251"/>
      <c r="DO225" s="251"/>
      <c r="DP225" s="251"/>
      <c r="DQ225" s="251"/>
      <c r="DR225" s="251"/>
      <c r="DS225" s="251"/>
      <c r="DT225" s="251"/>
      <c r="DU225" s="251"/>
      <c r="DV225" s="251"/>
      <c r="DW225" s="251"/>
      <c r="DX225" s="251"/>
      <c r="DY225" s="251"/>
      <c r="DZ225" s="251"/>
      <c r="EA225" s="251"/>
      <c r="EB225" s="251"/>
      <c r="EC225" s="251"/>
      <c r="ED225" s="251"/>
      <c r="EE225" s="251"/>
      <c r="EF225" s="251"/>
      <c r="EG225" s="251"/>
      <c r="EH225" s="251"/>
      <c r="EI225" s="251"/>
      <c r="EJ225" s="251"/>
      <c r="EK225" s="251"/>
      <c r="EL225" s="251"/>
      <c r="EM225" s="251"/>
      <c r="EN225" s="251"/>
      <c r="EO225" s="251"/>
      <c r="EP225" s="251"/>
      <c r="EQ225" s="251"/>
      <c r="ER225" s="251"/>
      <c r="ES225" s="251"/>
      <c r="ET225" s="251"/>
      <c r="EU225" s="251"/>
      <c r="EV225" s="251"/>
      <c r="EW225" s="251"/>
      <c r="EX225" s="251"/>
      <c r="EY225" s="251"/>
      <c r="EZ225" s="251"/>
      <c r="FA225" s="251"/>
      <c r="FB225" s="251"/>
      <c r="FC225" s="251"/>
      <c r="FD225" s="251"/>
      <c r="FE225" s="251"/>
      <c r="FF225" s="251"/>
      <c r="FG225" s="251"/>
      <c r="FH225" s="251"/>
      <c r="FI225" s="251"/>
      <c r="FJ225" s="251"/>
      <c r="FK225" s="251"/>
      <c r="FL225" s="251"/>
      <c r="FM225" s="251"/>
      <c r="FN225" s="251"/>
      <c r="FO225" s="251"/>
      <c r="FP225" s="251"/>
      <c r="FQ225" s="251"/>
      <c r="FR225" s="251"/>
      <c r="FS225" s="251"/>
      <c r="FT225" s="251"/>
      <c r="FU225" s="251"/>
      <c r="FV225" s="251"/>
      <c r="FW225" s="251"/>
      <c r="FX225" s="251"/>
      <c r="FY225" s="251"/>
      <c r="FZ225" s="251"/>
      <c r="GA225" s="251"/>
      <c r="GB225" s="251"/>
      <c r="GC225" s="251"/>
      <c r="GD225" s="251"/>
      <c r="GE225" s="251"/>
      <c r="GF225" s="251"/>
      <c r="GG225" s="251"/>
      <c r="GH225" s="251"/>
      <c r="GI225" s="251"/>
      <c r="GJ225" s="251"/>
      <c r="GK225" s="251"/>
      <c r="GL225" s="251"/>
      <c r="GM225" s="251"/>
      <c r="GN225" s="251"/>
      <c r="GO225" s="251"/>
      <c r="GP225" s="251"/>
      <c r="GQ225" s="251"/>
      <c r="GR225" s="251"/>
      <c r="GS225" s="251"/>
      <c r="GT225" s="251"/>
      <c r="GU225" s="251"/>
      <c r="GV225" s="251"/>
      <c r="GW225" s="251"/>
      <c r="GX225" s="251"/>
      <c r="GY225" s="251"/>
      <c r="GZ225" s="251"/>
      <c r="HA225" s="251"/>
      <c r="HB225" s="251"/>
      <c r="HC225" s="251"/>
      <c r="HD225" s="251"/>
      <c r="HE225" s="251"/>
      <c r="HF225" s="251"/>
      <c r="HG225" s="251"/>
      <c r="HH225" s="251"/>
      <c r="HI225" s="251"/>
      <c r="HJ225" s="251"/>
      <c r="HK225" s="251"/>
      <c r="HL225" s="251"/>
      <c r="HM225" s="251"/>
      <c r="HN225" s="251"/>
      <c r="HO225" s="251"/>
      <c r="HP225" s="251"/>
      <c r="HQ225" s="251"/>
      <c r="HR225" s="251"/>
      <c r="HS225" s="251"/>
      <c r="HT225" s="251"/>
      <c r="HU225" s="251"/>
      <c r="HV225" s="251"/>
      <c r="HW225" s="251"/>
      <c r="HX225" s="251"/>
      <c r="HY225" s="251"/>
      <c r="HZ225" s="251"/>
      <c r="IA225" s="251"/>
      <c r="IB225" s="251"/>
      <c r="IC225" s="251"/>
      <c r="ID225" s="251"/>
      <c r="IE225" s="251"/>
      <c r="IF225" s="251"/>
      <c r="IG225" s="251"/>
      <c r="IH225" s="251"/>
      <c r="II225" s="251"/>
      <c r="IJ225" s="251"/>
      <c r="IK225" s="251"/>
      <c r="IL225" s="251"/>
      <c r="IM225" s="251"/>
      <c r="IN225" s="251"/>
      <c r="IO225" s="251"/>
      <c r="IP225" s="251"/>
      <c r="IQ225" s="251"/>
      <c r="IR225" s="251"/>
      <c r="IS225" s="251"/>
      <c r="IT225" s="251"/>
      <c r="IU225" s="251"/>
      <c r="IV225" s="251"/>
    </row>
    <row r="226" spans="1:256" hidden="1">
      <c r="A226" s="795"/>
      <c r="B226" s="798"/>
      <c r="C226" s="247" t="s">
        <v>2</v>
      </c>
      <c r="D226" s="248">
        <f>D224+D225</f>
        <v>9237636</v>
      </c>
      <c r="E226" s="249">
        <f t="shared" ref="E226:P226" si="95">E224+E225</f>
        <v>9225636</v>
      </c>
      <c r="F226" s="249">
        <f t="shared" si="95"/>
        <v>9218746</v>
      </c>
      <c r="G226" s="249">
        <f t="shared" si="95"/>
        <v>7541293</v>
      </c>
      <c r="H226" s="249">
        <f t="shared" si="95"/>
        <v>1677453</v>
      </c>
      <c r="I226" s="249">
        <f t="shared" si="95"/>
        <v>0</v>
      </c>
      <c r="J226" s="249">
        <f t="shared" si="95"/>
        <v>6890</v>
      </c>
      <c r="K226" s="249">
        <f t="shared" si="95"/>
        <v>0</v>
      </c>
      <c r="L226" s="249">
        <f t="shared" si="95"/>
        <v>0</v>
      </c>
      <c r="M226" s="249">
        <f t="shared" si="95"/>
        <v>12000</v>
      </c>
      <c r="N226" s="249">
        <f t="shared" si="95"/>
        <v>12000</v>
      </c>
      <c r="O226" s="249">
        <f t="shared" si="95"/>
        <v>0</v>
      </c>
      <c r="P226" s="249">
        <f t="shared" si="95"/>
        <v>0</v>
      </c>
      <c r="Q226" s="250"/>
      <c r="R226" s="250"/>
      <c r="S226" s="250"/>
      <c r="T226" s="250"/>
      <c r="U226" s="250"/>
      <c r="V226" s="251"/>
      <c r="W226" s="251"/>
      <c r="X226" s="251"/>
      <c r="Y226" s="251"/>
      <c r="Z226" s="251"/>
      <c r="AA226" s="251"/>
      <c r="AB226" s="251"/>
      <c r="AC226" s="251"/>
      <c r="AD226" s="251"/>
      <c r="AE226" s="251"/>
      <c r="AF226" s="251"/>
      <c r="AG226" s="251"/>
      <c r="AH226" s="251"/>
      <c r="AI226" s="251"/>
      <c r="AJ226" s="251"/>
      <c r="AK226" s="251"/>
      <c r="AL226" s="251"/>
      <c r="AM226" s="251"/>
      <c r="AN226" s="251"/>
      <c r="AO226" s="251"/>
      <c r="AP226" s="251"/>
      <c r="AQ226" s="251"/>
      <c r="AR226" s="251"/>
      <c r="AS226" s="251"/>
      <c r="AT226" s="251"/>
      <c r="AU226" s="251"/>
      <c r="AV226" s="251"/>
      <c r="AW226" s="251"/>
      <c r="AX226" s="251"/>
      <c r="AY226" s="251"/>
      <c r="AZ226" s="251"/>
      <c r="BA226" s="251"/>
      <c r="BB226" s="251"/>
      <c r="BC226" s="251"/>
      <c r="BD226" s="251"/>
      <c r="BE226" s="251"/>
      <c r="BF226" s="251"/>
      <c r="BG226" s="251"/>
      <c r="BH226" s="251"/>
      <c r="BI226" s="251"/>
      <c r="BJ226" s="251"/>
      <c r="BK226" s="251"/>
      <c r="BL226" s="251"/>
      <c r="BM226" s="251"/>
      <c r="BN226" s="251"/>
      <c r="BO226" s="251"/>
      <c r="BP226" s="251"/>
      <c r="BQ226" s="251"/>
      <c r="BR226" s="251"/>
      <c r="BS226" s="251"/>
      <c r="BT226" s="251"/>
      <c r="BU226" s="251"/>
      <c r="BV226" s="251"/>
      <c r="BW226" s="251"/>
      <c r="BX226" s="251"/>
      <c r="BY226" s="251"/>
      <c r="BZ226" s="251"/>
      <c r="CA226" s="251"/>
      <c r="CB226" s="251"/>
      <c r="CC226" s="251"/>
      <c r="CD226" s="251"/>
      <c r="CE226" s="251"/>
      <c r="CF226" s="251"/>
      <c r="CG226" s="251"/>
      <c r="CH226" s="251"/>
      <c r="CI226" s="251"/>
      <c r="CJ226" s="251"/>
      <c r="CK226" s="251"/>
      <c r="CL226" s="251"/>
      <c r="CM226" s="251"/>
      <c r="CN226" s="251"/>
      <c r="CO226" s="251"/>
      <c r="CP226" s="251"/>
      <c r="CQ226" s="251"/>
      <c r="CR226" s="251"/>
      <c r="CS226" s="251"/>
      <c r="CT226" s="251"/>
      <c r="CU226" s="251"/>
      <c r="CV226" s="251"/>
      <c r="CW226" s="251"/>
      <c r="CX226" s="251"/>
      <c r="CY226" s="251"/>
      <c r="CZ226" s="251"/>
      <c r="DA226" s="251"/>
      <c r="DB226" s="251"/>
      <c r="DC226" s="251"/>
      <c r="DD226" s="251"/>
      <c r="DE226" s="251"/>
      <c r="DF226" s="251"/>
      <c r="DG226" s="251"/>
      <c r="DH226" s="251"/>
      <c r="DI226" s="251"/>
      <c r="DJ226" s="251"/>
      <c r="DK226" s="251"/>
      <c r="DL226" s="251"/>
      <c r="DM226" s="251"/>
      <c r="DN226" s="251"/>
      <c r="DO226" s="251"/>
      <c r="DP226" s="251"/>
      <c r="DQ226" s="251"/>
      <c r="DR226" s="251"/>
      <c r="DS226" s="251"/>
      <c r="DT226" s="251"/>
      <c r="DU226" s="251"/>
      <c r="DV226" s="251"/>
      <c r="DW226" s="251"/>
      <c r="DX226" s="251"/>
      <c r="DY226" s="251"/>
      <c r="DZ226" s="251"/>
      <c r="EA226" s="251"/>
      <c r="EB226" s="251"/>
      <c r="EC226" s="251"/>
      <c r="ED226" s="251"/>
      <c r="EE226" s="251"/>
      <c r="EF226" s="251"/>
      <c r="EG226" s="251"/>
      <c r="EH226" s="251"/>
      <c r="EI226" s="251"/>
      <c r="EJ226" s="251"/>
      <c r="EK226" s="251"/>
      <c r="EL226" s="251"/>
      <c r="EM226" s="251"/>
      <c r="EN226" s="251"/>
      <c r="EO226" s="251"/>
      <c r="EP226" s="251"/>
      <c r="EQ226" s="251"/>
      <c r="ER226" s="251"/>
      <c r="ES226" s="251"/>
      <c r="ET226" s="251"/>
      <c r="EU226" s="251"/>
      <c r="EV226" s="251"/>
      <c r="EW226" s="251"/>
      <c r="EX226" s="251"/>
      <c r="EY226" s="251"/>
      <c r="EZ226" s="251"/>
      <c r="FA226" s="251"/>
      <c r="FB226" s="251"/>
      <c r="FC226" s="251"/>
      <c r="FD226" s="251"/>
      <c r="FE226" s="251"/>
      <c r="FF226" s="251"/>
      <c r="FG226" s="251"/>
      <c r="FH226" s="251"/>
      <c r="FI226" s="251"/>
      <c r="FJ226" s="251"/>
      <c r="FK226" s="251"/>
      <c r="FL226" s="251"/>
      <c r="FM226" s="251"/>
      <c r="FN226" s="251"/>
      <c r="FO226" s="251"/>
      <c r="FP226" s="251"/>
      <c r="FQ226" s="251"/>
      <c r="FR226" s="251"/>
      <c r="FS226" s="251"/>
      <c r="FT226" s="251"/>
      <c r="FU226" s="251"/>
      <c r="FV226" s="251"/>
      <c r="FW226" s="251"/>
      <c r="FX226" s="251"/>
      <c r="FY226" s="251"/>
      <c r="FZ226" s="251"/>
      <c r="GA226" s="251"/>
      <c r="GB226" s="251"/>
      <c r="GC226" s="251"/>
      <c r="GD226" s="251"/>
      <c r="GE226" s="251"/>
      <c r="GF226" s="251"/>
      <c r="GG226" s="251"/>
      <c r="GH226" s="251"/>
      <c r="GI226" s="251"/>
      <c r="GJ226" s="251"/>
      <c r="GK226" s="251"/>
      <c r="GL226" s="251"/>
      <c r="GM226" s="251"/>
      <c r="GN226" s="251"/>
      <c r="GO226" s="251"/>
      <c r="GP226" s="251"/>
      <c r="GQ226" s="251"/>
      <c r="GR226" s="251"/>
      <c r="GS226" s="251"/>
      <c r="GT226" s="251"/>
      <c r="GU226" s="251"/>
      <c r="GV226" s="251"/>
      <c r="GW226" s="251"/>
      <c r="GX226" s="251"/>
      <c r="GY226" s="251"/>
      <c r="GZ226" s="251"/>
      <c r="HA226" s="251"/>
      <c r="HB226" s="251"/>
      <c r="HC226" s="251"/>
      <c r="HD226" s="251"/>
      <c r="HE226" s="251"/>
      <c r="HF226" s="251"/>
      <c r="HG226" s="251"/>
      <c r="HH226" s="251"/>
      <c r="HI226" s="251"/>
      <c r="HJ226" s="251"/>
      <c r="HK226" s="251"/>
      <c r="HL226" s="251"/>
      <c r="HM226" s="251"/>
      <c r="HN226" s="251"/>
      <c r="HO226" s="251"/>
      <c r="HP226" s="251"/>
      <c r="HQ226" s="251"/>
      <c r="HR226" s="251"/>
      <c r="HS226" s="251"/>
      <c r="HT226" s="251"/>
      <c r="HU226" s="251"/>
      <c r="HV226" s="251"/>
      <c r="HW226" s="251"/>
      <c r="HX226" s="251"/>
      <c r="HY226" s="251"/>
      <c r="HZ226" s="251"/>
      <c r="IA226" s="251"/>
      <c r="IB226" s="251"/>
      <c r="IC226" s="251"/>
      <c r="ID226" s="251"/>
      <c r="IE226" s="251"/>
      <c r="IF226" s="251"/>
      <c r="IG226" s="251"/>
      <c r="IH226" s="251"/>
      <c r="II226" s="251"/>
      <c r="IJ226" s="251"/>
      <c r="IK226" s="251"/>
      <c r="IL226" s="251"/>
      <c r="IM226" s="251"/>
      <c r="IN226" s="251"/>
      <c r="IO226" s="251"/>
      <c r="IP226" s="251"/>
      <c r="IQ226" s="251"/>
      <c r="IR226" s="251"/>
      <c r="IS226" s="251"/>
      <c r="IT226" s="251"/>
      <c r="IU226" s="251"/>
      <c r="IV226" s="251"/>
    </row>
    <row r="227" spans="1:256" ht="22.5" hidden="1" customHeight="1">
      <c r="A227" s="793" t="s">
        <v>440</v>
      </c>
      <c r="B227" s="796" t="s">
        <v>574</v>
      </c>
      <c r="C227" s="238" t="s">
        <v>0</v>
      </c>
      <c r="D227" s="239">
        <f t="shared" si="81"/>
        <v>1779714</v>
      </c>
      <c r="E227" s="240">
        <f t="shared" si="82"/>
        <v>1669014</v>
      </c>
      <c r="F227" s="240">
        <f t="shared" si="83"/>
        <v>1669014</v>
      </c>
      <c r="G227" s="240">
        <v>1462078</v>
      </c>
      <c r="H227" s="240">
        <v>206936</v>
      </c>
      <c r="I227" s="240">
        <v>0</v>
      </c>
      <c r="J227" s="240">
        <v>0</v>
      </c>
      <c r="K227" s="240">
        <v>0</v>
      </c>
      <c r="L227" s="240">
        <v>0</v>
      </c>
      <c r="M227" s="249">
        <f t="shared" si="84"/>
        <v>110700</v>
      </c>
      <c r="N227" s="240">
        <v>110700</v>
      </c>
      <c r="O227" s="240">
        <v>0</v>
      </c>
      <c r="P227" s="240">
        <v>0</v>
      </c>
      <c r="Q227" s="241"/>
      <c r="R227" s="241"/>
      <c r="S227" s="241"/>
      <c r="T227" s="241"/>
      <c r="U227" s="241"/>
      <c r="V227" s="231"/>
      <c r="W227" s="231"/>
      <c r="X227" s="231"/>
      <c r="Y227" s="231"/>
      <c r="Z227" s="231"/>
      <c r="AA227" s="231"/>
      <c r="AB227" s="231"/>
      <c r="AC227" s="231"/>
      <c r="AD227" s="231"/>
      <c r="AE227" s="231"/>
      <c r="AF227" s="231"/>
      <c r="AG227" s="231"/>
      <c r="AH227" s="231"/>
      <c r="AI227" s="231"/>
      <c r="AJ227" s="231"/>
      <c r="AK227" s="231"/>
      <c r="AL227" s="231"/>
      <c r="AM227" s="231"/>
      <c r="AN227" s="231"/>
      <c r="AO227" s="231"/>
      <c r="AP227" s="231"/>
      <c r="AQ227" s="231"/>
      <c r="AR227" s="231"/>
      <c r="AS227" s="231"/>
      <c r="AT227" s="231"/>
      <c r="AU227" s="231"/>
      <c r="AV227" s="231"/>
      <c r="AW227" s="231"/>
      <c r="AX227" s="231"/>
      <c r="AY227" s="231"/>
      <c r="AZ227" s="231"/>
      <c r="BA227" s="231"/>
      <c r="BB227" s="231"/>
      <c r="BC227" s="231"/>
      <c r="BD227" s="231"/>
      <c r="BE227" s="231"/>
      <c r="BF227" s="231"/>
      <c r="BG227" s="231"/>
      <c r="BH227" s="231"/>
      <c r="BI227" s="231"/>
      <c r="BJ227" s="231"/>
      <c r="BK227" s="231"/>
      <c r="BL227" s="231"/>
      <c r="BM227" s="231"/>
      <c r="BN227" s="231"/>
      <c r="BO227" s="231"/>
      <c r="BP227" s="231"/>
      <c r="BQ227" s="231"/>
      <c r="BR227" s="231"/>
      <c r="BS227" s="231"/>
      <c r="BT227" s="231"/>
      <c r="BU227" s="231"/>
      <c r="BV227" s="231"/>
      <c r="BW227" s="231"/>
      <c r="BX227" s="231"/>
      <c r="BY227" s="231"/>
      <c r="BZ227" s="231"/>
      <c r="CA227" s="231"/>
      <c r="CB227" s="231"/>
      <c r="CC227" s="231"/>
      <c r="CD227" s="231"/>
      <c r="CE227" s="231"/>
      <c r="CF227" s="231"/>
      <c r="CG227" s="231"/>
      <c r="CH227" s="231"/>
      <c r="CI227" s="231"/>
      <c r="CJ227" s="231"/>
      <c r="CK227" s="231"/>
      <c r="CL227" s="231"/>
      <c r="CM227" s="231"/>
      <c r="CN227" s="231"/>
      <c r="CO227" s="231"/>
      <c r="CP227" s="231"/>
      <c r="CQ227" s="231"/>
      <c r="CR227" s="231"/>
      <c r="CS227" s="231"/>
      <c r="CT227" s="231"/>
      <c r="CU227" s="231"/>
      <c r="CV227" s="231"/>
      <c r="CW227" s="231"/>
      <c r="CX227" s="231"/>
      <c r="CY227" s="231"/>
      <c r="CZ227" s="231"/>
      <c r="DA227" s="231"/>
      <c r="DB227" s="231"/>
      <c r="DC227" s="231"/>
      <c r="DD227" s="231"/>
      <c r="DE227" s="231"/>
      <c r="DF227" s="231"/>
      <c r="DG227" s="231"/>
      <c r="DH227" s="231"/>
      <c r="DI227" s="231"/>
      <c r="DJ227" s="231"/>
      <c r="DK227" s="231"/>
      <c r="DL227" s="231"/>
      <c r="DM227" s="231"/>
      <c r="DN227" s="231"/>
      <c r="DO227" s="231"/>
      <c r="DP227" s="231"/>
      <c r="DQ227" s="231"/>
      <c r="DR227" s="231"/>
      <c r="DS227" s="231"/>
      <c r="DT227" s="231"/>
      <c r="DU227" s="231"/>
      <c r="DV227" s="231"/>
      <c r="DW227" s="231"/>
      <c r="DX227" s="231"/>
      <c r="DY227" s="231"/>
      <c r="DZ227" s="231"/>
      <c r="EA227" s="231"/>
      <c r="EB227" s="231"/>
      <c r="EC227" s="231"/>
      <c r="ED227" s="231"/>
      <c r="EE227" s="231"/>
      <c r="EF227" s="231"/>
      <c r="EG227" s="231"/>
      <c r="EH227" s="231"/>
      <c r="EI227" s="231"/>
      <c r="EJ227" s="231"/>
      <c r="EK227" s="231"/>
      <c r="EL227" s="231"/>
      <c r="EM227" s="231"/>
      <c r="EN227" s="231"/>
      <c r="EO227" s="231"/>
      <c r="EP227" s="231"/>
      <c r="EQ227" s="231"/>
      <c r="ER227" s="231"/>
      <c r="ES227" s="231"/>
      <c r="ET227" s="231"/>
      <c r="EU227" s="231"/>
      <c r="EV227" s="231"/>
      <c r="EW227" s="231"/>
      <c r="EX227" s="231"/>
      <c r="EY227" s="231"/>
      <c r="EZ227" s="231"/>
      <c r="FA227" s="231"/>
      <c r="FB227" s="231"/>
      <c r="FC227" s="231"/>
      <c r="FD227" s="231"/>
      <c r="FE227" s="231"/>
      <c r="FF227" s="231"/>
      <c r="FG227" s="231"/>
      <c r="FH227" s="231"/>
      <c r="FI227" s="231"/>
      <c r="FJ227" s="231"/>
      <c r="FK227" s="231"/>
      <c r="FL227" s="231"/>
      <c r="FM227" s="231"/>
      <c r="FN227" s="231"/>
      <c r="FO227" s="231"/>
      <c r="FP227" s="231"/>
      <c r="FQ227" s="231"/>
      <c r="FR227" s="231"/>
      <c r="FS227" s="231"/>
      <c r="FT227" s="231"/>
      <c r="FU227" s="231"/>
      <c r="FV227" s="231"/>
      <c r="FW227" s="231"/>
      <c r="FX227" s="231"/>
      <c r="FY227" s="231"/>
      <c r="FZ227" s="231"/>
      <c r="GA227" s="231"/>
      <c r="GB227" s="231"/>
      <c r="GC227" s="231"/>
      <c r="GD227" s="231"/>
      <c r="GE227" s="231"/>
      <c r="GF227" s="231"/>
      <c r="GG227" s="231"/>
      <c r="GH227" s="231"/>
      <c r="GI227" s="231"/>
      <c r="GJ227" s="231"/>
      <c r="GK227" s="231"/>
      <c r="GL227" s="231"/>
      <c r="GM227" s="231"/>
      <c r="GN227" s="231"/>
      <c r="GO227" s="231"/>
      <c r="GP227" s="231"/>
      <c r="GQ227" s="231"/>
      <c r="GR227" s="231"/>
      <c r="GS227" s="231"/>
      <c r="GT227" s="231"/>
      <c r="GU227" s="231"/>
      <c r="GV227" s="231"/>
      <c r="GW227" s="231"/>
      <c r="GX227" s="231"/>
      <c r="GY227" s="231"/>
      <c r="GZ227" s="231"/>
      <c r="HA227" s="231"/>
      <c r="HB227" s="231"/>
      <c r="HC227" s="231"/>
      <c r="HD227" s="231"/>
      <c r="HE227" s="231"/>
      <c r="HF227" s="231"/>
      <c r="HG227" s="231"/>
      <c r="HH227" s="231"/>
      <c r="HI227" s="231"/>
      <c r="HJ227" s="231"/>
      <c r="HK227" s="231"/>
      <c r="HL227" s="231"/>
      <c r="HM227" s="231"/>
      <c r="HN227" s="231"/>
      <c r="HO227" s="231"/>
      <c r="HP227" s="231"/>
      <c r="HQ227" s="231"/>
      <c r="HR227" s="231"/>
      <c r="HS227" s="231"/>
      <c r="HT227" s="231"/>
      <c r="HU227" s="231"/>
      <c r="HV227" s="231"/>
      <c r="HW227" s="231"/>
      <c r="HX227" s="231"/>
      <c r="HY227" s="231"/>
      <c r="HZ227" s="231"/>
      <c r="IA227" s="231"/>
      <c r="IB227" s="231"/>
      <c r="IC227" s="231"/>
      <c r="ID227" s="231"/>
      <c r="IE227" s="231"/>
      <c r="IF227" s="231"/>
      <c r="IG227" s="231"/>
      <c r="IH227" s="231"/>
      <c r="II227" s="231"/>
      <c r="IJ227" s="231"/>
      <c r="IK227" s="231"/>
      <c r="IL227" s="231"/>
      <c r="IM227" s="231"/>
      <c r="IN227" s="231"/>
      <c r="IO227" s="231"/>
      <c r="IP227" s="231"/>
      <c r="IQ227" s="231"/>
      <c r="IR227" s="231"/>
      <c r="IS227" s="231"/>
      <c r="IT227" s="231"/>
      <c r="IU227" s="231"/>
      <c r="IV227" s="231"/>
    </row>
    <row r="228" spans="1:256" ht="22.5" hidden="1" customHeight="1">
      <c r="A228" s="794"/>
      <c r="B228" s="797"/>
      <c r="C228" s="238" t="s">
        <v>1</v>
      </c>
      <c r="D228" s="239">
        <f t="shared" si="81"/>
        <v>0</v>
      </c>
      <c r="E228" s="240">
        <f t="shared" si="82"/>
        <v>0</v>
      </c>
      <c r="F228" s="240">
        <f t="shared" si="83"/>
        <v>0</v>
      </c>
      <c r="G228" s="240">
        <v>0</v>
      </c>
      <c r="H228" s="240"/>
      <c r="I228" s="240"/>
      <c r="J228" s="240"/>
      <c r="K228" s="240"/>
      <c r="L228" s="240"/>
      <c r="M228" s="249">
        <f t="shared" si="84"/>
        <v>0</v>
      </c>
      <c r="N228" s="240"/>
      <c r="O228" s="240"/>
      <c r="P228" s="240"/>
      <c r="Q228" s="241"/>
      <c r="R228" s="241"/>
      <c r="S228" s="241"/>
      <c r="T228" s="241"/>
      <c r="U228" s="241"/>
      <c r="V228" s="231"/>
      <c r="W228" s="231"/>
      <c r="X228" s="231"/>
      <c r="Y228" s="231"/>
      <c r="Z228" s="231"/>
      <c r="AA228" s="231"/>
      <c r="AB228" s="231"/>
      <c r="AC228" s="231"/>
      <c r="AD228" s="231"/>
      <c r="AE228" s="231"/>
      <c r="AF228" s="231"/>
      <c r="AG228" s="231"/>
      <c r="AH228" s="231"/>
      <c r="AI228" s="231"/>
      <c r="AJ228" s="231"/>
      <c r="AK228" s="231"/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231"/>
      <c r="AX228" s="231"/>
      <c r="AY228" s="231"/>
      <c r="AZ228" s="231"/>
      <c r="BA228" s="231"/>
      <c r="BB228" s="231"/>
      <c r="BC228" s="231"/>
      <c r="BD228" s="231"/>
      <c r="BE228" s="231"/>
      <c r="BF228" s="231"/>
      <c r="BG228" s="231"/>
      <c r="BH228" s="231"/>
      <c r="BI228" s="231"/>
      <c r="BJ228" s="231"/>
      <c r="BK228" s="231"/>
      <c r="BL228" s="231"/>
      <c r="BM228" s="231"/>
      <c r="BN228" s="231"/>
      <c r="BO228" s="231"/>
      <c r="BP228" s="231"/>
      <c r="BQ228" s="231"/>
      <c r="BR228" s="231"/>
      <c r="BS228" s="231"/>
      <c r="BT228" s="231"/>
      <c r="BU228" s="231"/>
      <c r="BV228" s="231"/>
      <c r="BW228" s="231"/>
      <c r="BX228" s="231"/>
      <c r="BY228" s="231"/>
      <c r="BZ228" s="231"/>
      <c r="CA228" s="231"/>
      <c r="CB228" s="231"/>
      <c r="CC228" s="231"/>
      <c r="CD228" s="231"/>
      <c r="CE228" s="231"/>
      <c r="CF228" s="231"/>
      <c r="CG228" s="231"/>
      <c r="CH228" s="231"/>
      <c r="CI228" s="231"/>
      <c r="CJ228" s="231"/>
      <c r="CK228" s="231"/>
      <c r="CL228" s="231"/>
      <c r="CM228" s="231"/>
      <c r="CN228" s="231"/>
      <c r="CO228" s="231"/>
      <c r="CP228" s="231"/>
      <c r="CQ228" s="231"/>
      <c r="CR228" s="231"/>
      <c r="CS228" s="231"/>
      <c r="CT228" s="231"/>
      <c r="CU228" s="231"/>
      <c r="CV228" s="231"/>
      <c r="CW228" s="231"/>
      <c r="CX228" s="231"/>
      <c r="CY228" s="231"/>
      <c r="CZ228" s="231"/>
      <c r="DA228" s="231"/>
      <c r="DB228" s="231"/>
      <c r="DC228" s="231"/>
      <c r="DD228" s="231"/>
      <c r="DE228" s="231"/>
      <c r="DF228" s="231"/>
      <c r="DG228" s="231"/>
      <c r="DH228" s="231"/>
      <c r="DI228" s="231"/>
      <c r="DJ228" s="231"/>
      <c r="DK228" s="231"/>
      <c r="DL228" s="231"/>
      <c r="DM228" s="231"/>
      <c r="DN228" s="231"/>
      <c r="DO228" s="231"/>
      <c r="DP228" s="231"/>
      <c r="DQ228" s="231"/>
      <c r="DR228" s="231"/>
      <c r="DS228" s="231"/>
      <c r="DT228" s="231"/>
      <c r="DU228" s="231"/>
      <c r="DV228" s="231"/>
      <c r="DW228" s="231"/>
      <c r="DX228" s="231"/>
      <c r="DY228" s="231"/>
      <c r="DZ228" s="231"/>
      <c r="EA228" s="231"/>
      <c r="EB228" s="231"/>
      <c r="EC228" s="231"/>
      <c r="ED228" s="231"/>
      <c r="EE228" s="231"/>
      <c r="EF228" s="231"/>
      <c r="EG228" s="231"/>
      <c r="EH228" s="231"/>
      <c r="EI228" s="231"/>
      <c r="EJ228" s="231"/>
      <c r="EK228" s="231"/>
      <c r="EL228" s="231"/>
      <c r="EM228" s="231"/>
      <c r="EN228" s="231"/>
      <c r="EO228" s="231"/>
      <c r="EP228" s="231"/>
      <c r="EQ228" s="231"/>
      <c r="ER228" s="231"/>
      <c r="ES228" s="231"/>
      <c r="ET228" s="231"/>
      <c r="EU228" s="231"/>
      <c r="EV228" s="231"/>
      <c r="EW228" s="231"/>
      <c r="EX228" s="231"/>
      <c r="EY228" s="231"/>
      <c r="EZ228" s="231"/>
      <c r="FA228" s="231"/>
      <c r="FB228" s="231"/>
      <c r="FC228" s="231"/>
      <c r="FD228" s="231"/>
      <c r="FE228" s="231"/>
      <c r="FF228" s="231"/>
      <c r="FG228" s="231"/>
      <c r="FH228" s="231"/>
      <c r="FI228" s="231"/>
      <c r="FJ228" s="231"/>
      <c r="FK228" s="231"/>
      <c r="FL228" s="231"/>
      <c r="FM228" s="231"/>
      <c r="FN228" s="231"/>
      <c r="FO228" s="231"/>
      <c r="FP228" s="231"/>
      <c r="FQ228" s="231"/>
      <c r="FR228" s="231"/>
      <c r="FS228" s="231"/>
      <c r="FT228" s="231"/>
      <c r="FU228" s="231"/>
      <c r="FV228" s="231"/>
      <c r="FW228" s="231"/>
      <c r="FX228" s="231"/>
      <c r="FY228" s="231"/>
      <c r="FZ228" s="231"/>
      <c r="GA228" s="231"/>
      <c r="GB228" s="231"/>
      <c r="GC228" s="231"/>
      <c r="GD228" s="231"/>
      <c r="GE228" s="231"/>
      <c r="GF228" s="231"/>
      <c r="GG228" s="231"/>
      <c r="GH228" s="231"/>
      <c r="GI228" s="231"/>
      <c r="GJ228" s="231"/>
      <c r="GK228" s="231"/>
      <c r="GL228" s="231"/>
      <c r="GM228" s="231"/>
      <c r="GN228" s="231"/>
      <c r="GO228" s="231"/>
      <c r="GP228" s="231"/>
      <c r="GQ228" s="231"/>
      <c r="GR228" s="231"/>
      <c r="GS228" s="231"/>
      <c r="GT228" s="231"/>
      <c r="GU228" s="231"/>
      <c r="GV228" s="231"/>
      <c r="GW228" s="231"/>
      <c r="GX228" s="231"/>
      <c r="GY228" s="231"/>
      <c r="GZ228" s="231"/>
      <c r="HA228" s="231"/>
      <c r="HB228" s="231"/>
      <c r="HC228" s="231"/>
      <c r="HD228" s="231"/>
      <c r="HE228" s="231"/>
      <c r="HF228" s="231"/>
      <c r="HG228" s="231"/>
      <c r="HH228" s="231"/>
      <c r="HI228" s="231"/>
      <c r="HJ228" s="231"/>
      <c r="HK228" s="231"/>
      <c r="HL228" s="231"/>
      <c r="HM228" s="231"/>
      <c r="HN228" s="231"/>
      <c r="HO228" s="231"/>
      <c r="HP228" s="231"/>
      <c r="HQ228" s="231"/>
      <c r="HR228" s="231"/>
      <c r="HS228" s="231"/>
      <c r="HT228" s="231"/>
      <c r="HU228" s="231"/>
      <c r="HV228" s="231"/>
      <c r="HW228" s="231"/>
      <c r="HX228" s="231"/>
      <c r="HY228" s="231"/>
      <c r="HZ228" s="231"/>
      <c r="IA228" s="231"/>
      <c r="IB228" s="231"/>
      <c r="IC228" s="231"/>
      <c r="ID228" s="231"/>
      <c r="IE228" s="231"/>
      <c r="IF228" s="231"/>
      <c r="IG228" s="231"/>
      <c r="IH228" s="231"/>
      <c r="II228" s="231"/>
      <c r="IJ228" s="231"/>
      <c r="IK228" s="231"/>
      <c r="IL228" s="231"/>
      <c r="IM228" s="231"/>
      <c r="IN228" s="231"/>
      <c r="IO228" s="231"/>
      <c r="IP228" s="231"/>
      <c r="IQ228" s="231"/>
      <c r="IR228" s="231"/>
      <c r="IS228" s="231"/>
      <c r="IT228" s="231"/>
      <c r="IU228" s="231"/>
      <c r="IV228" s="231"/>
    </row>
    <row r="229" spans="1:256" ht="22.5" hidden="1" customHeight="1">
      <c r="A229" s="795"/>
      <c r="B229" s="798"/>
      <c r="C229" s="238" t="s">
        <v>2</v>
      </c>
      <c r="D229" s="239">
        <f>D227+D228</f>
        <v>1779714</v>
      </c>
      <c r="E229" s="240">
        <f t="shared" ref="E229:P229" si="96">E227+E228</f>
        <v>1669014</v>
      </c>
      <c r="F229" s="240">
        <f t="shared" si="96"/>
        <v>1669014</v>
      </c>
      <c r="G229" s="240">
        <f t="shared" si="96"/>
        <v>1462078</v>
      </c>
      <c r="H229" s="240">
        <f t="shared" si="96"/>
        <v>206936</v>
      </c>
      <c r="I229" s="240">
        <f t="shared" si="96"/>
        <v>0</v>
      </c>
      <c r="J229" s="240">
        <f t="shared" si="96"/>
        <v>0</v>
      </c>
      <c r="K229" s="240">
        <f t="shared" si="96"/>
        <v>0</v>
      </c>
      <c r="L229" s="240">
        <f t="shared" si="96"/>
        <v>0</v>
      </c>
      <c r="M229" s="240">
        <f t="shared" si="96"/>
        <v>110700</v>
      </c>
      <c r="N229" s="240">
        <f t="shared" si="96"/>
        <v>110700</v>
      </c>
      <c r="O229" s="240">
        <f t="shared" si="96"/>
        <v>0</v>
      </c>
      <c r="P229" s="240">
        <f t="shared" si="96"/>
        <v>0</v>
      </c>
      <c r="Q229" s="241"/>
      <c r="R229" s="241"/>
      <c r="S229" s="241"/>
      <c r="T229" s="241"/>
      <c r="U229" s="241"/>
      <c r="V229" s="231"/>
      <c r="W229" s="231"/>
      <c r="X229" s="231"/>
      <c r="Y229" s="231"/>
      <c r="Z229" s="231"/>
      <c r="AA229" s="231"/>
      <c r="AB229" s="231"/>
      <c r="AC229" s="231"/>
      <c r="AD229" s="231"/>
      <c r="AE229" s="231"/>
      <c r="AF229" s="231"/>
      <c r="AG229" s="231"/>
      <c r="AH229" s="231"/>
      <c r="AI229" s="231"/>
      <c r="AJ229" s="231"/>
      <c r="AK229" s="231"/>
      <c r="AL229" s="231"/>
      <c r="AM229" s="231"/>
      <c r="AN229" s="231"/>
      <c r="AO229" s="231"/>
      <c r="AP229" s="231"/>
      <c r="AQ229" s="231"/>
      <c r="AR229" s="231"/>
      <c r="AS229" s="231"/>
      <c r="AT229" s="231"/>
      <c r="AU229" s="231"/>
      <c r="AV229" s="231"/>
      <c r="AW229" s="231"/>
      <c r="AX229" s="231"/>
      <c r="AY229" s="231"/>
      <c r="AZ229" s="231"/>
      <c r="BA229" s="231"/>
      <c r="BB229" s="231"/>
      <c r="BC229" s="231"/>
      <c r="BD229" s="231"/>
      <c r="BE229" s="231"/>
      <c r="BF229" s="231"/>
      <c r="BG229" s="231"/>
      <c r="BH229" s="231"/>
      <c r="BI229" s="231"/>
      <c r="BJ229" s="231"/>
      <c r="BK229" s="231"/>
      <c r="BL229" s="231"/>
      <c r="BM229" s="231"/>
      <c r="BN229" s="231"/>
      <c r="BO229" s="231"/>
      <c r="BP229" s="231"/>
      <c r="BQ229" s="231"/>
      <c r="BR229" s="231"/>
      <c r="BS229" s="231"/>
      <c r="BT229" s="231"/>
      <c r="BU229" s="231"/>
      <c r="BV229" s="231"/>
      <c r="BW229" s="231"/>
      <c r="BX229" s="231"/>
      <c r="BY229" s="231"/>
      <c r="BZ229" s="231"/>
      <c r="CA229" s="231"/>
      <c r="CB229" s="231"/>
      <c r="CC229" s="231"/>
      <c r="CD229" s="231"/>
      <c r="CE229" s="231"/>
      <c r="CF229" s="231"/>
      <c r="CG229" s="231"/>
      <c r="CH229" s="231"/>
      <c r="CI229" s="231"/>
      <c r="CJ229" s="231"/>
      <c r="CK229" s="231"/>
      <c r="CL229" s="231"/>
      <c r="CM229" s="231"/>
      <c r="CN229" s="231"/>
      <c r="CO229" s="231"/>
      <c r="CP229" s="231"/>
      <c r="CQ229" s="231"/>
      <c r="CR229" s="231"/>
      <c r="CS229" s="231"/>
      <c r="CT229" s="231"/>
      <c r="CU229" s="231"/>
      <c r="CV229" s="231"/>
      <c r="CW229" s="231"/>
      <c r="CX229" s="231"/>
      <c r="CY229" s="231"/>
      <c r="CZ229" s="231"/>
      <c r="DA229" s="231"/>
      <c r="DB229" s="231"/>
      <c r="DC229" s="231"/>
      <c r="DD229" s="231"/>
      <c r="DE229" s="231"/>
      <c r="DF229" s="231"/>
      <c r="DG229" s="231"/>
      <c r="DH229" s="231"/>
      <c r="DI229" s="231"/>
      <c r="DJ229" s="231"/>
      <c r="DK229" s="231"/>
      <c r="DL229" s="231"/>
      <c r="DM229" s="231"/>
      <c r="DN229" s="231"/>
      <c r="DO229" s="231"/>
      <c r="DP229" s="231"/>
      <c r="DQ229" s="231"/>
      <c r="DR229" s="231"/>
      <c r="DS229" s="231"/>
      <c r="DT229" s="231"/>
      <c r="DU229" s="231"/>
      <c r="DV229" s="231"/>
      <c r="DW229" s="231"/>
      <c r="DX229" s="231"/>
      <c r="DY229" s="231"/>
      <c r="DZ229" s="231"/>
      <c r="EA229" s="231"/>
      <c r="EB229" s="231"/>
      <c r="EC229" s="231"/>
      <c r="ED229" s="231"/>
      <c r="EE229" s="231"/>
      <c r="EF229" s="231"/>
      <c r="EG229" s="231"/>
      <c r="EH229" s="231"/>
      <c r="EI229" s="231"/>
      <c r="EJ229" s="231"/>
      <c r="EK229" s="231"/>
      <c r="EL229" s="231"/>
      <c r="EM229" s="231"/>
      <c r="EN229" s="231"/>
      <c r="EO229" s="231"/>
      <c r="EP229" s="231"/>
      <c r="EQ229" s="231"/>
      <c r="ER229" s="231"/>
      <c r="ES229" s="231"/>
      <c r="ET229" s="231"/>
      <c r="EU229" s="231"/>
      <c r="EV229" s="231"/>
      <c r="EW229" s="231"/>
      <c r="EX229" s="231"/>
      <c r="EY229" s="231"/>
      <c r="EZ229" s="231"/>
      <c r="FA229" s="231"/>
      <c r="FB229" s="231"/>
      <c r="FC229" s="231"/>
      <c r="FD229" s="231"/>
      <c r="FE229" s="231"/>
      <c r="FF229" s="231"/>
      <c r="FG229" s="231"/>
      <c r="FH229" s="231"/>
      <c r="FI229" s="231"/>
      <c r="FJ229" s="231"/>
      <c r="FK229" s="231"/>
      <c r="FL229" s="231"/>
      <c r="FM229" s="231"/>
      <c r="FN229" s="231"/>
      <c r="FO229" s="231"/>
      <c r="FP229" s="231"/>
      <c r="FQ229" s="231"/>
      <c r="FR229" s="231"/>
      <c r="FS229" s="231"/>
      <c r="FT229" s="231"/>
      <c r="FU229" s="231"/>
      <c r="FV229" s="231"/>
      <c r="FW229" s="231"/>
      <c r="FX229" s="231"/>
      <c r="FY229" s="231"/>
      <c r="FZ229" s="231"/>
      <c r="GA229" s="231"/>
      <c r="GB229" s="231"/>
      <c r="GC229" s="231"/>
      <c r="GD229" s="231"/>
      <c r="GE229" s="231"/>
      <c r="GF229" s="231"/>
      <c r="GG229" s="231"/>
      <c r="GH229" s="231"/>
      <c r="GI229" s="231"/>
      <c r="GJ229" s="231"/>
      <c r="GK229" s="231"/>
      <c r="GL229" s="231"/>
      <c r="GM229" s="231"/>
      <c r="GN229" s="231"/>
      <c r="GO229" s="231"/>
      <c r="GP229" s="231"/>
      <c r="GQ229" s="231"/>
      <c r="GR229" s="231"/>
      <c r="GS229" s="231"/>
      <c r="GT229" s="231"/>
      <c r="GU229" s="231"/>
      <c r="GV229" s="231"/>
      <c r="GW229" s="231"/>
      <c r="GX229" s="231"/>
      <c r="GY229" s="231"/>
      <c r="GZ229" s="231"/>
      <c r="HA229" s="231"/>
      <c r="HB229" s="231"/>
      <c r="HC229" s="231"/>
      <c r="HD229" s="231"/>
      <c r="HE229" s="231"/>
      <c r="HF229" s="231"/>
      <c r="HG229" s="231"/>
      <c r="HH229" s="231"/>
      <c r="HI229" s="231"/>
      <c r="HJ229" s="231"/>
      <c r="HK229" s="231"/>
      <c r="HL229" s="231"/>
      <c r="HM229" s="231"/>
      <c r="HN229" s="231"/>
      <c r="HO229" s="231"/>
      <c r="HP229" s="231"/>
      <c r="HQ229" s="231"/>
      <c r="HR229" s="231"/>
      <c r="HS229" s="231"/>
      <c r="HT229" s="231"/>
      <c r="HU229" s="231"/>
      <c r="HV229" s="231"/>
      <c r="HW229" s="231"/>
      <c r="HX229" s="231"/>
      <c r="HY229" s="231"/>
      <c r="HZ229" s="231"/>
      <c r="IA229" s="231"/>
      <c r="IB229" s="231"/>
      <c r="IC229" s="231"/>
      <c r="ID229" s="231"/>
      <c r="IE229" s="231"/>
      <c r="IF229" s="231"/>
      <c r="IG229" s="231"/>
      <c r="IH229" s="231"/>
      <c r="II229" s="231"/>
      <c r="IJ229" s="231"/>
      <c r="IK229" s="231"/>
      <c r="IL229" s="231"/>
      <c r="IM229" s="231"/>
      <c r="IN229" s="231"/>
      <c r="IO229" s="231"/>
      <c r="IP229" s="231"/>
      <c r="IQ229" s="231"/>
      <c r="IR229" s="231"/>
      <c r="IS229" s="231"/>
      <c r="IT229" s="231"/>
      <c r="IU229" s="231"/>
      <c r="IV229" s="231"/>
    </row>
    <row r="230" spans="1:256" hidden="1">
      <c r="A230" s="811" t="s">
        <v>575</v>
      </c>
      <c r="B230" s="796" t="s">
        <v>576</v>
      </c>
      <c r="C230" s="247" t="s">
        <v>0</v>
      </c>
      <c r="D230" s="248">
        <f>E230+M230</f>
        <v>1229</v>
      </c>
      <c r="E230" s="249">
        <f>F230+I230+J230+K230+L230</f>
        <v>1229</v>
      </c>
      <c r="F230" s="249">
        <f>G230+H230</f>
        <v>1229</v>
      </c>
      <c r="G230" s="249">
        <v>0</v>
      </c>
      <c r="H230" s="249">
        <v>1229</v>
      </c>
      <c r="I230" s="249">
        <v>0</v>
      </c>
      <c r="J230" s="249">
        <v>0</v>
      </c>
      <c r="K230" s="249">
        <v>0</v>
      </c>
      <c r="L230" s="249">
        <v>0</v>
      </c>
      <c r="M230" s="249">
        <f>N230+P230</f>
        <v>0</v>
      </c>
      <c r="N230" s="249">
        <v>0</v>
      </c>
      <c r="O230" s="249">
        <v>0</v>
      </c>
      <c r="P230" s="249">
        <v>0</v>
      </c>
      <c r="Q230" s="250"/>
      <c r="R230" s="250"/>
      <c r="S230" s="250"/>
      <c r="T230" s="250"/>
      <c r="U230" s="250"/>
      <c r="V230" s="251"/>
      <c r="W230" s="251"/>
      <c r="X230" s="251"/>
      <c r="Y230" s="251"/>
      <c r="Z230" s="251"/>
      <c r="AA230" s="251"/>
      <c r="AB230" s="251"/>
      <c r="AC230" s="251"/>
      <c r="AD230" s="251"/>
      <c r="AE230" s="251"/>
      <c r="AF230" s="251"/>
      <c r="AG230" s="251"/>
      <c r="AH230" s="251"/>
      <c r="AI230" s="251"/>
      <c r="AJ230" s="251"/>
      <c r="AK230" s="251"/>
      <c r="AL230" s="251"/>
      <c r="AM230" s="251"/>
      <c r="AN230" s="251"/>
      <c r="AO230" s="251"/>
      <c r="AP230" s="251"/>
      <c r="AQ230" s="251"/>
      <c r="AR230" s="251"/>
      <c r="AS230" s="251"/>
      <c r="AT230" s="251"/>
      <c r="AU230" s="251"/>
      <c r="AV230" s="251"/>
      <c r="AW230" s="251"/>
      <c r="AX230" s="251"/>
      <c r="AY230" s="251"/>
      <c r="AZ230" s="251"/>
      <c r="BA230" s="251"/>
      <c r="BB230" s="251"/>
      <c r="BC230" s="251"/>
      <c r="BD230" s="251"/>
      <c r="BE230" s="251"/>
      <c r="BF230" s="251"/>
      <c r="BG230" s="251"/>
      <c r="BH230" s="251"/>
      <c r="BI230" s="251"/>
      <c r="BJ230" s="251"/>
      <c r="BK230" s="251"/>
      <c r="BL230" s="251"/>
      <c r="BM230" s="251"/>
      <c r="BN230" s="251"/>
      <c r="BO230" s="251"/>
      <c r="BP230" s="251"/>
      <c r="BQ230" s="251"/>
      <c r="BR230" s="251"/>
      <c r="BS230" s="251"/>
      <c r="BT230" s="251"/>
      <c r="BU230" s="251"/>
      <c r="BV230" s="251"/>
      <c r="BW230" s="251"/>
      <c r="BX230" s="251"/>
      <c r="BY230" s="251"/>
      <c r="BZ230" s="251"/>
      <c r="CA230" s="251"/>
      <c r="CB230" s="251"/>
      <c r="CC230" s="251"/>
      <c r="CD230" s="251"/>
      <c r="CE230" s="251"/>
      <c r="CF230" s="251"/>
      <c r="CG230" s="251"/>
      <c r="CH230" s="251"/>
      <c r="CI230" s="251"/>
      <c r="CJ230" s="251"/>
      <c r="CK230" s="251"/>
      <c r="CL230" s="251"/>
      <c r="CM230" s="251"/>
      <c r="CN230" s="251"/>
      <c r="CO230" s="251"/>
      <c r="CP230" s="251"/>
      <c r="CQ230" s="251"/>
      <c r="CR230" s="251"/>
      <c r="CS230" s="251"/>
      <c r="CT230" s="251"/>
      <c r="CU230" s="251"/>
      <c r="CV230" s="251"/>
      <c r="CW230" s="251"/>
      <c r="CX230" s="251"/>
      <c r="CY230" s="251"/>
      <c r="CZ230" s="251"/>
      <c r="DA230" s="251"/>
      <c r="DB230" s="251"/>
      <c r="DC230" s="251"/>
      <c r="DD230" s="251"/>
      <c r="DE230" s="251"/>
      <c r="DF230" s="251"/>
      <c r="DG230" s="251"/>
      <c r="DH230" s="251"/>
      <c r="DI230" s="251"/>
      <c r="DJ230" s="251"/>
      <c r="DK230" s="251"/>
      <c r="DL230" s="251"/>
      <c r="DM230" s="251"/>
      <c r="DN230" s="251"/>
      <c r="DO230" s="251"/>
      <c r="DP230" s="251"/>
      <c r="DQ230" s="251"/>
      <c r="DR230" s="251"/>
      <c r="DS230" s="251"/>
      <c r="DT230" s="251"/>
      <c r="DU230" s="251"/>
      <c r="DV230" s="251"/>
      <c r="DW230" s="251"/>
      <c r="DX230" s="251"/>
      <c r="DY230" s="251"/>
      <c r="DZ230" s="251"/>
      <c r="EA230" s="251"/>
      <c r="EB230" s="251"/>
      <c r="EC230" s="251"/>
      <c r="ED230" s="251"/>
      <c r="EE230" s="251"/>
      <c r="EF230" s="251"/>
      <c r="EG230" s="251"/>
      <c r="EH230" s="251"/>
      <c r="EI230" s="251"/>
      <c r="EJ230" s="251"/>
      <c r="EK230" s="251"/>
      <c r="EL230" s="251"/>
      <c r="EM230" s="251"/>
      <c r="EN230" s="251"/>
      <c r="EO230" s="251"/>
      <c r="EP230" s="251"/>
      <c r="EQ230" s="251"/>
      <c r="ER230" s="251"/>
      <c r="ES230" s="251"/>
      <c r="ET230" s="251"/>
      <c r="EU230" s="251"/>
      <c r="EV230" s="251"/>
      <c r="EW230" s="251"/>
      <c r="EX230" s="251"/>
      <c r="EY230" s="251"/>
      <c r="EZ230" s="251"/>
      <c r="FA230" s="251"/>
      <c r="FB230" s="251"/>
      <c r="FC230" s="251"/>
      <c r="FD230" s="251"/>
      <c r="FE230" s="251"/>
      <c r="FF230" s="251"/>
      <c r="FG230" s="251"/>
      <c r="FH230" s="251"/>
      <c r="FI230" s="251"/>
      <c r="FJ230" s="251"/>
      <c r="FK230" s="251"/>
      <c r="FL230" s="251"/>
      <c r="FM230" s="251"/>
      <c r="FN230" s="251"/>
      <c r="FO230" s="251"/>
      <c r="FP230" s="251"/>
      <c r="FQ230" s="251"/>
      <c r="FR230" s="251"/>
      <c r="FS230" s="251"/>
      <c r="FT230" s="251"/>
      <c r="FU230" s="251"/>
      <c r="FV230" s="251"/>
      <c r="FW230" s="251"/>
      <c r="FX230" s="251"/>
      <c r="FY230" s="251"/>
      <c r="FZ230" s="251"/>
      <c r="GA230" s="251"/>
      <c r="GB230" s="251"/>
      <c r="GC230" s="251"/>
      <c r="GD230" s="251"/>
      <c r="GE230" s="251"/>
      <c r="GF230" s="251"/>
      <c r="GG230" s="251"/>
      <c r="GH230" s="251"/>
      <c r="GI230" s="251"/>
      <c r="GJ230" s="251"/>
      <c r="GK230" s="251"/>
      <c r="GL230" s="251"/>
      <c r="GM230" s="251"/>
      <c r="GN230" s="251"/>
      <c r="GO230" s="251"/>
      <c r="GP230" s="251"/>
      <c r="GQ230" s="251"/>
      <c r="GR230" s="251"/>
      <c r="GS230" s="251"/>
      <c r="GT230" s="251"/>
      <c r="GU230" s="251"/>
      <c r="GV230" s="251"/>
      <c r="GW230" s="251"/>
      <c r="GX230" s="251"/>
      <c r="GY230" s="251"/>
      <c r="GZ230" s="251"/>
      <c r="HA230" s="251"/>
      <c r="HB230" s="251"/>
      <c r="HC230" s="251"/>
      <c r="HD230" s="251"/>
      <c r="HE230" s="251"/>
      <c r="HF230" s="251"/>
      <c r="HG230" s="251"/>
      <c r="HH230" s="251"/>
      <c r="HI230" s="251"/>
      <c r="HJ230" s="251"/>
      <c r="HK230" s="251"/>
      <c r="HL230" s="251"/>
      <c r="HM230" s="251"/>
      <c r="HN230" s="251"/>
      <c r="HO230" s="251"/>
      <c r="HP230" s="251"/>
      <c r="HQ230" s="251"/>
      <c r="HR230" s="251"/>
      <c r="HS230" s="251"/>
      <c r="HT230" s="251"/>
      <c r="HU230" s="251"/>
      <c r="HV230" s="251"/>
      <c r="HW230" s="251"/>
      <c r="HX230" s="251"/>
      <c r="HY230" s="251"/>
      <c r="HZ230" s="251"/>
      <c r="IA230" s="251"/>
      <c r="IB230" s="251"/>
      <c r="IC230" s="251"/>
      <c r="ID230" s="251"/>
      <c r="IE230" s="251"/>
      <c r="IF230" s="251"/>
      <c r="IG230" s="251"/>
      <c r="IH230" s="251"/>
      <c r="II230" s="251"/>
      <c r="IJ230" s="251"/>
      <c r="IK230" s="251"/>
      <c r="IL230" s="251"/>
      <c r="IM230" s="251"/>
      <c r="IN230" s="251"/>
      <c r="IO230" s="251"/>
      <c r="IP230" s="251"/>
      <c r="IQ230" s="251"/>
      <c r="IR230" s="251"/>
      <c r="IS230" s="251"/>
      <c r="IT230" s="251"/>
      <c r="IU230" s="251"/>
      <c r="IV230" s="251"/>
    </row>
    <row r="231" spans="1:256" hidden="1">
      <c r="A231" s="812"/>
      <c r="B231" s="797"/>
      <c r="C231" s="247" t="s">
        <v>1</v>
      </c>
      <c r="D231" s="248">
        <f>E231+M231</f>
        <v>0</v>
      </c>
      <c r="E231" s="249">
        <f>F231+I231+J231+K231+L231</f>
        <v>0</v>
      </c>
      <c r="F231" s="249">
        <f>G231+H231</f>
        <v>0</v>
      </c>
      <c r="G231" s="249"/>
      <c r="H231" s="249"/>
      <c r="I231" s="249"/>
      <c r="J231" s="249"/>
      <c r="K231" s="249"/>
      <c r="L231" s="249"/>
      <c r="M231" s="249">
        <f>N231+P231</f>
        <v>0</v>
      </c>
      <c r="N231" s="249"/>
      <c r="O231" s="249"/>
      <c r="P231" s="249"/>
      <c r="Q231" s="250"/>
      <c r="R231" s="250"/>
      <c r="S231" s="250"/>
      <c r="T231" s="250"/>
      <c r="U231" s="250"/>
      <c r="V231" s="251"/>
      <c r="W231" s="251"/>
      <c r="X231" s="251"/>
      <c r="Y231" s="251"/>
      <c r="Z231" s="251"/>
      <c r="AA231" s="251"/>
      <c r="AB231" s="251"/>
      <c r="AC231" s="251"/>
      <c r="AD231" s="251"/>
      <c r="AE231" s="251"/>
      <c r="AF231" s="251"/>
      <c r="AG231" s="251"/>
      <c r="AH231" s="251"/>
      <c r="AI231" s="251"/>
      <c r="AJ231" s="251"/>
      <c r="AK231" s="251"/>
      <c r="AL231" s="251"/>
      <c r="AM231" s="251"/>
      <c r="AN231" s="251"/>
      <c r="AO231" s="251"/>
      <c r="AP231" s="251"/>
      <c r="AQ231" s="251"/>
      <c r="AR231" s="251"/>
      <c r="AS231" s="251"/>
      <c r="AT231" s="251"/>
      <c r="AU231" s="251"/>
      <c r="AV231" s="251"/>
      <c r="AW231" s="251"/>
      <c r="AX231" s="251"/>
      <c r="AY231" s="251"/>
      <c r="AZ231" s="251"/>
      <c r="BA231" s="251"/>
      <c r="BB231" s="251"/>
      <c r="BC231" s="251"/>
      <c r="BD231" s="251"/>
      <c r="BE231" s="251"/>
      <c r="BF231" s="251"/>
      <c r="BG231" s="251"/>
      <c r="BH231" s="251"/>
      <c r="BI231" s="251"/>
      <c r="BJ231" s="251"/>
      <c r="BK231" s="251"/>
      <c r="BL231" s="251"/>
      <c r="BM231" s="251"/>
      <c r="BN231" s="251"/>
      <c r="BO231" s="251"/>
      <c r="BP231" s="251"/>
      <c r="BQ231" s="251"/>
      <c r="BR231" s="251"/>
      <c r="BS231" s="251"/>
      <c r="BT231" s="251"/>
      <c r="BU231" s="251"/>
      <c r="BV231" s="251"/>
      <c r="BW231" s="251"/>
      <c r="BX231" s="251"/>
      <c r="BY231" s="251"/>
      <c r="BZ231" s="251"/>
      <c r="CA231" s="251"/>
      <c r="CB231" s="251"/>
      <c r="CC231" s="251"/>
      <c r="CD231" s="251"/>
      <c r="CE231" s="251"/>
      <c r="CF231" s="251"/>
      <c r="CG231" s="251"/>
      <c r="CH231" s="251"/>
      <c r="CI231" s="251"/>
      <c r="CJ231" s="251"/>
      <c r="CK231" s="251"/>
      <c r="CL231" s="251"/>
      <c r="CM231" s="251"/>
      <c r="CN231" s="251"/>
      <c r="CO231" s="251"/>
      <c r="CP231" s="251"/>
      <c r="CQ231" s="251"/>
      <c r="CR231" s="251"/>
      <c r="CS231" s="251"/>
      <c r="CT231" s="251"/>
      <c r="CU231" s="251"/>
      <c r="CV231" s="251"/>
      <c r="CW231" s="251"/>
      <c r="CX231" s="251"/>
      <c r="CY231" s="251"/>
      <c r="CZ231" s="251"/>
      <c r="DA231" s="251"/>
      <c r="DB231" s="251"/>
      <c r="DC231" s="251"/>
      <c r="DD231" s="251"/>
      <c r="DE231" s="251"/>
      <c r="DF231" s="251"/>
      <c r="DG231" s="251"/>
      <c r="DH231" s="251"/>
      <c r="DI231" s="251"/>
      <c r="DJ231" s="251"/>
      <c r="DK231" s="251"/>
      <c r="DL231" s="251"/>
      <c r="DM231" s="251"/>
      <c r="DN231" s="251"/>
      <c r="DO231" s="251"/>
      <c r="DP231" s="251"/>
      <c r="DQ231" s="251"/>
      <c r="DR231" s="251"/>
      <c r="DS231" s="251"/>
      <c r="DT231" s="251"/>
      <c r="DU231" s="251"/>
      <c r="DV231" s="251"/>
      <c r="DW231" s="251"/>
      <c r="DX231" s="251"/>
      <c r="DY231" s="251"/>
      <c r="DZ231" s="251"/>
      <c r="EA231" s="251"/>
      <c r="EB231" s="251"/>
      <c r="EC231" s="251"/>
      <c r="ED231" s="251"/>
      <c r="EE231" s="251"/>
      <c r="EF231" s="251"/>
      <c r="EG231" s="251"/>
      <c r="EH231" s="251"/>
      <c r="EI231" s="251"/>
      <c r="EJ231" s="251"/>
      <c r="EK231" s="251"/>
      <c r="EL231" s="251"/>
      <c r="EM231" s="251"/>
      <c r="EN231" s="251"/>
      <c r="EO231" s="251"/>
      <c r="EP231" s="251"/>
      <c r="EQ231" s="251"/>
      <c r="ER231" s="251"/>
      <c r="ES231" s="251"/>
      <c r="ET231" s="251"/>
      <c r="EU231" s="251"/>
      <c r="EV231" s="251"/>
      <c r="EW231" s="251"/>
      <c r="EX231" s="251"/>
      <c r="EY231" s="251"/>
      <c r="EZ231" s="251"/>
      <c r="FA231" s="251"/>
      <c r="FB231" s="251"/>
      <c r="FC231" s="251"/>
      <c r="FD231" s="251"/>
      <c r="FE231" s="251"/>
      <c r="FF231" s="251"/>
      <c r="FG231" s="251"/>
      <c r="FH231" s="251"/>
      <c r="FI231" s="251"/>
      <c r="FJ231" s="251"/>
      <c r="FK231" s="251"/>
      <c r="FL231" s="251"/>
      <c r="FM231" s="251"/>
      <c r="FN231" s="251"/>
      <c r="FO231" s="251"/>
      <c r="FP231" s="251"/>
      <c r="FQ231" s="251"/>
      <c r="FR231" s="251"/>
      <c r="FS231" s="251"/>
      <c r="FT231" s="251"/>
      <c r="FU231" s="251"/>
      <c r="FV231" s="251"/>
      <c r="FW231" s="251"/>
      <c r="FX231" s="251"/>
      <c r="FY231" s="251"/>
      <c r="FZ231" s="251"/>
      <c r="GA231" s="251"/>
      <c r="GB231" s="251"/>
      <c r="GC231" s="251"/>
      <c r="GD231" s="251"/>
      <c r="GE231" s="251"/>
      <c r="GF231" s="251"/>
      <c r="GG231" s="251"/>
      <c r="GH231" s="251"/>
      <c r="GI231" s="251"/>
      <c r="GJ231" s="251"/>
      <c r="GK231" s="251"/>
      <c r="GL231" s="251"/>
      <c r="GM231" s="251"/>
      <c r="GN231" s="251"/>
      <c r="GO231" s="251"/>
      <c r="GP231" s="251"/>
      <c r="GQ231" s="251"/>
      <c r="GR231" s="251"/>
      <c r="GS231" s="251"/>
      <c r="GT231" s="251"/>
      <c r="GU231" s="251"/>
      <c r="GV231" s="251"/>
      <c r="GW231" s="251"/>
      <c r="GX231" s="251"/>
      <c r="GY231" s="251"/>
      <c r="GZ231" s="251"/>
      <c r="HA231" s="251"/>
      <c r="HB231" s="251"/>
      <c r="HC231" s="251"/>
      <c r="HD231" s="251"/>
      <c r="HE231" s="251"/>
      <c r="HF231" s="251"/>
      <c r="HG231" s="251"/>
      <c r="HH231" s="251"/>
      <c r="HI231" s="251"/>
      <c r="HJ231" s="251"/>
      <c r="HK231" s="251"/>
      <c r="HL231" s="251"/>
      <c r="HM231" s="251"/>
      <c r="HN231" s="251"/>
      <c r="HO231" s="251"/>
      <c r="HP231" s="251"/>
      <c r="HQ231" s="251"/>
      <c r="HR231" s="251"/>
      <c r="HS231" s="251"/>
      <c r="HT231" s="251"/>
      <c r="HU231" s="251"/>
      <c r="HV231" s="251"/>
      <c r="HW231" s="251"/>
      <c r="HX231" s="251"/>
      <c r="HY231" s="251"/>
      <c r="HZ231" s="251"/>
      <c r="IA231" s="251"/>
      <c r="IB231" s="251"/>
      <c r="IC231" s="251"/>
      <c r="ID231" s="251"/>
      <c r="IE231" s="251"/>
      <c r="IF231" s="251"/>
      <c r="IG231" s="251"/>
      <c r="IH231" s="251"/>
      <c r="II231" s="251"/>
      <c r="IJ231" s="251"/>
      <c r="IK231" s="251"/>
      <c r="IL231" s="251"/>
      <c r="IM231" s="251"/>
      <c r="IN231" s="251"/>
      <c r="IO231" s="251"/>
      <c r="IP231" s="251"/>
      <c r="IQ231" s="251"/>
      <c r="IR231" s="251"/>
      <c r="IS231" s="251"/>
      <c r="IT231" s="251"/>
      <c r="IU231" s="251"/>
      <c r="IV231" s="251"/>
    </row>
    <row r="232" spans="1:256" hidden="1">
      <c r="A232" s="813"/>
      <c r="B232" s="798"/>
      <c r="C232" s="247" t="s">
        <v>2</v>
      </c>
      <c r="D232" s="248">
        <f>D230+D231</f>
        <v>1229</v>
      </c>
      <c r="E232" s="249">
        <f t="shared" ref="E232:P232" si="97">E230+E231</f>
        <v>1229</v>
      </c>
      <c r="F232" s="249">
        <f t="shared" si="97"/>
        <v>1229</v>
      </c>
      <c r="G232" s="249">
        <f t="shared" si="97"/>
        <v>0</v>
      </c>
      <c r="H232" s="249">
        <f t="shared" si="97"/>
        <v>1229</v>
      </c>
      <c r="I232" s="249">
        <f t="shared" si="97"/>
        <v>0</v>
      </c>
      <c r="J232" s="249">
        <f t="shared" si="97"/>
        <v>0</v>
      </c>
      <c r="K232" s="249">
        <f t="shared" si="97"/>
        <v>0</v>
      </c>
      <c r="L232" s="249">
        <f t="shared" si="97"/>
        <v>0</v>
      </c>
      <c r="M232" s="249">
        <f t="shared" si="97"/>
        <v>0</v>
      </c>
      <c r="N232" s="249">
        <f t="shared" si="97"/>
        <v>0</v>
      </c>
      <c r="O232" s="249">
        <f t="shared" si="97"/>
        <v>0</v>
      </c>
      <c r="P232" s="249">
        <f t="shared" si="97"/>
        <v>0</v>
      </c>
      <c r="Q232" s="250"/>
      <c r="R232" s="250"/>
      <c r="S232" s="250"/>
      <c r="T232" s="250"/>
      <c r="U232" s="250"/>
      <c r="V232" s="251"/>
      <c r="W232" s="251"/>
      <c r="X232" s="251"/>
      <c r="Y232" s="251"/>
      <c r="Z232" s="251"/>
      <c r="AA232" s="251"/>
      <c r="AB232" s="251"/>
      <c r="AC232" s="251"/>
      <c r="AD232" s="251"/>
      <c r="AE232" s="251"/>
      <c r="AF232" s="251"/>
      <c r="AG232" s="251"/>
      <c r="AH232" s="251"/>
      <c r="AI232" s="251"/>
      <c r="AJ232" s="251"/>
      <c r="AK232" s="251"/>
      <c r="AL232" s="251"/>
      <c r="AM232" s="251"/>
      <c r="AN232" s="251"/>
      <c r="AO232" s="251"/>
      <c r="AP232" s="251"/>
      <c r="AQ232" s="251"/>
      <c r="AR232" s="251"/>
      <c r="AS232" s="251"/>
      <c r="AT232" s="251"/>
      <c r="AU232" s="251"/>
      <c r="AV232" s="251"/>
      <c r="AW232" s="251"/>
      <c r="AX232" s="251"/>
      <c r="AY232" s="251"/>
      <c r="AZ232" s="251"/>
      <c r="BA232" s="251"/>
      <c r="BB232" s="251"/>
      <c r="BC232" s="251"/>
      <c r="BD232" s="251"/>
      <c r="BE232" s="251"/>
      <c r="BF232" s="251"/>
      <c r="BG232" s="251"/>
      <c r="BH232" s="251"/>
      <c r="BI232" s="251"/>
      <c r="BJ232" s="251"/>
      <c r="BK232" s="251"/>
      <c r="BL232" s="251"/>
      <c r="BM232" s="251"/>
      <c r="BN232" s="251"/>
      <c r="BO232" s="251"/>
      <c r="BP232" s="251"/>
      <c r="BQ232" s="251"/>
      <c r="BR232" s="251"/>
      <c r="BS232" s="251"/>
      <c r="BT232" s="251"/>
      <c r="BU232" s="251"/>
      <c r="BV232" s="251"/>
      <c r="BW232" s="251"/>
      <c r="BX232" s="251"/>
      <c r="BY232" s="251"/>
      <c r="BZ232" s="251"/>
      <c r="CA232" s="251"/>
      <c r="CB232" s="251"/>
      <c r="CC232" s="251"/>
      <c r="CD232" s="251"/>
      <c r="CE232" s="251"/>
      <c r="CF232" s="251"/>
      <c r="CG232" s="251"/>
      <c r="CH232" s="251"/>
      <c r="CI232" s="251"/>
      <c r="CJ232" s="251"/>
      <c r="CK232" s="251"/>
      <c r="CL232" s="251"/>
      <c r="CM232" s="251"/>
      <c r="CN232" s="251"/>
      <c r="CO232" s="251"/>
      <c r="CP232" s="251"/>
      <c r="CQ232" s="251"/>
      <c r="CR232" s="251"/>
      <c r="CS232" s="251"/>
      <c r="CT232" s="251"/>
      <c r="CU232" s="251"/>
      <c r="CV232" s="251"/>
      <c r="CW232" s="251"/>
      <c r="CX232" s="251"/>
      <c r="CY232" s="251"/>
      <c r="CZ232" s="251"/>
      <c r="DA232" s="251"/>
      <c r="DB232" s="251"/>
      <c r="DC232" s="251"/>
      <c r="DD232" s="251"/>
      <c r="DE232" s="251"/>
      <c r="DF232" s="251"/>
      <c r="DG232" s="251"/>
      <c r="DH232" s="251"/>
      <c r="DI232" s="251"/>
      <c r="DJ232" s="251"/>
      <c r="DK232" s="251"/>
      <c r="DL232" s="251"/>
      <c r="DM232" s="251"/>
      <c r="DN232" s="251"/>
      <c r="DO232" s="251"/>
      <c r="DP232" s="251"/>
      <c r="DQ232" s="251"/>
      <c r="DR232" s="251"/>
      <c r="DS232" s="251"/>
      <c r="DT232" s="251"/>
      <c r="DU232" s="251"/>
      <c r="DV232" s="251"/>
      <c r="DW232" s="251"/>
      <c r="DX232" s="251"/>
      <c r="DY232" s="251"/>
      <c r="DZ232" s="251"/>
      <c r="EA232" s="251"/>
      <c r="EB232" s="251"/>
      <c r="EC232" s="251"/>
      <c r="ED232" s="251"/>
      <c r="EE232" s="251"/>
      <c r="EF232" s="251"/>
      <c r="EG232" s="251"/>
      <c r="EH232" s="251"/>
      <c r="EI232" s="251"/>
      <c r="EJ232" s="251"/>
      <c r="EK232" s="251"/>
      <c r="EL232" s="251"/>
      <c r="EM232" s="251"/>
      <c r="EN232" s="251"/>
      <c r="EO232" s="251"/>
      <c r="EP232" s="251"/>
      <c r="EQ232" s="251"/>
      <c r="ER232" s="251"/>
      <c r="ES232" s="251"/>
      <c r="ET232" s="251"/>
      <c r="EU232" s="251"/>
      <c r="EV232" s="251"/>
      <c r="EW232" s="251"/>
      <c r="EX232" s="251"/>
      <c r="EY232" s="251"/>
      <c r="EZ232" s="251"/>
      <c r="FA232" s="251"/>
      <c r="FB232" s="251"/>
      <c r="FC232" s="251"/>
      <c r="FD232" s="251"/>
      <c r="FE232" s="251"/>
      <c r="FF232" s="251"/>
      <c r="FG232" s="251"/>
      <c r="FH232" s="251"/>
      <c r="FI232" s="251"/>
      <c r="FJ232" s="251"/>
      <c r="FK232" s="251"/>
      <c r="FL232" s="251"/>
      <c r="FM232" s="251"/>
      <c r="FN232" s="251"/>
      <c r="FO232" s="251"/>
      <c r="FP232" s="251"/>
      <c r="FQ232" s="251"/>
      <c r="FR232" s="251"/>
      <c r="FS232" s="251"/>
      <c r="FT232" s="251"/>
      <c r="FU232" s="251"/>
      <c r="FV232" s="251"/>
      <c r="FW232" s="251"/>
      <c r="FX232" s="251"/>
      <c r="FY232" s="251"/>
      <c r="FZ232" s="251"/>
      <c r="GA232" s="251"/>
      <c r="GB232" s="251"/>
      <c r="GC232" s="251"/>
      <c r="GD232" s="251"/>
      <c r="GE232" s="251"/>
      <c r="GF232" s="251"/>
      <c r="GG232" s="251"/>
      <c r="GH232" s="251"/>
      <c r="GI232" s="251"/>
      <c r="GJ232" s="251"/>
      <c r="GK232" s="251"/>
      <c r="GL232" s="251"/>
      <c r="GM232" s="251"/>
      <c r="GN232" s="251"/>
      <c r="GO232" s="251"/>
      <c r="GP232" s="251"/>
      <c r="GQ232" s="251"/>
      <c r="GR232" s="251"/>
      <c r="GS232" s="251"/>
      <c r="GT232" s="251"/>
      <c r="GU232" s="251"/>
      <c r="GV232" s="251"/>
      <c r="GW232" s="251"/>
      <c r="GX232" s="251"/>
      <c r="GY232" s="251"/>
      <c r="GZ232" s="251"/>
      <c r="HA232" s="251"/>
      <c r="HB232" s="251"/>
      <c r="HC232" s="251"/>
      <c r="HD232" s="251"/>
      <c r="HE232" s="251"/>
      <c r="HF232" s="251"/>
      <c r="HG232" s="251"/>
      <c r="HH232" s="251"/>
      <c r="HI232" s="251"/>
      <c r="HJ232" s="251"/>
      <c r="HK232" s="251"/>
      <c r="HL232" s="251"/>
      <c r="HM232" s="251"/>
      <c r="HN232" s="251"/>
      <c r="HO232" s="251"/>
      <c r="HP232" s="251"/>
      <c r="HQ232" s="251"/>
      <c r="HR232" s="251"/>
      <c r="HS232" s="251"/>
      <c r="HT232" s="251"/>
      <c r="HU232" s="251"/>
      <c r="HV232" s="251"/>
      <c r="HW232" s="251"/>
      <c r="HX232" s="251"/>
      <c r="HY232" s="251"/>
      <c r="HZ232" s="251"/>
      <c r="IA232" s="251"/>
      <c r="IB232" s="251"/>
      <c r="IC232" s="251"/>
      <c r="ID232" s="251"/>
      <c r="IE232" s="251"/>
      <c r="IF232" s="251"/>
      <c r="IG232" s="251"/>
      <c r="IH232" s="251"/>
      <c r="II232" s="251"/>
      <c r="IJ232" s="251"/>
      <c r="IK232" s="251"/>
      <c r="IL232" s="251"/>
      <c r="IM232" s="251"/>
      <c r="IN232" s="251"/>
      <c r="IO232" s="251"/>
      <c r="IP232" s="251"/>
      <c r="IQ232" s="251"/>
      <c r="IR232" s="251"/>
      <c r="IS232" s="251"/>
      <c r="IT232" s="251"/>
      <c r="IU232" s="251"/>
      <c r="IV232" s="251"/>
    </row>
    <row r="233" spans="1:256" ht="12.75" customHeight="1">
      <c r="A233" s="793" t="s">
        <v>577</v>
      </c>
      <c r="B233" s="796" t="s">
        <v>115</v>
      </c>
      <c r="C233" s="247" t="s">
        <v>0</v>
      </c>
      <c r="D233" s="248">
        <f>E233+M233</f>
        <v>5308336</v>
      </c>
      <c r="E233" s="249">
        <f t="shared" si="82"/>
        <v>5201286</v>
      </c>
      <c r="F233" s="249">
        <v>1352987</v>
      </c>
      <c r="G233" s="249">
        <v>173623</v>
      </c>
      <c r="H233" s="249">
        <v>1179364</v>
      </c>
      <c r="I233" s="249">
        <v>340930</v>
      </c>
      <c r="J233" s="249">
        <v>100000</v>
      </c>
      <c r="K233" s="249">
        <v>3407369</v>
      </c>
      <c r="L233" s="249">
        <v>0</v>
      </c>
      <c r="M233" s="249">
        <v>107050</v>
      </c>
      <c r="N233" s="249">
        <v>107050</v>
      </c>
      <c r="O233" s="249">
        <v>107050</v>
      </c>
      <c r="P233" s="249">
        <v>0</v>
      </c>
      <c r="Q233" s="250"/>
      <c r="R233" s="250"/>
      <c r="S233" s="250"/>
      <c r="T233" s="250"/>
      <c r="U233" s="250"/>
      <c r="V233" s="251"/>
      <c r="W233" s="251"/>
      <c r="X233" s="251"/>
      <c r="Y233" s="251"/>
      <c r="Z233" s="251"/>
      <c r="AA233" s="251"/>
      <c r="AB233" s="251"/>
      <c r="AC233" s="251"/>
      <c r="AD233" s="251"/>
      <c r="AE233" s="251"/>
      <c r="AF233" s="251"/>
      <c r="AG233" s="251"/>
      <c r="AH233" s="251"/>
      <c r="AI233" s="251"/>
      <c r="AJ233" s="251"/>
      <c r="AK233" s="251"/>
      <c r="AL233" s="251"/>
      <c r="AM233" s="251"/>
      <c r="AN233" s="251"/>
      <c r="AO233" s="251"/>
      <c r="AP233" s="251"/>
      <c r="AQ233" s="251"/>
      <c r="AR233" s="251"/>
      <c r="AS233" s="251"/>
      <c r="AT233" s="251"/>
      <c r="AU233" s="251"/>
      <c r="AV233" s="251"/>
      <c r="AW233" s="251"/>
      <c r="AX233" s="251"/>
      <c r="AY233" s="251"/>
      <c r="AZ233" s="251"/>
      <c r="BA233" s="251"/>
      <c r="BB233" s="251"/>
      <c r="BC233" s="251"/>
      <c r="BD233" s="251"/>
      <c r="BE233" s="251"/>
      <c r="BF233" s="251"/>
      <c r="BG233" s="251"/>
      <c r="BH233" s="251"/>
      <c r="BI233" s="251"/>
      <c r="BJ233" s="251"/>
      <c r="BK233" s="251"/>
      <c r="BL233" s="251"/>
      <c r="BM233" s="251"/>
      <c r="BN233" s="251"/>
      <c r="BO233" s="251"/>
      <c r="BP233" s="251"/>
      <c r="BQ233" s="251"/>
      <c r="BR233" s="251"/>
      <c r="BS233" s="251"/>
      <c r="BT233" s="251"/>
      <c r="BU233" s="251"/>
      <c r="BV233" s="251"/>
      <c r="BW233" s="251"/>
      <c r="BX233" s="251"/>
      <c r="BY233" s="251"/>
      <c r="BZ233" s="251"/>
      <c r="CA233" s="251"/>
      <c r="CB233" s="251"/>
      <c r="CC233" s="251"/>
      <c r="CD233" s="251"/>
      <c r="CE233" s="251"/>
      <c r="CF233" s="251"/>
      <c r="CG233" s="251"/>
      <c r="CH233" s="251"/>
      <c r="CI233" s="251"/>
      <c r="CJ233" s="251"/>
      <c r="CK233" s="251"/>
      <c r="CL233" s="251"/>
      <c r="CM233" s="251"/>
      <c r="CN233" s="251"/>
      <c r="CO233" s="251"/>
      <c r="CP233" s="251"/>
      <c r="CQ233" s="251"/>
      <c r="CR233" s="251"/>
      <c r="CS233" s="251"/>
      <c r="CT233" s="251"/>
      <c r="CU233" s="251"/>
      <c r="CV233" s="251"/>
      <c r="CW233" s="251"/>
      <c r="CX233" s="251"/>
      <c r="CY233" s="251"/>
      <c r="CZ233" s="251"/>
      <c r="DA233" s="251"/>
      <c r="DB233" s="251"/>
      <c r="DC233" s="251"/>
      <c r="DD233" s="251"/>
      <c r="DE233" s="251"/>
      <c r="DF233" s="251"/>
      <c r="DG233" s="251"/>
      <c r="DH233" s="251"/>
      <c r="DI233" s="251"/>
      <c r="DJ233" s="251"/>
      <c r="DK233" s="251"/>
      <c r="DL233" s="251"/>
      <c r="DM233" s="251"/>
      <c r="DN233" s="251"/>
      <c r="DO233" s="251"/>
      <c r="DP233" s="251"/>
      <c r="DQ233" s="251"/>
      <c r="DR233" s="251"/>
      <c r="DS233" s="251"/>
      <c r="DT233" s="251"/>
      <c r="DU233" s="251"/>
      <c r="DV233" s="251"/>
      <c r="DW233" s="251"/>
      <c r="DX233" s="251"/>
      <c r="DY233" s="251"/>
      <c r="DZ233" s="251"/>
      <c r="EA233" s="251"/>
      <c r="EB233" s="251"/>
      <c r="EC233" s="251"/>
      <c r="ED233" s="251"/>
      <c r="EE233" s="251"/>
      <c r="EF233" s="251"/>
      <c r="EG233" s="251"/>
      <c r="EH233" s="251"/>
      <c r="EI233" s="251"/>
      <c r="EJ233" s="251"/>
      <c r="EK233" s="251"/>
      <c r="EL233" s="251"/>
      <c r="EM233" s="251"/>
      <c r="EN233" s="251"/>
      <c r="EO233" s="251"/>
      <c r="EP233" s="251"/>
      <c r="EQ233" s="251"/>
      <c r="ER233" s="251"/>
      <c r="ES233" s="251"/>
      <c r="ET233" s="251"/>
      <c r="EU233" s="251"/>
      <c r="EV233" s="251"/>
      <c r="EW233" s="251"/>
      <c r="EX233" s="251"/>
      <c r="EY233" s="251"/>
      <c r="EZ233" s="251"/>
      <c r="FA233" s="251"/>
      <c r="FB233" s="251"/>
      <c r="FC233" s="251"/>
      <c r="FD233" s="251"/>
      <c r="FE233" s="251"/>
      <c r="FF233" s="251"/>
      <c r="FG233" s="251"/>
      <c r="FH233" s="251"/>
      <c r="FI233" s="251"/>
      <c r="FJ233" s="251"/>
      <c r="FK233" s="251"/>
      <c r="FL233" s="251"/>
      <c r="FM233" s="251"/>
      <c r="FN233" s="251"/>
      <c r="FO233" s="251"/>
      <c r="FP233" s="251"/>
      <c r="FQ233" s="251"/>
      <c r="FR233" s="251"/>
      <c r="FS233" s="251"/>
      <c r="FT233" s="251"/>
      <c r="FU233" s="251"/>
      <c r="FV233" s="251"/>
      <c r="FW233" s="251"/>
      <c r="FX233" s="251"/>
      <c r="FY233" s="251"/>
      <c r="FZ233" s="251"/>
      <c r="GA233" s="251"/>
      <c r="GB233" s="251"/>
      <c r="GC233" s="251"/>
      <c r="GD233" s="251"/>
      <c r="GE233" s="251"/>
      <c r="GF233" s="251"/>
      <c r="GG233" s="251"/>
      <c r="GH233" s="251"/>
      <c r="GI233" s="251"/>
      <c r="GJ233" s="251"/>
      <c r="GK233" s="251"/>
      <c r="GL233" s="251"/>
      <c r="GM233" s="251"/>
      <c r="GN233" s="251"/>
      <c r="GO233" s="251"/>
      <c r="GP233" s="251"/>
      <c r="GQ233" s="251"/>
      <c r="GR233" s="251"/>
      <c r="GS233" s="251"/>
      <c r="GT233" s="251"/>
      <c r="GU233" s="251"/>
      <c r="GV233" s="251"/>
      <c r="GW233" s="251"/>
      <c r="GX233" s="251"/>
      <c r="GY233" s="251"/>
      <c r="GZ233" s="251"/>
      <c r="HA233" s="251"/>
      <c r="HB233" s="251"/>
      <c r="HC233" s="251"/>
      <c r="HD233" s="251"/>
      <c r="HE233" s="251"/>
      <c r="HF233" s="251"/>
      <c r="HG233" s="251"/>
      <c r="HH233" s="251"/>
      <c r="HI233" s="251"/>
      <c r="HJ233" s="251"/>
      <c r="HK233" s="251"/>
      <c r="HL233" s="251"/>
      <c r="HM233" s="251"/>
      <c r="HN233" s="251"/>
      <c r="HO233" s="251"/>
      <c r="HP233" s="251"/>
      <c r="HQ233" s="251"/>
      <c r="HR233" s="251"/>
      <c r="HS233" s="251"/>
      <c r="HT233" s="251"/>
      <c r="HU233" s="251"/>
      <c r="HV233" s="251"/>
      <c r="HW233" s="251"/>
      <c r="HX233" s="251"/>
      <c r="HY233" s="251"/>
      <c r="HZ233" s="251"/>
      <c r="IA233" s="251"/>
      <c r="IB233" s="251"/>
      <c r="IC233" s="251"/>
      <c r="ID233" s="251"/>
      <c r="IE233" s="251"/>
      <c r="IF233" s="251"/>
      <c r="IG233" s="251"/>
      <c r="IH233" s="251"/>
      <c r="II233" s="251"/>
      <c r="IJ233" s="251"/>
      <c r="IK233" s="251"/>
      <c r="IL233" s="251"/>
      <c r="IM233" s="251"/>
      <c r="IN233" s="251"/>
      <c r="IO233" s="251"/>
      <c r="IP233" s="251"/>
      <c r="IQ233" s="251"/>
      <c r="IR233" s="251"/>
      <c r="IS233" s="251"/>
      <c r="IT233" s="251"/>
      <c r="IU233" s="251"/>
      <c r="IV233" s="251"/>
    </row>
    <row r="234" spans="1:256" ht="12.75" customHeight="1">
      <c r="A234" s="794"/>
      <c r="B234" s="797"/>
      <c r="C234" s="247" t="s">
        <v>1</v>
      </c>
      <c r="D234" s="248">
        <f>E234+M234</f>
        <v>62963</v>
      </c>
      <c r="E234" s="249">
        <f t="shared" si="82"/>
        <v>62963</v>
      </c>
      <c r="F234" s="249">
        <v>0</v>
      </c>
      <c r="G234" s="249"/>
      <c r="H234" s="249">
        <v>0</v>
      </c>
      <c r="I234" s="249"/>
      <c r="J234" s="249"/>
      <c r="K234" s="249">
        <v>62963</v>
      </c>
      <c r="L234" s="249"/>
      <c r="M234" s="249">
        <f>N234+P234</f>
        <v>0</v>
      </c>
      <c r="N234" s="249">
        <v>0</v>
      </c>
      <c r="O234" s="249">
        <v>0</v>
      </c>
      <c r="P234" s="249"/>
      <c r="Q234" s="250"/>
      <c r="R234" s="250"/>
      <c r="S234" s="250"/>
      <c r="T234" s="250"/>
      <c r="U234" s="250"/>
      <c r="V234" s="251"/>
      <c r="W234" s="251"/>
      <c r="X234" s="251"/>
      <c r="Y234" s="251"/>
      <c r="Z234" s="251"/>
      <c r="AA234" s="251"/>
      <c r="AB234" s="251"/>
      <c r="AC234" s="251"/>
      <c r="AD234" s="251"/>
      <c r="AE234" s="251"/>
      <c r="AF234" s="251"/>
      <c r="AG234" s="251"/>
      <c r="AH234" s="251"/>
      <c r="AI234" s="251"/>
      <c r="AJ234" s="251"/>
      <c r="AK234" s="251"/>
      <c r="AL234" s="251"/>
      <c r="AM234" s="251"/>
      <c r="AN234" s="251"/>
      <c r="AO234" s="251"/>
      <c r="AP234" s="251"/>
      <c r="AQ234" s="251"/>
      <c r="AR234" s="251"/>
      <c r="AS234" s="251"/>
      <c r="AT234" s="251"/>
      <c r="AU234" s="251"/>
      <c r="AV234" s="251"/>
      <c r="AW234" s="251"/>
      <c r="AX234" s="251"/>
      <c r="AY234" s="251"/>
      <c r="AZ234" s="251"/>
      <c r="BA234" s="251"/>
      <c r="BB234" s="251"/>
      <c r="BC234" s="251"/>
      <c r="BD234" s="251"/>
      <c r="BE234" s="251"/>
      <c r="BF234" s="251"/>
      <c r="BG234" s="251"/>
      <c r="BH234" s="251"/>
      <c r="BI234" s="251"/>
      <c r="BJ234" s="251"/>
      <c r="BK234" s="251"/>
      <c r="BL234" s="251"/>
      <c r="BM234" s="251"/>
      <c r="BN234" s="251"/>
      <c r="BO234" s="251"/>
      <c r="BP234" s="251"/>
      <c r="BQ234" s="251"/>
      <c r="BR234" s="251"/>
      <c r="BS234" s="251"/>
      <c r="BT234" s="251"/>
      <c r="BU234" s="251"/>
      <c r="BV234" s="251"/>
      <c r="BW234" s="251"/>
      <c r="BX234" s="251"/>
      <c r="BY234" s="251"/>
      <c r="BZ234" s="251"/>
      <c r="CA234" s="251"/>
      <c r="CB234" s="251"/>
      <c r="CC234" s="251"/>
      <c r="CD234" s="251"/>
      <c r="CE234" s="251"/>
      <c r="CF234" s="251"/>
      <c r="CG234" s="251"/>
      <c r="CH234" s="251"/>
      <c r="CI234" s="251"/>
      <c r="CJ234" s="251"/>
      <c r="CK234" s="251"/>
      <c r="CL234" s="251"/>
      <c r="CM234" s="251"/>
      <c r="CN234" s="251"/>
      <c r="CO234" s="251"/>
      <c r="CP234" s="251"/>
      <c r="CQ234" s="251"/>
      <c r="CR234" s="251"/>
      <c r="CS234" s="251"/>
      <c r="CT234" s="251"/>
      <c r="CU234" s="251"/>
      <c r="CV234" s="251"/>
      <c r="CW234" s="251"/>
      <c r="CX234" s="251"/>
      <c r="CY234" s="251"/>
      <c r="CZ234" s="251"/>
      <c r="DA234" s="251"/>
      <c r="DB234" s="251"/>
      <c r="DC234" s="251"/>
      <c r="DD234" s="251"/>
      <c r="DE234" s="251"/>
      <c r="DF234" s="251"/>
      <c r="DG234" s="251"/>
      <c r="DH234" s="251"/>
      <c r="DI234" s="251"/>
      <c r="DJ234" s="251"/>
      <c r="DK234" s="251"/>
      <c r="DL234" s="251"/>
      <c r="DM234" s="251"/>
      <c r="DN234" s="251"/>
      <c r="DO234" s="251"/>
      <c r="DP234" s="251"/>
      <c r="DQ234" s="251"/>
      <c r="DR234" s="251"/>
      <c r="DS234" s="251"/>
      <c r="DT234" s="251"/>
      <c r="DU234" s="251"/>
      <c r="DV234" s="251"/>
      <c r="DW234" s="251"/>
      <c r="DX234" s="251"/>
      <c r="DY234" s="251"/>
      <c r="DZ234" s="251"/>
      <c r="EA234" s="251"/>
      <c r="EB234" s="251"/>
      <c r="EC234" s="251"/>
      <c r="ED234" s="251"/>
      <c r="EE234" s="251"/>
      <c r="EF234" s="251"/>
      <c r="EG234" s="251"/>
      <c r="EH234" s="251"/>
      <c r="EI234" s="251"/>
      <c r="EJ234" s="251"/>
      <c r="EK234" s="251"/>
      <c r="EL234" s="251"/>
      <c r="EM234" s="251"/>
      <c r="EN234" s="251"/>
      <c r="EO234" s="251"/>
      <c r="EP234" s="251"/>
      <c r="EQ234" s="251"/>
      <c r="ER234" s="251"/>
      <c r="ES234" s="251"/>
      <c r="ET234" s="251"/>
      <c r="EU234" s="251"/>
      <c r="EV234" s="251"/>
      <c r="EW234" s="251"/>
      <c r="EX234" s="251"/>
      <c r="EY234" s="251"/>
      <c r="EZ234" s="251"/>
      <c r="FA234" s="251"/>
      <c r="FB234" s="251"/>
      <c r="FC234" s="251"/>
      <c r="FD234" s="251"/>
      <c r="FE234" s="251"/>
      <c r="FF234" s="251"/>
      <c r="FG234" s="251"/>
      <c r="FH234" s="251"/>
      <c r="FI234" s="251"/>
      <c r="FJ234" s="251"/>
      <c r="FK234" s="251"/>
      <c r="FL234" s="251"/>
      <c r="FM234" s="251"/>
      <c r="FN234" s="251"/>
      <c r="FO234" s="251"/>
      <c r="FP234" s="251"/>
      <c r="FQ234" s="251"/>
      <c r="FR234" s="251"/>
      <c r="FS234" s="251"/>
      <c r="FT234" s="251"/>
      <c r="FU234" s="251"/>
      <c r="FV234" s="251"/>
      <c r="FW234" s="251"/>
      <c r="FX234" s="251"/>
      <c r="FY234" s="251"/>
      <c r="FZ234" s="251"/>
      <c r="GA234" s="251"/>
      <c r="GB234" s="251"/>
      <c r="GC234" s="251"/>
      <c r="GD234" s="251"/>
      <c r="GE234" s="251"/>
      <c r="GF234" s="251"/>
      <c r="GG234" s="251"/>
      <c r="GH234" s="251"/>
      <c r="GI234" s="251"/>
      <c r="GJ234" s="251"/>
      <c r="GK234" s="251"/>
      <c r="GL234" s="251"/>
      <c r="GM234" s="251"/>
      <c r="GN234" s="251"/>
      <c r="GO234" s="251"/>
      <c r="GP234" s="251"/>
      <c r="GQ234" s="251"/>
      <c r="GR234" s="251"/>
      <c r="GS234" s="251"/>
      <c r="GT234" s="251"/>
      <c r="GU234" s="251"/>
      <c r="GV234" s="251"/>
      <c r="GW234" s="251"/>
      <c r="GX234" s="251"/>
      <c r="GY234" s="251"/>
      <c r="GZ234" s="251"/>
      <c r="HA234" s="251"/>
      <c r="HB234" s="251"/>
      <c r="HC234" s="251"/>
      <c r="HD234" s="251"/>
      <c r="HE234" s="251"/>
      <c r="HF234" s="251"/>
      <c r="HG234" s="251"/>
      <c r="HH234" s="251"/>
      <c r="HI234" s="251"/>
      <c r="HJ234" s="251"/>
      <c r="HK234" s="251"/>
      <c r="HL234" s="251"/>
      <c r="HM234" s="251"/>
      <c r="HN234" s="251"/>
      <c r="HO234" s="251"/>
      <c r="HP234" s="251"/>
      <c r="HQ234" s="251"/>
      <c r="HR234" s="251"/>
      <c r="HS234" s="251"/>
      <c r="HT234" s="251"/>
      <c r="HU234" s="251"/>
      <c r="HV234" s="251"/>
      <c r="HW234" s="251"/>
      <c r="HX234" s="251"/>
      <c r="HY234" s="251"/>
      <c r="HZ234" s="251"/>
      <c r="IA234" s="251"/>
      <c r="IB234" s="251"/>
      <c r="IC234" s="251"/>
      <c r="ID234" s="251"/>
      <c r="IE234" s="251"/>
      <c r="IF234" s="251"/>
      <c r="IG234" s="251"/>
      <c r="IH234" s="251"/>
      <c r="II234" s="251"/>
      <c r="IJ234" s="251"/>
      <c r="IK234" s="251"/>
      <c r="IL234" s="251"/>
      <c r="IM234" s="251"/>
      <c r="IN234" s="251"/>
      <c r="IO234" s="251"/>
      <c r="IP234" s="251"/>
      <c r="IQ234" s="251"/>
      <c r="IR234" s="251"/>
      <c r="IS234" s="251"/>
      <c r="IT234" s="251"/>
      <c r="IU234" s="251"/>
      <c r="IV234" s="251"/>
    </row>
    <row r="235" spans="1:256" ht="12.75" customHeight="1">
      <c r="A235" s="795"/>
      <c r="B235" s="798"/>
      <c r="C235" s="247" t="s">
        <v>2</v>
      </c>
      <c r="D235" s="248">
        <f>D233+D234</f>
        <v>5371299</v>
      </c>
      <c r="E235" s="249">
        <f t="shared" ref="E235:P235" si="98">E233+E234</f>
        <v>5264249</v>
      </c>
      <c r="F235" s="249">
        <f t="shared" si="98"/>
        <v>1352987</v>
      </c>
      <c r="G235" s="249">
        <f t="shared" si="98"/>
        <v>173623</v>
      </c>
      <c r="H235" s="249">
        <f t="shared" si="98"/>
        <v>1179364</v>
      </c>
      <c r="I235" s="249">
        <f t="shared" si="98"/>
        <v>340930</v>
      </c>
      <c r="J235" s="249">
        <f t="shared" si="98"/>
        <v>100000</v>
      </c>
      <c r="K235" s="249">
        <f t="shared" si="98"/>
        <v>3470332</v>
      </c>
      <c r="L235" s="249">
        <f t="shared" si="98"/>
        <v>0</v>
      </c>
      <c r="M235" s="249">
        <f t="shared" si="98"/>
        <v>107050</v>
      </c>
      <c r="N235" s="249">
        <f t="shared" si="98"/>
        <v>107050</v>
      </c>
      <c r="O235" s="249">
        <f t="shared" si="98"/>
        <v>107050</v>
      </c>
      <c r="P235" s="249">
        <f t="shared" si="98"/>
        <v>0</v>
      </c>
      <c r="Q235" s="250"/>
      <c r="R235" s="250"/>
      <c r="S235" s="250"/>
      <c r="T235" s="250"/>
      <c r="U235" s="250"/>
      <c r="V235" s="251"/>
      <c r="W235" s="251"/>
      <c r="X235" s="251"/>
      <c r="Y235" s="251"/>
      <c r="Z235" s="251"/>
      <c r="AA235" s="251"/>
      <c r="AB235" s="251"/>
      <c r="AC235" s="251"/>
      <c r="AD235" s="251"/>
      <c r="AE235" s="251"/>
      <c r="AF235" s="251"/>
      <c r="AG235" s="251"/>
      <c r="AH235" s="251"/>
      <c r="AI235" s="251"/>
      <c r="AJ235" s="251"/>
      <c r="AK235" s="251"/>
      <c r="AL235" s="251"/>
      <c r="AM235" s="251"/>
      <c r="AN235" s="251"/>
      <c r="AO235" s="251"/>
      <c r="AP235" s="251"/>
      <c r="AQ235" s="251"/>
      <c r="AR235" s="251"/>
      <c r="AS235" s="251"/>
      <c r="AT235" s="251"/>
      <c r="AU235" s="251"/>
      <c r="AV235" s="251"/>
      <c r="AW235" s="251"/>
      <c r="AX235" s="251"/>
      <c r="AY235" s="251"/>
      <c r="AZ235" s="251"/>
      <c r="BA235" s="251"/>
      <c r="BB235" s="251"/>
      <c r="BC235" s="251"/>
      <c r="BD235" s="251"/>
      <c r="BE235" s="251"/>
      <c r="BF235" s="251"/>
      <c r="BG235" s="251"/>
      <c r="BH235" s="251"/>
      <c r="BI235" s="251"/>
      <c r="BJ235" s="251"/>
      <c r="BK235" s="251"/>
      <c r="BL235" s="251"/>
      <c r="BM235" s="251"/>
      <c r="BN235" s="251"/>
      <c r="BO235" s="251"/>
      <c r="BP235" s="251"/>
      <c r="BQ235" s="251"/>
      <c r="BR235" s="251"/>
      <c r="BS235" s="251"/>
      <c r="BT235" s="251"/>
      <c r="BU235" s="251"/>
      <c r="BV235" s="251"/>
      <c r="BW235" s="251"/>
      <c r="BX235" s="251"/>
      <c r="BY235" s="251"/>
      <c r="BZ235" s="251"/>
      <c r="CA235" s="251"/>
      <c r="CB235" s="251"/>
      <c r="CC235" s="251"/>
      <c r="CD235" s="251"/>
      <c r="CE235" s="251"/>
      <c r="CF235" s="251"/>
      <c r="CG235" s="251"/>
      <c r="CH235" s="251"/>
      <c r="CI235" s="251"/>
      <c r="CJ235" s="251"/>
      <c r="CK235" s="251"/>
      <c r="CL235" s="251"/>
      <c r="CM235" s="251"/>
      <c r="CN235" s="251"/>
      <c r="CO235" s="251"/>
      <c r="CP235" s="251"/>
      <c r="CQ235" s="251"/>
      <c r="CR235" s="251"/>
      <c r="CS235" s="251"/>
      <c r="CT235" s="251"/>
      <c r="CU235" s="251"/>
      <c r="CV235" s="251"/>
      <c r="CW235" s="251"/>
      <c r="CX235" s="251"/>
      <c r="CY235" s="251"/>
      <c r="CZ235" s="251"/>
      <c r="DA235" s="251"/>
      <c r="DB235" s="251"/>
      <c r="DC235" s="251"/>
      <c r="DD235" s="251"/>
      <c r="DE235" s="251"/>
      <c r="DF235" s="251"/>
      <c r="DG235" s="251"/>
      <c r="DH235" s="251"/>
      <c r="DI235" s="251"/>
      <c r="DJ235" s="251"/>
      <c r="DK235" s="251"/>
      <c r="DL235" s="251"/>
      <c r="DM235" s="251"/>
      <c r="DN235" s="251"/>
      <c r="DO235" s="251"/>
      <c r="DP235" s="251"/>
      <c r="DQ235" s="251"/>
      <c r="DR235" s="251"/>
      <c r="DS235" s="251"/>
      <c r="DT235" s="251"/>
      <c r="DU235" s="251"/>
      <c r="DV235" s="251"/>
      <c r="DW235" s="251"/>
      <c r="DX235" s="251"/>
      <c r="DY235" s="251"/>
      <c r="DZ235" s="251"/>
      <c r="EA235" s="251"/>
      <c r="EB235" s="251"/>
      <c r="EC235" s="251"/>
      <c r="ED235" s="251"/>
      <c r="EE235" s="251"/>
      <c r="EF235" s="251"/>
      <c r="EG235" s="251"/>
      <c r="EH235" s="251"/>
      <c r="EI235" s="251"/>
      <c r="EJ235" s="251"/>
      <c r="EK235" s="251"/>
      <c r="EL235" s="251"/>
      <c r="EM235" s="251"/>
      <c r="EN235" s="251"/>
      <c r="EO235" s="251"/>
      <c r="EP235" s="251"/>
      <c r="EQ235" s="251"/>
      <c r="ER235" s="251"/>
      <c r="ES235" s="251"/>
      <c r="ET235" s="251"/>
      <c r="EU235" s="251"/>
      <c r="EV235" s="251"/>
      <c r="EW235" s="251"/>
      <c r="EX235" s="251"/>
      <c r="EY235" s="251"/>
      <c r="EZ235" s="251"/>
      <c r="FA235" s="251"/>
      <c r="FB235" s="251"/>
      <c r="FC235" s="251"/>
      <c r="FD235" s="251"/>
      <c r="FE235" s="251"/>
      <c r="FF235" s="251"/>
      <c r="FG235" s="251"/>
      <c r="FH235" s="251"/>
      <c r="FI235" s="251"/>
      <c r="FJ235" s="251"/>
      <c r="FK235" s="251"/>
      <c r="FL235" s="251"/>
      <c r="FM235" s="251"/>
      <c r="FN235" s="251"/>
      <c r="FO235" s="251"/>
      <c r="FP235" s="251"/>
      <c r="FQ235" s="251"/>
      <c r="FR235" s="251"/>
      <c r="FS235" s="251"/>
      <c r="FT235" s="251"/>
      <c r="FU235" s="251"/>
      <c r="FV235" s="251"/>
      <c r="FW235" s="251"/>
      <c r="FX235" s="251"/>
      <c r="FY235" s="251"/>
      <c r="FZ235" s="251"/>
      <c r="GA235" s="251"/>
      <c r="GB235" s="251"/>
      <c r="GC235" s="251"/>
      <c r="GD235" s="251"/>
      <c r="GE235" s="251"/>
      <c r="GF235" s="251"/>
      <c r="GG235" s="251"/>
      <c r="GH235" s="251"/>
      <c r="GI235" s="251"/>
      <c r="GJ235" s="251"/>
      <c r="GK235" s="251"/>
      <c r="GL235" s="251"/>
      <c r="GM235" s="251"/>
      <c r="GN235" s="251"/>
      <c r="GO235" s="251"/>
      <c r="GP235" s="251"/>
      <c r="GQ235" s="251"/>
      <c r="GR235" s="251"/>
      <c r="GS235" s="251"/>
      <c r="GT235" s="251"/>
      <c r="GU235" s="251"/>
      <c r="GV235" s="251"/>
      <c r="GW235" s="251"/>
      <c r="GX235" s="251"/>
      <c r="GY235" s="251"/>
      <c r="GZ235" s="251"/>
      <c r="HA235" s="251"/>
      <c r="HB235" s="251"/>
      <c r="HC235" s="251"/>
      <c r="HD235" s="251"/>
      <c r="HE235" s="251"/>
      <c r="HF235" s="251"/>
      <c r="HG235" s="251"/>
      <c r="HH235" s="251"/>
      <c r="HI235" s="251"/>
      <c r="HJ235" s="251"/>
      <c r="HK235" s="251"/>
      <c r="HL235" s="251"/>
      <c r="HM235" s="251"/>
      <c r="HN235" s="251"/>
      <c r="HO235" s="251"/>
      <c r="HP235" s="251"/>
      <c r="HQ235" s="251"/>
      <c r="HR235" s="251"/>
      <c r="HS235" s="251"/>
      <c r="HT235" s="251"/>
      <c r="HU235" s="251"/>
      <c r="HV235" s="251"/>
      <c r="HW235" s="251"/>
      <c r="HX235" s="251"/>
      <c r="HY235" s="251"/>
      <c r="HZ235" s="251"/>
      <c r="IA235" s="251"/>
      <c r="IB235" s="251"/>
      <c r="IC235" s="251"/>
      <c r="ID235" s="251"/>
      <c r="IE235" s="251"/>
      <c r="IF235" s="251"/>
      <c r="IG235" s="251"/>
      <c r="IH235" s="251"/>
      <c r="II235" s="251"/>
      <c r="IJ235" s="251"/>
      <c r="IK235" s="251"/>
      <c r="IL235" s="251"/>
      <c r="IM235" s="251"/>
      <c r="IN235" s="251"/>
      <c r="IO235" s="251"/>
      <c r="IP235" s="251"/>
      <c r="IQ235" s="251"/>
      <c r="IR235" s="251"/>
      <c r="IS235" s="251"/>
      <c r="IT235" s="251"/>
      <c r="IU235" s="251"/>
      <c r="IV235" s="251"/>
    </row>
    <row r="236" spans="1:256" ht="15.75" customHeight="1">
      <c r="A236" s="817" t="s">
        <v>61</v>
      </c>
      <c r="B236" s="808" t="s">
        <v>62</v>
      </c>
      <c r="C236" s="242" t="s">
        <v>0</v>
      </c>
      <c r="D236" s="256">
        <f>D239+D251+D254+D260+D263+D269+D266+D245+D248+D242+D257</f>
        <v>141445495</v>
      </c>
      <c r="E236" s="244">
        <f t="shared" ref="E236:P237" si="99">E239+E251+E254+E260+E263+E269+E266+E245+E248+E242+E257</f>
        <v>43007577</v>
      </c>
      <c r="F236" s="244">
        <f t="shared" si="99"/>
        <v>21405093</v>
      </c>
      <c r="G236" s="244">
        <f t="shared" si="99"/>
        <v>18000</v>
      </c>
      <c r="H236" s="244">
        <f t="shared" si="99"/>
        <v>21387093</v>
      </c>
      <c r="I236" s="244">
        <f t="shared" si="99"/>
        <v>2845851</v>
      </c>
      <c r="J236" s="244">
        <f t="shared" si="99"/>
        <v>0</v>
      </c>
      <c r="K236" s="244">
        <f t="shared" si="99"/>
        <v>18756633</v>
      </c>
      <c r="L236" s="244">
        <f t="shared" si="99"/>
        <v>0</v>
      </c>
      <c r="M236" s="244">
        <f t="shared" si="99"/>
        <v>98437918</v>
      </c>
      <c r="N236" s="244">
        <f t="shared" si="99"/>
        <v>54437918</v>
      </c>
      <c r="O236" s="244">
        <f t="shared" si="99"/>
        <v>40084351</v>
      </c>
      <c r="P236" s="244">
        <f t="shared" si="99"/>
        <v>44000000</v>
      </c>
      <c r="Q236" s="257"/>
      <c r="R236" s="257"/>
      <c r="S236" s="257"/>
      <c r="T236" s="257"/>
      <c r="U236" s="257"/>
      <c r="V236" s="258"/>
      <c r="W236" s="258"/>
      <c r="X236" s="258"/>
      <c r="Y236" s="258"/>
      <c r="Z236" s="258"/>
      <c r="AA236" s="258"/>
      <c r="AB236" s="258"/>
      <c r="AC236" s="258"/>
      <c r="AD236" s="258"/>
      <c r="AE236" s="258"/>
      <c r="AF236" s="258"/>
      <c r="AG236" s="258"/>
      <c r="AH236" s="258"/>
      <c r="AI236" s="258"/>
      <c r="AJ236" s="258"/>
      <c r="AK236" s="258"/>
      <c r="AL236" s="258"/>
      <c r="AM236" s="258"/>
      <c r="AN236" s="258"/>
      <c r="AO236" s="258"/>
      <c r="AP236" s="258"/>
      <c r="AQ236" s="258"/>
      <c r="AR236" s="258"/>
      <c r="AS236" s="258"/>
      <c r="AT236" s="258"/>
      <c r="AU236" s="258"/>
      <c r="AV236" s="258"/>
      <c r="AW236" s="258"/>
      <c r="AX236" s="258"/>
      <c r="AY236" s="258"/>
      <c r="AZ236" s="258"/>
      <c r="BA236" s="258"/>
      <c r="BB236" s="258"/>
      <c r="BC236" s="258"/>
      <c r="BD236" s="258"/>
      <c r="BE236" s="258"/>
      <c r="BF236" s="258"/>
      <c r="BG236" s="258"/>
      <c r="BH236" s="258"/>
      <c r="BI236" s="258"/>
      <c r="BJ236" s="258"/>
      <c r="BK236" s="258"/>
      <c r="BL236" s="258"/>
      <c r="BM236" s="258"/>
      <c r="BN236" s="258"/>
      <c r="BO236" s="258"/>
      <c r="BP236" s="258"/>
      <c r="BQ236" s="258"/>
      <c r="BR236" s="258"/>
      <c r="BS236" s="258"/>
      <c r="BT236" s="258"/>
      <c r="BU236" s="258"/>
      <c r="BV236" s="258"/>
      <c r="BW236" s="258"/>
      <c r="BX236" s="258"/>
      <c r="BY236" s="258"/>
      <c r="BZ236" s="258"/>
      <c r="CA236" s="258"/>
      <c r="CB236" s="258"/>
      <c r="CC236" s="258"/>
      <c r="CD236" s="258"/>
      <c r="CE236" s="258"/>
      <c r="CF236" s="258"/>
      <c r="CG236" s="258"/>
      <c r="CH236" s="258"/>
      <c r="CI236" s="258"/>
      <c r="CJ236" s="258"/>
      <c r="CK236" s="258"/>
      <c r="CL236" s="258"/>
      <c r="CM236" s="258"/>
      <c r="CN236" s="258"/>
      <c r="CO236" s="258"/>
      <c r="CP236" s="258"/>
      <c r="CQ236" s="258"/>
      <c r="CR236" s="258"/>
      <c r="CS236" s="258"/>
      <c r="CT236" s="258"/>
      <c r="CU236" s="258"/>
      <c r="CV236" s="258"/>
      <c r="CW236" s="258"/>
      <c r="CX236" s="258"/>
      <c r="CY236" s="258"/>
      <c r="CZ236" s="258"/>
      <c r="DA236" s="258"/>
      <c r="DB236" s="258"/>
      <c r="DC236" s="258"/>
      <c r="DD236" s="258"/>
      <c r="DE236" s="258"/>
      <c r="DF236" s="258"/>
      <c r="DG236" s="258"/>
      <c r="DH236" s="258"/>
      <c r="DI236" s="258"/>
      <c r="DJ236" s="258"/>
      <c r="DK236" s="258"/>
      <c r="DL236" s="258"/>
      <c r="DM236" s="258"/>
      <c r="DN236" s="258"/>
      <c r="DO236" s="258"/>
      <c r="DP236" s="258"/>
      <c r="DQ236" s="258"/>
      <c r="DR236" s="258"/>
      <c r="DS236" s="258"/>
      <c r="DT236" s="258"/>
      <c r="DU236" s="258"/>
      <c r="DV236" s="258"/>
      <c r="DW236" s="258"/>
      <c r="DX236" s="258"/>
      <c r="DY236" s="258"/>
      <c r="DZ236" s="258"/>
      <c r="EA236" s="258"/>
      <c r="EB236" s="258"/>
      <c r="EC236" s="258"/>
      <c r="ED236" s="258"/>
      <c r="EE236" s="258"/>
      <c r="EF236" s="258"/>
      <c r="EG236" s="258"/>
      <c r="EH236" s="258"/>
      <c r="EI236" s="258"/>
      <c r="EJ236" s="258"/>
      <c r="EK236" s="258"/>
      <c r="EL236" s="258"/>
      <c r="EM236" s="258"/>
      <c r="EN236" s="258"/>
      <c r="EO236" s="258"/>
      <c r="EP236" s="258"/>
      <c r="EQ236" s="258"/>
      <c r="ER236" s="258"/>
      <c r="ES236" s="258"/>
      <c r="ET236" s="258"/>
      <c r="EU236" s="258"/>
      <c r="EV236" s="258"/>
      <c r="EW236" s="258"/>
      <c r="EX236" s="258"/>
      <c r="EY236" s="258"/>
      <c r="EZ236" s="258"/>
      <c r="FA236" s="258"/>
      <c r="FB236" s="258"/>
      <c r="FC236" s="258"/>
      <c r="FD236" s="258"/>
      <c r="FE236" s="258"/>
      <c r="FF236" s="258"/>
      <c r="FG236" s="258"/>
      <c r="FH236" s="258"/>
      <c r="FI236" s="258"/>
      <c r="FJ236" s="258"/>
      <c r="FK236" s="258"/>
      <c r="FL236" s="258"/>
      <c r="FM236" s="258"/>
      <c r="FN236" s="258"/>
      <c r="FO236" s="258"/>
      <c r="FP236" s="258"/>
      <c r="FQ236" s="258"/>
      <c r="FR236" s="258"/>
      <c r="FS236" s="258"/>
      <c r="FT236" s="258"/>
      <c r="FU236" s="258"/>
      <c r="FV236" s="258"/>
      <c r="FW236" s="258"/>
      <c r="FX236" s="258"/>
      <c r="FY236" s="258"/>
      <c r="FZ236" s="258"/>
      <c r="GA236" s="258"/>
      <c r="GB236" s="258"/>
      <c r="GC236" s="258"/>
      <c r="GD236" s="258"/>
      <c r="GE236" s="258"/>
      <c r="GF236" s="258"/>
      <c r="GG236" s="258"/>
      <c r="GH236" s="258"/>
      <c r="GI236" s="258"/>
      <c r="GJ236" s="258"/>
      <c r="GK236" s="258"/>
      <c r="GL236" s="258"/>
      <c r="GM236" s="258"/>
      <c r="GN236" s="258"/>
      <c r="GO236" s="258"/>
      <c r="GP236" s="258"/>
      <c r="GQ236" s="258"/>
      <c r="GR236" s="258"/>
      <c r="GS236" s="258"/>
      <c r="GT236" s="258"/>
      <c r="GU236" s="258"/>
      <c r="GV236" s="258"/>
      <c r="GW236" s="258"/>
      <c r="GX236" s="258"/>
      <c r="GY236" s="258"/>
      <c r="GZ236" s="258"/>
      <c r="HA236" s="258"/>
      <c r="HB236" s="258"/>
      <c r="HC236" s="258"/>
      <c r="HD236" s="258"/>
      <c r="HE236" s="258"/>
      <c r="HF236" s="258"/>
      <c r="HG236" s="258"/>
      <c r="HH236" s="258"/>
      <c r="HI236" s="258"/>
      <c r="HJ236" s="258"/>
      <c r="HK236" s="258"/>
      <c r="HL236" s="258"/>
      <c r="HM236" s="258"/>
      <c r="HN236" s="258"/>
      <c r="HO236" s="258"/>
      <c r="HP236" s="258"/>
      <c r="HQ236" s="258"/>
      <c r="HR236" s="258"/>
      <c r="HS236" s="258"/>
      <c r="HT236" s="258"/>
      <c r="HU236" s="258"/>
      <c r="HV236" s="258"/>
      <c r="HW236" s="258"/>
      <c r="HX236" s="258"/>
      <c r="HY236" s="258"/>
      <c r="HZ236" s="258"/>
      <c r="IA236" s="258"/>
      <c r="IB236" s="258"/>
      <c r="IC236" s="258"/>
      <c r="ID236" s="258"/>
      <c r="IE236" s="258"/>
      <c r="IF236" s="258"/>
      <c r="IG236" s="258"/>
      <c r="IH236" s="258"/>
      <c r="II236" s="258"/>
      <c r="IJ236" s="258"/>
      <c r="IK236" s="258"/>
      <c r="IL236" s="258"/>
      <c r="IM236" s="258"/>
      <c r="IN236" s="258"/>
      <c r="IO236" s="258"/>
      <c r="IP236" s="258"/>
      <c r="IQ236" s="258"/>
      <c r="IR236" s="258"/>
      <c r="IS236" s="258"/>
      <c r="IT236" s="258"/>
      <c r="IU236" s="258"/>
      <c r="IV236" s="258"/>
    </row>
    <row r="237" spans="1:256" ht="15.75" customHeight="1">
      <c r="A237" s="818"/>
      <c r="B237" s="809"/>
      <c r="C237" s="242" t="s">
        <v>1</v>
      </c>
      <c r="D237" s="256">
        <f>D240+D252+D255+D261+D264+D270+D267+D246+D249+D243+D258</f>
        <v>28096625</v>
      </c>
      <c r="E237" s="244">
        <f t="shared" si="99"/>
        <v>-689522</v>
      </c>
      <c r="F237" s="244">
        <f t="shared" si="99"/>
        <v>-204307</v>
      </c>
      <c r="G237" s="244">
        <f t="shared" si="99"/>
        <v>0</v>
      </c>
      <c r="H237" s="244">
        <f t="shared" si="99"/>
        <v>-204307</v>
      </c>
      <c r="I237" s="244">
        <f t="shared" si="99"/>
        <v>0</v>
      </c>
      <c r="J237" s="244">
        <f t="shared" si="99"/>
        <v>0</v>
      </c>
      <c r="K237" s="244">
        <f t="shared" si="99"/>
        <v>-485215</v>
      </c>
      <c r="L237" s="244">
        <f t="shared" si="99"/>
        <v>0</v>
      </c>
      <c r="M237" s="244">
        <f t="shared" si="99"/>
        <v>28786147</v>
      </c>
      <c r="N237" s="244">
        <f t="shared" si="99"/>
        <v>8606147</v>
      </c>
      <c r="O237" s="244">
        <f t="shared" si="99"/>
        <v>6912238</v>
      </c>
      <c r="P237" s="244">
        <f t="shared" si="99"/>
        <v>20180000</v>
      </c>
      <c r="Q237" s="257"/>
      <c r="R237" s="257"/>
      <c r="S237" s="257"/>
      <c r="T237" s="257"/>
      <c r="U237" s="257"/>
      <c r="V237" s="258"/>
      <c r="W237" s="258"/>
      <c r="X237" s="258"/>
      <c r="Y237" s="258"/>
      <c r="Z237" s="258"/>
      <c r="AA237" s="258"/>
      <c r="AB237" s="258"/>
      <c r="AC237" s="258"/>
      <c r="AD237" s="258"/>
      <c r="AE237" s="258"/>
      <c r="AF237" s="258"/>
      <c r="AG237" s="258"/>
      <c r="AH237" s="258"/>
      <c r="AI237" s="258"/>
      <c r="AJ237" s="258"/>
      <c r="AK237" s="258"/>
      <c r="AL237" s="258"/>
      <c r="AM237" s="258"/>
      <c r="AN237" s="258"/>
      <c r="AO237" s="258"/>
      <c r="AP237" s="258"/>
      <c r="AQ237" s="258"/>
      <c r="AR237" s="258"/>
      <c r="AS237" s="258"/>
      <c r="AT237" s="258"/>
      <c r="AU237" s="258"/>
      <c r="AV237" s="258"/>
      <c r="AW237" s="258"/>
      <c r="AX237" s="258"/>
      <c r="AY237" s="258"/>
      <c r="AZ237" s="258"/>
      <c r="BA237" s="258"/>
      <c r="BB237" s="258"/>
      <c r="BC237" s="258"/>
      <c r="BD237" s="258"/>
      <c r="BE237" s="258"/>
      <c r="BF237" s="258"/>
      <c r="BG237" s="258"/>
      <c r="BH237" s="258"/>
      <c r="BI237" s="258"/>
      <c r="BJ237" s="258"/>
      <c r="BK237" s="258"/>
      <c r="BL237" s="258"/>
      <c r="BM237" s="258"/>
      <c r="BN237" s="258"/>
      <c r="BO237" s="258"/>
      <c r="BP237" s="258"/>
      <c r="BQ237" s="258"/>
      <c r="BR237" s="258"/>
      <c r="BS237" s="258"/>
      <c r="BT237" s="258"/>
      <c r="BU237" s="258"/>
      <c r="BV237" s="258"/>
      <c r="BW237" s="258"/>
      <c r="BX237" s="258"/>
      <c r="BY237" s="258"/>
      <c r="BZ237" s="258"/>
      <c r="CA237" s="258"/>
      <c r="CB237" s="258"/>
      <c r="CC237" s="258"/>
      <c r="CD237" s="258"/>
      <c r="CE237" s="258"/>
      <c r="CF237" s="258"/>
      <c r="CG237" s="258"/>
      <c r="CH237" s="258"/>
      <c r="CI237" s="258"/>
      <c r="CJ237" s="258"/>
      <c r="CK237" s="258"/>
      <c r="CL237" s="258"/>
      <c r="CM237" s="258"/>
      <c r="CN237" s="258"/>
      <c r="CO237" s="258"/>
      <c r="CP237" s="258"/>
      <c r="CQ237" s="258"/>
      <c r="CR237" s="258"/>
      <c r="CS237" s="258"/>
      <c r="CT237" s="258"/>
      <c r="CU237" s="258"/>
      <c r="CV237" s="258"/>
      <c r="CW237" s="258"/>
      <c r="CX237" s="258"/>
      <c r="CY237" s="258"/>
      <c r="CZ237" s="258"/>
      <c r="DA237" s="258"/>
      <c r="DB237" s="258"/>
      <c r="DC237" s="258"/>
      <c r="DD237" s="258"/>
      <c r="DE237" s="258"/>
      <c r="DF237" s="258"/>
      <c r="DG237" s="258"/>
      <c r="DH237" s="258"/>
      <c r="DI237" s="258"/>
      <c r="DJ237" s="258"/>
      <c r="DK237" s="258"/>
      <c r="DL237" s="258"/>
      <c r="DM237" s="258"/>
      <c r="DN237" s="258"/>
      <c r="DO237" s="258"/>
      <c r="DP237" s="258"/>
      <c r="DQ237" s="258"/>
      <c r="DR237" s="258"/>
      <c r="DS237" s="258"/>
      <c r="DT237" s="258"/>
      <c r="DU237" s="258"/>
      <c r="DV237" s="258"/>
      <c r="DW237" s="258"/>
      <c r="DX237" s="258"/>
      <c r="DY237" s="258"/>
      <c r="DZ237" s="258"/>
      <c r="EA237" s="258"/>
      <c r="EB237" s="258"/>
      <c r="EC237" s="258"/>
      <c r="ED237" s="258"/>
      <c r="EE237" s="258"/>
      <c r="EF237" s="258"/>
      <c r="EG237" s="258"/>
      <c r="EH237" s="258"/>
      <c r="EI237" s="258"/>
      <c r="EJ237" s="258"/>
      <c r="EK237" s="258"/>
      <c r="EL237" s="258"/>
      <c r="EM237" s="258"/>
      <c r="EN237" s="258"/>
      <c r="EO237" s="258"/>
      <c r="EP237" s="258"/>
      <c r="EQ237" s="258"/>
      <c r="ER237" s="258"/>
      <c r="ES237" s="258"/>
      <c r="ET237" s="258"/>
      <c r="EU237" s="258"/>
      <c r="EV237" s="258"/>
      <c r="EW237" s="258"/>
      <c r="EX237" s="258"/>
      <c r="EY237" s="258"/>
      <c r="EZ237" s="258"/>
      <c r="FA237" s="258"/>
      <c r="FB237" s="258"/>
      <c r="FC237" s="258"/>
      <c r="FD237" s="258"/>
      <c r="FE237" s="258"/>
      <c r="FF237" s="258"/>
      <c r="FG237" s="258"/>
      <c r="FH237" s="258"/>
      <c r="FI237" s="258"/>
      <c r="FJ237" s="258"/>
      <c r="FK237" s="258"/>
      <c r="FL237" s="258"/>
      <c r="FM237" s="258"/>
      <c r="FN237" s="258"/>
      <c r="FO237" s="258"/>
      <c r="FP237" s="258"/>
      <c r="FQ237" s="258"/>
      <c r="FR237" s="258"/>
      <c r="FS237" s="258"/>
      <c r="FT237" s="258"/>
      <c r="FU237" s="258"/>
      <c r="FV237" s="258"/>
      <c r="FW237" s="258"/>
      <c r="FX237" s="258"/>
      <c r="FY237" s="258"/>
      <c r="FZ237" s="258"/>
      <c r="GA237" s="258"/>
      <c r="GB237" s="258"/>
      <c r="GC237" s="258"/>
      <c r="GD237" s="258"/>
      <c r="GE237" s="258"/>
      <c r="GF237" s="258"/>
      <c r="GG237" s="258"/>
      <c r="GH237" s="258"/>
      <c r="GI237" s="258"/>
      <c r="GJ237" s="258"/>
      <c r="GK237" s="258"/>
      <c r="GL237" s="258"/>
      <c r="GM237" s="258"/>
      <c r="GN237" s="258"/>
      <c r="GO237" s="258"/>
      <c r="GP237" s="258"/>
      <c r="GQ237" s="258"/>
      <c r="GR237" s="258"/>
      <c r="GS237" s="258"/>
      <c r="GT237" s="258"/>
      <c r="GU237" s="258"/>
      <c r="GV237" s="258"/>
      <c r="GW237" s="258"/>
      <c r="GX237" s="258"/>
      <c r="GY237" s="258"/>
      <c r="GZ237" s="258"/>
      <c r="HA237" s="258"/>
      <c r="HB237" s="258"/>
      <c r="HC237" s="258"/>
      <c r="HD237" s="258"/>
      <c r="HE237" s="258"/>
      <c r="HF237" s="258"/>
      <c r="HG237" s="258"/>
      <c r="HH237" s="258"/>
      <c r="HI237" s="258"/>
      <c r="HJ237" s="258"/>
      <c r="HK237" s="258"/>
      <c r="HL237" s="258"/>
      <c r="HM237" s="258"/>
      <c r="HN237" s="258"/>
      <c r="HO237" s="258"/>
      <c r="HP237" s="258"/>
      <c r="HQ237" s="258"/>
      <c r="HR237" s="258"/>
      <c r="HS237" s="258"/>
      <c r="HT237" s="258"/>
      <c r="HU237" s="258"/>
      <c r="HV237" s="258"/>
      <c r="HW237" s="258"/>
      <c r="HX237" s="258"/>
      <c r="HY237" s="258"/>
      <c r="HZ237" s="258"/>
      <c r="IA237" s="258"/>
      <c r="IB237" s="258"/>
      <c r="IC237" s="258"/>
      <c r="ID237" s="258"/>
      <c r="IE237" s="258"/>
      <c r="IF237" s="258"/>
      <c r="IG237" s="258"/>
      <c r="IH237" s="258"/>
      <c r="II237" s="258"/>
      <c r="IJ237" s="258"/>
      <c r="IK237" s="258"/>
      <c r="IL237" s="258"/>
      <c r="IM237" s="258"/>
      <c r="IN237" s="258"/>
      <c r="IO237" s="258"/>
      <c r="IP237" s="258"/>
      <c r="IQ237" s="258"/>
      <c r="IR237" s="258"/>
      <c r="IS237" s="258"/>
      <c r="IT237" s="258"/>
      <c r="IU237" s="258"/>
      <c r="IV237" s="258"/>
    </row>
    <row r="238" spans="1:256" ht="15.75" customHeight="1">
      <c r="A238" s="819"/>
      <c r="B238" s="810"/>
      <c r="C238" s="242" t="s">
        <v>2</v>
      </c>
      <c r="D238" s="256">
        <f>D236+D237</f>
        <v>169542120</v>
      </c>
      <c r="E238" s="244">
        <f t="shared" ref="E238:P238" si="100">E236+E237</f>
        <v>42318055</v>
      </c>
      <c r="F238" s="244">
        <f t="shared" si="100"/>
        <v>21200786</v>
      </c>
      <c r="G238" s="244">
        <f t="shared" si="100"/>
        <v>18000</v>
      </c>
      <c r="H238" s="244">
        <f t="shared" si="100"/>
        <v>21182786</v>
      </c>
      <c r="I238" s="244">
        <f t="shared" si="100"/>
        <v>2845851</v>
      </c>
      <c r="J238" s="244">
        <f t="shared" si="100"/>
        <v>0</v>
      </c>
      <c r="K238" s="244">
        <f t="shared" si="100"/>
        <v>18271418</v>
      </c>
      <c r="L238" s="244">
        <f t="shared" si="100"/>
        <v>0</v>
      </c>
      <c r="M238" s="244">
        <f t="shared" si="100"/>
        <v>127224065</v>
      </c>
      <c r="N238" s="244">
        <f t="shared" si="100"/>
        <v>63044065</v>
      </c>
      <c r="O238" s="244">
        <f t="shared" si="100"/>
        <v>46996589</v>
      </c>
      <c r="P238" s="244">
        <f t="shared" si="100"/>
        <v>64180000</v>
      </c>
      <c r="Q238" s="257"/>
      <c r="R238" s="257"/>
      <c r="S238" s="257"/>
      <c r="T238" s="257"/>
      <c r="U238" s="257"/>
      <c r="V238" s="258"/>
      <c r="W238" s="258"/>
      <c r="X238" s="258"/>
      <c r="Y238" s="258"/>
      <c r="Z238" s="258"/>
      <c r="AA238" s="258"/>
      <c r="AB238" s="258"/>
      <c r="AC238" s="258"/>
      <c r="AD238" s="258"/>
      <c r="AE238" s="258"/>
      <c r="AF238" s="258"/>
      <c r="AG238" s="258"/>
      <c r="AH238" s="258"/>
      <c r="AI238" s="258"/>
      <c r="AJ238" s="258"/>
      <c r="AK238" s="258"/>
      <c r="AL238" s="258"/>
      <c r="AM238" s="258"/>
      <c r="AN238" s="258"/>
      <c r="AO238" s="258"/>
      <c r="AP238" s="258"/>
      <c r="AQ238" s="258"/>
      <c r="AR238" s="258"/>
      <c r="AS238" s="258"/>
      <c r="AT238" s="258"/>
      <c r="AU238" s="258"/>
      <c r="AV238" s="258"/>
      <c r="AW238" s="258"/>
      <c r="AX238" s="258"/>
      <c r="AY238" s="258"/>
      <c r="AZ238" s="258"/>
      <c r="BA238" s="258"/>
      <c r="BB238" s="258"/>
      <c r="BC238" s="258"/>
      <c r="BD238" s="258"/>
      <c r="BE238" s="258"/>
      <c r="BF238" s="258"/>
      <c r="BG238" s="258"/>
      <c r="BH238" s="258"/>
      <c r="BI238" s="258"/>
      <c r="BJ238" s="258"/>
      <c r="BK238" s="258"/>
      <c r="BL238" s="258"/>
      <c r="BM238" s="258"/>
      <c r="BN238" s="258"/>
      <c r="BO238" s="258"/>
      <c r="BP238" s="258"/>
      <c r="BQ238" s="258"/>
      <c r="BR238" s="258"/>
      <c r="BS238" s="258"/>
      <c r="BT238" s="258"/>
      <c r="BU238" s="258"/>
      <c r="BV238" s="258"/>
      <c r="BW238" s="258"/>
      <c r="BX238" s="258"/>
      <c r="BY238" s="258"/>
      <c r="BZ238" s="258"/>
      <c r="CA238" s="258"/>
      <c r="CB238" s="258"/>
      <c r="CC238" s="258"/>
      <c r="CD238" s="258"/>
      <c r="CE238" s="258"/>
      <c r="CF238" s="258"/>
      <c r="CG238" s="258"/>
      <c r="CH238" s="258"/>
      <c r="CI238" s="258"/>
      <c r="CJ238" s="258"/>
      <c r="CK238" s="258"/>
      <c r="CL238" s="258"/>
      <c r="CM238" s="258"/>
      <c r="CN238" s="258"/>
      <c r="CO238" s="258"/>
      <c r="CP238" s="258"/>
      <c r="CQ238" s="258"/>
      <c r="CR238" s="258"/>
      <c r="CS238" s="258"/>
      <c r="CT238" s="258"/>
      <c r="CU238" s="258"/>
      <c r="CV238" s="258"/>
      <c r="CW238" s="258"/>
      <c r="CX238" s="258"/>
      <c r="CY238" s="258"/>
      <c r="CZ238" s="258"/>
      <c r="DA238" s="258"/>
      <c r="DB238" s="258"/>
      <c r="DC238" s="258"/>
      <c r="DD238" s="258"/>
      <c r="DE238" s="258"/>
      <c r="DF238" s="258"/>
      <c r="DG238" s="258"/>
      <c r="DH238" s="258"/>
      <c r="DI238" s="258"/>
      <c r="DJ238" s="258"/>
      <c r="DK238" s="258"/>
      <c r="DL238" s="258"/>
      <c r="DM238" s="258"/>
      <c r="DN238" s="258"/>
      <c r="DO238" s="258"/>
      <c r="DP238" s="258"/>
      <c r="DQ238" s="258"/>
      <c r="DR238" s="258"/>
      <c r="DS238" s="258"/>
      <c r="DT238" s="258"/>
      <c r="DU238" s="258"/>
      <c r="DV238" s="258"/>
      <c r="DW238" s="258"/>
      <c r="DX238" s="258"/>
      <c r="DY238" s="258"/>
      <c r="DZ238" s="258"/>
      <c r="EA238" s="258"/>
      <c r="EB238" s="258"/>
      <c r="EC238" s="258"/>
      <c r="ED238" s="258"/>
      <c r="EE238" s="258"/>
      <c r="EF238" s="258"/>
      <c r="EG238" s="258"/>
      <c r="EH238" s="258"/>
      <c r="EI238" s="258"/>
      <c r="EJ238" s="258"/>
      <c r="EK238" s="258"/>
      <c r="EL238" s="258"/>
      <c r="EM238" s="258"/>
      <c r="EN238" s="258"/>
      <c r="EO238" s="258"/>
      <c r="EP238" s="258"/>
      <c r="EQ238" s="258"/>
      <c r="ER238" s="258"/>
      <c r="ES238" s="258"/>
      <c r="ET238" s="258"/>
      <c r="EU238" s="258"/>
      <c r="EV238" s="258"/>
      <c r="EW238" s="258"/>
      <c r="EX238" s="258"/>
      <c r="EY238" s="258"/>
      <c r="EZ238" s="258"/>
      <c r="FA238" s="258"/>
      <c r="FB238" s="258"/>
      <c r="FC238" s="258"/>
      <c r="FD238" s="258"/>
      <c r="FE238" s="258"/>
      <c r="FF238" s="258"/>
      <c r="FG238" s="258"/>
      <c r="FH238" s="258"/>
      <c r="FI238" s="258"/>
      <c r="FJ238" s="258"/>
      <c r="FK238" s="258"/>
      <c r="FL238" s="258"/>
      <c r="FM238" s="258"/>
      <c r="FN238" s="258"/>
      <c r="FO238" s="258"/>
      <c r="FP238" s="258"/>
      <c r="FQ238" s="258"/>
      <c r="FR238" s="258"/>
      <c r="FS238" s="258"/>
      <c r="FT238" s="258"/>
      <c r="FU238" s="258"/>
      <c r="FV238" s="258"/>
      <c r="FW238" s="258"/>
      <c r="FX238" s="258"/>
      <c r="FY238" s="258"/>
      <c r="FZ238" s="258"/>
      <c r="GA238" s="258"/>
      <c r="GB238" s="258"/>
      <c r="GC238" s="258"/>
      <c r="GD238" s="258"/>
      <c r="GE238" s="258"/>
      <c r="GF238" s="258"/>
      <c r="GG238" s="258"/>
      <c r="GH238" s="258"/>
      <c r="GI238" s="258"/>
      <c r="GJ238" s="258"/>
      <c r="GK238" s="258"/>
      <c r="GL238" s="258"/>
      <c r="GM238" s="258"/>
      <c r="GN238" s="258"/>
      <c r="GO238" s="258"/>
      <c r="GP238" s="258"/>
      <c r="GQ238" s="258"/>
      <c r="GR238" s="258"/>
      <c r="GS238" s="258"/>
      <c r="GT238" s="258"/>
      <c r="GU238" s="258"/>
      <c r="GV238" s="258"/>
      <c r="GW238" s="258"/>
      <c r="GX238" s="258"/>
      <c r="GY238" s="258"/>
      <c r="GZ238" s="258"/>
      <c r="HA238" s="258"/>
      <c r="HB238" s="258"/>
      <c r="HC238" s="258"/>
      <c r="HD238" s="258"/>
      <c r="HE238" s="258"/>
      <c r="HF238" s="258"/>
      <c r="HG238" s="258"/>
      <c r="HH238" s="258"/>
      <c r="HI238" s="258"/>
      <c r="HJ238" s="258"/>
      <c r="HK238" s="258"/>
      <c r="HL238" s="258"/>
      <c r="HM238" s="258"/>
      <c r="HN238" s="258"/>
      <c r="HO238" s="258"/>
      <c r="HP238" s="258"/>
      <c r="HQ238" s="258"/>
      <c r="HR238" s="258"/>
      <c r="HS238" s="258"/>
      <c r="HT238" s="258"/>
      <c r="HU238" s="258"/>
      <c r="HV238" s="258"/>
      <c r="HW238" s="258"/>
      <c r="HX238" s="258"/>
      <c r="HY238" s="258"/>
      <c r="HZ238" s="258"/>
      <c r="IA238" s="258"/>
      <c r="IB238" s="258"/>
      <c r="IC238" s="258"/>
      <c r="ID238" s="258"/>
      <c r="IE238" s="258"/>
      <c r="IF238" s="258"/>
      <c r="IG238" s="258"/>
      <c r="IH238" s="258"/>
      <c r="II238" s="258"/>
      <c r="IJ238" s="258"/>
      <c r="IK238" s="258"/>
      <c r="IL238" s="258"/>
      <c r="IM238" s="258"/>
      <c r="IN238" s="258"/>
      <c r="IO238" s="258"/>
      <c r="IP238" s="258"/>
      <c r="IQ238" s="258"/>
      <c r="IR238" s="258"/>
      <c r="IS238" s="258"/>
      <c r="IT238" s="258"/>
      <c r="IU238" s="258"/>
      <c r="IV238" s="258"/>
    </row>
    <row r="239" spans="1:256" ht="12.75" customHeight="1">
      <c r="A239" s="820">
        <v>85111</v>
      </c>
      <c r="B239" s="796" t="s">
        <v>198</v>
      </c>
      <c r="C239" s="247" t="s">
        <v>0</v>
      </c>
      <c r="D239" s="248">
        <f>E239+M239</f>
        <v>16955481</v>
      </c>
      <c r="E239" s="249">
        <f>F239+I239+J239+K239+L239</f>
        <v>32094</v>
      </c>
      <c r="F239" s="249">
        <f>G239+H239</f>
        <v>0</v>
      </c>
      <c r="G239" s="249">
        <v>0</v>
      </c>
      <c r="H239" s="249">
        <v>0</v>
      </c>
      <c r="I239" s="249">
        <v>0</v>
      </c>
      <c r="J239" s="249">
        <v>0</v>
      </c>
      <c r="K239" s="249">
        <v>32094</v>
      </c>
      <c r="L239" s="249">
        <v>0</v>
      </c>
      <c r="M239" s="249">
        <f>N239+P239</f>
        <v>16923387</v>
      </c>
      <c r="N239" s="249">
        <v>16923387</v>
      </c>
      <c r="O239" s="249">
        <v>4278164</v>
      </c>
      <c r="P239" s="249">
        <v>0</v>
      </c>
      <c r="Q239" s="250"/>
      <c r="R239" s="250"/>
      <c r="S239" s="250"/>
      <c r="T239" s="250"/>
      <c r="U239" s="250"/>
      <c r="V239" s="251"/>
      <c r="W239" s="251"/>
      <c r="X239" s="251"/>
      <c r="Y239" s="251"/>
      <c r="Z239" s="251"/>
      <c r="AA239" s="251"/>
      <c r="AB239" s="251"/>
      <c r="AC239" s="251"/>
      <c r="AD239" s="251"/>
      <c r="AE239" s="251"/>
      <c r="AF239" s="251"/>
      <c r="AG239" s="251"/>
      <c r="AH239" s="251"/>
      <c r="AI239" s="251"/>
      <c r="AJ239" s="251"/>
      <c r="AK239" s="251"/>
      <c r="AL239" s="251"/>
      <c r="AM239" s="251"/>
      <c r="AN239" s="251"/>
      <c r="AO239" s="251"/>
      <c r="AP239" s="251"/>
      <c r="AQ239" s="251"/>
      <c r="AR239" s="251"/>
      <c r="AS239" s="251"/>
      <c r="AT239" s="251"/>
      <c r="AU239" s="251"/>
      <c r="AV239" s="251"/>
      <c r="AW239" s="251"/>
      <c r="AX239" s="251"/>
      <c r="AY239" s="251"/>
      <c r="AZ239" s="251"/>
      <c r="BA239" s="251"/>
      <c r="BB239" s="251"/>
      <c r="BC239" s="251"/>
      <c r="BD239" s="251"/>
      <c r="BE239" s="251"/>
      <c r="BF239" s="251"/>
      <c r="BG239" s="251"/>
      <c r="BH239" s="251"/>
      <c r="BI239" s="251"/>
      <c r="BJ239" s="251"/>
      <c r="BK239" s="251"/>
      <c r="BL239" s="251"/>
      <c r="BM239" s="251"/>
      <c r="BN239" s="251"/>
      <c r="BO239" s="251"/>
      <c r="BP239" s="251"/>
      <c r="BQ239" s="251"/>
      <c r="BR239" s="251"/>
      <c r="BS239" s="251"/>
      <c r="BT239" s="251"/>
      <c r="BU239" s="251"/>
      <c r="BV239" s="251"/>
      <c r="BW239" s="251"/>
      <c r="BX239" s="251"/>
      <c r="BY239" s="251"/>
      <c r="BZ239" s="251"/>
      <c r="CA239" s="251"/>
      <c r="CB239" s="251"/>
      <c r="CC239" s="251"/>
      <c r="CD239" s="251"/>
      <c r="CE239" s="251"/>
      <c r="CF239" s="251"/>
      <c r="CG239" s="251"/>
      <c r="CH239" s="251"/>
      <c r="CI239" s="251"/>
      <c r="CJ239" s="251"/>
      <c r="CK239" s="251"/>
      <c r="CL239" s="251"/>
      <c r="CM239" s="251"/>
      <c r="CN239" s="251"/>
      <c r="CO239" s="251"/>
      <c r="CP239" s="251"/>
      <c r="CQ239" s="251"/>
      <c r="CR239" s="251"/>
      <c r="CS239" s="251"/>
      <c r="CT239" s="251"/>
      <c r="CU239" s="251"/>
      <c r="CV239" s="251"/>
      <c r="CW239" s="251"/>
      <c r="CX239" s="251"/>
      <c r="CY239" s="251"/>
      <c r="CZ239" s="251"/>
      <c r="DA239" s="251"/>
      <c r="DB239" s="251"/>
      <c r="DC239" s="251"/>
      <c r="DD239" s="251"/>
      <c r="DE239" s="251"/>
      <c r="DF239" s="251"/>
      <c r="DG239" s="251"/>
      <c r="DH239" s="251"/>
      <c r="DI239" s="251"/>
      <c r="DJ239" s="251"/>
      <c r="DK239" s="251"/>
      <c r="DL239" s="251"/>
      <c r="DM239" s="251"/>
      <c r="DN239" s="251"/>
      <c r="DO239" s="251"/>
      <c r="DP239" s="251"/>
      <c r="DQ239" s="251"/>
      <c r="DR239" s="251"/>
      <c r="DS239" s="251"/>
      <c r="DT239" s="251"/>
      <c r="DU239" s="251"/>
      <c r="DV239" s="251"/>
      <c r="DW239" s="251"/>
      <c r="DX239" s="251"/>
      <c r="DY239" s="251"/>
      <c r="DZ239" s="251"/>
      <c r="EA239" s="251"/>
      <c r="EB239" s="251"/>
      <c r="EC239" s="251"/>
      <c r="ED239" s="251"/>
      <c r="EE239" s="251"/>
      <c r="EF239" s="251"/>
      <c r="EG239" s="251"/>
      <c r="EH239" s="251"/>
      <c r="EI239" s="251"/>
      <c r="EJ239" s="251"/>
      <c r="EK239" s="251"/>
      <c r="EL239" s="251"/>
      <c r="EM239" s="251"/>
      <c r="EN239" s="251"/>
      <c r="EO239" s="251"/>
      <c r="EP239" s="251"/>
      <c r="EQ239" s="251"/>
      <c r="ER239" s="251"/>
      <c r="ES239" s="251"/>
      <c r="ET239" s="251"/>
      <c r="EU239" s="251"/>
      <c r="EV239" s="251"/>
      <c r="EW239" s="251"/>
      <c r="EX239" s="251"/>
      <c r="EY239" s="251"/>
      <c r="EZ239" s="251"/>
      <c r="FA239" s="251"/>
      <c r="FB239" s="251"/>
      <c r="FC239" s="251"/>
      <c r="FD239" s="251"/>
      <c r="FE239" s="251"/>
      <c r="FF239" s="251"/>
      <c r="FG239" s="251"/>
      <c r="FH239" s="251"/>
      <c r="FI239" s="251"/>
      <c r="FJ239" s="251"/>
      <c r="FK239" s="251"/>
      <c r="FL239" s="251"/>
      <c r="FM239" s="251"/>
      <c r="FN239" s="251"/>
      <c r="FO239" s="251"/>
      <c r="FP239" s="251"/>
      <c r="FQ239" s="251"/>
      <c r="FR239" s="251"/>
      <c r="FS239" s="251"/>
      <c r="FT239" s="251"/>
      <c r="FU239" s="251"/>
      <c r="FV239" s="251"/>
      <c r="FW239" s="251"/>
      <c r="FX239" s="251"/>
      <c r="FY239" s="251"/>
      <c r="FZ239" s="251"/>
      <c r="GA239" s="251"/>
      <c r="GB239" s="251"/>
      <c r="GC239" s="251"/>
      <c r="GD239" s="251"/>
      <c r="GE239" s="251"/>
      <c r="GF239" s="251"/>
      <c r="GG239" s="251"/>
      <c r="GH239" s="251"/>
      <c r="GI239" s="251"/>
      <c r="GJ239" s="251"/>
      <c r="GK239" s="251"/>
      <c r="GL239" s="251"/>
      <c r="GM239" s="251"/>
      <c r="GN239" s="251"/>
      <c r="GO239" s="251"/>
      <c r="GP239" s="251"/>
      <c r="GQ239" s="251"/>
      <c r="GR239" s="251"/>
      <c r="GS239" s="251"/>
      <c r="GT239" s="251"/>
      <c r="GU239" s="251"/>
      <c r="GV239" s="251"/>
      <c r="GW239" s="251"/>
      <c r="GX239" s="251"/>
      <c r="GY239" s="251"/>
      <c r="GZ239" s="251"/>
      <c r="HA239" s="251"/>
      <c r="HB239" s="251"/>
      <c r="HC239" s="251"/>
      <c r="HD239" s="251"/>
      <c r="HE239" s="251"/>
      <c r="HF239" s="251"/>
      <c r="HG239" s="251"/>
      <c r="HH239" s="251"/>
      <c r="HI239" s="251"/>
      <c r="HJ239" s="251"/>
      <c r="HK239" s="251"/>
      <c r="HL239" s="251"/>
      <c r="HM239" s="251"/>
      <c r="HN239" s="251"/>
      <c r="HO239" s="251"/>
      <c r="HP239" s="251"/>
      <c r="HQ239" s="251"/>
      <c r="HR239" s="251"/>
      <c r="HS239" s="251"/>
      <c r="HT239" s="251"/>
      <c r="HU239" s="251"/>
      <c r="HV239" s="251"/>
      <c r="HW239" s="251"/>
      <c r="HX239" s="251"/>
      <c r="HY239" s="251"/>
      <c r="HZ239" s="251"/>
      <c r="IA239" s="251"/>
      <c r="IB239" s="251"/>
      <c r="IC239" s="251"/>
      <c r="ID239" s="251"/>
      <c r="IE239" s="251"/>
      <c r="IF239" s="251"/>
      <c r="IG239" s="251"/>
      <c r="IH239" s="251"/>
      <c r="II239" s="251"/>
      <c r="IJ239" s="251"/>
      <c r="IK239" s="251"/>
      <c r="IL239" s="251"/>
      <c r="IM239" s="251"/>
      <c r="IN239" s="251"/>
      <c r="IO239" s="251"/>
      <c r="IP239" s="251"/>
      <c r="IQ239" s="251"/>
      <c r="IR239" s="251"/>
      <c r="IS239" s="251"/>
      <c r="IT239" s="251"/>
      <c r="IU239" s="251"/>
      <c r="IV239" s="251"/>
    </row>
    <row r="240" spans="1:256" ht="12.75" customHeight="1">
      <c r="A240" s="821"/>
      <c r="B240" s="797"/>
      <c r="C240" s="247" t="s">
        <v>1</v>
      </c>
      <c r="D240" s="248">
        <f>E240+M240</f>
        <v>7102023</v>
      </c>
      <c r="E240" s="249">
        <f>F240+I240+J240+K240+L240</f>
        <v>114785</v>
      </c>
      <c r="F240" s="249">
        <f>G240+H240</f>
        <v>0</v>
      </c>
      <c r="G240" s="249"/>
      <c r="H240" s="249"/>
      <c r="I240" s="249"/>
      <c r="J240" s="249"/>
      <c r="K240" s="249">
        <v>114785</v>
      </c>
      <c r="L240" s="249"/>
      <c r="M240" s="249">
        <f>N240+P240</f>
        <v>6987238</v>
      </c>
      <c r="N240" s="249">
        <f>6912238+75000</f>
        <v>6987238</v>
      </c>
      <c r="O240" s="249">
        <v>6912238</v>
      </c>
      <c r="P240" s="249"/>
      <c r="Q240" s="250"/>
      <c r="R240" s="250"/>
      <c r="S240" s="250"/>
      <c r="T240" s="250"/>
      <c r="U240" s="250"/>
      <c r="V240" s="251"/>
      <c r="W240" s="251"/>
      <c r="X240" s="251"/>
      <c r="Y240" s="251"/>
      <c r="Z240" s="251"/>
      <c r="AA240" s="251"/>
      <c r="AB240" s="251"/>
      <c r="AC240" s="251"/>
      <c r="AD240" s="251"/>
      <c r="AE240" s="251"/>
      <c r="AF240" s="251"/>
      <c r="AG240" s="251"/>
      <c r="AH240" s="251"/>
      <c r="AI240" s="251"/>
      <c r="AJ240" s="251"/>
      <c r="AK240" s="251"/>
      <c r="AL240" s="251"/>
      <c r="AM240" s="251"/>
      <c r="AN240" s="251"/>
      <c r="AO240" s="251"/>
      <c r="AP240" s="251"/>
      <c r="AQ240" s="251"/>
      <c r="AR240" s="251"/>
      <c r="AS240" s="251"/>
      <c r="AT240" s="251"/>
      <c r="AU240" s="251"/>
      <c r="AV240" s="251"/>
      <c r="AW240" s="251"/>
      <c r="AX240" s="251"/>
      <c r="AY240" s="251"/>
      <c r="AZ240" s="251"/>
      <c r="BA240" s="251"/>
      <c r="BB240" s="251"/>
      <c r="BC240" s="251"/>
      <c r="BD240" s="251"/>
      <c r="BE240" s="251"/>
      <c r="BF240" s="251"/>
      <c r="BG240" s="251"/>
      <c r="BH240" s="251"/>
      <c r="BI240" s="251"/>
      <c r="BJ240" s="251"/>
      <c r="BK240" s="251"/>
      <c r="BL240" s="251"/>
      <c r="BM240" s="251"/>
      <c r="BN240" s="251"/>
      <c r="BO240" s="251"/>
      <c r="BP240" s="251"/>
      <c r="BQ240" s="251"/>
      <c r="BR240" s="251"/>
      <c r="BS240" s="251"/>
      <c r="BT240" s="251"/>
      <c r="BU240" s="251"/>
      <c r="BV240" s="251"/>
      <c r="BW240" s="251"/>
      <c r="BX240" s="251"/>
      <c r="BY240" s="251"/>
      <c r="BZ240" s="251"/>
      <c r="CA240" s="251"/>
      <c r="CB240" s="251"/>
      <c r="CC240" s="251"/>
      <c r="CD240" s="251"/>
      <c r="CE240" s="251"/>
      <c r="CF240" s="251"/>
      <c r="CG240" s="251"/>
      <c r="CH240" s="251"/>
      <c r="CI240" s="251"/>
      <c r="CJ240" s="251"/>
      <c r="CK240" s="251"/>
      <c r="CL240" s="251"/>
      <c r="CM240" s="251"/>
      <c r="CN240" s="251"/>
      <c r="CO240" s="251"/>
      <c r="CP240" s="251"/>
      <c r="CQ240" s="251"/>
      <c r="CR240" s="251"/>
      <c r="CS240" s="251"/>
      <c r="CT240" s="251"/>
      <c r="CU240" s="251"/>
      <c r="CV240" s="251"/>
      <c r="CW240" s="251"/>
      <c r="CX240" s="251"/>
      <c r="CY240" s="251"/>
      <c r="CZ240" s="251"/>
      <c r="DA240" s="251"/>
      <c r="DB240" s="251"/>
      <c r="DC240" s="251"/>
      <c r="DD240" s="251"/>
      <c r="DE240" s="251"/>
      <c r="DF240" s="251"/>
      <c r="DG240" s="251"/>
      <c r="DH240" s="251"/>
      <c r="DI240" s="251"/>
      <c r="DJ240" s="251"/>
      <c r="DK240" s="251"/>
      <c r="DL240" s="251"/>
      <c r="DM240" s="251"/>
      <c r="DN240" s="251"/>
      <c r="DO240" s="251"/>
      <c r="DP240" s="251"/>
      <c r="DQ240" s="251"/>
      <c r="DR240" s="251"/>
      <c r="DS240" s="251"/>
      <c r="DT240" s="251"/>
      <c r="DU240" s="251"/>
      <c r="DV240" s="251"/>
      <c r="DW240" s="251"/>
      <c r="DX240" s="251"/>
      <c r="DY240" s="251"/>
      <c r="DZ240" s="251"/>
      <c r="EA240" s="251"/>
      <c r="EB240" s="251"/>
      <c r="EC240" s="251"/>
      <c r="ED240" s="251"/>
      <c r="EE240" s="251"/>
      <c r="EF240" s="251"/>
      <c r="EG240" s="251"/>
      <c r="EH240" s="251"/>
      <c r="EI240" s="251"/>
      <c r="EJ240" s="251"/>
      <c r="EK240" s="251"/>
      <c r="EL240" s="251"/>
      <c r="EM240" s="251"/>
      <c r="EN240" s="251"/>
      <c r="EO240" s="251"/>
      <c r="EP240" s="251"/>
      <c r="EQ240" s="251"/>
      <c r="ER240" s="251"/>
      <c r="ES240" s="251"/>
      <c r="ET240" s="251"/>
      <c r="EU240" s="251"/>
      <c r="EV240" s="251"/>
      <c r="EW240" s="251"/>
      <c r="EX240" s="251"/>
      <c r="EY240" s="251"/>
      <c r="EZ240" s="251"/>
      <c r="FA240" s="251"/>
      <c r="FB240" s="251"/>
      <c r="FC240" s="251"/>
      <c r="FD240" s="251"/>
      <c r="FE240" s="251"/>
      <c r="FF240" s="251"/>
      <c r="FG240" s="251"/>
      <c r="FH240" s="251"/>
      <c r="FI240" s="251"/>
      <c r="FJ240" s="251"/>
      <c r="FK240" s="251"/>
      <c r="FL240" s="251"/>
      <c r="FM240" s="251"/>
      <c r="FN240" s="251"/>
      <c r="FO240" s="251"/>
      <c r="FP240" s="251"/>
      <c r="FQ240" s="251"/>
      <c r="FR240" s="251"/>
      <c r="FS240" s="251"/>
      <c r="FT240" s="251"/>
      <c r="FU240" s="251"/>
      <c r="FV240" s="251"/>
      <c r="FW240" s="251"/>
      <c r="FX240" s="251"/>
      <c r="FY240" s="251"/>
      <c r="FZ240" s="251"/>
      <c r="GA240" s="251"/>
      <c r="GB240" s="251"/>
      <c r="GC240" s="251"/>
      <c r="GD240" s="251"/>
      <c r="GE240" s="251"/>
      <c r="GF240" s="251"/>
      <c r="GG240" s="251"/>
      <c r="GH240" s="251"/>
      <c r="GI240" s="251"/>
      <c r="GJ240" s="251"/>
      <c r="GK240" s="251"/>
      <c r="GL240" s="251"/>
      <c r="GM240" s="251"/>
      <c r="GN240" s="251"/>
      <c r="GO240" s="251"/>
      <c r="GP240" s="251"/>
      <c r="GQ240" s="251"/>
      <c r="GR240" s="251"/>
      <c r="GS240" s="251"/>
      <c r="GT240" s="251"/>
      <c r="GU240" s="251"/>
      <c r="GV240" s="251"/>
      <c r="GW240" s="251"/>
      <c r="GX240" s="251"/>
      <c r="GY240" s="251"/>
      <c r="GZ240" s="251"/>
      <c r="HA240" s="251"/>
      <c r="HB240" s="251"/>
      <c r="HC240" s="251"/>
      <c r="HD240" s="251"/>
      <c r="HE240" s="251"/>
      <c r="HF240" s="251"/>
      <c r="HG240" s="251"/>
      <c r="HH240" s="251"/>
      <c r="HI240" s="251"/>
      <c r="HJ240" s="251"/>
      <c r="HK240" s="251"/>
      <c r="HL240" s="251"/>
      <c r="HM240" s="251"/>
      <c r="HN240" s="251"/>
      <c r="HO240" s="251"/>
      <c r="HP240" s="251"/>
      <c r="HQ240" s="251"/>
      <c r="HR240" s="251"/>
      <c r="HS240" s="251"/>
      <c r="HT240" s="251"/>
      <c r="HU240" s="251"/>
      <c r="HV240" s="251"/>
      <c r="HW240" s="251"/>
      <c r="HX240" s="251"/>
      <c r="HY240" s="251"/>
      <c r="HZ240" s="251"/>
      <c r="IA240" s="251"/>
      <c r="IB240" s="251"/>
      <c r="IC240" s="251"/>
      <c r="ID240" s="251"/>
      <c r="IE240" s="251"/>
      <c r="IF240" s="251"/>
      <c r="IG240" s="251"/>
      <c r="IH240" s="251"/>
      <c r="II240" s="251"/>
      <c r="IJ240" s="251"/>
      <c r="IK240" s="251"/>
      <c r="IL240" s="251"/>
      <c r="IM240" s="251"/>
      <c r="IN240" s="251"/>
      <c r="IO240" s="251"/>
      <c r="IP240" s="251"/>
      <c r="IQ240" s="251"/>
      <c r="IR240" s="251"/>
      <c r="IS240" s="251"/>
      <c r="IT240" s="251"/>
      <c r="IU240" s="251"/>
      <c r="IV240" s="251"/>
    </row>
    <row r="241" spans="1:256" ht="12.75" customHeight="1">
      <c r="A241" s="822"/>
      <c r="B241" s="798"/>
      <c r="C241" s="247" t="s">
        <v>2</v>
      </c>
      <c r="D241" s="248">
        <f>D239+D240</f>
        <v>24057504</v>
      </c>
      <c r="E241" s="249">
        <f t="shared" ref="E241:P241" si="101">E239+E240</f>
        <v>146879</v>
      </c>
      <c r="F241" s="249">
        <f t="shared" si="101"/>
        <v>0</v>
      </c>
      <c r="G241" s="249">
        <f t="shared" si="101"/>
        <v>0</v>
      </c>
      <c r="H241" s="249">
        <f t="shared" si="101"/>
        <v>0</v>
      </c>
      <c r="I241" s="249">
        <f t="shared" si="101"/>
        <v>0</v>
      </c>
      <c r="J241" s="249">
        <f t="shared" si="101"/>
        <v>0</v>
      </c>
      <c r="K241" s="249">
        <f>K239+K240</f>
        <v>146879</v>
      </c>
      <c r="L241" s="249">
        <f t="shared" si="101"/>
        <v>0</v>
      </c>
      <c r="M241" s="249">
        <f t="shared" si="101"/>
        <v>23910625</v>
      </c>
      <c r="N241" s="249">
        <f t="shared" si="101"/>
        <v>23910625</v>
      </c>
      <c r="O241" s="249">
        <f t="shared" si="101"/>
        <v>11190402</v>
      </c>
      <c r="P241" s="249">
        <f t="shared" si="101"/>
        <v>0</v>
      </c>
      <c r="Q241" s="250"/>
      <c r="R241" s="250"/>
      <c r="S241" s="250"/>
      <c r="T241" s="250"/>
      <c r="U241" s="250"/>
      <c r="V241" s="251"/>
      <c r="W241" s="251"/>
      <c r="X241" s="251"/>
      <c r="Y241" s="251"/>
      <c r="Z241" s="251"/>
      <c r="AA241" s="251"/>
      <c r="AB241" s="251"/>
      <c r="AC241" s="251"/>
      <c r="AD241" s="251"/>
      <c r="AE241" s="251"/>
      <c r="AF241" s="251"/>
      <c r="AG241" s="251"/>
      <c r="AH241" s="251"/>
      <c r="AI241" s="251"/>
      <c r="AJ241" s="251"/>
      <c r="AK241" s="251"/>
      <c r="AL241" s="251"/>
      <c r="AM241" s="251"/>
      <c r="AN241" s="251"/>
      <c r="AO241" s="251"/>
      <c r="AP241" s="251"/>
      <c r="AQ241" s="251"/>
      <c r="AR241" s="251"/>
      <c r="AS241" s="251"/>
      <c r="AT241" s="251"/>
      <c r="AU241" s="251"/>
      <c r="AV241" s="251"/>
      <c r="AW241" s="251"/>
      <c r="AX241" s="251"/>
      <c r="AY241" s="251"/>
      <c r="AZ241" s="251"/>
      <c r="BA241" s="251"/>
      <c r="BB241" s="251"/>
      <c r="BC241" s="251"/>
      <c r="BD241" s="251"/>
      <c r="BE241" s="251"/>
      <c r="BF241" s="251"/>
      <c r="BG241" s="251"/>
      <c r="BH241" s="251"/>
      <c r="BI241" s="251"/>
      <c r="BJ241" s="251"/>
      <c r="BK241" s="251"/>
      <c r="BL241" s="251"/>
      <c r="BM241" s="251"/>
      <c r="BN241" s="251"/>
      <c r="BO241" s="251"/>
      <c r="BP241" s="251"/>
      <c r="BQ241" s="251"/>
      <c r="BR241" s="251"/>
      <c r="BS241" s="251"/>
      <c r="BT241" s="251"/>
      <c r="BU241" s="251"/>
      <c r="BV241" s="251"/>
      <c r="BW241" s="251"/>
      <c r="BX241" s="251"/>
      <c r="BY241" s="251"/>
      <c r="BZ241" s="251"/>
      <c r="CA241" s="251"/>
      <c r="CB241" s="251"/>
      <c r="CC241" s="251"/>
      <c r="CD241" s="251"/>
      <c r="CE241" s="251"/>
      <c r="CF241" s="251"/>
      <c r="CG241" s="251"/>
      <c r="CH241" s="251"/>
      <c r="CI241" s="251"/>
      <c r="CJ241" s="251"/>
      <c r="CK241" s="251"/>
      <c r="CL241" s="251"/>
      <c r="CM241" s="251"/>
      <c r="CN241" s="251"/>
      <c r="CO241" s="251"/>
      <c r="CP241" s="251"/>
      <c r="CQ241" s="251"/>
      <c r="CR241" s="251"/>
      <c r="CS241" s="251"/>
      <c r="CT241" s="251"/>
      <c r="CU241" s="251"/>
      <c r="CV241" s="251"/>
      <c r="CW241" s="251"/>
      <c r="CX241" s="251"/>
      <c r="CY241" s="251"/>
      <c r="CZ241" s="251"/>
      <c r="DA241" s="251"/>
      <c r="DB241" s="251"/>
      <c r="DC241" s="251"/>
      <c r="DD241" s="251"/>
      <c r="DE241" s="251"/>
      <c r="DF241" s="251"/>
      <c r="DG241" s="251"/>
      <c r="DH241" s="251"/>
      <c r="DI241" s="251"/>
      <c r="DJ241" s="251"/>
      <c r="DK241" s="251"/>
      <c r="DL241" s="251"/>
      <c r="DM241" s="251"/>
      <c r="DN241" s="251"/>
      <c r="DO241" s="251"/>
      <c r="DP241" s="251"/>
      <c r="DQ241" s="251"/>
      <c r="DR241" s="251"/>
      <c r="DS241" s="251"/>
      <c r="DT241" s="251"/>
      <c r="DU241" s="251"/>
      <c r="DV241" s="251"/>
      <c r="DW241" s="251"/>
      <c r="DX241" s="251"/>
      <c r="DY241" s="251"/>
      <c r="DZ241" s="251"/>
      <c r="EA241" s="251"/>
      <c r="EB241" s="251"/>
      <c r="EC241" s="251"/>
      <c r="ED241" s="251"/>
      <c r="EE241" s="251"/>
      <c r="EF241" s="251"/>
      <c r="EG241" s="251"/>
      <c r="EH241" s="251"/>
      <c r="EI241" s="251"/>
      <c r="EJ241" s="251"/>
      <c r="EK241" s="251"/>
      <c r="EL241" s="251"/>
      <c r="EM241" s="251"/>
      <c r="EN241" s="251"/>
      <c r="EO241" s="251"/>
      <c r="EP241" s="251"/>
      <c r="EQ241" s="251"/>
      <c r="ER241" s="251"/>
      <c r="ES241" s="251"/>
      <c r="ET241" s="251"/>
      <c r="EU241" s="251"/>
      <c r="EV241" s="251"/>
      <c r="EW241" s="251"/>
      <c r="EX241" s="251"/>
      <c r="EY241" s="251"/>
      <c r="EZ241" s="251"/>
      <c r="FA241" s="251"/>
      <c r="FB241" s="251"/>
      <c r="FC241" s="251"/>
      <c r="FD241" s="251"/>
      <c r="FE241" s="251"/>
      <c r="FF241" s="251"/>
      <c r="FG241" s="251"/>
      <c r="FH241" s="251"/>
      <c r="FI241" s="251"/>
      <c r="FJ241" s="251"/>
      <c r="FK241" s="251"/>
      <c r="FL241" s="251"/>
      <c r="FM241" s="251"/>
      <c r="FN241" s="251"/>
      <c r="FO241" s="251"/>
      <c r="FP241" s="251"/>
      <c r="FQ241" s="251"/>
      <c r="FR241" s="251"/>
      <c r="FS241" s="251"/>
      <c r="FT241" s="251"/>
      <c r="FU241" s="251"/>
      <c r="FV241" s="251"/>
      <c r="FW241" s="251"/>
      <c r="FX241" s="251"/>
      <c r="FY241" s="251"/>
      <c r="FZ241" s="251"/>
      <c r="GA241" s="251"/>
      <c r="GB241" s="251"/>
      <c r="GC241" s="251"/>
      <c r="GD241" s="251"/>
      <c r="GE241" s="251"/>
      <c r="GF241" s="251"/>
      <c r="GG241" s="251"/>
      <c r="GH241" s="251"/>
      <c r="GI241" s="251"/>
      <c r="GJ241" s="251"/>
      <c r="GK241" s="251"/>
      <c r="GL241" s="251"/>
      <c r="GM241" s="251"/>
      <c r="GN241" s="251"/>
      <c r="GO241" s="251"/>
      <c r="GP241" s="251"/>
      <c r="GQ241" s="251"/>
      <c r="GR241" s="251"/>
      <c r="GS241" s="251"/>
      <c r="GT241" s="251"/>
      <c r="GU241" s="251"/>
      <c r="GV241" s="251"/>
      <c r="GW241" s="251"/>
      <c r="GX241" s="251"/>
      <c r="GY241" s="251"/>
      <c r="GZ241" s="251"/>
      <c r="HA241" s="251"/>
      <c r="HB241" s="251"/>
      <c r="HC241" s="251"/>
      <c r="HD241" s="251"/>
      <c r="HE241" s="251"/>
      <c r="HF241" s="251"/>
      <c r="HG241" s="251"/>
      <c r="HH241" s="251"/>
      <c r="HI241" s="251"/>
      <c r="HJ241" s="251"/>
      <c r="HK241" s="251"/>
      <c r="HL241" s="251"/>
      <c r="HM241" s="251"/>
      <c r="HN241" s="251"/>
      <c r="HO241" s="251"/>
      <c r="HP241" s="251"/>
      <c r="HQ241" s="251"/>
      <c r="HR241" s="251"/>
      <c r="HS241" s="251"/>
      <c r="HT241" s="251"/>
      <c r="HU241" s="251"/>
      <c r="HV241" s="251"/>
      <c r="HW241" s="251"/>
      <c r="HX241" s="251"/>
      <c r="HY241" s="251"/>
      <c r="HZ241" s="251"/>
      <c r="IA241" s="251"/>
      <c r="IB241" s="251"/>
      <c r="IC241" s="251"/>
      <c r="ID241" s="251"/>
      <c r="IE241" s="251"/>
      <c r="IF241" s="251"/>
      <c r="IG241" s="251"/>
      <c r="IH241" s="251"/>
      <c r="II241" s="251"/>
      <c r="IJ241" s="251"/>
      <c r="IK241" s="251"/>
      <c r="IL241" s="251"/>
      <c r="IM241" s="251"/>
      <c r="IN241" s="251"/>
      <c r="IO241" s="251"/>
      <c r="IP241" s="251"/>
      <c r="IQ241" s="251"/>
      <c r="IR241" s="251"/>
      <c r="IS241" s="251"/>
      <c r="IT241" s="251"/>
      <c r="IU241" s="251"/>
      <c r="IV241" s="251"/>
    </row>
    <row r="242" spans="1:256" hidden="1">
      <c r="A242" s="811" t="s">
        <v>578</v>
      </c>
      <c r="B242" s="796" t="s">
        <v>579</v>
      </c>
      <c r="C242" s="247" t="s">
        <v>0</v>
      </c>
      <c r="D242" s="248">
        <f>E242+M242</f>
        <v>65999</v>
      </c>
      <c r="E242" s="249">
        <f>F242+I242+J242+K242+L242</f>
        <v>3502</v>
      </c>
      <c r="F242" s="249">
        <f>G242+H242</f>
        <v>0</v>
      </c>
      <c r="G242" s="249">
        <v>0</v>
      </c>
      <c r="H242" s="249">
        <v>0</v>
      </c>
      <c r="I242" s="249">
        <v>0</v>
      </c>
      <c r="J242" s="249">
        <v>0</v>
      </c>
      <c r="K242" s="249">
        <v>3502</v>
      </c>
      <c r="L242" s="249">
        <v>0</v>
      </c>
      <c r="M242" s="249">
        <f>N242+P242</f>
        <v>62497</v>
      </c>
      <c r="N242" s="249">
        <v>62497</v>
      </c>
      <c r="O242" s="249">
        <v>62497</v>
      </c>
      <c r="P242" s="249">
        <v>0</v>
      </c>
      <c r="Q242" s="250"/>
      <c r="R242" s="250"/>
      <c r="S242" s="250"/>
      <c r="T242" s="250"/>
      <c r="U242" s="250"/>
      <c r="V242" s="251"/>
      <c r="W242" s="251"/>
      <c r="X242" s="251"/>
      <c r="Y242" s="251"/>
      <c r="Z242" s="251"/>
      <c r="AA242" s="251"/>
      <c r="AB242" s="251"/>
      <c r="AC242" s="251"/>
      <c r="AD242" s="251"/>
      <c r="AE242" s="251"/>
      <c r="AF242" s="251"/>
      <c r="AG242" s="251"/>
      <c r="AH242" s="251"/>
      <c r="AI242" s="251"/>
      <c r="AJ242" s="251"/>
      <c r="AK242" s="251"/>
      <c r="AL242" s="251"/>
      <c r="AM242" s="251"/>
      <c r="AN242" s="251"/>
      <c r="AO242" s="251"/>
      <c r="AP242" s="251"/>
      <c r="AQ242" s="251"/>
      <c r="AR242" s="251"/>
      <c r="AS242" s="251"/>
      <c r="AT242" s="251"/>
      <c r="AU242" s="251"/>
      <c r="AV242" s="251"/>
      <c r="AW242" s="251"/>
      <c r="AX242" s="251"/>
      <c r="AY242" s="251"/>
      <c r="AZ242" s="251"/>
      <c r="BA242" s="251"/>
      <c r="BB242" s="251"/>
      <c r="BC242" s="251"/>
      <c r="BD242" s="251"/>
      <c r="BE242" s="251"/>
      <c r="BF242" s="251"/>
      <c r="BG242" s="251"/>
      <c r="BH242" s="251"/>
      <c r="BI242" s="251"/>
      <c r="BJ242" s="251"/>
      <c r="BK242" s="251"/>
      <c r="BL242" s="251"/>
      <c r="BM242" s="251"/>
      <c r="BN242" s="251"/>
      <c r="BO242" s="251"/>
      <c r="BP242" s="251"/>
      <c r="BQ242" s="251"/>
      <c r="BR242" s="251"/>
      <c r="BS242" s="251"/>
      <c r="BT242" s="251"/>
      <c r="BU242" s="251"/>
      <c r="BV242" s="251"/>
      <c r="BW242" s="251"/>
      <c r="BX242" s="251"/>
      <c r="BY242" s="251"/>
      <c r="BZ242" s="251"/>
      <c r="CA242" s="251"/>
      <c r="CB242" s="251"/>
      <c r="CC242" s="251"/>
      <c r="CD242" s="251"/>
      <c r="CE242" s="251"/>
      <c r="CF242" s="251"/>
      <c r="CG242" s="251"/>
      <c r="CH242" s="251"/>
      <c r="CI242" s="251"/>
      <c r="CJ242" s="251"/>
      <c r="CK242" s="251"/>
      <c r="CL242" s="251"/>
      <c r="CM242" s="251"/>
      <c r="CN242" s="251"/>
      <c r="CO242" s="251"/>
      <c r="CP242" s="251"/>
      <c r="CQ242" s="251"/>
      <c r="CR242" s="251"/>
      <c r="CS242" s="251"/>
      <c r="CT242" s="251"/>
      <c r="CU242" s="251"/>
      <c r="CV242" s="251"/>
      <c r="CW242" s="251"/>
      <c r="CX242" s="251"/>
      <c r="CY242" s="251"/>
      <c r="CZ242" s="251"/>
      <c r="DA242" s="251"/>
      <c r="DB242" s="251"/>
      <c r="DC242" s="251"/>
      <c r="DD242" s="251"/>
      <c r="DE242" s="251"/>
      <c r="DF242" s="251"/>
      <c r="DG242" s="251"/>
      <c r="DH242" s="251"/>
      <c r="DI242" s="251"/>
      <c r="DJ242" s="251"/>
      <c r="DK242" s="251"/>
      <c r="DL242" s="251"/>
      <c r="DM242" s="251"/>
      <c r="DN242" s="251"/>
      <c r="DO242" s="251"/>
      <c r="DP242" s="251"/>
      <c r="DQ242" s="251"/>
      <c r="DR242" s="251"/>
      <c r="DS242" s="251"/>
      <c r="DT242" s="251"/>
      <c r="DU242" s="251"/>
      <c r="DV242" s="251"/>
      <c r="DW242" s="251"/>
      <c r="DX242" s="251"/>
      <c r="DY242" s="251"/>
      <c r="DZ242" s="251"/>
      <c r="EA242" s="251"/>
      <c r="EB242" s="251"/>
      <c r="EC242" s="251"/>
      <c r="ED242" s="251"/>
      <c r="EE242" s="251"/>
      <c r="EF242" s="251"/>
      <c r="EG242" s="251"/>
      <c r="EH242" s="251"/>
      <c r="EI242" s="251"/>
      <c r="EJ242" s="251"/>
      <c r="EK242" s="251"/>
      <c r="EL242" s="251"/>
      <c r="EM242" s="251"/>
      <c r="EN242" s="251"/>
      <c r="EO242" s="251"/>
      <c r="EP242" s="251"/>
      <c r="EQ242" s="251"/>
      <c r="ER242" s="251"/>
      <c r="ES242" s="251"/>
      <c r="ET242" s="251"/>
      <c r="EU242" s="251"/>
      <c r="EV242" s="251"/>
      <c r="EW242" s="251"/>
      <c r="EX242" s="251"/>
      <c r="EY242" s="251"/>
      <c r="EZ242" s="251"/>
      <c r="FA242" s="251"/>
      <c r="FB242" s="251"/>
      <c r="FC242" s="251"/>
      <c r="FD242" s="251"/>
      <c r="FE242" s="251"/>
      <c r="FF242" s="251"/>
      <c r="FG242" s="251"/>
      <c r="FH242" s="251"/>
      <c r="FI242" s="251"/>
      <c r="FJ242" s="251"/>
      <c r="FK242" s="251"/>
      <c r="FL242" s="251"/>
      <c r="FM242" s="251"/>
      <c r="FN242" s="251"/>
      <c r="FO242" s="251"/>
      <c r="FP242" s="251"/>
      <c r="FQ242" s="251"/>
      <c r="FR242" s="251"/>
      <c r="FS242" s="251"/>
      <c r="FT242" s="251"/>
      <c r="FU242" s="251"/>
      <c r="FV242" s="251"/>
      <c r="FW242" s="251"/>
      <c r="FX242" s="251"/>
      <c r="FY242" s="251"/>
      <c r="FZ242" s="251"/>
      <c r="GA242" s="251"/>
      <c r="GB242" s="251"/>
      <c r="GC242" s="251"/>
      <c r="GD242" s="251"/>
      <c r="GE242" s="251"/>
      <c r="GF242" s="251"/>
      <c r="GG242" s="251"/>
      <c r="GH242" s="251"/>
      <c r="GI242" s="251"/>
      <c r="GJ242" s="251"/>
      <c r="GK242" s="251"/>
      <c r="GL242" s="251"/>
      <c r="GM242" s="251"/>
      <c r="GN242" s="251"/>
      <c r="GO242" s="251"/>
      <c r="GP242" s="251"/>
      <c r="GQ242" s="251"/>
      <c r="GR242" s="251"/>
      <c r="GS242" s="251"/>
      <c r="GT242" s="251"/>
      <c r="GU242" s="251"/>
      <c r="GV242" s="251"/>
      <c r="GW242" s="251"/>
      <c r="GX242" s="251"/>
      <c r="GY242" s="251"/>
      <c r="GZ242" s="251"/>
      <c r="HA242" s="251"/>
      <c r="HB242" s="251"/>
      <c r="HC242" s="251"/>
      <c r="HD242" s="251"/>
      <c r="HE242" s="251"/>
      <c r="HF242" s="251"/>
      <c r="HG242" s="251"/>
      <c r="HH242" s="251"/>
      <c r="HI242" s="251"/>
      <c r="HJ242" s="251"/>
      <c r="HK242" s="251"/>
      <c r="HL242" s="251"/>
      <c r="HM242" s="251"/>
      <c r="HN242" s="251"/>
      <c r="HO242" s="251"/>
      <c r="HP242" s="251"/>
      <c r="HQ242" s="251"/>
      <c r="HR242" s="251"/>
      <c r="HS242" s="251"/>
      <c r="HT242" s="251"/>
      <c r="HU242" s="251"/>
      <c r="HV242" s="251"/>
      <c r="HW242" s="251"/>
      <c r="HX242" s="251"/>
      <c r="HY242" s="251"/>
      <c r="HZ242" s="251"/>
      <c r="IA242" s="251"/>
      <c r="IB242" s="251"/>
      <c r="IC242" s="251"/>
      <c r="ID242" s="251"/>
      <c r="IE242" s="251"/>
      <c r="IF242" s="251"/>
      <c r="IG242" s="251"/>
      <c r="IH242" s="251"/>
      <c r="II242" s="251"/>
      <c r="IJ242" s="251"/>
      <c r="IK242" s="251"/>
      <c r="IL242" s="251"/>
      <c r="IM242" s="251"/>
      <c r="IN242" s="251"/>
      <c r="IO242" s="251"/>
      <c r="IP242" s="251"/>
      <c r="IQ242" s="251"/>
      <c r="IR242" s="251"/>
      <c r="IS242" s="251"/>
      <c r="IT242" s="251"/>
      <c r="IU242" s="251"/>
      <c r="IV242" s="251"/>
    </row>
    <row r="243" spans="1:256" hidden="1">
      <c r="A243" s="812"/>
      <c r="B243" s="797"/>
      <c r="C243" s="247" t="s">
        <v>1</v>
      </c>
      <c r="D243" s="248">
        <f>E243+M243</f>
        <v>0</v>
      </c>
      <c r="E243" s="249">
        <f>F243+I243+J243+K243+L243</f>
        <v>0</v>
      </c>
      <c r="F243" s="249">
        <f>G243+H243</f>
        <v>0</v>
      </c>
      <c r="G243" s="249"/>
      <c r="H243" s="249"/>
      <c r="I243" s="249"/>
      <c r="J243" s="249"/>
      <c r="K243" s="249">
        <v>0</v>
      </c>
      <c r="L243" s="249"/>
      <c r="M243" s="249">
        <f>N243+P243</f>
        <v>0</v>
      </c>
      <c r="N243" s="249"/>
      <c r="O243" s="249"/>
      <c r="P243" s="249"/>
      <c r="Q243" s="250"/>
      <c r="R243" s="250"/>
      <c r="S243" s="250"/>
      <c r="T243" s="250"/>
      <c r="U243" s="250"/>
      <c r="V243" s="251"/>
      <c r="W243" s="251"/>
      <c r="X243" s="251"/>
      <c r="Y243" s="251"/>
      <c r="Z243" s="251"/>
      <c r="AA243" s="251"/>
      <c r="AB243" s="251"/>
      <c r="AC243" s="251"/>
      <c r="AD243" s="251"/>
      <c r="AE243" s="251"/>
      <c r="AF243" s="251"/>
      <c r="AG243" s="251"/>
      <c r="AH243" s="251"/>
      <c r="AI243" s="251"/>
      <c r="AJ243" s="251"/>
      <c r="AK243" s="251"/>
      <c r="AL243" s="251"/>
      <c r="AM243" s="251"/>
      <c r="AN243" s="251"/>
      <c r="AO243" s="251"/>
      <c r="AP243" s="251"/>
      <c r="AQ243" s="251"/>
      <c r="AR243" s="251"/>
      <c r="AS243" s="251"/>
      <c r="AT243" s="251"/>
      <c r="AU243" s="251"/>
      <c r="AV243" s="251"/>
      <c r="AW243" s="251"/>
      <c r="AX243" s="251"/>
      <c r="AY243" s="251"/>
      <c r="AZ243" s="251"/>
      <c r="BA243" s="251"/>
      <c r="BB243" s="251"/>
      <c r="BC243" s="251"/>
      <c r="BD243" s="251"/>
      <c r="BE243" s="251"/>
      <c r="BF243" s="251"/>
      <c r="BG243" s="251"/>
      <c r="BH243" s="251"/>
      <c r="BI243" s="251"/>
      <c r="BJ243" s="251"/>
      <c r="BK243" s="251"/>
      <c r="BL243" s="251"/>
      <c r="BM243" s="251"/>
      <c r="BN243" s="251"/>
      <c r="BO243" s="251"/>
      <c r="BP243" s="251"/>
      <c r="BQ243" s="251"/>
      <c r="BR243" s="251"/>
      <c r="BS243" s="251"/>
      <c r="BT243" s="251"/>
      <c r="BU243" s="251"/>
      <c r="BV243" s="251"/>
      <c r="BW243" s="251"/>
      <c r="BX243" s="251"/>
      <c r="BY243" s="251"/>
      <c r="BZ243" s="251"/>
      <c r="CA243" s="251"/>
      <c r="CB243" s="251"/>
      <c r="CC243" s="251"/>
      <c r="CD243" s="251"/>
      <c r="CE243" s="251"/>
      <c r="CF243" s="251"/>
      <c r="CG243" s="251"/>
      <c r="CH243" s="251"/>
      <c r="CI243" s="251"/>
      <c r="CJ243" s="251"/>
      <c r="CK243" s="251"/>
      <c r="CL243" s="251"/>
      <c r="CM243" s="251"/>
      <c r="CN243" s="251"/>
      <c r="CO243" s="251"/>
      <c r="CP243" s="251"/>
      <c r="CQ243" s="251"/>
      <c r="CR243" s="251"/>
      <c r="CS243" s="251"/>
      <c r="CT243" s="251"/>
      <c r="CU243" s="251"/>
      <c r="CV243" s="251"/>
      <c r="CW243" s="251"/>
      <c r="CX243" s="251"/>
      <c r="CY243" s="251"/>
      <c r="CZ243" s="251"/>
      <c r="DA243" s="251"/>
      <c r="DB243" s="251"/>
      <c r="DC243" s="251"/>
      <c r="DD243" s="251"/>
      <c r="DE243" s="251"/>
      <c r="DF243" s="251"/>
      <c r="DG243" s="251"/>
      <c r="DH243" s="251"/>
      <c r="DI243" s="251"/>
      <c r="DJ243" s="251"/>
      <c r="DK243" s="251"/>
      <c r="DL243" s="251"/>
      <c r="DM243" s="251"/>
      <c r="DN243" s="251"/>
      <c r="DO243" s="251"/>
      <c r="DP243" s="251"/>
      <c r="DQ243" s="251"/>
      <c r="DR243" s="251"/>
      <c r="DS243" s="251"/>
      <c r="DT243" s="251"/>
      <c r="DU243" s="251"/>
      <c r="DV243" s="251"/>
      <c r="DW243" s="251"/>
      <c r="DX243" s="251"/>
      <c r="DY243" s="251"/>
      <c r="DZ243" s="251"/>
      <c r="EA243" s="251"/>
      <c r="EB243" s="251"/>
      <c r="EC243" s="251"/>
      <c r="ED243" s="251"/>
      <c r="EE243" s="251"/>
      <c r="EF243" s="251"/>
      <c r="EG243" s="251"/>
      <c r="EH243" s="251"/>
      <c r="EI243" s="251"/>
      <c r="EJ243" s="251"/>
      <c r="EK243" s="251"/>
      <c r="EL243" s="251"/>
      <c r="EM243" s="251"/>
      <c r="EN243" s="251"/>
      <c r="EO243" s="251"/>
      <c r="EP243" s="251"/>
      <c r="EQ243" s="251"/>
      <c r="ER243" s="251"/>
      <c r="ES243" s="251"/>
      <c r="ET243" s="251"/>
      <c r="EU243" s="251"/>
      <c r="EV243" s="251"/>
      <c r="EW243" s="251"/>
      <c r="EX243" s="251"/>
      <c r="EY243" s="251"/>
      <c r="EZ243" s="251"/>
      <c r="FA243" s="251"/>
      <c r="FB243" s="251"/>
      <c r="FC243" s="251"/>
      <c r="FD243" s="251"/>
      <c r="FE243" s="251"/>
      <c r="FF243" s="251"/>
      <c r="FG243" s="251"/>
      <c r="FH243" s="251"/>
      <c r="FI243" s="251"/>
      <c r="FJ243" s="251"/>
      <c r="FK243" s="251"/>
      <c r="FL243" s="251"/>
      <c r="FM243" s="251"/>
      <c r="FN243" s="251"/>
      <c r="FO243" s="251"/>
      <c r="FP243" s="251"/>
      <c r="FQ243" s="251"/>
      <c r="FR243" s="251"/>
      <c r="FS243" s="251"/>
      <c r="FT243" s="251"/>
      <c r="FU243" s="251"/>
      <c r="FV243" s="251"/>
      <c r="FW243" s="251"/>
      <c r="FX243" s="251"/>
      <c r="FY243" s="251"/>
      <c r="FZ243" s="251"/>
      <c r="GA243" s="251"/>
      <c r="GB243" s="251"/>
      <c r="GC243" s="251"/>
      <c r="GD243" s="251"/>
      <c r="GE243" s="251"/>
      <c r="GF243" s="251"/>
      <c r="GG243" s="251"/>
      <c r="GH243" s="251"/>
      <c r="GI243" s="251"/>
      <c r="GJ243" s="251"/>
      <c r="GK243" s="251"/>
      <c r="GL243" s="251"/>
      <c r="GM243" s="251"/>
      <c r="GN243" s="251"/>
      <c r="GO243" s="251"/>
      <c r="GP243" s="251"/>
      <c r="GQ243" s="251"/>
      <c r="GR243" s="251"/>
      <c r="GS243" s="251"/>
      <c r="GT243" s="251"/>
      <c r="GU243" s="251"/>
      <c r="GV243" s="251"/>
      <c r="GW243" s="251"/>
      <c r="GX243" s="251"/>
      <c r="GY243" s="251"/>
      <c r="GZ243" s="251"/>
      <c r="HA243" s="251"/>
      <c r="HB243" s="251"/>
      <c r="HC243" s="251"/>
      <c r="HD243" s="251"/>
      <c r="HE243" s="251"/>
      <c r="HF243" s="251"/>
      <c r="HG243" s="251"/>
      <c r="HH243" s="251"/>
      <c r="HI243" s="251"/>
      <c r="HJ243" s="251"/>
      <c r="HK243" s="251"/>
      <c r="HL243" s="251"/>
      <c r="HM243" s="251"/>
      <c r="HN243" s="251"/>
      <c r="HO243" s="251"/>
      <c r="HP243" s="251"/>
      <c r="HQ243" s="251"/>
      <c r="HR243" s="251"/>
      <c r="HS243" s="251"/>
      <c r="HT243" s="251"/>
      <c r="HU243" s="251"/>
      <c r="HV243" s="251"/>
      <c r="HW243" s="251"/>
      <c r="HX243" s="251"/>
      <c r="HY243" s="251"/>
      <c r="HZ243" s="251"/>
      <c r="IA243" s="251"/>
      <c r="IB243" s="251"/>
      <c r="IC243" s="251"/>
      <c r="ID243" s="251"/>
      <c r="IE243" s="251"/>
      <c r="IF243" s="251"/>
      <c r="IG243" s="251"/>
      <c r="IH243" s="251"/>
      <c r="II243" s="251"/>
      <c r="IJ243" s="251"/>
      <c r="IK243" s="251"/>
      <c r="IL243" s="251"/>
      <c r="IM243" s="251"/>
      <c r="IN243" s="251"/>
      <c r="IO243" s="251"/>
      <c r="IP243" s="251"/>
      <c r="IQ243" s="251"/>
      <c r="IR243" s="251"/>
      <c r="IS243" s="251"/>
      <c r="IT243" s="251"/>
      <c r="IU243" s="251"/>
      <c r="IV243" s="251"/>
    </row>
    <row r="244" spans="1:256" hidden="1">
      <c r="A244" s="813"/>
      <c r="B244" s="798"/>
      <c r="C244" s="247" t="s">
        <v>2</v>
      </c>
      <c r="D244" s="248">
        <f>D242+D243</f>
        <v>65999</v>
      </c>
      <c r="E244" s="249">
        <f t="shared" ref="E244:P244" si="102">E242+E243</f>
        <v>3502</v>
      </c>
      <c r="F244" s="249">
        <f t="shared" si="102"/>
        <v>0</v>
      </c>
      <c r="G244" s="249">
        <f t="shared" si="102"/>
        <v>0</v>
      </c>
      <c r="H244" s="249">
        <f t="shared" si="102"/>
        <v>0</v>
      </c>
      <c r="I244" s="249">
        <f t="shared" si="102"/>
        <v>0</v>
      </c>
      <c r="J244" s="249">
        <f t="shared" si="102"/>
        <v>0</v>
      </c>
      <c r="K244" s="249">
        <f t="shared" si="102"/>
        <v>3502</v>
      </c>
      <c r="L244" s="249">
        <f t="shared" si="102"/>
        <v>0</v>
      </c>
      <c r="M244" s="249">
        <f t="shared" si="102"/>
        <v>62497</v>
      </c>
      <c r="N244" s="249">
        <f t="shared" si="102"/>
        <v>62497</v>
      </c>
      <c r="O244" s="249">
        <f t="shared" si="102"/>
        <v>62497</v>
      </c>
      <c r="P244" s="249">
        <f t="shared" si="102"/>
        <v>0</v>
      </c>
      <c r="Q244" s="250"/>
      <c r="R244" s="250"/>
      <c r="S244" s="250"/>
      <c r="T244" s="250"/>
      <c r="U244" s="250"/>
      <c r="V244" s="251"/>
      <c r="W244" s="251"/>
      <c r="X244" s="251"/>
      <c r="Y244" s="251"/>
      <c r="Z244" s="251"/>
      <c r="AA244" s="251"/>
      <c r="AB244" s="251"/>
      <c r="AC244" s="251"/>
      <c r="AD244" s="251"/>
      <c r="AE244" s="251"/>
      <c r="AF244" s="251"/>
      <c r="AG244" s="251"/>
      <c r="AH244" s="251"/>
      <c r="AI244" s="251"/>
      <c r="AJ244" s="251"/>
      <c r="AK244" s="251"/>
      <c r="AL244" s="251"/>
      <c r="AM244" s="251"/>
      <c r="AN244" s="251"/>
      <c r="AO244" s="251"/>
      <c r="AP244" s="251"/>
      <c r="AQ244" s="251"/>
      <c r="AR244" s="251"/>
      <c r="AS244" s="251"/>
      <c r="AT244" s="251"/>
      <c r="AU244" s="251"/>
      <c r="AV244" s="251"/>
      <c r="AW244" s="251"/>
      <c r="AX244" s="251"/>
      <c r="AY244" s="251"/>
      <c r="AZ244" s="251"/>
      <c r="BA244" s="251"/>
      <c r="BB244" s="251"/>
      <c r="BC244" s="251"/>
      <c r="BD244" s="251"/>
      <c r="BE244" s="251"/>
      <c r="BF244" s="251"/>
      <c r="BG244" s="251"/>
      <c r="BH244" s="251"/>
      <c r="BI244" s="251"/>
      <c r="BJ244" s="251"/>
      <c r="BK244" s="251"/>
      <c r="BL244" s="251"/>
      <c r="BM244" s="251"/>
      <c r="BN244" s="251"/>
      <c r="BO244" s="251"/>
      <c r="BP244" s="251"/>
      <c r="BQ244" s="251"/>
      <c r="BR244" s="251"/>
      <c r="BS244" s="251"/>
      <c r="BT244" s="251"/>
      <c r="BU244" s="251"/>
      <c r="BV244" s="251"/>
      <c r="BW244" s="251"/>
      <c r="BX244" s="251"/>
      <c r="BY244" s="251"/>
      <c r="BZ244" s="251"/>
      <c r="CA244" s="251"/>
      <c r="CB244" s="251"/>
      <c r="CC244" s="251"/>
      <c r="CD244" s="251"/>
      <c r="CE244" s="251"/>
      <c r="CF244" s="251"/>
      <c r="CG244" s="251"/>
      <c r="CH244" s="251"/>
      <c r="CI244" s="251"/>
      <c r="CJ244" s="251"/>
      <c r="CK244" s="251"/>
      <c r="CL244" s="251"/>
      <c r="CM244" s="251"/>
      <c r="CN244" s="251"/>
      <c r="CO244" s="251"/>
      <c r="CP244" s="251"/>
      <c r="CQ244" s="251"/>
      <c r="CR244" s="251"/>
      <c r="CS244" s="251"/>
      <c r="CT244" s="251"/>
      <c r="CU244" s="251"/>
      <c r="CV244" s="251"/>
      <c r="CW244" s="251"/>
      <c r="CX244" s="251"/>
      <c r="CY244" s="251"/>
      <c r="CZ244" s="251"/>
      <c r="DA244" s="251"/>
      <c r="DB244" s="251"/>
      <c r="DC244" s="251"/>
      <c r="DD244" s="251"/>
      <c r="DE244" s="251"/>
      <c r="DF244" s="251"/>
      <c r="DG244" s="251"/>
      <c r="DH244" s="251"/>
      <c r="DI244" s="251"/>
      <c r="DJ244" s="251"/>
      <c r="DK244" s="251"/>
      <c r="DL244" s="251"/>
      <c r="DM244" s="251"/>
      <c r="DN244" s="251"/>
      <c r="DO244" s="251"/>
      <c r="DP244" s="251"/>
      <c r="DQ244" s="251"/>
      <c r="DR244" s="251"/>
      <c r="DS244" s="251"/>
      <c r="DT244" s="251"/>
      <c r="DU244" s="251"/>
      <c r="DV244" s="251"/>
      <c r="DW244" s="251"/>
      <c r="DX244" s="251"/>
      <c r="DY244" s="251"/>
      <c r="DZ244" s="251"/>
      <c r="EA244" s="251"/>
      <c r="EB244" s="251"/>
      <c r="EC244" s="251"/>
      <c r="ED244" s="251"/>
      <c r="EE244" s="251"/>
      <c r="EF244" s="251"/>
      <c r="EG244" s="251"/>
      <c r="EH244" s="251"/>
      <c r="EI244" s="251"/>
      <c r="EJ244" s="251"/>
      <c r="EK244" s="251"/>
      <c r="EL244" s="251"/>
      <c r="EM244" s="251"/>
      <c r="EN244" s="251"/>
      <c r="EO244" s="251"/>
      <c r="EP244" s="251"/>
      <c r="EQ244" s="251"/>
      <c r="ER244" s="251"/>
      <c r="ES244" s="251"/>
      <c r="ET244" s="251"/>
      <c r="EU244" s="251"/>
      <c r="EV244" s="251"/>
      <c r="EW244" s="251"/>
      <c r="EX244" s="251"/>
      <c r="EY244" s="251"/>
      <c r="EZ244" s="251"/>
      <c r="FA244" s="251"/>
      <c r="FB244" s="251"/>
      <c r="FC244" s="251"/>
      <c r="FD244" s="251"/>
      <c r="FE244" s="251"/>
      <c r="FF244" s="251"/>
      <c r="FG244" s="251"/>
      <c r="FH244" s="251"/>
      <c r="FI244" s="251"/>
      <c r="FJ244" s="251"/>
      <c r="FK244" s="251"/>
      <c r="FL244" s="251"/>
      <c r="FM244" s="251"/>
      <c r="FN244" s="251"/>
      <c r="FO244" s="251"/>
      <c r="FP244" s="251"/>
      <c r="FQ244" s="251"/>
      <c r="FR244" s="251"/>
      <c r="FS244" s="251"/>
      <c r="FT244" s="251"/>
      <c r="FU244" s="251"/>
      <c r="FV244" s="251"/>
      <c r="FW244" s="251"/>
      <c r="FX244" s="251"/>
      <c r="FY244" s="251"/>
      <c r="FZ244" s="251"/>
      <c r="GA244" s="251"/>
      <c r="GB244" s="251"/>
      <c r="GC244" s="251"/>
      <c r="GD244" s="251"/>
      <c r="GE244" s="251"/>
      <c r="GF244" s="251"/>
      <c r="GG244" s="251"/>
      <c r="GH244" s="251"/>
      <c r="GI244" s="251"/>
      <c r="GJ244" s="251"/>
      <c r="GK244" s="251"/>
      <c r="GL244" s="251"/>
      <c r="GM244" s="251"/>
      <c r="GN244" s="251"/>
      <c r="GO244" s="251"/>
      <c r="GP244" s="251"/>
      <c r="GQ244" s="251"/>
      <c r="GR244" s="251"/>
      <c r="GS244" s="251"/>
      <c r="GT244" s="251"/>
      <c r="GU244" s="251"/>
      <c r="GV244" s="251"/>
      <c r="GW244" s="251"/>
      <c r="GX244" s="251"/>
      <c r="GY244" s="251"/>
      <c r="GZ244" s="251"/>
      <c r="HA244" s="251"/>
      <c r="HB244" s="251"/>
      <c r="HC244" s="251"/>
      <c r="HD244" s="251"/>
      <c r="HE244" s="251"/>
      <c r="HF244" s="251"/>
      <c r="HG244" s="251"/>
      <c r="HH244" s="251"/>
      <c r="HI244" s="251"/>
      <c r="HJ244" s="251"/>
      <c r="HK244" s="251"/>
      <c r="HL244" s="251"/>
      <c r="HM244" s="251"/>
      <c r="HN244" s="251"/>
      <c r="HO244" s="251"/>
      <c r="HP244" s="251"/>
      <c r="HQ244" s="251"/>
      <c r="HR244" s="251"/>
      <c r="HS244" s="251"/>
      <c r="HT244" s="251"/>
      <c r="HU244" s="251"/>
      <c r="HV244" s="251"/>
      <c r="HW244" s="251"/>
      <c r="HX244" s="251"/>
      <c r="HY244" s="251"/>
      <c r="HZ244" s="251"/>
      <c r="IA244" s="251"/>
      <c r="IB244" s="251"/>
      <c r="IC244" s="251"/>
      <c r="ID244" s="251"/>
      <c r="IE244" s="251"/>
      <c r="IF244" s="251"/>
      <c r="IG244" s="251"/>
      <c r="IH244" s="251"/>
      <c r="II244" s="251"/>
      <c r="IJ244" s="251"/>
      <c r="IK244" s="251"/>
      <c r="IL244" s="251"/>
      <c r="IM244" s="251"/>
      <c r="IN244" s="251"/>
      <c r="IO244" s="251"/>
      <c r="IP244" s="251"/>
      <c r="IQ244" s="251"/>
      <c r="IR244" s="251"/>
      <c r="IS244" s="251"/>
      <c r="IT244" s="251"/>
      <c r="IU244" s="251"/>
      <c r="IV244" s="251"/>
    </row>
    <row r="245" spans="1:256" ht="12.75" customHeight="1">
      <c r="A245" s="820">
        <v>85120</v>
      </c>
      <c r="B245" s="796" t="s">
        <v>197</v>
      </c>
      <c r="C245" s="247" t="s">
        <v>0</v>
      </c>
      <c r="D245" s="248">
        <f>E245+M245</f>
        <v>2000942</v>
      </c>
      <c r="E245" s="249">
        <f>F245+I245+J245+K245+L245</f>
        <v>1085398</v>
      </c>
      <c r="F245" s="249">
        <f>G245+H245</f>
        <v>1085398</v>
      </c>
      <c r="G245" s="249">
        <v>0</v>
      </c>
      <c r="H245" s="249">
        <v>1085398</v>
      </c>
      <c r="I245" s="249">
        <v>0</v>
      </c>
      <c r="J245" s="249">
        <v>0</v>
      </c>
      <c r="K245" s="249">
        <v>0</v>
      </c>
      <c r="L245" s="249">
        <v>0</v>
      </c>
      <c r="M245" s="249">
        <f>N245+P245</f>
        <v>915544</v>
      </c>
      <c r="N245" s="249">
        <v>915544</v>
      </c>
      <c r="O245" s="249">
        <v>0</v>
      </c>
      <c r="P245" s="249">
        <v>0</v>
      </c>
      <c r="Q245" s="250"/>
      <c r="R245" s="250"/>
      <c r="S245" s="250"/>
      <c r="T245" s="250"/>
      <c r="U245" s="250"/>
      <c r="V245" s="251"/>
      <c r="W245" s="251"/>
      <c r="X245" s="251"/>
      <c r="Y245" s="251"/>
      <c r="Z245" s="251"/>
      <c r="AA245" s="251"/>
      <c r="AB245" s="251"/>
      <c r="AC245" s="251"/>
      <c r="AD245" s="251"/>
      <c r="AE245" s="251"/>
      <c r="AF245" s="251"/>
      <c r="AG245" s="251"/>
      <c r="AH245" s="251"/>
      <c r="AI245" s="251"/>
      <c r="AJ245" s="251"/>
      <c r="AK245" s="251"/>
      <c r="AL245" s="251"/>
      <c r="AM245" s="251"/>
      <c r="AN245" s="251"/>
      <c r="AO245" s="251"/>
      <c r="AP245" s="251"/>
      <c r="AQ245" s="251"/>
      <c r="AR245" s="251"/>
      <c r="AS245" s="251"/>
      <c r="AT245" s="251"/>
      <c r="AU245" s="251"/>
      <c r="AV245" s="251"/>
      <c r="AW245" s="251"/>
      <c r="AX245" s="251"/>
      <c r="AY245" s="251"/>
      <c r="AZ245" s="251"/>
      <c r="BA245" s="251"/>
      <c r="BB245" s="251"/>
      <c r="BC245" s="251"/>
      <c r="BD245" s="251"/>
      <c r="BE245" s="251"/>
      <c r="BF245" s="251"/>
      <c r="BG245" s="251"/>
      <c r="BH245" s="251"/>
      <c r="BI245" s="251"/>
      <c r="BJ245" s="251"/>
      <c r="BK245" s="251"/>
      <c r="BL245" s="251"/>
      <c r="BM245" s="251"/>
      <c r="BN245" s="251"/>
      <c r="BO245" s="251"/>
      <c r="BP245" s="251"/>
      <c r="BQ245" s="251"/>
      <c r="BR245" s="251"/>
      <c r="BS245" s="251"/>
      <c r="BT245" s="251"/>
      <c r="BU245" s="251"/>
      <c r="BV245" s="251"/>
      <c r="BW245" s="251"/>
      <c r="BX245" s="251"/>
      <c r="BY245" s="251"/>
      <c r="BZ245" s="251"/>
      <c r="CA245" s="251"/>
      <c r="CB245" s="251"/>
      <c r="CC245" s="251"/>
      <c r="CD245" s="251"/>
      <c r="CE245" s="251"/>
      <c r="CF245" s="251"/>
      <c r="CG245" s="251"/>
      <c r="CH245" s="251"/>
      <c r="CI245" s="251"/>
      <c r="CJ245" s="251"/>
      <c r="CK245" s="251"/>
      <c r="CL245" s="251"/>
      <c r="CM245" s="251"/>
      <c r="CN245" s="251"/>
      <c r="CO245" s="251"/>
      <c r="CP245" s="251"/>
      <c r="CQ245" s="251"/>
      <c r="CR245" s="251"/>
      <c r="CS245" s="251"/>
      <c r="CT245" s="251"/>
      <c r="CU245" s="251"/>
      <c r="CV245" s="251"/>
      <c r="CW245" s="251"/>
      <c r="CX245" s="251"/>
      <c r="CY245" s="251"/>
      <c r="CZ245" s="251"/>
      <c r="DA245" s="251"/>
      <c r="DB245" s="251"/>
      <c r="DC245" s="251"/>
      <c r="DD245" s="251"/>
      <c r="DE245" s="251"/>
      <c r="DF245" s="251"/>
      <c r="DG245" s="251"/>
      <c r="DH245" s="251"/>
      <c r="DI245" s="251"/>
      <c r="DJ245" s="251"/>
      <c r="DK245" s="251"/>
      <c r="DL245" s="251"/>
      <c r="DM245" s="251"/>
      <c r="DN245" s="251"/>
      <c r="DO245" s="251"/>
      <c r="DP245" s="251"/>
      <c r="DQ245" s="251"/>
      <c r="DR245" s="251"/>
      <c r="DS245" s="251"/>
      <c r="DT245" s="251"/>
      <c r="DU245" s="251"/>
      <c r="DV245" s="251"/>
      <c r="DW245" s="251"/>
      <c r="DX245" s="251"/>
      <c r="DY245" s="251"/>
      <c r="DZ245" s="251"/>
      <c r="EA245" s="251"/>
      <c r="EB245" s="251"/>
      <c r="EC245" s="251"/>
      <c r="ED245" s="251"/>
      <c r="EE245" s="251"/>
      <c r="EF245" s="251"/>
      <c r="EG245" s="251"/>
      <c r="EH245" s="251"/>
      <c r="EI245" s="251"/>
      <c r="EJ245" s="251"/>
      <c r="EK245" s="251"/>
      <c r="EL245" s="251"/>
      <c r="EM245" s="251"/>
      <c r="EN245" s="251"/>
      <c r="EO245" s="251"/>
      <c r="EP245" s="251"/>
      <c r="EQ245" s="251"/>
      <c r="ER245" s="251"/>
      <c r="ES245" s="251"/>
      <c r="ET245" s="251"/>
      <c r="EU245" s="251"/>
      <c r="EV245" s="251"/>
      <c r="EW245" s="251"/>
      <c r="EX245" s="251"/>
      <c r="EY245" s="251"/>
      <c r="EZ245" s="251"/>
      <c r="FA245" s="251"/>
      <c r="FB245" s="251"/>
      <c r="FC245" s="251"/>
      <c r="FD245" s="251"/>
      <c r="FE245" s="251"/>
      <c r="FF245" s="251"/>
      <c r="FG245" s="251"/>
      <c r="FH245" s="251"/>
      <c r="FI245" s="251"/>
      <c r="FJ245" s="251"/>
      <c r="FK245" s="251"/>
      <c r="FL245" s="251"/>
      <c r="FM245" s="251"/>
      <c r="FN245" s="251"/>
      <c r="FO245" s="251"/>
      <c r="FP245" s="251"/>
      <c r="FQ245" s="251"/>
      <c r="FR245" s="251"/>
      <c r="FS245" s="251"/>
      <c r="FT245" s="251"/>
      <c r="FU245" s="251"/>
      <c r="FV245" s="251"/>
      <c r="FW245" s="251"/>
      <c r="FX245" s="251"/>
      <c r="FY245" s="251"/>
      <c r="FZ245" s="251"/>
      <c r="GA245" s="251"/>
      <c r="GB245" s="251"/>
      <c r="GC245" s="251"/>
      <c r="GD245" s="251"/>
      <c r="GE245" s="251"/>
      <c r="GF245" s="251"/>
      <c r="GG245" s="251"/>
      <c r="GH245" s="251"/>
      <c r="GI245" s="251"/>
      <c r="GJ245" s="251"/>
      <c r="GK245" s="251"/>
      <c r="GL245" s="251"/>
      <c r="GM245" s="251"/>
      <c r="GN245" s="251"/>
      <c r="GO245" s="251"/>
      <c r="GP245" s="251"/>
      <c r="GQ245" s="251"/>
      <c r="GR245" s="251"/>
      <c r="GS245" s="251"/>
      <c r="GT245" s="251"/>
      <c r="GU245" s="251"/>
      <c r="GV245" s="251"/>
      <c r="GW245" s="251"/>
      <c r="GX245" s="251"/>
      <c r="GY245" s="251"/>
      <c r="GZ245" s="251"/>
      <c r="HA245" s="251"/>
      <c r="HB245" s="251"/>
      <c r="HC245" s="251"/>
      <c r="HD245" s="251"/>
      <c r="HE245" s="251"/>
      <c r="HF245" s="251"/>
      <c r="HG245" s="251"/>
      <c r="HH245" s="251"/>
      <c r="HI245" s="251"/>
      <c r="HJ245" s="251"/>
      <c r="HK245" s="251"/>
      <c r="HL245" s="251"/>
      <c r="HM245" s="251"/>
      <c r="HN245" s="251"/>
      <c r="HO245" s="251"/>
      <c r="HP245" s="251"/>
      <c r="HQ245" s="251"/>
      <c r="HR245" s="251"/>
      <c r="HS245" s="251"/>
      <c r="HT245" s="251"/>
      <c r="HU245" s="251"/>
      <c r="HV245" s="251"/>
      <c r="HW245" s="251"/>
      <c r="HX245" s="251"/>
      <c r="HY245" s="251"/>
      <c r="HZ245" s="251"/>
      <c r="IA245" s="251"/>
      <c r="IB245" s="251"/>
      <c r="IC245" s="251"/>
      <c r="ID245" s="251"/>
      <c r="IE245" s="251"/>
      <c r="IF245" s="251"/>
      <c r="IG245" s="251"/>
      <c r="IH245" s="251"/>
      <c r="II245" s="251"/>
      <c r="IJ245" s="251"/>
      <c r="IK245" s="251"/>
      <c r="IL245" s="251"/>
      <c r="IM245" s="251"/>
      <c r="IN245" s="251"/>
      <c r="IO245" s="251"/>
      <c r="IP245" s="251"/>
      <c r="IQ245" s="251"/>
      <c r="IR245" s="251"/>
      <c r="IS245" s="251"/>
      <c r="IT245" s="251"/>
      <c r="IU245" s="251"/>
      <c r="IV245" s="251"/>
    </row>
    <row r="246" spans="1:256" ht="12.75" customHeight="1">
      <c r="A246" s="821"/>
      <c r="B246" s="797"/>
      <c r="C246" s="247" t="s">
        <v>1</v>
      </c>
      <c r="D246" s="248">
        <f>E246+M246</f>
        <v>-1085398</v>
      </c>
      <c r="E246" s="249">
        <f>F246+I246+J246+K246+L246</f>
        <v>-1085398</v>
      </c>
      <c r="F246" s="249">
        <f>G246+H246</f>
        <v>-1085398</v>
      </c>
      <c r="G246" s="249"/>
      <c r="H246" s="249">
        <v>-1085398</v>
      </c>
      <c r="I246" s="249"/>
      <c r="J246" s="249"/>
      <c r="K246" s="249"/>
      <c r="L246" s="249"/>
      <c r="M246" s="249">
        <f t="shared" ref="M246:M270" si="103">N246+P246</f>
        <v>0</v>
      </c>
      <c r="N246" s="249"/>
      <c r="O246" s="249"/>
      <c r="P246" s="249"/>
      <c r="Q246" s="250"/>
      <c r="R246" s="250"/>
      <c r="S246" s="250"/>
      <c r="T246" s="250"/>
      <c r="U246" s="250"/>
      <c r="V246" s="251"/>
      <c r="W246" s="251"/>
      <c r="X246" s="251"/>
      <c r="Y246" s="251"/>
      <c r="Z246" s="251"/>
      <c r="AA246" s="251"/>
      <c r="AB246" s="251"/>
      <c r="AC246" s="251"/>
      <c r="AD246" s="251"/>
      <c r="AE246" s="251"/>
      <c r="AF246" s="251"/>
      <c r="AG246" s="251"/>
      <c r="AH246" s="251"/>
      <c r="AI246" s="251"/>
      <c r="AJ246" s="251"/>
      <c r="AK246" s="251"/>
      <c r="AL246" s="251"/>
      <c r="AM246" s="251"/>
      <c r="AN246" s="251"/>
      <c r="AO246" s="251"/>
      <c r="AP246" s="251"/>
      <c r="AQ246" s="251"/>
      <c r="AR246" s="251"/>
      <c r="AS246" s="251"/>
      <c r="AT246" s="251"/>
      <c r="AU246" s="251"/>
      <c r="AV246" s="251"/>
      <c r="AW246" s="251"/>
      <c r="AX246" s="251"/>
      <c r="AY246" s="251"/>
      <c r="AZ246" s="251"/>
      <c r="BA246" s="251"/>
      <c r="BB246" s="251"/>
      <c r="BC246" s="251"/>
      <c r="BD246" s="251"/>
      <c r="BE246" s="251"/>
      <c r="BF246" s="251"/>
      <c r="BG246" s="251"/>
      <c r="BH246" s="251"/>
      <c r="BI246" s="251"/>
      <c r="BJ246" s="251"/>
      <c r="BK246" s="251"/>
      <c r="BL246" s="251"/>
      <c r="BM246" s="251"/>
      <c r="BN246" s="251"/>
      <c r="BO246" s="251"/>
      <c r="BP246" s="251"/>
      <c r="BQ246" s="251"/>
      <c r="BR246" s="251"/>
      <c r="BS246" s="251"/>
      <c r="BT246" s="251"/>
      <c r="BU246" s="251"/>
      <c r="BV246" s="251"/>
      <c r="BW246" s="251"/>
      <c r="BX246" s="251"/>
      <c r="BY246" s="251"/>
      <c r="BZ246" s="251"/>
      <c r="CA246" s="251"/>
      <c r="CB246" s="251"/>
      <c r="CC246" s="251"/>
      <c r="CD246" s="251"/>
      <c r="CE246" s="251"/>
      <c r="CF246" s="251"/>
      <c r="CG246" s="251"/>
      <c r="CH246" s="251"/>
      <c r="CI246" s="251"/>
      <c r="CJ246" s="251"/>
      <c r="CK246" s="251"/>
      <c r="CL246" s="251"/>
      <c r="CM246" s="251"/>
      <c r="CN246" s="251"/>
      <c r="CO246" s="251"/>
      <c r="CP246" s="251"/>
      <c r="CQ246" s="251"/>
      <c r="CR246" s="251"/>
      <c r="CS246" s="251"/>
      <c r="CT246" s="251"/>
      <c r="CU246" s="251"/>
      <c r="CV246" s="251"/>
      <c r="CW246" s="251"/>
      <c r="CX246" s="251"/>
      <c r="CY246" s="251"/>
      <c r="CZ246" s="251"/>
      <c r="DA246" s="251"/>
      <c r="DB246" s="251"/>
      <c r="DC246" s="251"/>
      <c r="DD246" s="251"/>
      <c r="DE246" s="251"/>
      <c r="DF246" s="251"/>
      <c r="DG246" s="251"/>
      <c r="DH246" s="251"/>
      <c r="DI246" s="251"/>
      <c r="DJ246" s="251"/>
      <c r="DK246" s="251"/>
      <c r="DL246" s="251"/>
      <c r="DM246" s="251"/>
      <c r="DN246" s="251"/>
      <c r="DO246" s="251"/>
      <c r="DP246" s="251"/>
      <c r="DQ246" s="251"/>
      <c r="DR246" s="251"/>
      <c r="DS246" s="251"/>
      <c r="DT246" s="251"/>
      <c r="DU246" s="251"/>
      <c r="DV246" s="251"/>
      <c r="DW246" s="251"/>
      <c r="DX246" s="251"/>
      <c r="DY246" s="251"/>
      <c r="DZ246" s="251"/>
      <c r="EA246" s="251"/>
      <c r="EB246" s="251"/>
      <c r="EC246" s="251"/>
      <c r="ED246" s="251"/>
      <c r="EE246" s="251"/>
      <c r="EF246" s="251"/>
      <c r="EG246" s="251"/>
      <c r="EH246" s="251"/>
      <c r="EI246" s="251"/>
      <c r="EJ246" s="251"/>
      <c r="EK246" s="251"/>
      <c r="EL246" s="251"/>
      <c r="EM246" s="251"/>
      <c r="EN246" s="251"/>
      <c r="EO246" s="251"/>
      <c r="EP246" s="251"/>
      <c r="EQ246" s="251"/>
      <c r="ER246" s="251"/>
      <c r="ES246" s="251"/>
      <c r="ET246" s="251"/>
      <c r="EU246" s="251"/>
      <c r="EV246" s="251"/>
      <c r="EW246" s="251"/>
      <c r="EX246" s="251"/>
      <c r="EY246" s="251"/>
      <c r="EZ246" s="251"/>
      <c r="FA246" s="251"/>
      <c r="FB246" s="251"/>
      <c r="FC246" s="251"/>
      <c r="FD246" s="251"/>
      <c r="FE246" s="251"/>
      <c r="FF246" s="251"/>
      <c r="FG246" s="251"/>
      <c r="FH246" s="251"/>
      <c r="FI246" s="251"/>
      <c r="FJ246" s="251"/>
      <c r="FK246" s="251"/>
      <c r="FL246" s="251"/>
      <c r="FM246" s="251"/>
      <c r="FN246" s="251"/>
      <c r="FO246" s="251"/>
      <c r="FP246" s="251"/>
      <c r="FQ246" s="251"/>
      <c r="FR246" s="251"/>
      <c r="FS246" s="251"/>
      <c r="FT246" s="251"/>
      <c r="FU246" s="251"/>
      <c r="FV246" s="251"/>
      <c r="FW246" s="251"/>
      <c r="FX246" s="251"/>
      <c r="FY246" s="251"/>
      <c r="FZ246" s="251"/>
      <c r="GA246" s="251"/>
      <c r="GB246" s="251"/>
      <c r="GC246" s="251"/>
      <c r="GD246" s="251"/>
      <c r="GE246" s="251"/>
      <c r="GF246" s="251"/>
      <c r="GG246" s="251"/>
      <c r="GH246" s="251"/>
      <c r="GI246" s="251"/>
      <c r="GJ246" s="251"/>
      <c r="GK246" s="251"/>
      <c r="GL246" s="251"/>
      <c r="GM246" s="251"/>
      <c r="GN246" s="251"/>
      <c r="GO246" s="251"/>
      <c r="GP246" s="251"/>
      <c r="GQ246" s="251"/>
      <c r="GR246" s="251"/>
      <c r="GS246" s="251"/>
      <c r="GT246" s="251"/>
      <c r="GU246" s="251"/>
      <c r="GV246" s="251"/>
      <c r="GW246" s="251"/>
      <c r="GX246" s="251"/>
      <c r="GY246" s="251"/>
      <c r="GZ246" s="251"/>
      <c r="HA246" s="251"/>
      <c r="HB246" s="251"/>
      <c r="HC246" s="251"/>
      <c r="HD246" s="251"/>
      <c r="HE246" s="251"/>
      <c r="HF246" s="251"/>
      <c r="HG246" s="251"/>
      <c r="HH246" s="251"/>
      <c r="HI246" s="251"/>
      <c r="HJ246" s="251"/>
      <c r="HK246" s="251"/>
      <c r="HL246" s="251"/>
      <c r="HM246" s="251"/>
      <c r="HN246" s="251"/>
      <c r="HO246" s="251"/>
      <c r="HP246" s="251"/>
      <c r="HQ246" s="251"/>
      <c r="HR246" s="251"/>
      <c r="HS246" s="251"/>
      <c r="HT246" s="251"/>
      <c r="HU246" s="251"/>
      <c r="HV246" s="251"/>
      <c r="HW246" s="251"/>
      <c r="HX246" s="251"/>
      <c r="HY246" s="251"/>
      <c r="HZ246" s="251"/>
      <c r="IA246" s="251"/>
      <c r="IB246" s="251"/>
      <c r="IC246" s="251"/>
      <c r="ID246" s="251"/>
      <c r="IE246" s="251"/>
      <c r="IF246" s="251"/>
      <c r="IG246" s="251"/>
      <c r="IH246" s="251"/>
      <c r="II246" s="251"/>
      <c r="IJ246" s="251"/>
      <c r="IK246" s="251"/>
      <c r="IL246" s="251"/>
      <c r="IM246" s="251"/>
      <c r="IN246" s="251"/>
      <c r="IO246" s="251"/>
      <c r="IP246" s="251"/>
      <c r="IQ246" s="251"/>
      <c r="IR246" s="251"/>
      <c r="IS246" s="251"/>
      <c r="IT246" s="251"/>
      <c r="IU246" s="251"/>
      <c r="IV246" s="251"/>
    </row>
    <row r="247" spans="1:256" ht="12.75" customHeight="1">
      <c r="A247" s="822"/>
      <c r="B247" s="798"/>
      <c r="C247" s="247" t="s">
        <v>2</v>
      </c>
      <c r="D247" s="248">
        <f>D245+D246</f>
        <v>915544</v>
      </c>
      <c r="E247" s="249">
        <f t="shared" ref="E247:P247" si="104">E245+E246</f>
        <v>0</v>
      </c>
      <c r="F247" s="249">
        <f t="shared" si="104"/>
        <v>0</v>
      </c>
      <c r="G247" s="249">
        <f t="shared" si="104"/>
        <v>0</v>
      </c>
      <c r="H247" s="249">
        <f t="shared" si="104"/>
        <v>0</v>
      </c>
      <c r="I247" s="249">
        <f t="shared" si="104"/>
        <v>0</v>
      </c>
      <c r="J247" s="249">
        <f t="shared" si="104"/>
        <v>0</v>
      </c>
      <c r="K247" s="249">
        <f t="shared" si="104"/>
        <v>0</v>
      </c>
      <c r="L247" s="249">
        <f t="shared" si="104"/>
        <v>0</v>
      </c>
      <c r="M247" s="249">
        <f t="shared" si="104"/>
        <v>915544</v>
      </c>
      <c r="N247" s="249">
        <f t="shared" si="104"/>
        <v>915544</v>
      </c>
      <c r="O247" s="249">
        <f t="shared" si="104"/>
        <v>0</v>
      </c>
      <c r="P247" s="249">
        <f t="shared" si="104"/>
        <v>0</v>
      </c>
      <c r="Q247" s="250"/>
      <c r="R247" s="250"/>
      <c r="S247" s="250"/>
      <c r="T247" s="250"/>
      <c r="U247" s="250"/>
      <c r="V247" s="251"/>
      <c r="W247" s="251"/>
      <c r="X247" s="251"/>
      <c r="Y247" s="251"/>
      <c r="Z247" s="251"/>
      <c r="AA247" s="251"/>
      <c r="AB247" s="251"/>
      <c r="AC247" s="251"/>
      <c r="AD247" s="251"/>
      <c r="AE247" s="251"/>
      <c r="AF247" s="251"/>
      <c r="AG247" s="251"/>
      <c r="AH247" s="251"/>
      <c r="AI247" s="251"/>
      <c r="AJ247" s="251"/>
      <c r="AK247" s="251"/>
      <c r="AL247" s="251"/>
      <c r="AM247" s="251"/>
      <c r="AN247" s="251"/>
      <c r="AO247" s="251"/>
      <c r="AP247" s="251"/>
      <c r="AQ247" s="251"/>
      <c r="AR247" s="251"/>
      <c r="AS247" s="251"/>
      <c r="AT247" s="251"/>
      <c r="AU247" s="251"/>
      <c r="AV247" s="251"/>
      <c r="AW247" s="251"/>
      <c r="AX247" s="251"/>
      <c r="AY247" s="251"/>
      <c r="AZ247" s="251"/>
      <c r="BA247" s="251"/>
      <c r="BB247" s="251"/>
      <c r="BC247" s="251"/>
      <c r="BD247" s="251"/>
      <c r="BE247" s="251"/>
      <c r="BF247" s="251"/>
      <c r="BG247" s="251"/>
      <c r="BH247" s="251"/>
      <c r="BI247" s="251"/>
      <c r="BJ247" s="251"/>
      <c r="BK247" s="251"/>
      <c r="BL247" s="251"/>
      <c r="BM247" s="251"/>
      <c r="BN247" s="251"/>
      <c r="BO247" s="251"/>
      <c r="BP247" s="251"/>
      <c r="BQ247" s="251"/>
      <c r="BR247" s="251"/>
      <c r="BS247" s="251"/>
      <c r="BT247" s="251"/>
      <c r="BU247" s="251"/>
      <c r="BV247" s="251"/>
      <c r="BW247" s="251"/>
      <c r="BX247" s="251"/>
      <c r="BY247" s="251"/>
      <c r="BZ247" s="251"/>
      <c r="CA247" s="251"/>
      <c r="CB247" s="251"/>
      <c r="CC247" s="251"/>
      <c r="CD247" s="251"/>
      <c r="CE247" s="251"/>
      <c r="CF247" s="251"/>
      <c r="CG247" s="251"/>
      <c r="CH247" s="251"/>
      <c r="CI247" s="251"/>
      <c r="CJ247" s="251"/>
      <c r="CK247" s="251"/>
      <c r="CL247" s="251"/>
      <c r="CM247" s="251"/>
      <c r="CN247" s="251"/>
      <c r="CO247" s="251"/>
      <c r="CP247" s="251"/>
      <c r="CQ247" s="251"/>
      <c r="CR247" s="251"/>
      <c r="CS247" s="251"/>
      <c r="CT247" s="251"/>
      <c r="CU247" s="251"/>
      <c r="CV247" s="251"/>
      <c r="CW247" s="251"/>
      <c r="CX247" s="251"/>
      <c r="CY247" s="251"/>
      <c r="CZ247" s="251"/>
      <c r="DA247" s="251"/>
      <c r="DB247" s="251"/>
      <c r="DC247" s="251"/>
      <c r="DD247" s="251"/>
      <c r="DE247" s="251"/>
      <c r="DF247" s="251"/>
      <c r="DG247" s="251"/>
      <c r="DH247" s="251"/>
      <c r="DI247" s="251"/>
      <c r="DJ247" s="251"/>
      <c r="DK247" s="251"/>
      <c r="DL247" s="251"/>
      <c r="DM247" s="251"/>
      <c r="DN247" s="251"/>
      <c r="DO247" s="251"/>
      <c r="DP247" s="251"/>
      <c r="DQ247" s="251"/>
      <c r="DR247" s="251"/>
      <c r="DS247" s="251"/>
      <c r="DT247" s="251"/>
      <c r="DU247" s="251"/>
      <c r="DV247" s="251"/>
      <c r="DW247" s="251"/>
      <c r="DX247" s="251"/>
      <c r="DY247" s="251"/>
      <c r="DZ247" s="251"/>
      <c r="EA247" s="251"/>
      <c r="EB247" s="251"/>
      <c r="EC247" s="251"/>
      <c r="ED247" s="251"/>
      <c r="EE247" s="251"/>
      <c r="EF247" s="251"/>
      <c r="EG247" s="251"/>
      <c r="EH247" s="251"/>
      <c r="EI247" s="251"/>
      <c r="EJ247" s="251"/>
      <c r="EK247" s="251"/>
      <c r="EL247" s="251"/>
      <c r="EM247" s="251"/>
      <c r="EN247" s="251"/>
      <c r="EO247" s="251"/>
      <c r="EP247" s="251"/>
      <c r="EQ247" s="251"/>
      <c r="ER247" s="251"/>
      <c r="ES247" s="251"/>
      <c r="ET247" s="251"/>
      <c r="EU247" s="251"/>
      <c r="EV247" s="251"/>
      <c r="EW247" s="251"/>
      <c r="EX247" s="251"/>
      <c r="EY247" s="251"/>
      <c r="EZ247" s="251"/>
      <c r="FA247" s="251"/>
      <c r="FB247" s="251"/>
      <c r="FC247" s="251"/>
      <c r="FD247" s="251"/>
      <c r="FE247" s="251"/>
      <c r="FF247" s="251"/>
      <c r="FG247" s="251"/>
      <c r="FH247" s="251"/>
      <c r="FI247" s="251"/>
      <c r="FJ247" s="251"/>
      <c r="FK247" s="251"/>
      <c r="FL247" s="251"/>
      <c r="FM247" s="251"/>
      <c r="FN247" s="251"/>
      <c r="FO247" s="251"/>
      <c r="FP247" s="251"/>
      <c r="FQ247" s="251"/>
      <c r="FR247" s="251"/>
      <c r="FS247" s="251"/>
      <c r="FT247" s="251"/>
      <c r="FU247" s="251"/>
      <c r="FV247" s="251"/>
      <c r="FW247" s="251"/>
      <c r="FX247" s="251"/>
      <c r="FY247" s="251"/>
      <c r="FZ247" s="251"/>
      <c r="GA247" s="251"/>
      <c r="GB247" s="251"/>
      <c r="GC247" s="251"/>
      <c r="GD247" s="251"/>
      <c r="GE247" s="251"/>
      <c r="GF247" s="251"/>
      <c r="GG247" s="251"/>
      <c r="GH247" s="251"/>
      <c r="GI247" s="251"/>
      <c r="GJ247" s="251"/>
      <c r="GK247" s="251"/>
      <c r="GL247" s="251"/>
      <c r="GM247" s="251"/>
      <c r="GN247" s="251"/>
      <c r="GO247" s="251"/>
      <c r="GP247" s="251"/>
      <c r="GQ247" s="251"/>
      <c r="GR247" s="251"/>
      <c r="GS247" s="251"/>
      <c r="GT247" s="251"/>
      <c r="GU247" s="251"/>
      <c r="GV247" s="251"/>
      <c r="GW247" s="251"/>
      <c r="GX247" s="251"/>
      <c r="GY247" s="251"/>
      <c r="GZ247" s="251"/>
      <c r="HA247" s="251"/>
      <c r="HB247" s="251"/>
      <c r="HC247" s="251"/>
      <c r="HD247" s="251"/>
      <c r="HE247" s="251"/>
      <c r="HF247" s="251"/>
      <c r="HG247" s="251"/>
      <c r="HH247" s="251"/>
      <c r="HI247" s="251"/>
      <c r="HJ247" s="251"/>
      <c r="HK247" s="251"/>
      <c r="HL247" s="251"/>
      <c r="HM247" s="251"/>
      <c r="HN247" s="251"/>
      <c r="HO247" s="251"/>
      <c r="HP247" s="251"/>
      <c r="HQ247" s="251"/>
      <c r="HR247" s="251"/>
      <c r="HS247" s="251"/>
      <c r="HT247" s="251"/>
      <c r="HU247" s="251"/>
      <c r="HV247" s="251"/>
      <c r="HW247" s="251"/>
      <c r="HX247" s="251"/>
      <c r="HY247" s="251"/>
      <c r="HZ247" s="251"/>
      <c r="IA247" s="251"/>
      <c r="IB247" s="251"/>
      <c r="IC247" s="251"/>
      <c r="ID247" s="251"/>
      <c r="IE247" s="251"/>
      <c r="IF247" s="251"/>
      <c r="IG247" s="251"/>
      <c r="IH247" s="251"/>
      <c r="II247" s="251"/>
      <c r="IJ247" s="251"/>
      <c r="IK247" s="251"/>
      <c r="IL247" s="251"/>
      <c r="IM247" s="251"/>
      <c r="IN247" s="251"/>
      <c r="IO247" s="251"/>
      <c r="IP247" s="251"/>
      <c r="IQ247" s="251"/>
      <c r="IR247" s="251"/>
      <c r="IS247" s="251"/>
      <c r="IT247" s="251"/>
      <c r="IU247" s="251"/>
      <c r="IV247" s="251"/>
    </row>
    <row r="248" spans="1:256" hidden="1">
      <c r="A248" s="820">
        <v>85141</v>
      </c>
      <c r="B248" s="796" t="s">
        <v>580</v>
      </c>
      <c r="C248" s="247" t="s">
        <v>0</v>
      </c>
      <c r="D248" s="248">
        <f>E248+M248</f>
        <v>60000</v>
      </c>
      <c r="E248" s="249">
        <f>F248+I248+J248+K248+L248</f>
        <v>0</v>
      </c>
      <c r="F248" s="249">
        <f>G248+H248</f>
        <v>0</v>
      </c>
      <c r="G248" s="249">
        <v>0</v>
      </c>
      <c r="H248" s="249">
        <v>0</v>
      </c>
      <c r="I248" s="249">
        <v>0</v>
      </c>
      <c r="J248" s="249">
        <v>0</v>
      </c>
      <c r="K248" s="249">
        <v>0</v>
      </c>
      <c r="L248" s="249">
        <v>0</v>
      </c>
      <c r="M248" s="249">
        <f t="shared" si="103"/>
        <v>60000</v>
      </c>
      <c r="N248" s="249">
        <v>60000</v>
      </c>
      <c r="O248" s="249">
        <v>0</v>
      </c>
      <c r="P248" s="249">
        <v>0</v>
      </c>
      <c r="Q248" s="250"/>
      <c r="R248" s="250"/>
      <c r="S248" s="250"/>
      <c r="T248" s="250"/>
      <c r="U248" s="250"/>
      <c r="V248" s="251"/>
      <c r="W248" s="251"/>
      <c r="X248" s="251"/>
      <c r="Y248" s="251"/>
      <c r="Z248" s="251"/>
      <c r="AA248" s="251"/>
      <c r="AB248" s="251"/>
      <c r="AC248" s="251"/>
      <c r="AD248" s="251"/>
      <c r="AE248" s="251"/>
      <c r="AF248" s="251"/>
      <c r="AG248" s="251"/>
      <c r="AH248" s="251"/>
      <c r="AI248" s="251"/>
      <c r="AJ248" s="251"/>
      <c r="AK248" s="251"/>
      <c r="AL248" s="251"/>
      <c r="AM248" s="251"/>
      <c r="AN248" s="251"/>
      <c r="AO248" s="251"/>
      <c r="AP248" s="251"/>
      <c r="AQ248" s="251"/>
      <c r="AR248" s="251"/>
      <c r="AS248" s="251"/>
      <c r="AT248" s="251"/>
      <c r="AU248" s="251"/>
      <c r="AV248" s="251"/>
      <c r="AW248" s="251"/>
      <c r="AX248" s="251"/>
      <c r="AY248" s="251"/>
      <c r="AZ248" s="251"/>
      <c r="BA248" s="251"/>
      <c r="BB248" s="251"/>
      <c r="BC248" s="251"/>
      <c r="BD248" s="251"/>
      <c r="BE248" s="251"/>
      <c r="BF248" s="251"/>
      <c r="BG248" s="251"/>
      <c r="BH248" s="251"/>
      <c r="BI248" s="251"/>
      <c r="BJ248" s="251"/>
      <c r="BK248" s="251"/>
      <c r="BL248" s="251"/>
      <c r="BM248" s="251"/>
      <c r="BN248" s="251"/>
      <c r="BO248" s="251"/>
      <c r="BP248" s="251"/>
      <c r="BQ248" s="251"/>
      <c r="BR248" s="251"/>
      <c r="BS248" s="251"/>
      <c r="BT248" s="251"/>
      <c r="BU248" s="251"/>
      <c r="BV248" s="251"/>
      <c r="BW248" s="251"/>
      <c r="BX248" s="251"/>
      <c r="BY248" s="251"/>
      <c r="BZ248" s="251"/>
      <c r="CA248" s="251"/>
      <c r="CB248" s="251"/>
      <c r="CC248" s="251"/>
      <c r="CD248" s="251"/>
      <c r="CE248" s="251"/>
      <c r="CF248" s="251"/>
      <c r="CG248" s="251"/>
      <c r="CH248" s="251"/>
      <c r="CI248" s="251"/>
      <c r="CJ248" s="251"/>
      <c r="CK248" s="251"/>
      <c r="CL248" s="251"/>
      <c r="CM248" s="251"/>
      <c r="CN248" s="251"/>
      <c r="CO248" s="251"/>
      <c r="CP248" s="251"/>
      <c r="CQ248" s="251"/>
      <c r="CR248" s="251"/>
      <c r="CS248" s="251"/>
      <c r="CT248" s="251"/>
      <c r="CU248" s="251"/>
      <c r="CV248" s="251"/>
      <c r="CW248" s="251"/>
      <c r="CX248" s="251"/>
      <c r="CY248" s="251"/>
      <c r="CZ248" s="251"/>
      <c r="DA248" s="251"/>
      <c r="DB248" s="251"/>
      <c r="DC248" s="251"/>
      <c r="DD248" s="251"/>
      <c r="DE248" s="251"/>
      <c r="DF248" s="251"/>
      <c r="DG248" s="251"/>
      <c r="DH248" s="251"/>
      <c r="DI248" s="251"/>
      <c r="DJ248" s="251"/>
      <c r="DK248" s="251"/>
      <c r="DL248" s="251"/>
      <c r="DM248" s="251"/>
      <c r="DN248" s="251"/>
      <c r="DO248" s="251"/>
      <c r="DP248" s="251"/>
      <c r="DQ248" s="251"/>
      <c r="DR248" s="251"/>
      <c r="DS248" s="251"/>
      <c r="DT248" s="251"/>
      <c r="DU248" s="251"/>
      <c r="DV248" s="251"/>
      <c r="DW248" s="251"/>
      <c r="DX248" s="251"/>
      <c r="DY248" s="251"/>
      <c r="DZ248" s="251"/>
      <c r="EA248" s="251"/>
      <c r="EB248" s="251"/>
      <c r="EC248" s="251"/>
      <c r="ED248" s="251"/>
      <c r="EE248" s="251"/>
      <c r="EF248" s="251"/>
      <c r="EG248" s="251"/>
      <c r="EH248" s="251"/>
      <c r="EI248" s="251"/>
      <c r="EJ248" s="251"/>
      <c r="EK248" s="251"/>
      <c r="EL248" s="251"/>
      <c r="EM248" s="251"/>
      <c r="EN248" s="251"/>
      <c r="EO248" s="251"/>
      <c r="EP248" s="251"/>
      <c r="EQ248" s="251"/>
      <c r="ER248" s="251"/>
      <c r="ES248" s="251"/>
      <c r="ET248" s="251"/>
      <c r="EU248" s="251"/>
      <c r="EV248" s="251"/>
      <c r="EW248" s="251"/>
      <c r="EX248" s="251"/>
      <c r="EY248" s="251"/>
      <c r="EZ248" s="251"/>
      <c r="FA248" s="251"/>
      <c r="FB248" s="251"/>
      <c r="FC248" s="251"/>
      <c r="FD248" s="251"/>
      <c r="FE248" s="251"/>
      <c r="FF248" s="251"/>
      <c r="FG248" s="251"/>
      <c r="FH248" s="251"/>
      <c r="FI248" s="251"/>
      <c r="FJ248" s="251"/>
      <c r="FK248" s="251"/>
      <c r="FL248" s="251"/>
      <c r="FM248" s="251"/>
      <c r="FN248" s="251"/>
      <c r="FO248" s="251"/>
      <c r="FP248" s="251"/>
      <c r="FQ248" s="251"/>
      <c r="FR248" s="251"/>
      <c r="FS248" s="251"/>
      <c r="FT248" s="251"/>
      <c r="FU248" s="251"/>
      <c r="FV248" s="251"/>
      <c r="FW248" s="251"/>
      <c r="FX248" s="251"/>
      <c r="FY248" s="251"/>
      <c r="FZ248" s="251"/>
      <c r="GA248" s="251"/>
      <c r="GB248" s="251"/>
      <c r="GC248" s="251"/>
      <c r="GD248" s="251"/>
      <c r="GE248" s="251"/>
      <c r="GF248" s="251"/>
      <c r="GG248" s="251"/>
      <c r="GH248" s="251"/>
      <c r="GI248" s="251"/>
      <c r="GJ248" s="251"/>
      <c r="GK248" s="251"/>
      <c r="GL248" s="251"/>
      <c r="GM248" s="251"/>
      <c r="GN248" s="251"/>
      <c r="GO248" s="251"/>
      <c r="GP248" s="251"/>
      <c r="GQ248" s="251"/>
      <c r="GR248" s="251"/>
      <c r="GS248" s="251"/>
      <c r="GT248" s="251"/>
      <c r="GU248" s="251"/>
      <c r="GV248" s="251"/>
      <c r="GW248" s="251"/>
      <c r="GX248" s="251"/>
      <c r="GY248" s="251"/>
      <c r="GZ248" s="251"/>
      <c r="HA248" s="251"/>
      <c r="HB248" s="251"/>
      <c r="HC248" s="251"/>
      <c r="HD248" s="251"/>
      <c r="HE248" s="251"/>
      <c r="HF248" s="251"/>
      <c r="HG248" s="251"/>
      <c r="HH248" s="251"/>
      <c r="HI248" s="251"/>
      <c r="HJ248" s="251"/>
      <c r="HK248" s="251"/>
      <c r="HL248" s="251"/>
      <c r="HM248" s="251"/>
      <c r="HN248" s="251"/>
      <c r="HO248" s="251"/>
      <c r="HP248" s="251"/>
      <c r="HQ248" s="251"/>
      <c r="HR248" s="251"/>
      <c r="HS248" s="251"/>
      <c r="HT248" s="251"/>
      <c r="HU248" s="251"/>
      <c r="HV248" s="251"/>
      <c r="HW248" s="251"/>
      <c r="HX248" s="251"/>
      <c r="HY248" s="251"/>
      <c r="HZ248" s="251"/>
      <c r="IA248" s="251"/>
      <c r="IB248" s="251"/>
      <c r="IC248" s="251"/>
      <c r="ID248" s="251"/>
      <c r="IE248" s="251"/>
      <c r="IF248" s="251"/>
      <c r="IG248" s="251"/>
      <c r="IH248" s="251"/>
      <c r="II248" s="251"/>
      <c r="IJ248" s="251"/>
      <c r="IK248" s="251"/>
      <c r="IL248" s="251"/>
      <c r="IM248" s="251"/>
      <c r="IN248" s="251"/>
      <c r="IO248" s="251"/>
      <c r="IP248" s="251"/>
      <c r="IQ248" s="251"/>
      <c r="IR248" s="251"/>
      <c r="IS248" s="251"/>
      <c r="IT248" s="251"/>
      <c r="IU248" s="251"/>
      <c r="IV248" s="251"/>
    </row>
    <row r="249" spans="1:256" hidden="1">
      <c r="A249" s="821"/>
      <c r="B249" s="797"/>
      <c r="C249" s="247" t="s">
        <v>1</v>
      </c>
      <c r="D249" s="248">
        <f>E249+M249</f>
        <v>0</v>
      </c>
      <c r="E249" s="249">
        <f>F249+I249+J249+K249+L249</f>
        <v>0</v>
      </c>
      <c r="F249" s="249">
        <f>G249+H249</f>
        <v>0</v>
      </c>
      <c r="G249" s="249"/>
      <c r="H249" s="249"/>
      <c r="I249" s="249"/>
      <c r="J249" s="249"/>
      <c r="K249" s="249"/>
      <c r="L249" s="249"/>
      <c r="M249" s="249">
        <f t="shared" si="103"/>
        <v>0</v>
      </c>
      <c r="N249" s="249"/>
      <c r="O249" s="249"/>
      <c r="P249" s="249"/>
      <c r="Q249" s="250"/>
      <c r="R249" s="250"/>
      <c r="S249" s="250"/>
      <c r="T249" s="250"/>
      <c r="U249" s="250"/>
      <c r="V249" s="251"/>
      <c r="W249" s="251"/>
      <c r="X249" s="251"/>
      <c r="Y249" s="251"/>
      <c r="Z249" s="251"/>
      <c r="AA249" s="251"/>
      <c r="AB249" s="251"/>
      <c r="AC249" s="251"/>
      <c r="AD249" s="251"/>
      <c r="AE249" s="251"/>
      <c r="AF249" s="251"/>
      <c r="AG249" s="251"/>
      <c r="AH249" s="251"/>
      <c r="AI249" s="251"/>
      <c r="AJ249" s="251"/>
      <c r="AK249" s="251"/>
      <c r="AL249" s="251"/>
      <c r="AM249" s="251"/>
      <c r="AN249" s="251"/>
      <c r="AO249" s="251"/>
      <c r="AP249" s="251"/>
      <c r="AQ249" s="251"/>
      <c r="AR249" s="251"/>
      <c r="AS249" s="251"/>
      <c r="AT249" s="251"/>
      <c r="AU249" s="251"/>
      <c r="AV249" s="251"/>
      <c r="AW249" s="251"/>
      <c r="AX249" s="251"/>
      <c r="AY249" s="251"/>
      <c r="AZ249" s="251"/>
      <c r="BA249" s="251"/>
      <c r="BB249" s="251"/>
      <c r="BC249" s="251"/>
      <c r="BD249" s="251"/>
      <c r="BE249" s="251"/>
      <c r="BF249" s="251"/>
      <c r="BG249" s="251"/>
      <c r="BH249" s="251"/>
      <c r="BI249" s="251"/>
      <c r="BJ249" s="251"/>
      <c r="BK249" s="251"/>
      <c r="BL249" s="251"/>
      <c r="BM249" s="251"/>
      <c r="BN249" s="251"/>
      <c r="BO249" s="251"/>
      <c r="BP249" s="251"/>
      <c r="BQ249" s="251"/>
      <c r="BR249" s="251"/>
      <c r="BS249" s="251"/>
      <c r="BT249" s="251"/>
      <c r="BU249" s="251"/>
      <c r="BV249" s="251"/>
      <c r="BW249" s="251"/>
      <c r="BX249" s="251"/>
      <c r="BY249" s="251"/>
      <c r="BZ249" s="251"/>
      <c r="CA249" s="251"/>
      <c r="CB249" s="251"/>
      <c r="CC249" s="251"/>
      <c r="CD249" s="251"/>
      <c r="CE249" s="251"/>
      <c r="CF249" s="251"/>
      <c r="CG249" s="251"/>
      <c r="CH249" s="251"/>
      <c r="CI249" s="251"/>
      <c r="CJ249" s="251"/>
      <c r="CK249" s="251"/>
      <c r="CL249" s="251"/>
      <c r="CM249" s="251"/>
      <c r="CN249" s="251"/>
      <c r="CO249" s="251"/>
      <c r="CP249" s="251"/>
      <c r="CQ249" s="251"/>
      <c r="CR249" s="251"/>
      <c r="CS249" s="251"/>
      <c r="CT249" s="251"/>
      <c r="CU249" s="251"/>
      <c r="CV249" s="251"/>
      <c r="CW249" s="251"/>
      <c r="CX249" s="251"/>
      <c r="CY249" s="251"/>
      <c r="CZ249" s="251"/>
      <c r="DA249" s="251"/>
      <c r="DB249" s="251"/>
      <c r="DC249" s="251"/>
      <c r="DD249" s="251"/>
      <c r="DE249" s="251"/>
      <c r="DF249" s="251"/>
      <c r="DG249" s="251"/>
      <c r="DH249" s="251"/>
      <c r="DI249" s="251"/>
      <c r="DJ249" s="251"/>
      <c r="DK249" s="251"/>
      <c r="DL249" s="251"/>
      <c r="DM249" s="251"/>
      <c r="DN249" s="251"/>
      <c r="DO249" s="251"/>
      <c r="DP249" s="251"/>
      <c r="DQ249" s="251"/>
      <c r="DR249" s="251"/>
      <c r="DS249" s="251"/>
      <c r="DT249" s="251"/>
      <c r="DU249" s="251"/>
      <c r="DV249" s="251"/>
      <c r="DW249" s="251"/>
      <c r="DX249" s="251"/>
      <c r="DY249" s="251"/>
      <c r="DZ249" s="251"/>
      <c r="EA249" s="251"/>
      <c r="EB249" s="251"/>
      <c r="EC249" s="251"/>
      <c r="ED249" s="251"/>
      <c r="EE249" s="251"/>
      <c r="EF249" s="251"/>
      <c r="EG249" s="251"/>
      <c r="EH249" s="251"/>
      <c r="EI249" s="251"/>
      <c r="EJ249" s="251"/>
      <c r="EK249" s="251"/>
      <c r="EL249" s="251"/>
      <c r="EM249" s="251"/>
      <c r="EN249" s="251"/>
      <c r="EO249" s="251"/>
      <c r="EP249" s="251"/>
      <c r="EQ249" s="251"/>
      <c r="ER249" s="251"/>
      <c r="ES249" s="251"/>
      <c r="ET249" s="251"/>
      <c r="EU249" s="251"/>
      <c r="EV249" s="251"/>
      <c r="EW249" s="251"/>
      <c r="EX249" s="251"/>
      <c r="EY249" s="251"/>
      <c r="EZ249" s="251"/>
      <c r="FA249" s="251"/>
      <c r="FB249" s="251"/>
      <c r="FC249" s="251"/>
      <c r="FD249" s="251"/>
      <c r="FE249" s="251"/>
      <c r="FF249" s="251"/>
      <c r="FG249" s="251"/>
      <c r="FH249" s="251"/>
      <c r="FI249" s="251"/>
      <c r="FJ249" s="251"/>
      <c r="FK249" s="251"/>
      <c r="FL249" s="251"/>
      <c r="FM249" s="251"/>
      <c r="FN249" s="251"/>
      <c r="FO249" s="251"/>
      <c r="FP249" s="251"/>
      <c r="FQ249" s="251"/>
      <c r="FR249" s="251"/>
      <c r="FS249" s="251"/>
      <c r="FT249" s="251"/>
      <c r="FU249" s="251"/>
      <c r="FV249" s="251"/>
      <c r="FW249" s="251"/>
      <c r="FX249" s="251"/>
      <c r="FY249" s="251"/>
      <c r="FZ249" s="251"/>
      <c r="GA249" s="251"/>
      <c r="GB249" s="251"/>
      <c r="GC249" s="251"/>
      <c r="GD249" s="251"/>
      <c r="GE249" s="251"/>
      <c r="GF249" s="251"/>
      <c r="GG249" s="251"/>
      <c r="GH249" s="251"/>
      <c r="GI249" s="251"/>
      <c r="GJ249" s="251"/>
      <c r="GK249" s="251"/>
      <c r="GL249" s="251"/>
      <c r="GM249" s="251"/>
      <c r="GN249" s="251"/>
      <c r="GO249" s="251"/>
      <c r="GP249" s="251"/>
      <c r="GQ249" s="251"/>
      <c r="GR249" s="251"/>
      <c r="GS249" s="251"/>
      <c r="GT249" s="251"/>
      <c r="GU249" s="251"/>
      <c r="GV249" s="251"/>
      <c r="GW249" s="251"/>
      <c r="GX249" s="251"/>
      <c r="GY249" s="251"/>
      <c r="GZ249" s="251"/>
      <c r="HA249" s="251"/>
      <c r="HB249" s="251"/>
      <c r="HC249" s="251"/>
      <c r="HD249" s="251"/>
      <c r="HE249" s="251"/>
      <c r="HF249" s="251"/>
      <c r="HG249" s="251"/>
      <c r="HH249" s="251"/>
      <c r="HI249" s="251"/>
      <c r="HJ249" s="251"/>
      <c r="HK249" s="251"/>
      <c r="HL249" s="251"/>
      <c r="HM249" s="251"/>
      <c r="HN249" s="251"/>
      <c r="HO249" s="251"/>
      <c r="HP249" s="251"/>
      <c r="HQ249" s="251"/>
      <c r="HR249" s="251"/>
      <c r="HS249" s="251"/>
      <c r="HT249" s="251"/>
      <c r="HU249" s="251"/>
      <c r="HV249" s="251"/>
      <c r="HW249" s="251"/>
      <c r="HX249" s="251"/>
      <c r="HY249" s="251"/>
      <c r="HZ249" s="251"/>
      <c r="IA249" s="251"/>
      <c r="IB249" s="251"/>
      <c r="IC249" s="251"/>
      <c r="ID249" s="251"/>
      <c r="IE249" s="251"/>
      <c r="IF249" s="251"/>
      <c r="IG249" s="251"/>
      <c r="IH249" s="251"/>
      <c r="II249" s="251"/>
      <c r="IJ249" s="251"/>
      <c r="IK249" s="251"/>
      <c r="IL249" s="251"/>
      <c r="IM249" s="251"/>
      <c r="IN249" s="251"/>
      <c r="IO249" s="251"/>
      <c r="IP249" s="251"/>
      <c r="IQ249" s="251"/>
      <c r="IR249" s="251"/>
      <c r="IS249" s="251"/>
      <c r="IT249" s="251"/>
      <c r="IU249" s="251"/>
      <c r="IV249" s="251"/>
    </row>
    <row r="250" spans="1:256" hidden="1">
      <c r="A250" s="822"/>
      <c r="B250" s="798"/>
      <c r="C250" s="247" t="s">
        <v>2</v>
      </c>
      <c r="D250" s="248">
        <f>D248+D249</f>
        <v>60000</v>
      </c>
      <c r="E250" s="249">
        <f t="shared" ref="E250:P250" si="105">E248+E249</f>
        <v>0</v>
      </c>
      <c r="F250" s="249">
        <f t="shared" si="105"/>
        <v>0</v>
      </c>
      <c r="G250" s="249">
        <f t="shared" si="105"/>
        <v>0</v>
      </c>
      <c r="H250" s="249">
        <f t="shared" si="105"/>
        <v>0</v>
      </c>
      <c r="I250" s="249">
        <f t="shared" si="105"/>
        <v>0</v>
      </c>
      <c r="J250" s="249">
        <f t="shared" si="105"/>
        <v>0</v>
      </c>
      <c r="K250" s="249">
        <f t="shared" si="105"/>
        <v>0</v>
      </c>
      <c r="L250" s="249">
        <f t="shared" si="105"/>
        <v>0</v>
      </c>
      <c r="M250" s="249">
        <f t="shared" si="105"/>
        <v>60000</v>
      </c>
      <c r="N250" s="249">
        <f t="shared" si="105"/>
        <v>60000</v>
      </c>
      <c r="O250" s="249">
        <f t="shared" si="105"/>
        <v>0</v>
      </c>
      <c r="P250" s="249">
        <f t="shared" si="105"/>
        <v>0</v>
      </c>
      <c r="Q250" s="250"/>
      <c r="R250" s="250"/>
      <c r="S250" s="250"/>
      <c r="T250" s="250"/>
      <c r="U250" s="250"/>
      <c r="V250" s="251"/>
      <c r="W250" s="251"/>
      <c r="X250" s="251"/>
      <c r="Y250" s="251"/>
      <c r="Z250" s="251"/>
      <c r="AA250" s="251"/>
      <c r="AB250" s="251"/>
      <c r="AC250" s="251"/>
      <c r="AD250" s="251"/>
      <c r="AE250" s="251"/>
      <c r="AF250" s="251"/>
      <c r="AG250" s="251"/>
      <c r="AH250" s="251"/>
      <c r="AI250" s="251"/>
      <c r="AJ250" s="251"/>
      <c r="AK250" s="251"/>
      <c r="AL250" s="251"/>
      <c r="AM250" s="251"/>
      <c r="AN250" s="251"/>
      <c r="AO250" s="251"/>
      <c r="AP250" s="251"/>
      <c r="AQ250" s="251"/>
      <c r="AR250" s="251"/>
      <c r="AS250" s="251"/>
      <c r="AT250" s="251"/>
      <c r="AU250" s="251"/>
      <c r="AV250" s="251"/>
      <c r="AW250" s="251"/>
      <c r="AX250" s="251"/>
      <c r="AY250" s="251"/>
      <c r="AZ250" s="251"/>
      <c r="BA250" s="251"/>
      <c r="BB250" s="251"/>
      <c r="BC250" s="251"/>
      <c r="BD250" s="251"/>
      <c r="BE250" s="251"/>
      <c r="BF250" s="251"/>
      <c r="BG250" s="251"/>
      <c r="BH250" s="251"/>
      <c r="BI250" s="251"/>
      <c r="BJ250" s="251"/>
      <c r="BK250" s="251"/>
      <c r="BL250" s="251"/>
      <c r="BM250" s="251"/>
      <c r="BN250" s="251"/>
      <c r="BO250" s="251"/>
      <c r="BP250" s="251"/>
      <c r="BQ250" s="251"/>
      <c r="BR250" s="251"/>
      <c r="BS250" s="251"/>
      <c r="BT250" s="251"/>
      <c r="BU250" s="251"/>
      <c r="BV250" s="251"/>
      <c r="BW250" s="251"/>
      <c r="BX250" s="251"/>
      <c r="BY250" s="251"/>
      <c r="BZ250" s="251"/>
      <c r="CA250" s="251"/>
      <c r="CB250" s="251"/>
      <c r="CC250" s="251"/>
      <c r="CD250" s="251"/>
      <c r="CE250" s="251"/>
      <c r="CF250" s="251"/>
      <c r="CG250" s="251"/>
      <c r="CH250" s="251"/>
      <c r="CI250" s="251"/>
      <c r="CJ250" s="251"/>
      <c r="CK250" s="251"/>
      <c r="CL250" s="251"/>
      <c r="CM250" s="251"/>
      <c r="CN250" s="251"/>
      <c r="CO250" s="251"/>
      <c r="CP250" s="251"/>
      <c r="CQ250" s="251"/>
      <c r="CR250" s="251"/>
      <c r="CS250" s="251"/>
      <c r="CT250" s="251"/>
      <c r="CU250" s="251"/>
      <c r="CV250" s="251"/>
      <c r="CW250" s="251"/>
      <c r="CX250" s="251"/>
      <c r="CY250" s="251"/>
      <c r="CZ250" s="251"/>
      <c r="DA250" s="251"/>
      <c r="DB250" s="251"/>
      <c r="DC250" s="251"/>
      <c r="DD250" s="251"/>
      <c r="DE250" s="251"/>
      <c r="DF250" s="251"/>
      <c r="DG250" s="251"/>
      <c r="DH250" s="251"/>
      <c r="DI250" s="251"/>
      <c r="DJ250" s="251"/>
      <c r="DK250" s="251"/>
      <c r="DL250" s="251"/>
      <c r="DM250" s="251"/>
      <c r="DN250" s="251"/>
      <c r="DO250" s="251"/>
      <c r="DP250" s="251"/>
      <c r="DQ250" s="251"/>
      <c r="DR250" s="251"/>
      <c r="DS250" s="251"/>
      <c r="DT250" s="251"/>
      <c r="DU250" s="251"/>
      <c r="DV250" s="251"/>
      <c r="DW250" s="251"/>
      <c r="DX250" s="251"/>
      <c r="DY250" s="251"/>
      <c r="DZ250" s="251"/>
      <c r="EA250" s="251"/>
      <c r="EB250" s="251"/>
      <c r="EC250" s="251"/>
      <c r="ED250" s="251"/>
      <c r="EE250" s="251"/>
      <c r="EF250" s="251"/>
      <c r="EG250" s="251"/>
      <c r="EH250" s="251"/>
      <c r="EI250" s="251"/>
      <c r="EJ250" s="251"/>
      <c r="EK250" s="251"/>
      <c r="EL250" s="251"/>
      <c r="EM250" s="251"/>
      <c r="EN250" s="251"/>
      <c r="EO250" s="251"/>
      <c r="EP250" s="251"/>
      <c r="EQ250" s="251"/>
      <c r="ER250" s="251"/>
      <c r="ES250" s="251"/>
      <c r="ET250" s="251"/>
      <c r="EU250" s="251"/>
      <c r="EV250" s="251"/>
      <c r="EW250" s="251"/>
      <c r="EX250" s="251"/>
      <c r="EY250" s="251"/>
      <c r="EZ250" s="251"/>
      <c r="FA250" s="251"/>
      <c r="FB250" s="251"/>
      <c r="FC250" s="251"/>
      <c r="FD250" s="251"/>
      <c r="FE250" s="251"/>
      <c r="FF250" s="251"/>
      <c r="FG250" s="251"/>
      <c r="FH250" s="251"/>
      <c r="FI250" s="251"/>
      <c r="FJ250" s="251"/>
      <c r="FK250" s="251"/>
      <c r="FL250" s="251"/>
      <c r="FM250" s="251"/>
      <c r="FN250" s="251"/>
      <c r="FO250" s="251"/>
      <c r="FP250" s="251"/>
      <c r="FQ250" s="251"/>
      <c r="FR250" s="251"/>
      <c r="FS250" s="251"/>
      <c r="FT250" s="251"/>
      <c r="FU250" s="251"/>
      <c r="FV250" s="251"/>
      <c r="FW250" s="251"/>
      <c r="FX250" s="251"/>
      <c r="FY250" s="251"/>
      <c r="FZ250" s="251"/>
      <c r="GA250" s="251"/>
      <c r="GB250" s="251"/>
      <c r="GC250" s="251"/>
      <c r="GD250" s="251"/>
      <c r="GE250" s="251"/>
      <c r="GF250" s="251"/>
      <c r="GG250" s="251"/>
      <c r="GH250" s="251"/>
      <c r="GI250" s="251"/>
      <c r="GJ250" s="251"/>
      <c r="GK250" s="251"/>
      <c r="GL250" s="251"/>
      <c r="GM250" s="251"/>
      <c r="GN250" s="251"/>
      <c r="GO250" s="251"/>
      <c r="GP250" s="251"/>
      <c r="GQ250" s="251"/>
      <c r="GR250" s="251"/>
      <c r="GS250" s="251"/>
      <c r="GT250" s="251"/>
      <c r="GU250" s="251"/>
      <c r="GV250" s="251"/>
      <c r="GW250" s="251"/>
      <c r="GX250" s="251"/>
      <c r="GY250" s="251"/>
      <c r="GZ250" s="251"/>
      <c r="HA250" s="251"/>
      <c r="HB250" s="251"/>
      <c r="HC250" s="251"/>
      <c r="HD250" s="251"/>
      <c r="HE250" s="251"/>
      <c r="HF250" s="251"/>
      <c r="HG250" s="251"/>
      <c r="HH250" s="251"/>
      <c r="HI250" s="251"/>
      <c r="HJ250" s="251"/>
      <c r="HK250" s="251"/>
      <c r="HL250" s="251"/>
      <c r="HM250" s="251"/>
      <c r="HN250" s="251"/>
      <c r="HO250" s="251"/>
      <c r="HP250" s="251"/>
      <c r="HQ250" s="251"/>
      <c r="HR250" s="251"/>
      <c r="HS250" s="251"/>
      <c r="HT250" s="251"/>
      <c r="HU250" s="251"/>
      <c r="HV250" s="251"/>
      <c r="HW250" s="251"/>
      <c r="HX250" s="251"/>
      <c r="HY250" s="251"/>
      <c r="HZ250" s="251"/>
      <c r="IA250" s="251"/>
      <c r="IB250" s="251"/>
      <c r="IC250" s="251"/>
      <c r="ID250" s="251"/>
      <c r="IE250" s="251"/>
      <c r="IF250" s="251"/>
      <c r="IG250" s="251"/>
      <c r="IH250" s="251"/>
      <c r="II250" s="251"/>
      <c r="IJ250" s="251"/>
      <c r="IK250" s="251"/>
      <c r="IL250" s="251"/>
      <c r="IM250" s="251"/>
      <c r="IN250" s="251"/>
      <c r="IO250" s="251"/>
      <c r="IP250" s="251"/>
      <c r="IQ250" s="251"/>
      <c r="IR250" s="251"/>
      <c r="IS250" s="251"/>
      <c r="IT250" s="251"/>
      <c r="IU250" s="251"/>
      <c r="IV250" s="251"/>
    </row>
    <row r="251" spans="1:256" ht="12.75" customHeight="1">
      <c r="A251" s="820">
        <v>85148</v>
      </c>
      <c r="B251" s="796" t="s">
        <v>195</v>
      </c>
      <c r="C251" s="247" t="s">
        <v>0</v>
      </c>
      <c r="D251" s="248">
        <f>E251+M251</f>
        <v>6135690</v>
      </c>
      <c r="E251" s="249">
        <f>F251+I251+J251+K251+L251</f>
        <v>6135690</v>
      </c>
      <c r="F251" s="249">
        <f>G251+H251</f>
        <v>6135690</v>
      </c>
      <c r="G251" s="249">
        <v>0</v>
      </c>
      <c r="H251" s="249">
        <v>6135690</v>
      </c>
      <c r="I251" s="249">
        <v>0</v>
      </c>
      <c r="J251" s="249">
        <v>0</v>
      </c>
      <c r="K251" s="249">
        <v>0</v>
      </c>
      <c r="L251" s="249">
        <v>0</v>
      </c>
      <c r="M251" s="249">
        <f t="shared" si="103"/>
        <v>0</v>
      </c>
      <c r="N251" s="249">
        <v>0</v>
      </c>
      <c r="O251" s="249">
        <v>0</v>
      </c>
      <c r="P251" s="249">
        <v>0</v>
      </c>
      <c r="Q251" s="250"/>
      <c r="R251" s="250"/>
      <c r="S251" s="250"/>
      <c r="T251" s="250"/>
      <c r="U251" s="250"/>
      <c r="V251" s="251"/>
      <c r="W251" s="251"/>
      <c r="X251" s="251"/>
      <c r="Y251" s="251"/>
      <c r="Z251" s="251"/>
      <c r="AA251" s="251"/>
      <c r="AB251" s="251"/>
      <c r="AC251" s="251"/>
      <c r="AD251" s="251"/>
      <c r="AE251" s="251"/>
      <c r="AF251" s="251"/>
      <c r="AG251" s="251"/>
      <c r="AH251" s="251"/>
      <c r="AI251" s="251"/>
      <c r="AJ251" s="251"/>
      <c r="AK251" s="251"/>
      <c r="AL251" s="251"/>
      <c r="AM251" s="251"/>
      <c r="AN251" s="251"/>
      <c r="AO251" s="251"/>
      <c r="AP251" s="251"/>
      <c r="AQ251" s="251"/>
      <c r="AR251" s="251"/>
      <c r="AS251" s="251"/>
      <c r="AT251" s="251"/>
      <c r="AU251" s="251"/>
      <c r="AV251" s="251"/>
      <c r="AW251" s="251"/>
      <c r="AX251" s="251"/>
      <c r="AY251" s="251"/>
      <c r="AZ251" s="251"/>
      <c r="BA251" s="251"/>
      <c r="BB251" s="251"/>
      <c r="BC251" s="251"/>
      <c r="BD251" s="251"/>
      <c r="BE251" s="251"/>
      <c r="BF251" s="251"/>
      <c r="BG251" s="251"/>
      <c r="BH251" s="251"/>
      <c r="BI251" s="251"/>
      <c r="BJ251" s="251"/>
      <c r="BK251" s="251"/>
      <c r="BL251" s="251"/>
      <c r="BM251" s="251"/>
      <c r="BN251" s="251"/>
      <c r="BO251" s="251"/>
      <c r="BP251" s="251"/>
      <c r="BQ251" s="251"/>
      <c r="BR251" s="251"/>
      <c r="BS251" s="251"/>
      <c r="BT251" s="251"/>
      <c r="BU251" s="251"/>
      <c r="BV251" s="251"/>
      <c r="BW251" s="251"/>
      <c r="BX251" s="251"/>
      <c r="BY251" s="251"/>
      <c r="BZ251" s="251"/>
      <c r="CA251" s="251"/>
      <c r="CB251" s="251"/>
      <c r="CC251" s="251"/>
      <c r="CD251" s="251"/>
      <c r="CE251" s="251"/>
      <c r="CF251" s="251"/>
      <c r="CG251" s="251"/>
      <c r="CH251" s="251"/>
      <c r="CI251" s="251"/>
      <c r="CJ251" s="251"/>
      <c r="CK251" s="251"/>
      <c r="CL251" s="251"/>
      <c r="CM251" s="251"/>
      <c r="CN251" s="251"/>
      <c r="CO251" s="251"/>
      <c r="CP251" s="251"/>
      <c r="CQ251" s="251"/>
      <c r="CR251" s="251"/>
      <c r="CS251" s="251"/>
      <c r="CT251" s="251"/>
      <c r="CU251" s="251"/>
      <c r="CV251" s="251"/>
      <c r="CW251" s="251"/>
      <c r="CX251" s="251"/>
      <c r="CY251" s="251"/>
      <c r="CZ251" s="251"/>
      <c r="DA251" s="251"/>
      <c r="DB251" s="251"/>
      <c r="DC251" s="251"/>
      <c r="DD251" s="251"/>
      <c r="DE251" s="251"/>
      <c r="DF251" s="251"/>
      <c r="DG251" s="251"/>
      <c r="DH251" s="251"/>
      <c r="DI251" s="251"/>
      <c r="DJ251" s="251"/>
      <c r="DK251" s="251"/>
      <c r="DL251" s="251"/>
      <c r="DM251" s="251"/>
      <c r="DN251" s="251"/>
      <c r="DO251" s="251"/>
      <c r="DP251" s="251"/>
      <c r="DQ251" s="251"/>
      <c r="DR251" s="251"/>
      <c r="DS251" s="251"/>
      <c r="DT251" s="251"/>
      <c r="DU251" s="251"/>
      <c r="DV251" s="251"/>
      <c r="DW251" s="251"/>
      <c r="DX251" s="251"/>
      <c r="DY251" s="251"/>
      <c r="DZ251" s="251"/>
      <c r="EA251" s="251"/>
      <c r="EB251" s="251"/>
      <c r="EC251" s="251"/>
      <c r="ED251" s="251"/>
      <c r="EE251" s="251"/>
      <c r="EF251" s="251"/>
      <c r="EG251" s="251"/>
      <c r="EH251" s="251"/>
      <c r="EI251" s="251"/>
      <c r="EJ251" s="251"/>
      <c r="EK251" s="251"/>
      <c r="EL251" s="251"/>
      <c r="EM251" s="251"/>
      <c r="EN251" s="251"/>
      <c r="EO251" s="251"/>
      <c r="EP251" s="251"/>
      <c r="EQ251" s="251"/>
      <c r="ER251" s="251"/>
      <c r="ES251" s="251"/>
      <c r="ET251" s="251"/>
      <c r="EU251" s="251"/>
      <c r="EV251" s="251"/>
      <c r="EW251" s="251"/>
      <c r="EX251" s="251"/>
      <c r="EY251" s="251"/>
      <c r="EZ251" s="251"/>
      <c r="FA251" s="251"/>
      <c r="FB251" s="251"/>
      <c r="FC251" s="251"/>
      <c r="FD251" s="251"/>
      <c r="FE251" s="251"/>
      <c r="FF251" s="251"/>
      <c r="FG251" s="251"/>
      <c r="FH251" s="251"/>
      <c r="FI251" s="251"/>
      <c r="FJ251" s="251"/>
      <c r="FK251" s="251"/>
      <c r="FL251" s="251"/>
      <c r="FM251" s="251"/>
      <c r="FN251" s="251"/>
      <c r="FO251" s="251"/>
      <c r="FP251" s="251"/>
      <c r="FQ251" s="251"/>
      <c r="FR251" s="251"/>
      <c r="FS251" s="251"/>
      <c r="FT251" s="251"/>
      <c r="FU251" s="251"/>
      <c r="FV251" s="251"/>
      <c r="FW251" s="251"/>
      <c r="FX251" s="251"/>
      <c r="FY251" s="251"/>
      <c r="FZ251" s="251"/>
      <c r="GA251" s="251"/>
      <c r="GB251" s="251"/>
      <c r="GC251" s="251"/>
      <c r="GD251" s="251"/>
      <c r="GE251" s="251"/>
      <c r="GF251" s="251"/>
      <c r="GG251" s="251"/>
      <c r="GH251" s="251"/>
      <c r="GI251" s="251"/>
      <c r="GJ251" s="251"/>
      <c r="GK251" s="251"/>
      <c r="GL251" s="251"/>
      <c r="GM251" s="251"/>
      <c r="GN251" s="251"/>
      <c r="GO251" s="251"/>
      <c r="GP251" s="251"/>
      <c r="GQ251" s="251"/>
      <c r="GR251" s="251"/>
      <c r="GS251" s="251"/>
      <c r="GT251" s="251"/>
      <c r="GU251" s="251"/>
      <c r="GV251" s="251"/>
      <c r="GW251" s="251"/>
      <c r="GX251" s="251"/>
      <c r="GY251" s="251"/>
      <c r="GZ251" s="251"/>
      <c r="HA251" s="251"/>
      <c r="HB251" s="251"/>
      <c r="HC251" s="251"/>
      <c r="HD251" s="251"/>
      <c r="HE251" s="251"/>
      <c r="HF251" s="251"/>
      <c r="HG251" s="251"/>
      <c r="HH251" s="251"/>
      <c r="HI251" s="251"/>
      <c r="HJ251" s="251"/>
      <c r="HK251" s="251"/>
      <c r="HL251" s="251"/>
      <c r="HM251" s="251"/>
      <c r="HN251" s="251"/>
      <c r="HO251" s="251"/>
      <c r="HP251" s="251"/>
      <c r="HQ251" s="251"/>
      <c r="HR251" s="251"/>
      <c r="HS251" s="251"/>
      <c r="HT251" s="251"/>
      <c r="HU251" s="251"/>
      <c r="HV251" s="251"/>
      <c r="HW251" s="251"/>
      <c r="HX251" s="251"/>
      <c r="HY251" s="251"/>
      <c r="HZ251" s="251"/>
      <c r="IA251" s="251"/>
      <c r="IB251" s="251"/>
      <c r="IC251" s="251"/>
      <c r="ID251" s="251"/>
      <c r="IE251" s="251"/>
      <c r="IF251" s="251"/>
      <c r="IG251" s="251"/>
      <c r="IH251" s="251"/>
      <c r="II251" s="251"/>
      <c r="IJ251" s="251"/>
      <c r="IK251" s="251"/>
      <c r="IL251" s="251"/>
      <c r="IM251" s="251"/>
      <c r="IN251" s="251"/>
      <c r="IO251" s="251"/>
      <c r="IP251" s="251"/>
      <c r="IQ251" s="251"/>
      <c r="IR251" s="251"/>
      <c r="IS251" s="251"/>
      <c r="IT251" s="251"/>
      <c r="IU251" s="251"/>
      <c r="IV251" s="251"/>
    </row>
    <row r="252" spans="1:256" ht="12.75" customHeight="1">
      <c r="A252" s="821"/>
      <c r="B252" s="797"/>
      <c r="C252" s="247" t="s">
        <v>1</v>
      </c>
      <c r="D252" s="248">
        <f>E252+M252</f>
        <v>500000</v>
      </c>
      <c r="E252" s="249">
        <f>F252+I252+J252+K252+L252</f>
        <v>500000</v>
      </c>
      <c r="F252" s="249">
        <f>G252+H252</f>
        <v>500000</v>
      </c>
      <c r="G252" s="249"/>
      <c r="H252" s="249">
        <v>500000</v>
      </c>
      <c r="I252" s="249"/>
      <c r="J252" s="249"/>
      <c r="K252" s="249"/>
      <c r="L252" s="249"/>
      <c r="M252" s="249">
        <f t="shared" si="103"/>
        <v>0</v>
      </c>
      <c r="N252" s="249"/>
      <c r="O252" s="249"/>
      <c r="P252" s="249"/>
      <c r="Q252" s="250"/>
      <c r="R252" s="250"/>
      <c r="S252" s="250"/>
      <c r="T252" s="250"/>
      <c r="U252" s="250"/>
      <c r="V252" s="251"/>
      <c r="W252" s="251"/>
      <c r="X252" s="251"/>
      <c r="Y252" s="251"/>
      <c r="Z252" s="251"/>
      <c r="AA252" s="251"/>
      <c r="AB252" s="251"/>
      <c r="AC252" s="251"/>
      <c r="AD252" s="251"/>
      <c r="AE252" s="251"/>
      <c r="AF252" s="251"/>
      <c r="AG252" s="251"/>
      <c r="AH252" s="251"/>
      <c r="AI252" s="251"/>
      <c r="AJ252" s="251"/>
      <c r="AK252" s="251"/>
      <c r="AL252" s="251"/>
      <c r="AM252" s="251"/>
      <c r="AN252" s="251"/>
      <c r="AO252" s="251"/>
      <c r="AP252" s="251"/>
      <c r="AQ252" s="251"/>
      <c r="AR252" s="251"/>
      <c r="AS252" s="251"/>
      <c r="AT252" s="251"/>
      <c r="AU252" s="251"/>
      <c r="AV252" s="251"/>
      <c r="AW252" s="251"/>
      <c r="AX252" s="251"/>
      <c r="AY252" s="251"/>
      <c r="AZ252" s="251"/>
      <c r="BA252" s="251"/>
      <c r="BB252" s="251"/>
      <c r="BC252" s="251"/>
      <c r="BD252" s="251"/>
      <c r="BE252" s="251"/>
      <c r="BF252" s="251"/>
      <c r="BG252" s="251"/>
      <c r="BH252" s="251"/>
      <c r="BI252" s="251"/>
      <c r="BJ252" s="251"/>
      <c r="BK252" s="251"/>
      <c r="BL252" s="251"/>
      <c r="BM252" s="251"/>
      <c r="BN252" s="251"/>
      <c r="BO252" s="251"/>
      <c r="BP252" s="251"/>
      <c r="BQ252" s="251"/>
      <c r="BR252" s="251"/>
      <c r="BS252" s="251"/>
      <c r="BT252" s="251"/>
      <c r="BU252" s="251"/>
      <c r="BV252" s="251"/>
      <c r="BW252" s="251"/>
      <c r="BX252" s="251"/>
      <c r="BY252" s="251"/>
      <c r="BZ252" s="251"/>
      <c r="CA252" s="251"/>
      <c r="CB252" s="251"/>
      <c r="CC252" s="251"/>
      <c r="CD252" s="251"/>
      <c r="CE252" s="251"/>
      <c r="CF252" s="251"/>
      <c r="CG252" s="251"/>
      <c r="CH252" s="251"/>
      <c r="CI252" s="251"/>
      <c r="CJ252" s="251"/>
      <c r="CK252" s="251"/>
      <c r="CL252" s="251"/>
      <c r="CM252" s="251"/>
      <c r="CN252" s="251"/>
      <c r="CO252" s="251"/>
      <c r="CP252" s="251"/>
      <c r="CQ252" s="251"/>
      <c r="CR252" s="251"/>
      <c r="CS252" s="251"/>
      <c r="CT252" s="251"/>
      <c r="CU252" s="251"/>
      <c r="CV252" s="251"/>
      <c r="CW252" s="251"/>
      <c r="CX252" s="251"/>
      <c r="CY252" s="251"/>
      <c r="CZ252" s="251"/>
      <c r="DA252" s="251"/>
      <c r="DB252" s="251"/>
      <c r="DC252" s="251"/>
      <c r="DD252" s="251"/>
      <c r="DE252" s="251"/>
      <c r="DF252" s="251"/>
      <c r="DG252" s="251"/>
      <c r="DH252" s="251"/>
      <c r="DI252" s="251"/>
      <c r="DJ252" s="251"/>
      <c r="DK252" s="251"/>
      <c r="DL252" s="251"/>
      <c r="DM252" s="251"/>
      <c r="DN252" s="251"/>
      <c r="DO252" s="251"/>
      <c r="DP252" s="251"/>
      <c r="DQ252" s="251"/>
      <c r="DR252" s="251"/>
      <c r="DS252" s="251"/>
      <c r="DT252" s="251"/>
      <c r="DU252" s="251"/>
      <c r="DV252" s="251"/>
      <c r="DW252" s="251"/>
      <c r="DX252" s="251"/>
      <c r="DY252" s="251"/>
      <c r="DZ252" s="251"/>
      <c r="EA252" s="251"/>
      <c r="EB252" s="251"/>
      <c r="EC252" s="251"/>
      <c r="ED252" s="251"/>
      <c r="EE252" s="251"/>
      <c r="EF252" s="251"/>
      <c r="EG252" s="251"/>
      <c r="EH252" s="251"/>
      <c r="EI252" s="251"/>
      <c r="EJ252" s="251"/>
      <c r="EK252" s="251"/>
      <c r="EL252" s="251"/>
      <c r="EM252" s="251"/>
      <c r="EN252" s="251"/>
      <c r="EO252" s="251"/>
      <c r="EP252" s="251"/>
      <c r="EQ252" s="251"/>
      <c r="ER252" s="251"/>
      <c r="ES252" s="251"/>
      <c r="ET252" s="251"/>
      <c r="EU252" s="251"/>
      <c r="EV252" s="251"/>
      <c r="EW252" s="251"/>
      <c r="EX252" s="251"/>
      <c r="EY252" s="251"/>
      <c r="EZ252" s="251"/>
      <c r="FA252" s="251"/>
      <c r="FB252" s="251"/>
      <c r="FC252" s="251"/>
      <c r="FD252" s="251"/>
      <c r="FE252" s="251"/>
      <c r="FF252" s="251"/>
      <c r="FG252" s="251"/>
      <c r="FH252" s="251"/>
      <c r="FI252" s="251"/>
      <c r="FJ252" s="251"/>
      <c r="FK252" s="251"/>
      <c r="FL252" s="251"/>
      <c r="FM252" s="251"/>
      <c r="FN252" s="251"/>
      <c r="FO252" s="251"/>
      <c r="FP252" s="251"/>
      <c r="FQ252" s="251"/>
      <c r="FR252" s="251"/>
      <c r="FS252" s="251"/>
      <c r="FT252" s="251"/>
      <c r="FU252" s="251"/>
      <c r="FV252" s="251"/>
      <c r="FW252" s="251"/>
      <c r="FX252" s="251"/>
      <c r="FY252" s="251"/>
      <c r="FZ252" s="251"/>
      <c r="GA252" s="251"/>
      <c r="GB252" s="251"/>
      <c r="GC252" s="251"/>
      <c r="GD252" s="251"/>
      <c r="GE252" s="251"/>
      <c r="GF252" s="251"/>
      <c r="GG252" s="251"/>
      <c r="GH252" s="251"/>
      <c r="GI252" s="251"/>
      <c r="GJ252" s="251"/>
      <c r="GK252" s="251"/>
      <c r="GL252" s="251"/>
      <c r="GM252" s="251"/>
      <c r="GN252" s="251"/>
      <c r="GO252" s="251"/>
      <c r="GP252" s="251"/>
      <c r="GQ252" s="251"/>
      <c r="GR252" s="251"/>
      <c r="GS252" s="251"/>
      <c r="GT252" s="251"/>
      <c r="GU252" s="251"/>
      <c r="GV252" s="251"/>
      <c r="GW252" s="251"/>
      <c r="GX252" s="251"/>
      <c r="GY252" s="251"/>
      <c r="GZ252" s="251"/>
      <c r="HA252" s="251"/>
      <c r="HB252" s="251"/>
      <c r="HC252" s="251"/>
      <c r="HD252" s="251"/>
      <c r="HE252" s="251"/>
      <c r="HF252" s="251"/>
      <c r="HG252" s="251"/>
      <c r="HH252" s="251"/>
      <c r="HI252" s="251"/>
      <c r="HJ252" s="251"/>
      <c r="HK252" s="251"/>
      <c r="HL252" s="251"/>
      <c r="HM252" s="251"/>
      <c r="HN252" s="251"/>
      <c r="HO252" s="251"/>
      <c r="HP252" s="251"/>
      <c r="HQ252" s="251"/>
      <c r="HR252" s="251"/>
      <c r="HS252" s="251"/>
      <c r="HT252" s="251"/>
      <c r="HU252" s="251"/>
      <c r="HV252" s="251"/>
      <c r="HW252" s="251"/>
      <c r="HX252" s="251"/>
      <c r="HY252" s="251"/>
      <c r="HZ252" s="251"/>
      <c r="IA252" s="251"/>
      <c r="IB252" s="251"/>
      <c r="IC252" s="251"/>
      <c r="ID252" s="251"/>
      <c r="IE252" s="251"/>
      <c r="IF252" s="251"/>
      <c r="IG252" s="251"/>
      <c r="IH252" s="251"/>
      <c r="II252" s="251"/>
      <c r="IJ252" s="251"/>
      <c r="IK252" s="251"/>
      <c r="IL252" s="251"/>
      <c r="IM252" s="251"/>
      <c r="IN252" s="251"/>
      <c r="IO252" s="251"/>
      <c r="IP252" s="251"/>
      <c r="IQ252" s="251"/>
      <c r="IR252" s="251"/>
      <c r="IS252" s="251"/>
      <c r="IT252" s="251"/>
      <c r="IU252" s="251"/>
      <c r="IV252" s="251"/>
    </row>
    <row r="253" spans="1:256" ht="12.75" customHeight="1">
      <c r="A253" s="822"/>
      <c r="B253" s="798"/>
      <c r="C253" s="247" t="s">
        <v>2</v>
      </c>
      <c r="D253" s="248">
        <f>D251+D252</f>
        <v>6635690</v>
      </c>
      <c r="E253" s="249">
        <f t="shared" ref="E253:P253" si="106">E251+E252</f>
        <v>6635690</v>
      </c>
      <c r="F253" s="249">
        <f t="shared" si="106"/>
        <v>6635690</v>
      </c>
      <c r="G253" s="249">
        <f t="shared" si="106"/>
        <v>0</v>
      </c>
      <c r="H253" s="249">
        <f t="shared" si="106"/>
        <v>6635690</v>
      </c>
      <c r="I253" s="249">
        <f t="shared" si="106"/>
        <v>0</v>
      </c>
      <c r="J253" s="249">
        <f t="shared" si="106"/>
        <v>0</v>
      </c>
      <c r="K253" s="249">
        <f t="shared" si="106"/>
        <v>0</v>
      </c>
      <c r="L253" s="249">
        <f t="shared" si="106"/>
        <v>0</v>
      </c>
      <c r="M253" s="249">
        <f t="shared" si="106"/>
        <v>0</v>
      </c>
      <c r="N253" s="249">
        <f t="shared" si="106"/>
        <v>0</v>
      </c>
      <c r="O253" s="249">
        <f t="shared" si="106"/>
        <v>0</v>
      </c>
      <c r="P253" s="249">
        <f t="shared" si="106"/>
        <v>0</v>
      </c>
      <c r="Q253" s="250"/>
      <c r="R253" s="250"/>
      <c r="S253" s="250"/>
      <c r="T253" s="250"/>
      <c r="U253" s="250"/>
      <c r="V253" s="251"/>
      <c r="W253" s="251"/>
      <c r="X253" s="251"/>
      <c r="Y253" s="251"/>
      <c r="Z253" s="251"/>
      <c r="AA253" s="251"/>
      <c r="AB253" s="251"/>
      <c r="AC253" s="251"/>
      <c r="AD253" s="251"/>
      <c r="AE253" s="251"/>
      <c r="AF253" s="251"/>
      <c r="AG253" s="251"/>
      <c r="AH253" s="251"/>
      <c r="AI253" s="251"/>
      <c r="AJ253" s="251"/>
      <c r="AK253" s="251"/>
      <c r="AL253" s="251"/>
      <c r="AM253" s="251"/>
      <c r="AN253" s="251"/>
      <c r="AO253" s="251"/>
      <c r="AP253" s="251"/>
      <c r="AQ253" s="251"/>
      <c r="AR253" s="251"/>
      <c r="AS253" s="251"/>
      <c r="AT253" s="251"/>
      <c r="AU253" s="251"/>
      <c r="AV253" s="251"/>
      <c r="AW253" s="251"/>
      <c r="AX253" s="251"/>
      <c r="AY253" s="251"/>
      <c r="AZ253" s="251"/>
      <c r="BA253" s="251"/>
      <c r="BB253" s="251"/>
      <c r="BC253" s="251"/>
      <c r="BD253" s="251"/>
      <c r="BE253" s="251"/>
      <c r="BF253" s="251"/>
      <c r="BG253" s="251"/>
      <c r="BH253" s="251"/>
      <c r="BI253" s="251"/>
      <c r="BJ253" s="251"/>
      <c r="BK253" s="251"/>
      <c r="BL253" s="251"/>
      <c r="BM253" s="251"/>
      <c r="BN253" s="251"/>
      <c r="BO253" s="251"/>
      <c r="BP253" s="251"/>
      <c r="BQ253" s="251"/>
      <c r="BR253" s="251"/>
      <c r="BS253" s="251"/>
      <c r="BT253" s="251"/>
      <c r="BU253" s="251"/>
      <c r="BV253" s="251"/>
      <c r="BW253" s="251"/>
      <c r="BX253" s="251"/>
      <c r="BY253" s="251"/>
      <c r="BZ253" s="251"/>
      <c r="CA253" s="251"/>
      <c r="CB253" s="251"/>
      <c r="CC253" s="251"/>
      <c r="CD253" s="251"/>
      <c r="CE253" s="251"/>
      <c r="CF253" s="251"/>
      <c r="CG253" s="251"/>
      <c r="CH253" s="251"/>
      <c r="CI253" s="251"/>
      <c r="CJ253" s="251"/>
      <c r="CK253" s="251"/>
      <c r="CL253" s="251"/>
      <c r="CM253" s="251"/>
      <c r="CN253" s="251"/>
      <c r="CO253" s="251"/>
      <c r="CP253" s="251"/>
      <c r="CQ253" s="251"/>
      <c r="CR253" s="251"/>
      <c r="CS253" s="251"/>
      <c r="CT253" s="251"/>
      <c r="CU253" s="251"/>
      <c r="CV253" s="251"/>
      <c r="CW253" s="251"/>
      <c r="CX253" s="251"/>
      <c r="CY253" s="251"/>
      <c r="CZ253" s="251"/>
      <c r="DA253" s="251"/>
      <c r="DB253" s="251"/>
      <c r="DC253" s="251"/>
      <c r="DD253" s="251"/>
      <c r="DE253" s="251"/>
      <c r="DF253" s="251"/>
      <c r="DG253" s="251"/>
      <c r="DH253" s="251"/>
      <c r="DI253" s="251"/>
      <c r="DJ253" s="251"/>
      <c r="DK253" s="251"/>
      <c r="DL253" s="251"/>
      <c r="DM253" s="251"/>
      <c r="DN253" s="251"/>
      <c r="DO253" s="251"/>
      <c r="DP253" s="251"/>
      <c r="DQ253" s="251"/>
      <c r="DR253" s="251"/>
      <c r="DS253" s="251"/>
      <c r="DT253" s="251"/>
      <c r="DU253" s="251"/>
      <c r="DV253" s="251"/>
      <c r="DW253" s="251"/>
      <c r="DX253" s="251"/>
      <c r="DY253" s="251"/>
      <c r="DZ253" s="251"/>
      <c r="EA253" s="251"/>
      <c r="EB253" s="251"/>
      <c r="EC253" s="251"/>
      <c r="ED253" s="251"/>
      <c r="EE253" s="251"/>
      <c r="EF253" s="251"/>
      <c r="EG253" s="251"/>
      <c r="EH253" s="251"/>
      <c r="EI253" s="251"/>
      <c r="EJ253" s="251"/>
      <c r="EK253" s="251"/>
      <c r="EL253" s="251"/>
      <c r="EM253" s="251"/>
      <c r="EN253" s="251"/>
      <c r="EO253" s="251"/>
      <c r="EP253" s="251"/>
      <c r="EQ253" s="251"/>
      <c r="ER253" s="251"/>
      <c r="ES253" s="251"/>
      <c r="ET253" s="251"/>
      <c r="EU253" s="251"/>
      <c r="EV253" s="251"/>
      <c r="EW253" s="251"/>
      <c r="EX253" s="251"/>
      <c r="EY253" s="251"/>
      <c r="EZ253" s="251"/>
      <c r="FA253" s="251"/>
      <c r="FB253" s="251"/>
      <c r="FC253" s="251"/>
      <c r="FD253" s="251"/>
      <c r="FE253" s="251"/>
      <c r="FF253" s="251"/>
      <c r="FG253" s="251"/>
      <c r="FH253" s="251"/>
      <c r="FI253" s="251"/>
      <c r="FJ253" s="251"/>
      <c r="FK253" s="251"/>
      <c r="FL253" s="251"/>
      <c r="FM253" s="251"/>
      <c r="FN253" s="251"/>
      <c r="FO253" s="251"/>
      <c r="FP253" s="251"/>
      <c r="FQ253" s="251"/>
      <c r="FR253" s="251"/>
      <c r="FS253" s="251"/>
      <c r="FT253" s="251"/>
      <c r="FU253" s="251"/>
      <c r="FV253" s="251"/>
      <c r="FW253" s="251"/>
      <c r="FX253" s="251"/>
      <c r="FY253" s="251"/>
      <c r="FZ253" s="251"/>
      <c r="GA253" s="251"/>
      <c r="GB253" s="251"/>
      <c r="GC253" s="251"/>
      <c r="GD253" s="251"/>
      <c r="GE253" s="251"/>
      <c r="GF253" s="251"/>
      <c r="GG253" s="251"/>
      <c r="GH253" s="251"/>
      <c r="GI253" s="251"/>
      <c r="GJ253" s="251"/>
      <c r="GK253" s="251"/>
      <c r="GL253" s="251"/>
      <c r="GM253" s="251"/>
      <c r="GN253" s="251"/>
      <c r="GO253" s="251"/>
      <c r="GP253" s="251"/>
      <c r="GQ253" s="251"/>
      <c r="GR253" s="251"/>
      <c r="GS253" s="251"/>
      <c r="GT253" s="251"/>
      <c r="GU253" s="251"/>
      <c r="GV253" s="251"/>
      <c r="GW253" s="251"/>
      <c r="GX253" s="251"/>
      <c r="GY253" s="251"/>
      <c r="GZ253" s="251"/>
      <c r="HA253" s="251"/>
      <c r="HB253" s="251"/>
      <c r="HC253" s="251"/>
      <c r="HD253" s="251"/>
      <c r="HE253" s="251"/>
      <c r="HF253" s="251"/>
      <c r="HG253" s="251"/>
      <c r="HH253" s="251"/>
      <c r="HI253" s="251"/>
      <c r="HJ253" s="251"/>
      <c r="HK253" s="251"/>
      <c r="HL253" s="251"/>
      <c r="HM253" s="251"/>
      <c r="HN253" s="251"/>
      <c r="HO253" s="251"/>
      <c r="HP253" s="251"/>
      <c r="HQ253" s="251"/>
      <c r="HR253" s="251"/>
      <c r="HS253" s="251"/>
      <c r="HT253" s="251"/>
      <c r="HU253" s="251"/>
      <c r="HV253" s="251"/>
      <c r="HW253" s="251"/>
      <c r="HX253" s="251"/>
      <c r="HY253" s="251"/>
      <c r="HZ253" s="251"/>
      <c r="IA253" s="251"/>
      <c r="IB253" s="251"/>
      <c r="IC253" s="251"/>
      <c r="ID253" s="251"/>
      <c r="IE253" s="251"/>
      <c r="IF253" s="251"/>
      <c r="IG253" s="251"/>
      <c r="IH253" s="251"/>
      <c r="II253" s="251"/>
      <c r="IJ253" s="251"/>
      <c r="IK253" s="251"/>
      <c r="IL253" s="251"/>
      <c r="IM253" s="251"/>
      <c r="IN253" s="251"/>
      <c r="IO253" s="251"/>
      <c r="IP253" s="251"/>
      <c r="IQ253" s="251"/>
      <c r="IR253" s="251"/>
      <c r="IS253" s="251"/>
      <c r="IT253" s="251"/>
      <c r="IU253" s="251"/>
      <c r="IV253" s="251"/>
    </row>
    <row r="254" spans="1:256" hidden="1">
      <c r="A254" s="820">
        <v>85149</v>
      </c>
      <c r="B254" s="796" t="s">
        <v>581</v>
      </c>
      <c r="C254" s="247" t="s">
        <v>0</v>
      </c>
      <c r="D254" s="248">
        <f>E254+M254</f>
        <v>1685871</v>
      </c>
      <c r="E254" s="249">
        <f>F254+I254+J254+K254+L254</f>
        <v>1685871</v>
      </c>
      <c r="F254" s="249">
        <f>G254+H254</f>
        <v>0</v>
      </c>
      <c r="G254" s="249">
        <v>0</v>
      </c>
      <c r="H254" s="249">
        <v>0</v>
      </c>
      <c r="I254" s="249">
        <v>900000</v>
      </c>
      <c r="J254" s="249">
        <v>0</v>
      </c>
      <c r="K254" s="249">
        <v>785871</v>
      </c>
      <c r="L254" s="249">
        <v>0</v>
      </c>
      <c r="M254" s="249">
        <f t="shared" si="103"/>
        <v>0</v>
      </c>
      <c r="N254" s="249">
        <v>0</v>
      </c>
      <c r="O254" s="249">
        <v>0</v>
      </c>
      <c r="P254" s="249">
        <v>0</v>
      </c>
      <c r="Q254" s="250"/>
      <c r="R254" s="250"/>
      <c r="S254" s="250"/>
      <c r="T254" s="250"/>
      <c r="U254" s="250"/>
      <c r="V254" s="251"/>
      <c r="W254" s="251"/>
      <c r="X254" s="251"/>
      <c r="Y254" s="251"/>
      <c r="Z254" s="251"/>
      <c r="AA254" s="251"/>
      <c r="AB254" s="251"/>
      <c r="AC254" s="251"/>
      <c r="AD254" s="251"/>
      <c r="AE254" s="251"/>
      <c r="AF254" s="251"/>
      <c r="AG254" s="251"/>
      <c r="AH254" s="251"/>
      <c r="AI254" s="251"/>
      <c r="AJ254" s="251"/>
      <c r="AK254" s="251"/>
      <c r="AL254" s="251"/>
      <c r="AM254" s="251"/>
      <c r="AN254" s="251"/>
      <c r="AO254" s="251"/>
      <c r="AP254" s="251"/>
      <c r="AQ254" s="251"/>
      <c r="AR254" s="251"/>
      <c r="AS254" s="251"/>
      <c r="AT254" s="251"/>
      <c r="AU254" s="251"/>
      <c r="AV254" s="251"/>
      <c r="AW254" s="251"/>
      <c r="AX254" s="251"/>
      <c r="AY254" s="251"/>
      <c r="AZ254" s="251"/>
      <c r="BA254" s="251"/>
      <c r="BB254" s="251"/>
      <c r="BC254" s="251"/>
      <c r="BD254" s="251"/>
      <c r="BE254" s="251"/>
      <c r="BF254" s="251"/>
      <c r="BG254" s="251"/>
      <c r="BH254" s="251"/>
      <c r="BI254" s="251"/>
      <c r="BJ254" s="251"/>
      <c r="BK254" s="251"/>
      <c r="BL254" s="251"/>
      <c r="BM254" s="251"/>
      <c r="BN254" s="251"/>
      <c r="BO254" s="251"/>
      <c r="BP254" s="251"/>
      <c r="BQ254" s="251"/>
      <c r="BR254" s="251"/>
      <c r="BS254" s="251"/>
      <c r="BT254" s="251"/>
      <c r="BU254" s="251"/>
      <c r="BV254" s="251"/>
      <c r="BW254" s="251"/>
      <c r="BX254" s="251"/>
      <c r="BY254" s="251"/>
      <c r="BZ254" s="251"/>
      <c r="CA254" s="251"/>
      <c r="CB254" s="251"/>
      <c r="CC254" s="251"/>
      <c r="CD254" s="251"/>
      <c r="CE254" s="251"/>
      <c r="CF254" s="251"/>
      <c r="CG254" s="251"/>
      <c r="CH254" s="251"/>
      <c r="CI254" s="251"/>
      <c r="CJ254" s="251"/>
      <c r="CK254" s="251"/>
      <c r="CL254" s="251"/>
      <c r="CM254" s="251"/>
      <c r="CN254" s="251"/>
      <c r="CO254" s="251"/>
      <c r="CP254" s="251"/>
      <c r="CQ254" s="251"/>
      <c r="CR254" s="251"/>
      <c r="CS254" s="251"/>
      <c r="CT254" s="251"/>
      <c r="CU254" s="251"/>
      <c r="CV254" s="251"/>
      <c r="CW254" s="251"/>
      <c r="CX254" s="251"/>
      <c r="CY254" s="251"/>
      <c r="CZ254" s="251"/>
      <c r="DA254" s="251"/>
      <c r="DB254" s="251"/>
      <c r="DC254" s="251"/>
      <c r="DD254" s="251"/>
      <c r="DE254" s="251"/>
      <c r="DF254" s="251"/>
      <c r="DG254" s="251"/>
      <c r="DH254" s="251"/>
      <c r="DI254" s="251"/>
      <c r="DJ254" s="251"/>
      <c r="DK254" s="251"/>
      <c r="DL254" s="251"/>
      <c r="DM254" s="251"/>
      <c r="DN254" s="251"/>
      <c r="DO254" s="251"/>
      <c r="DP254" s="251"/>
      <c r="DQ254" s="251"/>
      <c r="DR254" s="251"/>
      <c r="DS254" s="251"/>
      <c r="DT254" s="251"/>
      <c r="DU254" s="251"/>
      <c r="DV254" s="251"/>
      <c r="DW254" s="251"/>
      <c r="DX254" s="251"/>
      <c r="DY254" s="251"/>
      <c r="DZ254" s="251"/>
      <c r="EA254" s="251"/>
      <c r="EB254" s="251"/>
      <c r="EC254" s="251"/>
      <c r="ED254" s="251"/>
      <c r="EE254" s="251"/>
      <c r="EF254" s="251"/>
      <c r="EG254" s="251"/>
      <c r="EH254" s="251"/>
      <c r="EI254" s="251"/>
      <c r="EJ254" s="251"/>
      <c r="EK254" s="251"/>
      <c r="EL254" s="251"/>
      <c r="EM254" s="251"/>
      <c r="EN254" s="251"/>
      <c r="EO254" s="251"/>
      <c r="EP254" s="251"/>
      <c r="EQ254" s="251"/>
      <c r="ER254" s="251"/>
      <c r="ES254" s="251"/>
      <c r="ET254" s="251"/>
      <c r="EU254" s="251"/>
      <c r="EV254" s="251"/>
      <c r="EW254" s="251"/>
      <c r="EX254" s="251"/>
      <c r="EY254" s="251"/>
      <c r="EZ254" s="251"/>
      <c r="FA254" s="251"/>
      <c r="FB254" s="251"/>
      <c r="FC254" s="251"/>
      <c r="FD254" s="251"/>
      <c r="FE254" s="251"/>
      <c r="FF254" s="251"/>
      <c r="FG254" s="251"/>
      <c r="FH254" s="251"/>
      <c r="FI254" s="251"/>
      <c r="FJ254" s="251"/>
      <c r="FK254" s="251"/>
      <c r="FL254" s="251"/>
      <c r="FM254" s="251"/>
      <c r="FN254" s="251"/>
      <c r="FO254" s="251"/>
      <c r="FP254" s="251"/>
      <c r="FQ254" s="251"/>
      <c r="FR254" s="251"/>
      <c r="FS254" s="251"/>
      <c r="FT254" s="251"/>
      <c r="FU254" s="251"/>
      <c r="FV254" s="251"/>
      <c r="FW254" s="251"/>
      <c r="FX254" s="251"/>
      <c r="FY254" s="251"/>
      <c r="FZ254" s="251"/>
      <c r="GA254" s="251"/>
      <c r="GB254" s="251"/>
      <c r="GC254" s="251"/>
      <c r="GD254" s="251"/>
      <c r="GE254" s="251"/>
      <c r="GF254" s="251"/>
      <c r="GG254" s="251"/>
      <c r="GH254" s="251"/>
      <c r="GI254" s="251"/>
      <c r="GJ254" s="251"/>
      <c r="GK254" s="251"/>
      <c r="GL254" s="251"/>
      <c r="GM254" s="251"/>
      <c r="GN254" s="251"/>
      <c r="GO254" s="251"/>
      <c r="GP254" s="251"/>
      <c r="GQ254" s="251"/>
      <c r="GR254" s="251"/>
      <c r="GS254" s="251"/>
      <c r="GT254" s="251"/>
      <c r="GU254" s="251"/>
      <c r="GV254" s="251"/>
      <c r="GW254" s="251"/>
      <c r="GX254" s="251"/>
      <c r="GY254" s="251"/>
      <c r="GZ254" s="251"/>
      <c r="HA254" s="251"/>
      <c r="HB254" s="251"/>
      <c r="HC254" s="251"/>
      <c r="HD254" s="251"/>
      <c r="HE254" s="251"/>
      <c r="HF254" s="251"/>
      <c r="HG254" s="251"/>
      <c r="HH254" s="251"/>
      <c r="HI254" s="251"/>
      <c r="HJ254" s="251"/>
      <c r="HK254" s="251"/>
      <c r="HL254" s="251"/>
      <c r="HM254" s="251"/>
      <c r="HN254" s="251"/>
      <c r="HO254" s="251"/>
      <c r="HP254" s="251"/>
      <c r="HQ254" s="251"/>
      <c r="HR254" s="251"/>
      <c r="HS254" s="251"/>
      <c r="HT254" s="251"/>
      <c r="HU254" s="251"/>
      <c r="HV254" s="251"/>
      <c r="HW254" s="251"/>
      <c r="HX254" s="251"/>
      <c r="HY254" s="251"/>
      <c r="HZ254" s="251"/>
      <c r="IA254" s="251"/>
      <c r="IB254" s="251"/>
      <c r="IC254" s="251"/>
      <c r="ID254" s="251"/>
      <c r="IE254" s="251"/>
      <c r="IF254" s="251"/>
      <c r="IG254" s="251"/>
      <c r="IH254" s="251"/>
      <c r="II254" s="251"/>
      <c r="IJ254" s="251"/>
      <c r="IK254" s="251"/>
      <c r="IL254" s="251"/>
      <c r="IM254" s="251"/>
      <c r="IN254" s="251"/>
      <c r="IO254" s="251"/>
      <c r="IP254" s="251"/>
      <c r="IQ254" s="251"/>
      <c r="IR254" s="251"/>
      <c r="IS254" s="251"/>
      <c r="IT254" s="251"/>
      <c r="IU254" s="251"/>
      <c r="IV254" s="251"/>
    </row>
    <row r="255" spans="1:256" hidden="1">
      <c r="A255" s="821"/>
      <c r="B255" s="797"/>
      <c r="C255" s="247" t="s">
        <v>1</v>
      </c>
      <c r="D255" s="248">
        <f>E255+M255</f>
        <v>0</v>
      </c>
      <c r="E255" s="249">
        <f>F255+I255+J255+K255+L255</f>
        <v>0</v>
      </c>
      <c r="F255" s="249">
        <f>G255+H255</f>
        <v>0</v>
      </c>
      <c r="G255" s="249"/>
      <c r="H255" s="249"/>
      <c r="I255" s="249"/>
      <c r="J255" s="249"/>
      <c r="K255" s="249">
        <v>0</v>
      </c>
      <c r="L255" s="249"/>
      <c r="M255" s="249">
        <f t="shared" si="103"/>
        <v>0</v>
      </c>
      <c r="N255" s="249"/>
      <c r="O255" s="249"/>
      <c r="P255" s="249"/>
      <c r="Q255" s="250"/>
      <c r="R255" s="250"/>
      <c r="S255" s="250"/>
      <c r="T255" s="250"/>
      <c r="U255" s="250"/>
      <c r="V255" s="251"/>
      <c r="W255" s="251"/>
      <c r="X255" s="251"/>
      <c r="Y255" s="251"/>
      <c r="Z255" s="251"/>
      <c r="AA255" s="251"/>
      <c r="AB255" s="251"/>
      <c r="AC255" s="251"/>
      <c r="AD255" s="251"/>
      <c r="AE255" s="251"/>
      <c r="AF255" s="251"/>
      <c r="AG255" s="251"/>
      <c r="AH255" s="251"/>
      <c r="AI255" s="251"/>
      <c r="AJ255" s="251"/>
      <c r="AK255" s="251"/>
      <c r="AL255" s="251"/>
      <c r="AM255" s="251"/>
      <c r="AN255" s="251"/>
      <c r="AO255" s="251"/>
      <c r="AP255" s="251"/>
      <c r="AQ255" s="251"/>
      <c r="AR255" s="251"/>
      <c r="AS255" s="251"/>
      <c r="AT255" s="251"/>
      <c r="AU255" s="251"/>
      <c r="AV255" s="251"/>
      <c r="AW255" s="251"/>
      <c r="AX255" s="251"/>
      <c r="AY255" s="251"/>
      <c r="AZ255" s="251"/>
      <c r="BA255" s="251"/>
      <c r="BB255" s="251"/>
      <c r="BC255" s="251"/>
      <c r="BD255" s="251"/>
      <c r="BE255" s="251"/>
      <c r="BF255" s="251"/>
      <c r="BG255" s="251"/>
      <c r="BH255" s="251"/>
      <c r="BI255" s="251"/>
      <c r="BJ255" s="251"/>
      <c r="BK255" s="251"/>
      <c r="BL255" s="251"/>
      <c r="BM255" s="251"/>
      <c r="BN255" s="251"/>
      <c r="BO255" s="251"/>
      <c r="BP255" s="251"/>
      <c r="BQ255" s="251"/>
      <c r="BR255" s="251"/>
      <c r="BS255" s="251"/>
      <c r="BT255" s="251"/>
      <c r="BU255" s="251"/>
      <c r="BV255" s="251"/>
      <c r="BW255" s="251"/>
      <c r="BX255" s="251"/>
      <c r="BY255" s="251"/>
      <c r="BZ255" s="251"/>
      <c r="CA255" s="251"/>
      <c r="CB255" s="251"/>
      <c r="CC255" s="251"/>
      <c r="CD255" s="251"/>
      <c r="CE255" s="251"/>
      <c r="CF255" s="251"/>
      <c r="CG255" s="251"/>
      <c r="CH255" s="251"/>
      <c r="CI255" s="251"/>
      <c r="CJ255" s="251"/>
      <c r="CK255" s="251"/>
      <c r="CL255" s="251"/>
      <c r="CM255" s="251"/>
      <c r="CN255" s="251"/>
      <c r="CO255" s="251"/>
      <c r="CP255" s="251"/>
      <c r="CQ255" s="251"/>
      <c r="CR255" s="251"/>
      <c r="CS255" s="251"/>
      <c r="CT255" s="251"/>
      <c r="CU255" s="251"/>
      <c r="CV255" s="251"/>
      <c r="CW255" s="251"/>
      <c r="CX255" s="251"/>
      <c r="CY255" s="251"/>
      <c r="CZ255" s="251"/>
      <c r="DA255" s="251"/>
      <c r="DB255" s="251"/>
      <c r="DC255" s="251"/>
      <c r="DD255" s="251"/>
      <c r="DE255" s="251"/>
      <c r="DF255" s="251"/>
      <c r="DG255" s="251"/>
      <c r="DH255" s="251"/>
      <c r="DI255" s="251"/>
      <c r="DJ255" s="251"/>
      <c r="DK255" s="251"/>
      <c r="DL255" s="251"/>
      <c r="DM255" s="251"/>
      <c r="DN255" s="251"/>
      <c r="DO255" s="251"/>
      <c r="DP255" s="251"/>
      <c r="DQ255" s="251"/>
      <c r="DR255" s="251"/>
      <c r="DS255" s="251"/>
      <c r="DT255" s="251"/>
      <c r="DU255" s="251"/>
      <c r="DV255" s="251"/>
      <c r="DW255" s="251"/>
      <c r="DX255" s="251"/>
      <c r="DY255" s="251"/>
      <c r="DZ255" s="251"/>
      <c r="EA255" s="251"/>
      <c r="EB255" s="251"/>
      <c r="EC255" s="251"/>
      <c r="ED255" s="251"/>
      <c r="EE255" s="251"/>
      <c r="EF255" s="251"/>
      <c r="EG255" s="251"/>
      <c r="EH255" s="251"/>
      <c r="EI255" s="251"/>
      <c r="EJ255" s="251"/>
      <c r="EK255" s="251"/>
      <c r="EL255" s="251"/>
      <c r="EM255" s="251"/>
      <c r="EN255" s="251"/>
      <c r="EO255" s="251"/>
      <c r="EP255" s="251"/>
      <c r="EQ255" s="251"/>
      <c r="ER255" s="251"/>
      <c r="ES255" s="251"/>
      <c r="ET255" s="251"/>
      <c r="EU255" s="251"/>
      <c r="EV255" s="251"/>
      <c r="EW255" s="251"/>
      <c r="EX255" s="251"/>
      <c r="EY255" s="251"/>
      <c r="EZ255" s="251"/>
      <c r="FA255" s="251"/>
      <c r="FB255" s="251"/>
      <c r="FC255" s="251"/>
      <c r="FD255" s="251"/>
      <c r="FE255" s="251"/>
      <c r="FF255" s="251"/>
      <c r="FG255" s="251"/>
      <c r="FH255" s="251"/>
      <c r="FI255" s="251"/>
      <c r="FJ255" s="251"/>
      <c r="FK255" s="251"/>
      <c r="FL255" s="251"/>
      <c r="FM255" s="251"/>
      <c r="FN255" s="251"/>
      <c r="FO255" s="251"/>
      <c r="FP255" s="251"/>
      <c r="FQ255" s="251"/>
      <c r="FR255" s="251"/>
      <c r="FS255" s="251"/>
      <c r="FT255" s="251"/>
      <c r="FU255" s="251"/>
      <c r="FV255" s="251"/>
      <c r="FW255" s="251"/>
      <c r="FX255" s="251"/>
      <c r="FY255" s="251"/>
      <c r="FZ255" s="251"/>
      <c r="GA255" s="251"/>
      <c r="GB255" s="251"/>
      <c r="GC255" s="251"/>
      <c r="GD255" s="251"/>
      <c r="GE255" s="251"/>
      <c r="GF255" s="251"/>
      <c r="GG255" s="251"/>
      <c r="GH255" s="251"/>
      <c r="GI255" s="251"/>
      <c r="GJ255" s="251"/>
      <c r="GK255" s="251"/>
      <c r="GL255" s="251"/>
      <c r="GM255" s="251"/>
      <c r="GN255" s="251"/>
      <c r="GO255" s="251"/>
      <c r="GP255" s="251"/>
      <c r="GQ255" s="251"/>
      <c r="GR255" s="251"/>
      <c r="GS255" s="251"/>
      <c r="GT255" s="251"/>
      <c r="GU255" s="251"/>
      <c r="GV255" s="251"/>
      <c r="GW255" s="251"/>
      <c r="GX255" s="251"/>
      <c r="GY255" s="251"/>
      <c r="GZ255" s="251"/>
      <c r="HA255" s="251"/>
      <c r="HB255" s="251"/>
      <c r="HC255" s="251"/>
      <c r="HD255" s="251"/>
      <c r="HE255" s="251"/>
      <c r="HF255" s="251"/>
      <c r="HG255" s="251"/>
      <c r="HH255" s="251"/>
      <c r="HI255" s="251"/>
      <c r="HJ255" s="251"/>
      <c r="HK255" s="251"/>
      <c r="HL255" s="251"/>
      <c r="HM255" s="251"/>
      <c r="HN255" s="251"/>
      <c r="HO255" s="251"/>
      <c r="HP255" s="251"/>
      <c r="HQ255" s="251"/>
      <c r="HR255" s="251"/>
      <c r="HS255" s="251"/>
      <c r="HT255" s="251"/>
      <c r="HU255" s="251"/>
      <c r="HV255" s="251"/>
      <c r="HW255" s="251"/>
      <c r="HX255" s="251"/>
      <c r="HY255" s="251"/>
      <c r="HZ255" s="251"/>
      <c r="IA255" s="251"/>
      <c r="IB255" s="251"/>
      <c r="IC255" s="251"/>
      <c r="ID255" s="251"/>
      <c r="IE255" s="251"/>
      <c r="IF255" s="251"/>
      <c r="IG255" s="251"/>
      <c r="IH255" s="251"/>
      <c r="II255" s="251"/>
      <c r="IJ255" s="251"/>
      <c r="IK255" s="251"/>
      <c r="IL255" s="251"/>
      <c r="IM255" s="251"/>
      <c r="IN255" s="251"/>
      <c r="IO255" s="251"/>
      <c r="IP255" s="251"/>
      <c r="IQ255" s="251"/>
      <c r="IR255" s="251"/>
      <c r="IS255" s="251"/>
      <c r="IT255" s="251"/>
      <c r="IU255" s="251"/>
      <c r="IV255" s="251"/>
    </row>
    <row r="256" spans="1:256" hidden="1">
      <c r="A256" s="822"/>
      <c r="B256" s="798"/>
      <c r="C256" s="247" t="s">
        <v>2</v>
      </c>
      <c r="D256" s="248">
        <f>D254+D255</f>
        <v>1685871</v>
      </c>
      <c r="E256" s="249">
        <f t="shared" ref="E256:P256" si="107">E254+E255</f>
        <v>1685871</v>
      </c>
      <c r="F256" s="249">
        <f t="shared" si="107"/>
        <v>0</v>
      </c>
      <c r="G256" s="249">
        <f t="shared" si="107"/>
        <v>0</v>
      </c>
      <c r="H256" s="249">
        <f t="shared" si="107"/>
        <v>0</v>
      </c>
      <c r="I256" s="249">
        <f t="shared" si="107"/>
        <v>900000</v>
      </c>
      <c r="J256" s="249">
        <f t="shared" si="107"/>
        <v>0</v>
      </c>
      <c r="K256" s="249">
        <f t="shared" si="107"/>
        <v>785871</v>
      </c>
      <c r="L256" s="249">
        <f t="shared" si="107"/>
        <v>0</v>
      </c>
      <c r="M256" s="249">
        <f t="shared" si="107"/>
        <v>0</v>
      </c>
      <c r="N256" s="249">
        <f t="shared" si="107"/>
        <v>0</v>
      </c>
      <c r="O256" s="249">
        <f t="shared" si="107"/>
        <v>0</v>
      </c>
      <c r="P256" s="249">
        <f t="shared" si="107"/>
        <v>0</v>
      </c>
      <c r="Q256" s="250"/>
      <c r="R256" s="250"/>
      <c r="S256" s="250"/>
      <c r="T256" s="250"/>
      <c r="U256" s="250"/>
      <c r="V256" s="251"/>
      <c r="W256" s="251"/>
      <c r="X256" s="251"/>
      <c r="Y256" s="251"/>
      <c r="Z256" s="251"/>
      <c r="AA256" s="251"/>
      <c r="AB256" s="251"/>
      <c r="AC256" s="251"/>
      <c r="AD256" s="251"/>
      <c r="AE256" s="251"/>
      <c r="AF256" s="251"/>
      <c r="AG256" s="251"/>
      <c r="AH256" s="251"/>
      <c r="AI256" s="251"/>
      <c r="AJ256" s="251"/>
      <c r="AK256" s="251"/>
      <c r="AL256" s="251"/>
      <c r="AM256" s="251"/>
      <c r="AN256" s="251"/>
      <c r="AO256" s="251"/>
      <c r="AP256" s="251"/>
      <c r="AQ256" s="251"/>
      <c r="AR256" s="251"/>
      <c r="AS256" s="251"/>
      <c r="AT256" s="251"/>
      <c r="AU256" s="251"/>
      <c r="AV256" s="251"/>
      <c r="AW256" s="251"/>
      <c r="AX256" s="251"/>
      <c r="AY256" s="251"/>
      <c r="AZ256" s="251"/>
      <c r="BA256" s="251"/>
      <c r="BB256" s="251"/>
      <c r="BC256" s="251"/>
      <c r="BD256" s="251"/>
      <c r="BE256" s="251"/>
      <c r="BF256" s="251"/>
      <c r="BG256" s="251"/>
      <c r="BH256" s="251"/>
      <c r="BI256" s="251"/>
      <c r="BJ256" s="251"/>
      <c r="BK256" s="251"/>
      <c r="BL256" s="251"/>
      <c r="BM256" s="251"/>
      <c r="BN256" s="251"/>
      <c r="BO256" s="251"/>
      <c r="BP256" s="251"/>
      <c r="BQ256" s="251"/>
      <c r="BR256" s="251"/>
      <c r="BS256" s="251"/>
      <c r="BT256" s="251"/>
      <c r="BU256" s="251"/>
      <c r="BV256" s="251"/>
      <c r="BW256" s="251"/>
      <c r="BX256" s="251"/>
      <c r="BY256" s="251"/>
      <c r="BZ256" s="251"/>
      <c r="CA256" s="251"/>
      <c r="CB256" s="251"/>
      <c r="CC256" s="251"/>
      <c r="CD256" s="251"/>
      <c r="CE256" s="251"/>
      <c r="CF256" s="251"/>
      <c r="CG256" s="251"/>
      <c r="CH256" s="251"/>
      <c r="CI256" s="251"/>
      <c r="CJ256" s="251"/>
      <c r="CK256" s="251"/>
      <c r="CL256" s="251"/>
      <c r="CM256" s="251"/>
      <c r="CN256" s="251"/>
      <c r="CO256" s="251"/>
      <c r="CP256" s="251"/>
      <c r="CQ256" s="251"/>
      <c r="CR256" s="251"/>
      <c r="CS256" s="251"/>
      <c r="CT256" s="251"/>
      <c r="CU256" s="251"/>
      <c r="CV256" s="251"/>
      <c r="CW256" s="251"/>
      <c r="CX256" s="251"/>
      <c r="CY256" s="251"/>
      <c r="CZ256" s="251"/>
      <c r="DA256" s="251"/>
      <c r="DB256" s="251"/>
      <c r="DC256" s="251"/>
      <c r="DD256" s="251"/>
      <c r="DE256" s="251"/>
      <c r="DF256" s="251"/>
      <c r="DG256" s="251"/>
      <c r="DH256" s="251"/>
      <c r="DI256" s="251"/>
      <c r="DJ256" s="251"/>
      <c r="DK256" s="251"/>
      <c r="DL256" s="251"/>
      <c r="DM256" s="251"/>
      <c r="DN256" s="251"/>
      <c r="DO256" s="251"/>
      <c r="DP256" s="251"/>
      <c r="DQ256" s="251"/>
      <c r="DR256" s="251"/>
      <c r="DS256" s="251"/>
      <c r="DT256" s="251"/>
      <c r="DU256" s="251"/>
      <c r="DV256" s="251"/>
      <c r="DW256" s="251"/>
      <c r="DX256" s="251"/>
      <c r="DY256" s="251"/>
      <c r="DZ256" s="251"/>
      <c r="EA256" s="251"/>
      <c r="EB256" s="251"/>
      <c r="EC256" s="251"/>
      <c r="ED256" s="251"/>
      <c r="EE256" s="251"/>
      <c r="EF256" s="251"/>
      <c r="EG256" s="251"/>
      <c r="EH256" s="251"/>
      <c r="EI256" s="251"/>
      <c r="EJ256" s="251"/>
      <c r="EK256" s="251"/>
      <c r="EL256" s="251"/>
      <c r="EM256" s="251"/>
      <c r="EN256" s="251"/>
      <c r="EO256" s="251"/>
      <c r="EP256" s="251"/>
      <c r="EQ256" s="251"/>
      <c r="ER256" s="251"/>
      <c r="ES256" s="251"/>
      <c r="ET256" s="251"/>
      <c r="EU256" s="251"/>
      <c r="EV256" s="251"/>
      <c r="EW256" s="251"/>
      <c r="EX256" s="251"/>
      <c r="EY256" s="251"/>
      <c r="EZ256" s="251"/>
      <c r="FA256" s="251"/>
      <c r="FB256" s="251"/>
      <c r="FC256" s="251"/>
      <c r="FD256" s="251"/>
      <c r="FE256" s="251"/>
      <c r="FF256" s="251"/>
      <c r="FG256" s="251"/>
      <c r="FH256" s="251"/>
      <c r="FI256" s="251"/>
      <c r="FJ256" s="251"/>
      <c r="FK256" s="251"/>
      <c r="FL256" s="251"/>
      <c r="FM256" s="251"/>
      <c r="FN256" s="251"/>
      <c r="FO256" s="251"/>
      <c r="FP256" s="251"/>
      <c r="FQ256" s="251"/>
      <c r="FR256" s="251"/>
      <c r="FS256" s="251"/>
      <c r="FT256" s="251"/>
      <c r="FU256" s="251"/>
      <c r="FV256" s="251"/>
      <c r="FW256" s="251"/>
      <c r="FX256" s="251"/>
      <c r="FY256" s="251"/>
      <c r="FZ256" s="251"/>
      <c r="GA256" s="251"/>
      <c r="GB256" s="251"/>
      <c r="GC256" s="251"/>
      <c r="GD256" s="251"/>
      <c r="GE256" s="251"/>
      <c r="GF256" s="251"/>
      <c r="GG256" s="251"/>
      <c r="GH256" s="251"/>
      <c r="GI256" s="251"/>
      <c r="GJ256" s="251"/>
      <c r="GK256" s="251"/>
      <c r="GL256" s="251"/>
      <c r="GM256" s="251"/>
      <c r="GN256" s="251"/>
      <c r="GO256" s="251"/>
      <c r="GP256" s="251"/>
      <c r="GQ256" s="251"/>
      <c r="GR256" s="251"/>
      <c r="GS256" s="251"/>
      <c r="GT256" s="251"/>
      <c r="GU256" s="251"/>
      <c r="GV256" s="251"/>
      <c r="GW256" s="251"/>
      <c r="GX256" s="251"/>
      <c r="GY256" s="251"/>
      <c r="GZ256" s="251"/>
      <c r="HA256" s="251"/>
      <c r="HB256" s="251"/>
      <c r="HC256" s="251"/>
      <c r="HD256" s="251"/>
      <c r="HE256" s="251"/>
      <c r="HF256" s="251"/>
      <c r="HG256" s="251"/>
      <c r="HH256" s="251"/>
      <c r="HI256" s="251"/>
      <c r="HJ256" s="251"/>
      <c r="HK256" s="251"/>
      <c r="HL256" s="251"/>
      <c r="HM256" s="251"/>
      <c r="HN256" s="251"/>
      <c r="HO256" s="251"/>
      <c r="HP256" s="251"/>
      <c r="HQ256" s="251"/>
      <c r="HR256" s="251"/>
      <c r="HS256" s="251"/>
      <c r="HT256" s="251"/>
      <c r="HU256" s="251"/>
      <c r="HV256" s="251"/>
      <c r="HW256" s="251"/>
      <c r="HX256" s="251"/>
      <c r="HY256" s="251"/>
      <c r="HZ256" s="251"/>
      <c r="IA256" s="251"/>
      <c r="IB256" s="251"/>
      <c r="IC256" s="251"/>
      <c r="ID256" s="251"/>
      <c r="IE256" s="251"/>
      <c r="IF256" s="251"/>
      <c r="IG256" s="251"/>
      <c r="IH256" s="251"/>
      <c r="II256" s="251"/>
      <c r="IJ256" s="251"/>
      <c r="IK256" s="251"/>
      <c r="IL256" s="251"/>
      <c r="IM256" s="251"/>
      <c r="IN256" s="251"/>
      <c r="IO256" s="251"/>
      <c r="IP256" s="251"/>
      <c r="IQ256" s="251"/>
      <c r="IR256" s="251"/>
      <c r="IS256" s="251"/>
      <c r="IT256" s="251"/>
      <c r="IU256" s="251"/>
      <c r="IV256" s="251"/>
    </row>
    <row r="257" spans="1:256" ht="12.75" customHeight="1">
      <c r="A257" s="820">
        <v>85179</v>
      </c>
      <c r="B257" s="796" t="s">
        <v>193</v>
      </c>
      <c r="C257" s="247" t="s">
        <v>0</v>
      </c>
      <c r="D257" s="248">
        <f>E257+M257</f>
        <v>0</v>
      </c>
      <c r="E257" s="249">
        <f>F257+I257+J257+K257+L257</f>
        <v>0</v>
      </c>
      <c r="F257" s="249">
        <f>G257+H257</f>
        <v>0</v>
      </c>
      <c r="G257" s="249">
        <v>0</v>
      </c>
      <c r="H257" s="249">
        <v>0</v>
      </c>
      <c r="I257" s="249">
        <v>0</v>
      </c>
      <c r="J257" s="249">
        <v>0</v>
      </c>
      <c r="K257" s="249">
        <v>0</v>
      </c>
      <c r="L257" s="249">
        <v>0</v>
      </c>
      <c r="M257" s="249">
        <f>N257+P257</f>
        <v>0</v>
      </c>
      <c r="N257" s="249">
        <v>0</v>
      </c>
      <c r="O257" s="249">
        <v>0</v>
      </c>
      <c r="P257" s="249">
        <v>0</v>
      </c>
      <c r="Q257" s="250"/>
      <c r="R257" s="250"/>
      <c r="S257" s="250"/>
      <c r="T257" s="250"/>
      <c r="U257" s="250"/>
      <c r="V257" s="251"/>
      <c r="W257" s="251"/>
      <c r="X257" s="251"/>
      <c r="Y257" s="251"/>
      <c r="Z257" s="251"/>
      <c r="AA257" s="251"/>
      <c r="AB257" s="251"/>
      <c r="AC257" s="251"/>
      <c r="AD257" s="251"/>
      <c r="AE257" s="251"/>
      <c r="AF257" s="251"/>
      <c r="AG257" s="251"/>
      <c r="AH257" s="251"/>
      <c r="AI257" s="251"/>
      <c r="AJ257" s="251"/>
      <c r="AK257" s="251"/>
      <c r="AL257" s="251"/>
      <c r="AM257" s="251"/>
      <c r="AN257" s="251"/>
      <c r="AO257" s="251"/>
      <c r="AP257" s="251"/>
      <c r="AQ257" s="251"/>
      <c r="AR257" s="251"/>
      <c r="AS257" s="251"/>
      <c r="AT257" s="251"/>
      <c r="AU257" s="251"/>
      <c r="AV257" s="251"/>
      <c r="AW257" s="251"/>
      <c r="AX257" s="251"/>
      <c r="AY257" s="251"/>
      <c r="AZ257" s="251"/>
      <c r="BA257" s="251"/>
      <c r="BB257" s="251"/>
      <c r="BC257" s="251"/>
      <c r="BD257" s="251"/>
      <c r="BE257" s="251"/>
      <c r="BF257" s="251"/>
      <c r="BG257" s="251"/>
      <c r="BH257" s="251"/>
      <c r="BI257" s="251"/>
      <c r="BJ257" s="251"/>
      <c r="BK257" s="251"/>
      <c r="BL257" s="251"/>
      <c r="BM257" s="251"/>
      <c r="BN257" s="251"/>
      <c r="BO257" s="251"/>
      <c r="BP257" s="251"/>
      <c r="BQ257" s="251"/>
      <c r="BR257" s="251"/>
      <c r="BS257" s="251"/>
      <c r="BT257" s="251"/>
      <c r="BU257" s="251"/>
      <c r="BV257" s="251"/>
      <c r="BW257" s="251"/>
      <c r="BX257" s="251"/>
      <c r="BY257" s="251"/>
      <c r="BZ257" s="251"/>
      <c r="CA257" s="251"/>
      <c r="CB257" s="251"/>
      <c r="CC257" s="251"/>
      <c r="CD257" s="251"/>
      <c r="CE257" s="251"/>
      <c r="CF257" s="251"/>
      <c r="CG257" s="251"/>
      <c r="CH257" s="251"/>
      <c r="CI257" s="251"/>
      <c r="CJ257" s="251"/>
      <c r="CK257" s="251"/>
      <c r="CL257" s="251"/>
      <c r="CM257" s="251"/>
      <c r="CN257" s="251"/>
      <c r="CO257" s="251"/>
      <c r="CP257" s="251"/>
      <c r="CQ257" s="251"/>
      <c r="CR257" s="251"/>
      <c r="CS257" s="251"/>
      <c r="CT257" s="251"/>
      <c r="CU257" s="251"/>
      <c r="CV257" s="251"/>
      <c r="CW257" s="251"/>
      <c r="CX257" s="251"/>
      <c r="CY257" s="251"/>
      <c r="CZ257" s="251"/>
      <c r="DA257" s="251"/>
      <c r="DB257" s="251"/>
      <c r="DC257" s="251"/>
      <c r="DD257" s="251"/>
      <c r="DE257" s="251"/>
      <c r="DF257" s="251"/>
      <c r="DG257" s="251"/>
      <c r="DH257" s="251"/>
      <c r="DI257" s="251"/>
      <c r="DJ257" s="251"/>
      <c r="DK257" s="251"/>
      <c r="DL257" s="251"/>
      <c r="DM257" s="251"/>
      <c r="DN257" s="251"/>
      <c r="DO257" s="251"/>
      <c r="DP257" s="251"/>
      <c r="DQ257" s="251"/>
      <c r="DR257" s="251"/>
      <c r="DS257" s="251"/>
      <c r="DT257" s="251"/>
      <c r="DU257" s="251"/>
      <c r="DV257" s="251"/>
      <c r="DW257" s="251"/>
      <c r="DX257" s="251"/>
      <c r="DY257" s="251"/>
      <c r="DZ257" s="251"/>
      <c r="EA257" s="251"/>
      <c r="EB257" s="251"/>
      <c r="EC257" s="251"/>
      <c r="ED257" s="251"/>
      <c r="EE257" s="251"/>
      <c r="EF257" s="251"/>
      <c r="EG257" s="251"/>
      <c r="EH257" s="251"/>
      <c r="EI257" s="251"/>
      <c r="EJ257" s="251"/>
      <c r="EK257" s="251"/>
      <c r="EL257" s="251"/>
      <c r="EM257" s="251"/>
      <c r="EN257" s="251"/>
      <c r="EO257" s="251"/>
      <c r="EP257" s="251"/>
      <c r="EQ257" s="251"/>
      <c r="ER257" s="251"/>
      <c r="ES257" s="251"/>
      <c r="ET257" s="251"/>
      <c r="EU257" s="251"/>
      <c r="EV257" s="251"/>
      <c r="EW257" s="251"/>
      <c r="EX257" s="251"/>
      <c r="EY257" s="251"/>
      <c r="EZ257" s="251"/>
      <c r="FA257" s="251"/>
      <c r="FB257" s="251"/>
      <c r="FC257" s="251"/>
      <c r="FD257" s="251"/>
      <c r="FE257" s="251"/>
      <c r="FF257" s="251"/>
      <c r="FG257" s="251"/>
      <c r="FH257" s="251"/>
      <c r="FI257" s="251"/>
      <c r="FJ257" s="251"/>
      <c r="FK257" s="251"/>
      <c r="FL257" s="251"/>
      <c r="FM257" s="251"/>
      <c r="FN257" s="251"/>
      <c r="FO257" s="251"/>
      <c r="FP257" s="251"/>
      <c r="FQ257" s="251"/>
      <c r="FR257" s="251"/>
      <c r="FS257" s="251"/>
      <c r="FT257" s="251"/>
      <c r="FU257" s="251"/>
      <c r="FV257" s="251"/>
      <c r="FW257" s="251"/>
      <c r="FX257" s="251"/>
      <c r="FY257" s="251"/>
      <c r="FZ257" s="251"/>
      <c r="GA257" s="251"/>
      <c r="GB257" s="251"/>
      <c r="GC257" s="251"/>
      <c r="GD257" s="251"/>
      <c r="GE257" s="251"/>
      <c r="GF257" s="251"/>
      <c r="GG257" s="251"/>
      <c r="GH257" s="251"/>
      <c r="GI257" s="251"/>
      <c r="GJ257" s="251"/>
      <c r="GK257" s="251"/>
      <c r="GL257" s="251"/>
      <c r="GM257" s="251"/>
      <c r="GN257" s="251"/>
      <c r="GO257" s="251"/>
      <c r="GP257" s="251"/>
      <c r="GQ257" s="251"/>
      <c r="GR257" s="251"/>
      <c r="GS257" s="251"/>
      <c r="GT257" s="251"/>
      <c r="GU257" s="251"/>
      <c r="GV257" s="251"/>
      <c r="GW257" s="251"/>
      <c r="GX257" s="251"/>
      <c r="GY257" s="251"/>
      <c r="GZ257" s="251"/>
      <c r="HA257" s="251"/>
      <c r="HB257" s="251"/>
      <c r="HC257" s="251"/>
      <c r="HD257" s="251"/>
      <c r="HE257" s="251"/>
      <c r="HF257" s="251"/>
      <c r="HG257" s="251"/>
      <c r="HH257" s="251"/>
      <c r="HI257" s="251"/>
      <c r="HJ257" s="251"/>
      <c r="HK257" s="251"/>
      <c r="HL257" s="251"/>
      <c r="HM257" s="251"/>
      <c r="HN257" s="251"/>
      <c r="HO257" s="251"/>
      <c r="HP257" s="251"/>
      <c r="HQ257" s="251"/>
      <c r="HR257" s="251"/>
      <c r="HS257" s="251"/>
      <c r="HT257" s="251"/>
      <c r="HU257" s="251"/>
      <c r="HV257" s="251"/>
      <c r="HW257" s="251"/>
      <c r="HX257" s="251"/>
      <c r="HY257" s="251"/>
      <c r="HZ257" s="251"/>
      <c r="IA257" s="251"/>
      <c r="IB257" s="251"/>
      <c r="IC257" s="251"/>
      <c r="ID257" s="251"/>
      <c r="IE257" s="251"/>
      <c r="IF257" s="251"/>
      <c r="IG257" s="251"/>
      <c r="IH257" s="251"/>
      <c r="II257" s="251"/>
      <c r="IJ257" s="251"/>
      <c r="IK257" s="251"/>
      <c r="IL257" s="251"/>
      <c r="IM257" s="251"/>
      <c r="IN257" s="251"/>
      <c r="IO257" s="251"/>
      <c r="IP257" s="251"/>
      <c r="IQ257" s="251"/>
      <c r="IR257" s="251"/>
      <c r="IS257" s="251"/>
      <c r="IT257" s="251"/>
      <c r="IU257" s="251"/>
      <c r="IV257" s="251"/>
    </row>
    <row r="258" spans="1:256" ht="12.75" customHeight="1">
      <c r="A258" s="821"/>
      <c r="B258" s="797"/>
      <c r="C258" s="247" t="s">
        <v>1</v>
      </c>
      <c r="D258" s="248">
        <f>E258+M258</f>
        <v>1000000</v>
      </c>
      <c r="E258" s="249">
        <f>F258+I258+J258+K258+L258</f>
        <v>381091</v>
      </c>
      <c r="F258" s="249">
        <f>G258+H258</f>
        <v>381091</v>
      </c>
      <c r="G258" s="249"/>
      <c r="H258" s="249">
        <v>381091</v>
      </c>
      <c r="I258" s="249"/>
      <c r="J258" s="249"/>
      <c r="K258" s="249">
        <v>0</v>
      </c>
      <c r="L258" s="249"/>
      <c r="M258" s="249">
        <f>N258+P258</f>
        <v>618909</v>
      </c>
      <c r="N258" s="249">
        <v>618909</v>
      </c>
      <c r="O258" s="249"/>
      <c r="P258" s="249"/>
      <c r="Q258" s="250"/>
      <c r="R258" s="250"/>
      <c r="S258" s="250"/>
      <c r="T258" s="250"/>
      <c r="U258" s="250"/>
      <c r="V258" s="251"/>
      <c r="W258" s="251"/>
      <c r="X258" s="251"/>
      <c r="Y258" s="251"/>
      <c r="Z258" s="251"/>
      <c r="AA258" s="251"/>
      <c r="AB258" s="251"/>
      <c r="AC258" s="251"/>
      <c r="AD258" s="251"/>
      <c r="AE258" s="251"/>
      <c r="AF258" s="251"/>
      <c r="AG258" s="251"/>
      <c r="AH258" s="251"/>
      <c r="AI258" s="251"/>
      <c r="AJ258" s="251"/>
      <c r="AK258" s="251"/>
      <c r="AL258" s="251"/>
      <c r="AM258" s="251"/>
      <c r="AN258" s="251"/>
      <c r="AO258" s="251"/>
      <c r="AP258" s="251"/>
      <c r="AQ258" s="251"/>
      <c r="AR258" s="251"/>
      <c r="AS258" s="251"/>
      <c r="AT258" s="251"/>
      <c r="AU258" s="251"/>
      <c r="AV258" s="251"/>
      <c r="AW258" s="251"/>
      <c r="AX258" s="251"/>
      <c r="AY258" s="251"/>
      <c r="AZ258" s="251"/>
      <c r="BA258" s="251"/>
      <c r="BB258" s="251"/>
      <c r="BC258" s="251"/>
      <c r="BD258" s="251"/>
      <c r="BE258" s="251"/>
      <c r="BF258" s="251"/>
      <c r="BG258" s="251"/>
      <c r="BH258" s="251"/>
      <c r="BI258" s="251"/>
      <c r="BJ258" s="251"/>
      <c r="BK258" s="251"/>
      <c r="BL258" s="251"/>
      <c r="BM258" s="251"/>
      <c r="BN258" s="251"/>
      <c r="BO258" s="251"/>
      <c r="BP258" s="251"/>
      <c r="BQ258" s="251"/>
      <c r="BR258" s="251"/>
      <c r="BS258" s="251"/>
      <c r="BT258" s="251"/>
      <c r="BU258" s="251"/>
      <c r="BV258" s="251"/>
      <c r="BW258" s="251"/>
      <c r="BX258" s="251"/>
      <c r="BY258" s="251"/>
      <c r="BZ258" s="251"/>
      <c r="CA258" s="251"/>
      <c r="CB258" s="251"/>
      <c r="CC258" s="251"/>
      <c r="CD258" s="251"/>
      <c r="CE258" s="251"/>
      <c r="CF258" s="251"/>
      <c r="CG258" s="251"/>
      <c r="CH258" s="251"/>
      <c r="CI258" s="251"/>
      <c r="CJ258" s="251"/>
      <c r="CK258" s="251"/>
      <c r="CL258" s="251"/>
      <c r="CM258" s="251"/>
      <c r="CN258" s="251"/>
      <c r="CO258" s="251"/>
      <c r="CP258" s="251"/>
      <c r="CQ258" s="251"/>
      <c r="CR258" s="251"/>
      <c r="CS258" s="251"/>
      <c r="CT258" s="251"/>
      <c r="CU258" s="251"/>
      <c r="CV258" s="251"/>
      <c r="CW258" s="251"/>
      <c r="CX258" s="251"/>
      <c r="CY258" s="251"/>
      <c r="CZ258" s="251"/>
      <c r="DA258" s="251"/>
      <c r="DB258" s="251"/>
      <c r="DC258" s="251"/>
      <c r="DD258" s="251"/>
      <c r="DE258" s="251"/>
      <c r="DF258" s="251"/>
      <c r="DG258" s="251"/>
      <c r="DH258" s="251"/>
      <c r="DI258" s="251"/>
      <c r="DJ258" s="251"/>
      <c r="DK258" s="251"/>
      <c r="DL258" s="251"/>
      <c r="DM258" s="251"/>
      <c r="DN258" s="251"/>
      <c r="DO258" s="251"/>
      <c r="DP258" s="251"/>
      <c r="DQ258" s="251"/>
      <c r="DR258" s="251"/>
      <c r="DS258" s="251"/>
      <c r="DT258" s="251"/>
      <c r="DU258" s="251"/>
      <c r="DV258" s="251"/>
      <c r="DW258" s="251"/>
      <c r="DX258" s="251"/>
      <c r="DY258" s="251"/>
      <c r="DZ258" s="251"/>
      <c r="EA258" s="251"/>
      <c r="EB258" s="251"/>
      <c r="EC258" s="251"/>
      <c r="ED258" s="251"/>
      <c r="EE258" s="251"/>
      <c r="EF258" s="251"/>
      <c r="EG258" s="251"/>
      <c r="EH258" s="251"/>
      <c r="EI258" s="251"/>
      <c r="EJ258" s="251"/>
      <c r="EK258" s="251"/>
      <c r="EL258" s="251"/>
      <c r="EM258" s="251"/>
      <c r="EN258" s="251"/>
      <c r="EO258" s="251"/>
      <c r="EP258" s="251"/>
      <c r="EQ258" s="251"/>
      <c r="ER258" s="251"/>
      <c r="ES258" s="251"/>
      <c r="ET258" s="251"/>
      <c r="EU258" s="251"/>
      <c r="EV258" s="251"/>
      <c r="EW258" s="251"/>
      <c r="EX258" s="251"/>
      <c r="EY258" s="251"/>
      <c r="EZ258" s="251"/>
      <c r="FA258" s="251"/>
      <c r="FB258" s="251"/>
      <c r="FC258" s="251"/>
      <c r="FD258" s="251"/>
      <c r="FE258" s="251"/>
      <c r="FF258" s="251"/>
      <c r="FG258" s="251"/>
      <c r="FH258" s="251"/>
      <c r="FI258" s="251"/>
      <c r="FJ258" s="251"/>
      <c r="FK258" s="251"/>
      <c r="FL258" s="251"/>
      <c r="FM258" s="251"/>
      <c r="FN258" s="251"/>
      <c r="FO258" s="251"/>
      <c r="FP258" s="251"/>
      <c r="FQ258" s="251"/>
      <c r="FR258" s="251"/>
      <c r="FS258" s="251"/>
      <c r="FT258" s="251"/>
      <c r="FU258" s="251"/>
      <c r="FV258" s="251"/>
      <c r="FW258" s="251"/>
      <c r="FX258" s="251"/>
      <c r="FY258" s="251"/>
      <c r="FZ258" s="251"/>
      <c r="GA258" s="251"/>
      <c r="GB258" s="251"/>
      <c r="GC258" s="251"/>
      <c r="GD258" s="251"/>
      <c r="GE258" s="251"/>
      <c r="GF258" s="251"/>
      <c r="GG258" s="251"/>
      <c r="GH258" s="251"/>
      <c r="GI258" s="251"/>
      <c r="GJ258" s="251"/>
      <c r="GK258" s="251"/>
      <c r="GL258" s="251"/>
      <c r="GM258" s="251"/>
      <c r="GN258" s="251"/>
      <c r="GO258" s="251"/>
      <c r="GP258" s="251"/>
      <c r="GQ258" s="251"/>
      <c r="GR258" s="251"/>
      <c r="GS258" s="251"/>
      <c r="GT258" s="251"/>
      <c r="GU258" s="251"/>
      <c r="GV258" s="251"/>
      <c r="GW258" s="251"/>
      <c r="GX258" s="251"/>
      <c r="GY258" s="251"/>
      <c r="GZ258" s="251"/>
      <c r="HA258" s="251"/>
      <c r="HB258" s="251"/>
      <c r="HC258" s="251"/>
      <c r="HD258" s="251"/>
      <c r="HE258" s="251"/>
      <c r="HF258" s="251"/>
      <c r="HG258" s="251"/>
      <c r="HH258" s="251"/>
      <c r="HI258" s="251"/>
      <c r="HJ258" s="251"/>
      <c r="HK258" s="251"/>
      <c r="HL258" s="251"/>
      <c r="HM258" s="251"/>
      <c r="HN258" s="251"/>
      <c r="HO258" s="251"/>
      <c r="HP258" s="251"/>
      <c r="HQ258" s="251"/>
      <c r="HR258" s="251"/>
      <c r="HS258" s="251"/>
      <c r="HT258" s="251"/>
      <c r="HU258" s="251"/>
      <c r="HV258" s="251"/>
      <c r="HW258" s="251"/>
      <c r="HX258" s="251"/>
      <c r="HY258" s="251"/>
      <c r="HZ258" s="251"/>
      <c r="IA258" s="251"/>
      <c r="IB258" s="251"/>
      <c r="IC258" s="251"/>
      <c r="ID258" s="251"/>
      <c r="IE258" s="251"/>
      <c r="IF258" s="251"/>
      <c r="IG258" s="251"/>
      <c r="IH258" s="251"/>
      <c r="II258" s="251"/>
      <c r="IJ258" s="251"/>
      <c r="IK258" s="251"/>
      <c r="IL258" s="251"/>
      <c r="IM258" s="251"/>
      <c r="IN258" s="251"/>
      <c r="IO258" s="251"/>
      <c r="IP258" s="251"/>
      <c r="IQ258" s="251"/>
      <c r="IR258" s="251"/>
      <c r="IS258" s="251"/>
      <c r="IT258" s="251"/>
      <c r="IU258" s="251"/>
      <c r="IV258" s="251"/>
    </row>
    <row r="259" spans="1:256" ht="12.75" customHeight="1">
      <c r="A259" s="822"/>
      <c r="B259" s="798"/>
      <c r="C259" s="247" t="s">
        <v>2</v>
      </c>
      <c r="D259" s="248">
        <f>D257+D258</f>
        <v>1000000</v>
      </c>
      <c r="E259" s="249">
        <f t="shared" ref="E259:P259" si="108">E257+E258</f>
        <v>381091</v>
      </c>
      <c r="F259" s="249">
        <f t="shared" si="108"/>
        <v>381091</v>
      </c>
      <c r="G259" s="249">
        <f t="shared" si="108"/>
        <v>0</v>
      </c>
      <c r="H259" s="249">
        <f t="shared" si="108"/>
        <v>381091</v>
      </c>
      <c r="I259" s="249">
        <f t="shared" si="108"/>
        <v>0</v>
      </c>
      <c r="J259" s="249">
        <f t="shared" si="108"/>
        <v>0</v>
      </c>
      <c r="K259" s="249">
        <f t="shared" si="108"/>
        <v>0</v>
      </c>
      <c r="L259" s="249">
        <f t="shared" si="108"/>
        <v>0</v>
      </c>
      <c r="M259" s="249">
        <f t="shared" si="108"/>
        <v>618909</v>
      </c>
      <c r="N259" s="249">
        <f t="shared" si="108"/>
        <v>618909</v>
      </c>
      <c r="O259" s="249">
        <f t="shared" si="108"/>
        <v>0</v>
      </c>
      <c r="P259" s="249">
        <f t="shared" si="108"/>
        <v>0</v>
      </c>
      <c r="Q259" s="250"/>
      <c r="R259" s="250"/>
      <c r="S259" s="250"/>
      <c r="T259" s="250"/>
      <c r="U259" s="250"/>
      <c r="V259" s="251"/>
      <c r="W259" s="251"/>
      <c r="X259" s="251"/>
      <c r="Y259" s="251"/>
      <c r="Z259" s="251"/>
      <c r="AA259" s="251"/>
      <c r="AB259" s="251"/>
      <c r="AC259" s="251"/>
      <c r="AD259" s="251"/>
      <c r="AE259" s="251"/>
      <c r="AF259" s="251"/>
      <c r="AG259" s="251"/>
      <c r="AH259" s="251"/>
      <c r="AI259" s="251"/>
      <c r="AJ259" s="251"/>
      <c r="AK259" s="251"/>
      <c r="AL259" s="251"/>
      <c r="AM259" s="251"/>
      <c r="AN259" s="251"/>
      <c r="AO259" s="251"/>
      <c r="AP259" s="251"/>
      <c r="AQ259" s="251"/>
      <c r="AR259" s="251"/>
      <c r="AS259" s="251"/>
      <c r="AT259" s="251"/>
      <c r="AU259" s="251"/>
      <c r="AV259" s="251"/>
      <c r="AW259" s="251"/>
      <c r="AX259" s="251"/>
      <c r="AY259" s="251"/>
      <c r="AZ259" s="251"/>
      <c r="BA259" s="251"/>
      <c r="BB259" s="251"/>
      <c r="BC259" s="251"/>
      <c r="BD259" s="251"/>
      <c r="BE259" s="251"/>
      <c r="BF259" s="251"/>
      <c r="BG259" s="251"/>
      <c r="BH259" s="251"/>
      <c r="BI259" s="251"/>
      <c r="BJ259" s="251"/>
      <c r="BK259" s="251"/>
      <c r="BL259" s="251"/>
      <c r="BM259" s="251"/>
      <c r="BN259" s="251"/>
      <c r="BO259" s="251"/>
      <c r="BP259" s="251"/>
      <c r="BQ259" s="251"/>
      <c r="BR259" s="251"/>
      <c r="BS259" s="251"/>
      <c r="BT259" s="251"/>
      <c r="BU259" s="251"/>
      <c r="BV259" s="251"/>
      <c r="BW259" s="251"/>
      <c r="BX259" s="251"/>
      <c r="BY259" s="251"/>
      <c r="BZ259" s="251"/>
      <c r="CA259" s="251"/>
      <c r="CB259" s="251"/>
      <c r="CC259" s="251"/>
      <c r="CD259" s="251"/>
      <c r="CE259" s="251"/>
      <c r="CF259" s="251"/>
      <c r="CG259" s="251"/>
      <c r="CH259" s="251"/>
      <c r="CI259" s="251"/>
      <c r="CJ259" s="251"/>
      <c r="CK259" s="251"/>
      <c r="CL259" s="251"/>
      <c r="CM259" s="251"/>
      <c r="CN259" s="251"/>
      <c r="CO259" s="251"/>
      <c r="CP259" s="251"/>
      <c r="CQ259" s="251"/>
      <c r="CR259" s="251"/>
      <c r="CS259" s="251"/>
      <c r="CT259" s="251"/>
      <c r="CU259" s="251"/>
      <c r="CV259" s="251"/>
      <c r="CW259" s="251"/>
      <c r="CX259" s="251"/>
      <c r="CY259" s="251"/>
      <c r="CZ259" s="251"/>
      <c r="DA259" s="251"/>
      <c r="DB259" s="251"/>
      <c r="DC259" s="251"/>
      <c r="DD259" s="251"/>
      <c r="DE259" s="251"/>
      <c r="DF259" s="251"/>
      <c r="DG259" s="251"/>
      <c r="DH259" s="251"/>
      <c r="DI259" s="251"/>
      <c r="DJ259" s="251"/>
      <c r="DK259" s="251"/>
      <c r="DL259" s="251"/>
      <c r="DM259" s="251"/>
      <c r="DN259" s="251"/>
      <c r="DO259" s="251"/>
      <c r="DP259" s="251"/>
      <c r="DQ259" s="251"/>
      <c r="DR259" s="251"/>
      <c r="DS259" s="251"/>
      <c r="DT259" s="251"/>
      <c r="DU259" s="251"/>
      <c r="DV259" s="251"/>
      <c r="DW259" s="251"/>
      <c r="DX259" s="251"/>
      <c r="DY259" s="251"/>
      <c r="DZ259" s="251"/>
      <c r="EA259" s="251"/>
      <c r="EB259" s="251"/>
      <c r="EC259" s="251"/>
      <c r="ED259" s="251"/>
      <c r="EE259" s="251"/>
      <c r="EF259" s="251"/>
      <c r="EG259" s="251"/>
      <c r="EH259" s="251"/>
      <c r="EI259" s="251"/>
      <c r="EJ259" s="251"/>
      <c r="EK259" s="251"/>
      <c r="EL259" s="251"/>
      <c r="EM259" s="251"/>
      <c r="EN259" s="251"/>
      <c r="EO259" s="251"/>
      <c r="EP259" s="251"/>
      <c r="EQ259" s="251"/>
      <c r="ER259" s="251"/>
      <c r="ES259" s="251"/>
      <c r="ET259" s="251"/>
      <c r="EU259" s="251"/>
      <c r="EV259" s="251"/>
      <c r="EW259" s="251"/>
      <c r="EX259" s="251"/>
      <c r="EY259" s="251"/>
      <c r="EZ259" s="251"/>
      <c r="FA259" s="251"/>
      <c r="FB259" s="251"/>
      <c r="FC259" s="251"/>
      <c r="FD259" s="251"/>
      <c r="FE259" s="251"/>
      <c r="FF259" s="251"/>
      <c r="FG259" s="251"/>
      <c r="FH259" s="251"/>
      <c r="FI259" s="251"/>
      <c r="FJ259" s="251"/>
      <c r="FK259" s="251"/>
      <c r="FL259" s="251"/>
      <c r="FM259" s="251"/>
      <c r="FN259" s="251"/>
      <c r="FO259" s="251"/>
      <c r="FP259" s="251"/>
      <c r="FQ259" s="251"/>
      <c r="FR259" s="251"/>
      <c r="FS259" s="251"/>
      <c r="FT259" s="251"/>
      <c r="FU259" s="251"/>
      <c r="FV259" s="251"/>
      <c r="FW259" s="251"/>
      <c r="FX259" s="251"/>
      <c r="FY259" s="251"/>
      <c r="FZ259" s="251"/>
      <c r="GA259" s="251"/>
      <c r="GB259" s="251"/>
      <c r="GC259" s="251"/>
      <c r="GD259" s="251"/>
      <c r="GE259" s="251"/>
      <c r="GF259" s="251"/>
      <c r="GG259" s="251"/>
      <c r="GH259" s="251"/>
      <c r="GI259" s="251"/>
      <c r="GJ259" s="251"/>
      <c r="GK259" s="251"/>
      <c r="GL259" s="251"/>
      <c r="GM259" s="251"/>
      <c r="GN259" s="251"/>
      <c r="GO259" s="251"/>
      <c r="GP259" s="251"/>
      <c r="GQ259" s="251"/>
      <c r="GR259" s="251"/>
      <c r="GS259" s="251"/>
      <c r="GT259" s="251"/>
      <c r="GU259" s="251"/>
      <c r="GV259" s="251"/>
      <c r="GW259" s="251"/>
      <c r="GX259" s="251"/>
      <c r="GY259" s="251"/>
      <c r="GZ259" s="251"/>
      <c r="HA259" s="251"/>
      <c r="HB259" s="251"/>
      <c r="HC259" s="251"/>
      <c r="HD259" s="251"/>
      <c r="HE259" s="251"/>
      <c r="HF259" s="251"/>
      <c r="HG259" s="251"/>
      <c r="HH259" s="251"/>
      <c r="HI259" s="251"/>
      <c r="HJ259" s="251"/>
      <c r="HK259" s="251"/>
      <c r="HL259" s="251"/>
      <c r="HM259" s="251"/>
      <c r="HN259" s="251"/>
      <c r="HO259" s="251"/>
      <c r="HP259" s="251"/>
      <c r="HQ259" s="251"/>
      <c r="HR259" s="251"/>
      <c r="HS259" s="251"/>
      <c r="HT259" s="251"/>
      <c r="HU259" s="251"/>
      <c r="HV259" s="251"/>
      <c r="HW259" s="251"/>
      <c r="HX259" s="251"/>
      <c r="HY259" s="251"/>
      <c r="HZ259" s="251"/>
      <c r="IA259" s="251"/>
      <c r="IB259" s="251"/>
      <c r="IC259" s="251"/>
      <c r="ID259" s="251"/>
      <c r="IE259" s="251"/>
      <c r="IF259" s="251"/>
      <c r="IG259" s="251"/>
      <c r="IH259" s="251"/>
      <c r="II259" s="251"/>
      <c r="IJ259" s="251"/>
      <c r="IK259" s="251"/>
      <c r="IL259" s="251"/>
      <c r="IM259" s="251"/>
      <c r="IN259" s="251"/>
      <c r="IO259" s="251"/>
      <c r="IP259" s="251"/>
      <c r="IQ259" s="251"/>
      <c r="IR259" s="251"/>
      <c r="IS259" s="251"/>
      <c r="IT259" s="251"/>
      <c r="IU259" s="251"/>
      <c r="IV259" s="251"/>
    </row>
    <row r="260" spans="1:256" hidden="1">
      <c r="A260" s="820">
        <v>85153</v>
      </c>
      <c r="B260" s="796" t="s">
        <v>582</v>
      </c>
      <c r="C260" s="247" t="s">
        <v>0</v>
      </c>
      <c r="D260" s="248">
        <f>E260+M260</f>
        <v>480000</v>
      </c>
      <c r="E260" s="249">
        <f>F260+I260+J260+K260+L260</f>
        <v>480000</v>
      </c>
      <c r="F260" s="249">
        <f>G260+H260</f>
        <v>130000</v>
      </c>
      <c r="G260" s="249">
        <v>14000</v>
      </c>
      <c r="H260" s="249">
        <v>116000</v>
      </c>
      <c r="I260" s="249">
        <v>350000</v>
      </c>
      <c r="J260" s="249">
        <v>0</v>
      </c>
      <c r="K260" s="249">
        <v>0</v>
      </c>
      <c r="L260" s="249">
        <v>0</v>
      </c>
      <c r="M260" s="249">
        <f t="shared" si="103"/>
        <v>0</v>
      </c>
      <c r="N260" s="249">
        <v>0</v>
      </c>
      <c r="O260" s="249">
        <v>0</v>
      </c>
      <c r="P260" s="249">
        <v>0</v>
      </c>
      <c r="Q260" s="250"/>
      <c r="R260" s="250"/>
      <c r="S260" s="250"/>
      <c r="T260" s="250"/>
      <c r="U260" s="250"/>
      <c r="V260" s="251"/>
      <c r="W260" s="251"/>
      <c r="X260" s="251"/>
      <c r="Y260" s="251"/>
      <c r="Z260" s="251"/>
      <c r="AA260" s="251"/>
      <c r="AB260" s="251"/>
      <c r="AC260" s="251"/>
      <c r="AD260" s="251"/>
      <c r="AE260" s="251"/>
      <c r="AF260" s="251"/>
      <c r="AG260" s="251"/>
      <c r="AH260" s="251"/>
      <c r="AI260" s="251"/>
      <c r="AJ260" s="251"/>
      <c r="AK260" s="251"/>
      <c r="AL260" s="251"/>
      <c r="AM260" s="251"/>
      <c r="AN260" s="251"/>
      <c r="AO260" s="251"/>
      <c r="AP260" s="251"/>
      <c r="AQ260" s="251"/>
      <c r="AR260" s="251"/>
      <c r="AS260" s="251"/>
      <c r="AT260" s="251"/>
      <c r="AU260" s="251"/>
      <c r="AV260" s="251"/>
      <c r="AW260" s="251"/>
      <c r="AX260" s="251"/>
      <c r="AY260" s="251"/>
      <c r="AZ260" s="251"/>
      <c r="BA260" s="251"/>
      <c r="BB260" s="251"/>
      <c r="BC260" s="251"/>
      <c r="BD260" s="251"/>
      <c r="BE260" s="251"/>
      <c r="BF260" s="251"/>
      <c r="BG260" s="251"/>
      <c r="BH260" s="251"/>
      <c r="BI260" s="251"/>
      <c r="BJ260" s="251"/>
      <c r="BK260" s="251"/>
      <c r="BL260" s="251"/>
      <c r="BM260" s="251"/>
      <c r="BN260" s="251"/>
      <c r="BO260" s="251"/>
      <c r="BP260" s="251"/>
      <c r="BQ260" s="251"/>
      <c r="BR260" s="251"/>
      <c r="BS260" s="251"/>
      <c r="BT260" s="251"/>
      <c r="BU260" s="251"/>
      <c r="BV260" s="251"/>
      <c r="BW260" s="251"/>
      <c r="BX260" s="251"/>
      <c r="BY260" s="251"/>
      <c r="BZ260" s="251"/>
      <c r="CA260" s="251"/>
      <c r="CB260" s="251"/>
      <c r="CC260" s="251"/>
      <c r="CD260" s="251"/>
      <c r="CE260" s="251"/>
      <c r="CF260" s="251"/>
      <c r="CG260" s="251"/>
      <c r="CH260" s="251"/>
      <c r="CI260" s="251"/>
      <c r="CJ260" s="251"/>
      <c r="CK260" s="251"/>
      <c r="CL260" s="251"/>
      <c r="CM260" s="251"/>
      <c r="CN260" s="251"/>
      <c r="CO260" s="251"/>
      <c r="CP260" s="251"/>
      <c r="CQ260" s="251"/>
      <c r="CR260" s="251"/>
      <c r="CS260" s="251"/>
      <c r="CT260" s="251"/>
      <c r="CU260" s="251"/>
      <c r="CV260" s="251"/>
      <c r="CW260" s="251"/>
      <c r="CX260" s="251"/>
      <c r="CY260" s="251"/>
      <c r="CZ260" s="251"/>
      <c r="DA260" s="251"/>
      <c r="DB260" s="251"/>
      <c r="DC260" s="251"/>
      <c r="DD260" s="251"/>
      <c r="DE260" s="251"/>
      <c r="DF260" s="251"/>
      <c r="DG260" s="251"/>
      <c r="DH260" s="251"/>
      <c r="DI260" s="251"/>
      <c r="DJ260" s="251"/>
      <c r="DK260" s="251"/>
      <c r="DL260" s="251"/>
      <c r="DM260" s="251"/>
      <c r="DN260" s="251"/>
      <c r="DO260" s="251"/>
      <c r="DP260" s="251"/>
      <c r="DQ260" s="251"/>
      <c r="DR260" s="251"/>
      <c r="DS260" s="251"/>
      <c r="DT260" s="251"/>
      <c r="DU260" s="251"/>
      <c r="DV260" s="251"/>
      <c r="DW260" s="251"/>
      <c r="DX260" s="251"/>
      <c r="DY260" s="251"/>
      <c r="DZ260" s="251"/>
      <c r="EA260" s="251"/>
      <c r="EB260" s="251"/>
      <c r="EC260" s="251"/>
      <c r="ED260" s="251"/>
      <c r="EE260" s="251"/>
      <c r="EF260" s="251"/>
      <c r="EG260" s="251"/>
      <c r="EH260" s="251"/>
      <c r="EI260" s="251"/>
      <c r="EJ260" s="251"/>
      <c r="EK260" s="251"/>
      <c r="EL260" s="251"/>
      <c r="EM260" s="251"/>
      <c r="EN260" s="251"/>
      <c r="EO260" s="251"/>
      <c r="EP260" s="251"/>
      <c r="EQ260" s="251"/>
      <c r="ER260" s="251"/>
      <c r="ES260" s="251"/>
      <c r="ET260" s="251"/>
      <c r="EU260" s="251"/>
      <c r="EV260" s="251"/>
      <c r="EW260" s="251"/>
      <c r="EX260" s="251"/>
      <c r="EY260" s="251"/>
      <c r="EZ260" s="251"/>
      <c r="FA260" s="251"/>
      <c r="FB260" s="251"/>
      <c r="FC260" s="251"/>
      <c r="FD260" s="251"/>
      <c r="FE260" s="251"/>
      <c r="FF260" s="251"/>
      <c r="FG260" s="251"/>
      <c r="FH260" s="251"/>
      <c r="FI260" s="251"/>
      <c r="FJ260" s="251"/>
      <c r="FK260" s="251"/>
      <c r="FL260" s="251"/>
      <c r="FM260" s="251"/>
      <c r="FN260" s="251"/>
      <c r="FO260" s="251"/>
      <c r="FP260" s="251"/>
      <c r="FQ260" s="251"/>
      <c r="FR260" s="251"/>
      <c r="FS260" s="251"/>
      <c r="FT260" s="251"/>
      <c r="FU260" s="251"/>
      <c r="FV260" s="251"/>
      <c r="FW260" s="251"/>
      <c r="FX260" s="251"/>
      <c r="FY260" s="251"/>
      <c r="FZ260" s="251"/>
      <c r="GA260" s="251"/>
      <c r="GB260" s="251"/>
      <c r="GC260" s="251"/>
      <c r="GD260" s="251"/>
      <c r="GE260" s="251"/>
      <c r="GF260" s="251"/>
      <c r="GG260" s="251"/>
      <c r="GH260" s="251"/>
      <c r="GI260" s="251"/>
      <c r="GJ260" s="251"/>
      <c r="GK260" s="251"/>
      <c r="GL260" s="251"/>
      <c r="GM260" s="251"/>
      <c r="GN260" s="251"/>
      <c r="GO260" s="251"/>
      <c r="GP260" s="251"/>
      <c r="GQ260" s="251"/>
      <c r="GR260" s="251"/>
      <c r="GS260" s="251"/>
      <c r="GT260" s="251"/>
      <c r="GU260" s="251"/>
      <c r="GV260" s="251"/>
      <c r="GW260" s="251"/>
      <c r="GX260" s="251"/>
      <c r="GY260" s="251"/>
      <c r="GZ260" s="251"/>
      <c r="HA260" s="251"/>
      <c r="HB260" s="251"/>
      <c r="HC260" s="251"/>
      <c r="HD260" s="251"/>
      <c r="HE260" s="251"/>
      <c r="HF260" s="251"/>
      <c r="HG260" s="251"/>
      <c r="HH260" s="251"/>
      <c r="HI260" s="251"/>
      <c r="HJ260" s="251"/>
      <c r="HK260" s="251"/>
      <c r="HL260" s="251"/>
      <c r="HM260" s="251"/>
      <c r="HN260" s="251"/>
      <c r="HO260" s="251"/>
      <c r="HP260" s="251"/>
      <c r="HQ260" s="251"/>
      <c r="HR260" s="251"/>
      <c r="HS260" s="251"/>
      <c r="HT260" s="251"/>
      <c r="HU260" s="251"/>
      <c r="HV260" s="251"/>
      <c r="HW260" s="251"/>
      <c r="HX260" s="251"/>
      <c r="HY260" s="251"/>
      <c r="HZ260" s="251"/>
      <c r="IA260" s="251"/>
      <c r="IB260" s="251"/>
      <c r="IC260" s="251"/>
      <c r="ID260" s="251"/>
      <c r="IE260" s="251"/>
      <c r="IF260" s="251"/>
      <c r="IG260" s="251"/>
      <c r="IH260" s="251"/>
      <c r="II260" s="251"/>
      <c r="IJ260" s="251"/>
      <c r="IK260" s="251"/>
      <c r="IL260" s="251"/>
      <c r="IM260" s="251"/>
      <c r="IN260" s="251"/>
      <c r="IO260" s="251"/>
      <c r="IP260" s="251"/>
      <c r="IQ260" s="251"/>
      <c r="IR260" s="251"/>
      <c r="IS260" s="251"/>
      <c r="IT260" s="251"/>
      <c r="IU260" s="251"/>
      <c r="IV260" s="251"/>
    </row>
    <row r="261" spans="1:256" hidden="1">
      <c r="A261" s="821"/>
      <c r="B261" s="797"/>
      <c r="C261" s="247" t="s">
        <v>1</v>
      </c>
      <c r="D261" s="248">
        <f>E261+M261</f>
        <v>0</v>
      </c>
      <c r="E261" s="249">
        <f>F261+I261+J261+K261+L261</f>
        <v>0</v>
      </c>
      <c r="F261" s="249">
        <f>G261+H261</f>
        <v>0</v>
      </c>
      <c r="G261" s="249"/>
      <c r="H261" s="249"/>
      <c r="I261" s="249"/>
      <c r="J261" s="249"/>
      <c r="K261" s="249"/>
      <c r="L261" s="249"/>
      <c r="M261" s="249">
        <f t="shared" si="103"/>
        <v>0</v>
      </c>
      <c r="N261" s="249"/>
      <c r="O261" s="249"/>
      <c r="P261" s="249"/>
      <c r="Q261" s="250"/>
      <c r="R261" s="250"/>
      <c r="S261" s="250"/>
      <c r="T261" s="250"/>
      <c r="U261" s="250"/>
      <c r="V261" s="251"/>
      <c r="W261" s="251"/>
      <c r="X261" s="251"/>
      <c r="Y261" s="251"/>
      <c r="Z261" s="251"/>
      <c r="AA261" s="251"/>
      <c r="AB261" s="251"/>
      <c r="AC261" s="251"/>
      <c r="AD261" s="251"/>
      <c r="AE261" s="251"/>
      <c r="AF261" s="251"/>
      <c r="AG261" s="251"/>
      <c r="AH261" s="251"/>
      <c r="AI261" s="251"/>
      <c r="AJ261" s="251"/>
      <c r="AK261" s="251"/>
      <c r="AL261" s="251"/>
      <c r="AM261" s="251"/>
      <c r="AN261" s="251"/>
      <c r="AO261" s="251"/>
      <c r="AP261" s="251"/>
      <c r="AQ261" s="251"/>
      <c r="AR261" s="251"/>
      <c r="AS261" s="251"/>
      <c r="AT261" s="251"/>
      <c r="AU261" s="251"/>
      <c r="AV261" s="251"/>
      <c r="AW261" s="251"/>
      <c r="AX261" s="251"/>
      <c r="AY261" s="251"/>
      <c r="AZ261" s="251"/>
      <c r="BA261" s="251"/>
      <c r="BB261" s="251"/>
      <c r="BC261" s="251"/>
      <c r="BD261" s="251"/>
      <c r="BE261" s="251"/>
      <c r="BF261" s="251"/>
      <c r="BG261" s="251"/>
      <c r="BH261" s="251"/>
      <c r="BI261" s="251"/>
      <c r="BJ261" s="251"/>
      <c r="BK261" s="251"/>
      <c r="BL261" s="251"/>
      <c r="BM261" s="251"/>
      <c r="BN261" s="251"/>
      <c r="BO261" s="251"/>
      <c r="BP261" s="251"/>
      <c r="BQ261" s="251"/>
      <c r="BR261" s="251"/>
      <c r="BS261" s="251"/>
      <c r="BT261" s="251"/>
      <c r="BU261" s="251"/>
      <c r="BV261" s="251"/>
      <c r="BW261" s="251"/>
      <c r="BX261" s="251"/>
      <c r="BY261" s="251"/>
      <c r="BZ261" s="251"/>
      <c r="CA261" s="251"/>
      <c r="CB261" s="251"/>
      <c r="CC261" s="251"/>
      <c r="CD261" s="251"/>
      <c r="CE261" s="251"/>
      <c r="CF261" s="251"/>
      <c r="CG261" s="251"/>
      <c r="CH261" s="251"/>
      <c r="CI261" s="251"/>
      <c r="CJ261" s="251"/>
      <c r="CK261" s="251"/>
      <c r="CL261" s="251"/>
      <c r="CM261" s="251"/>
      <c r="CN261" s="251"/>
      <c r="CO261" s="251"/>
      <c r="CP261" s="251"/>
      <c r="CQ261" s="251"/>
      <c r="CR261" s="251"/>
      <c r="CS261" s="251"/>
      <c r="CT261" s="251"/>
      <c r="CU261" s="251"/>
      <c r="CV261" s="251"/>
      <c r="CW261" s="251"/>
      <c r="CX261" s="251"/>
      <c r="CY261" s="251"/>
      <c r="CZ261" s="251"/>
      <c r="DA261" s="251"/>
      <c r="DB261" s="251"/>
      <c r="DC261" s="251"/>
      <c r="DD261" s="251"/>
      <c r="DE261" s="251"/>
      <c r="DF261" s="251"/>
      <c r="DG261" s="251"/>
      <c r="DH261" s="251"/>
      <c r="DI261" s="251"/>
      <c r="DJ261" s="251"/>
      <c r="DK261" s="251"/>
      <c r="DL261" s="251"/>
      <c r="DM261" s="251"/>
      <c r="DN261" s="251"/>
      <c r="DO261" s="251"/>
      <c r="DP261" s="251"/>
      <c r="DQ261" s="251"/>
      <c r="DR261" s="251"/>
      <c r="DS261" s="251"/>
      <c r="DT261" s="251"/>
      <c r="DU261" s="251"/>
      <c r="DV261" s="251"/>
      <c r="DW261" s="251"/>
      <c r="DX261" s="251"/>
      <c r="DY261" s="251"/>
      <c r="DZ261" s="251"/>
      <c r="EA261" s="251"/>
      <c r="EB261" s="251"/>
      <c r="EC261" s="251"/>
      <c r="ED261" s="251"/>
      <c r="EE261" s="251"/>
      <c r="EF261" s="251"/>
      <c r="EG261" s="251"/>
      <c r="EH261" s="251"/>
      <c r="EI261" s="251"/>
      <c r="EJ261" s="251"/>
      <c r="EK261" s="251"/>
      <c r="EL261" s="251"/>
      <c r="EM261" s="251"/>
      <c r="EN261" s="251"/>
      <c r="EO261" s="251"/>
      <c r="EP261" s="251"/>
      <c r="EQ261" s="251"/>
      <c r="ER261" s="251"/>
      <c r="ES261" s="251"/>
      <c r="ET261" s="251"/>
      <c r="EU261" s="251"/>
      <c r="EV261" s="251"/>
      <c r="EW261" s="251"/>
      <c r="EX261" s="251"/>
      <c r="EY261" s="251"/>
      <c r="EZ261" s="251"/>
      <c r="FA261" s="251"/>
      <c r="FB261" s="251"/>
      <c r="FC261" s="251"/>
      <c r="FD261" s="251"/>
      <c r="FE261" s="251"/>
      <c r="FF261" s="251"/>
      <c r="FG261" s="251"/>
      <c r="FH261" s="251"/>
      <c r="FI261" s="251"/>
      <c r="FJ261" s="251"/>
      <c r="FK261" s="251"/>
      <c r="FL261" s="251"/>
      <c r="FM261" s="251"/>
      <c r="FN261" s="251"/>
      <c r="FO261" s="251"/>
      <c r="FP261" s="251"/>
      <c r="FQ261" s="251"/>
      <c r="FR261" s="251"/>
      <c r="FS261" s="251"/>
      <c r="FT261" s="251"/>
      <c r="FU261" s="251"/>
      <c r="FV261" s="251"/>
      <c r="FW261" s="251"/>
      <c r="FX261" s="251"/>
      <c r="FY261" s="251"/>
      <c r="FZ261" s="251"/>
      <c r="GA261" s="251"/>
      <c r="GB261" s="251"/>
      <c r="GC261" s="251"/>
      <c r="GD261" s="251"/>
      <c r="GE261" s="251"/>
      <c r="GF261" s="251"/>
      <c r="GG261" s="251"/>
      <c r="GH261" s="251"/>
      <c r="GI261" s="251"/>
      <c r="GJ261" s="251"/>
      <c r="GK261" s="251"/>
      <c r="GL261" s="251"/>
      <c r="GM261" s="251"/>
      <c r="GN261" s="251"/>
      <c r="GO261" s="251"/>
      <c r="GP261" s="251"/>
      <c r="GQ261" s="251"/>
      <c r="GR261" s="251"/>
      <c r="GS261" s="251"/>
      <c r="GT261" s="251"/>
      <c r="GU261" s="251"/>
      <c r="GV261" s="251"/>
      <c r="GW261" s="251"/>
      <c r="GX261" s="251"/>
      <c r="GY261" s="251"/>
      <c r="GZ261" s="251"/>
      <c r="HA261" s="251"/>
      <c r="HB261" s="251"/>
      <c r="HC261" s="251"/>
      <c r="HD261" s="251"/>
      <c r="HE261" s="251"/>
      <c r="HF261" s="251"/>
      <c r="HG261" s="251"/>
      <c r="HH261" s="251"/>
      <c r="HI261" s="251"/>
      <c r="HJ261" s="251"/>
      <c r="HK261" s="251"/>
      <c r="HL261" s="251"/>
      <c r="HM261" s="251"/>
      <c r="HN261" s="251"/>
      <c r="HO261" s="251"/>
      <c r="HP261" s="251"/>
      <c r="HQ261" s="251"/>
      <c r="HR261" s="251"/>
      <c r="HS261" s="251"/>
      <c r="HT261" s="251"/>
      <c r="HU261" s="251"/>
      <c r="HV261" s="251"/>
      <c r="HW261" s="251"/>
      <c r="HX261" s="251"/>
      <c r="HY261" s="251"/>
      <c r="HZ261" s="251"/>
      <c r="IA261" s="251"/>
      <c r="IB261" s="251"/>
      <c r="IC261" s="251"/>
      <c r="ID261" s="251"/>
      <c r="IE261" s="251"/>
      <c r="IF261" s="251"/>
      <c r="IG261" s="251"/>
      <c r="IH261" s="251"/>
      <c r="II261" s="251"/>
      <c r="IJ261" s="251"/>
      <c r="IK261" s="251"/>
      <c r="IL261" s="251"/>
      <c r="IM261" s="251"/>
      <c r="IN261" s="251"/>
      <c r="IO261" s="251"/>
      <c r="IP261" s="251"/>
      <c r="IQ261" s="251"/>
      <c r="IR261" s="251"/>
      <c r="IS261" s="251"/>
      <c r="IT261" s="251"/>
      <c r="IU261" s="251"/>
      <c r="IV261" s="251"/>
    </row>
    <row r="262" spans="1:256" hidden="1">
      <c r="A262" s="822"/>
      <c r="B262" s="798"/>
      <c r="C262" s="247" t="s">
        <v>2</v>
      </c>
      <c r="D262" s="248">
        <f>D260+D261</f>
        <v>480000</v>
      </c>
      <c r="E262" s="249">
        <f t="shared" ref="E262:P262" si="109">E260+E261</f>
        <v>480000</v>
      </c>
      <c r="F262" s="249">
        <f t="shared" si="109"/>
        <v>130000</v>
      </c>
      <c r="G262" s="249">
        <f t="shared" si="109"/>
        <v>14000</v>
      </c>
      <c r="H262" s="249">
        <f t="shared" si="109"/>
        <v>116000</v>
      </c>
      <c r="I262" s="249">
        <f t="shared" si="109"/>
        <v>350000</v>
      </c>
      <c r="J262" s="249">
        <f t="shared" si="109"/>
        <v>0</v>
      </c>
      <c r="K262" s="249">
        <f t="shared" si="109"/>
        <v>0</v>
      </c>
      <c r="L262" s="249">
        <f t="shared" si="109"/>
        <v>0</v>
      </c>
      <c r="M262" s="249">
        <f t="shared" si="109"/>
        <v>0</v>
      </c>
      <c r="N262" s="249">
        <f t="shared" si="109"/>
        <v>0</v>
      </c>
      <c r="O262" s="249">
        <f t="shared" si="109"/>
        <v>0</v>
      </c>
      <c r="P262" s="249">
        <f t="shared" si="109"/>
        <v>0</v>
      </c>
      <c r="Q262" s="250"/>
      <c r="R262" s="250"/>
      <c r="S262" s="250"/>
      <c r="T262" s="250"/>
      <c r="U262" s="250"/>
      <c r="V262" s="251"/>
      <c r="W262" s="251"/>
      <c r="X262" s="251"/>
      <c r="Y262" s="251"/>
      <c r="Z262" s="251"/>
      <c r="AA262" s="251"/>
      <c r="AB262" s="251"/>
      <c r="AC262" s="251"/>
      <c r="AD262" s="251"/>
      <c r="AE262" s="251"/>
      <c r="AF262" s="251"/>
      <c r="AG262" s="251"/>
      <c r="AH262" s="251"/>
      <c r="AI262" s="251"/>
      <c r="AJ262" s="251"/>
      <c r="AK262" s="251"/>
      <c r="AL262" s="251"/>
      <c r="AM262" s="251"/>
      <c r="AN262" s="251"/>
      <c r="AO262" s="251"/>
      <c r="AP262" s="251"/>
      <c r="AQ262" s="251"/>
      <c r="AR262" s="251"/>
      <c r="AS262" s="251"/>
      <c r="AT262" s="251"/>
      <c r="AU262" s="251"/>
      <c r="AV262" s="251"/>
      <c r="AW262" s="251"/>
      <c r="AX262" s="251"/>
      <c r="AY262" s="251"/>
      <c r="AZ262" s="251"/>
      <c r="BA262" s="251"/>
      <c r="BB262" s="251"/>
      <c r="BC262" s="251"/>
      <c r="BD262" s="251"/>
      <c r="BE262" s="251"/>
      <c r="BF262" s="251"/>
      <c r="BG262" s="251"/>
      <c r="BH262" s="251"/>
      <c r="BI262" s="251"/>
      <c r="BJ262" s="251"/>
      <c r="BK262" s="251"/>
      <c r="BL262" s="251"/>
      <c r="BM262" s="251"/>
      <c r="BN262" s="251"/>
      <c r="BO262" s="251"/>
      <c r="BP262" s="251"/>
      <c r="BQ262" s="251"/>
      <c r="BR262" s="251"/>
      <c r="BS262" s="251"/>
      <c r="BT262" s="251"/>
      <c r="BU262" s="251"/>
      <c r="BV262" s="251"/>
      <c r="BW262" s="251"/>
      <c r="BX262" s="251"/>
      <c r="BY262" s="251"/>
      <c r="BZ262" s="251"/>
      <c r="CA262" s="251"/>
      <c r="CB262" s="251"/>
      <c r="CC262" s="251"/>
      <c r="CD262" s="251"/>
      <c r="CE262" s="251"/>
      <c r="CF262" s="251"/>
      <c r="CG262" s="251"/>
      <c r="CH262" s="251"/>
      <c r="CI262" s="251"/>
      <c r="CJ262" s="251"/>
      <c r="CK262" s="251"/>
      <c r="CL262" s="251"/>
      <c r="CM262" s="251"/>
      <c r="CN262" s="251"/>
      <c r="CO262" s="251"/>
      <c r="CP262" s="251"/>
      <c r="CQ262" s="251"/>
      <c r="CR262" s="251"/>
      <c r="CS262" s="251"/>
      <c r="CT262" s="251"/>
      <c r="CU262" s="251"/>
      <c r="CV262" s="251"/>
      <c r="CW262" s="251"/>
      <c r="CX262" s="251"/>
      <c r="CY262" s="251"/>
      <c r="CZ262" s="251"/>
      <c r="DA262" s="251"/>
      <c r="DB262" s="251"/>
      <c r="DC262" s="251"/>
      <c r="DD262" s="251"/>
      <c r="DE262" s="251"/>
      <c r="DF262" s="251"/>
      <c r="DG262" s="251"/>
      <c r="DH262" s="251"/>
      <c r="DI262" s="251"/>
      <c r="DJ262" s="251"/>
      <c r="DK262" s="251"/>
      <c r="DL262" s="251"/>
      <c r="DM262" s="251"/>
      <c r="DN262" s="251"/>
      <c r="DO262" s="251"/>
      <c r="DP262" s="251"/>
      <c r="DQ262" s="251"/>
      <c r="DR262" s="251"/>
      <c r="DS262" s="251"/>
      <c r="DT262" s="251"/>
      <c r="DU262" s="251"/>
      <c r="DV262" s="251"/>
      <c r="DW262" s="251"/>
      <c r="DX262" s="251"/>
      <c r="DY262" s="251"/>
      <c r="DZ262" s="251"/>
      <c r="EA262" s="251"/>
      <c r="EB262" s="251"/>
      <c r="EC262" s="251"/>
      <c r="ED262" s="251"/>
      <c r="EE262" s="251"/>
      <c r="EF262" s="251"/>
      <c r="EG262" s="251"/>
      <c r="EH262" s="251"/>
      <c r="EI262" s="251"/>
      <c r="EJ262" s="251"/>
      <c r="EK262" s="251"/>
      <c r="EL262" s="251"/>
      <c r="EM262" s="251"/>
      <c r="EN262" s="251"/>
      <c r="EO262" s="251"/>
      <c r="EP262" s="251"/>
      <c r="EQ262" s="251"/>
      <c r="ER262" s="251"/>
      <c r="ES262" s="251"/>
      <c r="ET262" s="251"/>
      <c r="EU262" s="251"/>
      <c r="EV262" s="251"/>
      <c r="EW262" s="251"/>
      <c r="EX262" s="251"/>
      <c r="EY262" s="251"/>
      <c r="EZ262" s="251"/>
      <c r="FA262" s="251"/>
      <c r="FB262" s="251"/>
      <c r="FC262" s="251"/>
      <c r="FD262" s="251"/>
      <c r="FE262" s="251"/>
      <c r="FF262" s="251"/>
      <c r="FG262" s="251"/>
      <c r="FH262" s="251"/>
      <c r="FI262" s="251"/>
      <c r="FJ262" s="251"/>
      <c r="FK262" s="251"/>
      <c r="FL262" s="251"/>
      <c r="FM262" s="251"/>
      <c r="FN262" s="251"/>
      <c r="FO262" s="251"/>
      <c r="FP262" s="251"/>
      <c r="FQ262" s="251"/>
      <c r="FR262" s="251"/>
      <c r="FS262" s="251"/>
      <c r="FT262" s="251"/>
      <c r="FU262" s="251"/>
      <c r="FV262" s="251"/>
      <c r="FW262" s="251"/>
      <c r="FX262" s="251"/>
      <c r="FY262" s="251"/>
      <c r="FZ262" s="251"/>
      <c r="GA262" s="251"/>
      <c r="GB262" s="251"/>
      <c r="GC262" s="251"/>
      <c r="GD262" s="251"/>
      <c r="GE262" s="251"/>
      <c r="GF262" s="251"/>
      <c r="GG262" s="251"/>
      <c r="GH262" s="251"/>
      <c r="GI262" s="251"/>
      <c r="GJ262" s="251"/>
      <c r="GK262" s="251"/>
      <c r="GL262" s="251"/>
      <c r="GM262" s="251"/>
      <c r="GN262" s="251"/>
      <c r="GO262" s="251"/>
      <c r="GP262" s="251"/>
      <c r="GQ262" s="251"/>
      <c r="GR262" s="251"/>
      <c r="GS262" s="251"/>
      <c r="GT262" s="251"/>
      <c r="GU262" s="251"/>
      <c r="GV262" s="251"/>
      <c r="GW262" s="251"/>
      <c r="GX262" s="251"/>
      <c r="GY262" s="251"/>
      <c r="GZ262" s="251"/>
      <c r="HA262" s="251"/>
      <c r="HB262" s="251"/>
      <c r="HC262" s="251"/>
      <c r="HD262" s="251"/>
      <c r="HE262" s="251"/>
      <c r="HF262" s="251"/>
      <c r="HG262" s="251"/>
      <c r="HH262" s="251"/>
      <c r="HI262" s="251"/>
      <c r="HJ262" s="251"/>
      <c r="HK262" s="251"/>
      <c r="HL262" s="251"/>
      <c r="HM262" s="251"/>
      <c r="HN262" s="251"/>
      <c r="HO262" s="251"/>
      <c r="HP262" s="251"/>
      <c r="HQ262" s="251"/>
      <c r="HR262" s="251"/>
      <c r="HS262" s="251"/>
      <c r="HT262" s="251"/>
      <c r="HU262" s="251"/>
      <c r="HV262" s="251"/>
      <c r="HW262" s="251"/>
      <c r="HX262" s="251"/>
      <c r="HY262" s="251"/>
      <c r="HZ262" s="251"/>
      <c r="IA262" s="251"/>
      <c r="IB262" s="251"/>
      <c r="IC262" s="251"/>
      <c r="ID262" s="251"/>
      <c r="IE262" s="251"/>
      <c r="IF262" s="251"/>
      <c r="IG262" s="251"/>
      <c r="IH262" s="251"/>
      <c r="II262" s="251"/>
      <c r="IJ262" s="251"/>
      <c r="IK262" s="251"/>
      <c r="IL262" s="251"/>
      <c r="IM262" s="251"/>
      <c r="IN262" s="251"/>
      <c r="IO262" s="251"/>
      <c r="IP262" s="251"/>
      <c r="IQ262" s="251"/>
      <c r="IR262" s="251"/>
      <c r="IS262" s="251"/>
      <c r="IT262" s="251"/>
      <c r="IU262" s="251"/>
      <c r="IV262" s="251"/>
    </row>
    <row r="263" spans="1:256" hidden="1">
      <c r="A263" s="820">
        <v>85154</v>
      </c>
      <c r="B263" s="796" t="s">
        <v>583</v>
      </c>
      <c r="C263" s="247" t="s">
        <v>0</v>
      </c>
      <c r="D263" s="248">
        <f>E263+M263</f>
        <v>2252620</v>
      </c>
      <c r="E263" s="249">
        <f>F263+I263+J263+K263+L263</f>
        <v>1519820</v>
      </c>
      <c r="F263" s="249">
        <f>G263+H263</f>
        <v>125000</v>
      </c>
      <c r="G263" s="249">
        <v>3000</v>
      </c>
      <c r="H263" s="249">
        <v>122000</v>
      </c>
      <c r="I263" s="249">
        <v>1394820</v>
      </c>
      <c r="J263" s="249">
        <v>0</v>
      </c>
      <c r="K263" s="249">
        <v>0</v>
      </c>
      <c r="L263" s="249">
        <v>0</v>
      </c>
      <c r="M263" s="249">
        <f t="shared" si="103"/>
        <v>732800</v>
      </c>
      <c r="N263" s="249">
        <v>732800</v>
      </c>
      <c r="O263" s="249">
        <v>0</v>
      </c>
      <c r="P263" s="249">
        <v>0</v>
      </c>
      <c r="Q263" s="250"/>
      <c r="R263" s="250"/>
      <c r="S263" s="250"/>
      <c r="T263" s="250"/>
      <c r="U263" s="250"/>
      <c r="V263" s="251"/>
      <c r="W263" s="251"/>
      <c r="X263" s="251"/>
      <c r="Y263" s="251"/>
      <c r="Z263" s="251"/>
      <c r="AA263" s="251"/>
      <c r="AB263" s="251"/>
      <c r="AC263" s="251"/>
      <c r="AD263" s="251"/>
      <c r="AE263" s="251"/>
      <c r="AF263" s="251"/>
      <c r="AG263" s="251"/>
      <c r="AH263" s="251"/>
      <c r="AI263" s="251"/>
      <c r="AJ263" s="251"/>
      <c r="AK263" s="251"/>
      <c r="AL263" s="251"/>
      <c r="AM263" s="251"/>
      <c r="AN263" s="251"/>
      <c r="AO263" s="251"/>
      <c r="AP263" s="251"/>
      <c r="AQ263" s="251"/>
      <c r="AR263" s="251"/>
      <c r="AS263" s="251"/>
      <c r="AT263" s="251"/>
      <c r="AU263" s="251"/>
      <c r="AV263" s="251"/>
      <c r="AW263" s="251"/>
      <c r="AX263" s="251"/>
      <c r="AY263" s="251"/>
      <c r="AZ263" s="251"/>
      <c r="BA263" s="251"/>
      <c r="BB263" s="251"/>
      <c r="BC263" s="251"/>
      <c r="BD263" s="251"/>
      <c r="BE263" s="251"/>
      <c r="BF263" s="251"/>
      <c r="BG263" s="251"/>
      <c r="BH263" s="251"/>
      <c r="BI263" s="251"/>
      <c r="BJ263" s="251"/>
      <c r="BK263" s="251"/>
      <c r="BL263" s="251"/>
      <c r="BM263" s="251"/>
      <c r="BN263" s="251"/>
      <c r="BO263" s="251"/>
      <c r="BP263" s="251"/>
      <c r="BQ263" s="251"/>
      <c r="BR263" s="251"/>
      <c r="BS263" s="251"/>
      <c r="BT263" s="251"/>
      <c r="BU263" s="251"/>
      <c r="BV263" s="251"/>
      <c r="BW263" s="251"/>
      <c r="BX263" s="251"/>
      <c r="BY263" s="251"/>
      <c r="BZ263" s="251"/>
      <c r="CA263" s="251"/>
      <c r="CB263" s="251"/>
      <c r="CC263" s="251"/>
      <c r="CD263" s="251"/>
      <c r="CE263" s="251"/>
      <c r="CF263" s="251"/>
      <c r="CG263" s="251"/>
      <c r="CH263" s="251"/>
      <c r="CI263" s="251"/>
      <c r="CJ263" s="251"/>
      <c r="CK263" s="251"/>
      <c r="CL263" s="251"/>
      <c r="CM263" s="251"/>
      <c r="CN263" s="251"/>
      <c r="CO263" s="251"/>
      <c r="CP263" s="251"/>
      <c r="CQ263" s="251"/>
      <c r="CR263" s="251"/>
      <c r="CS263" s="251"/>
      <c r="CT263" s="251"/>
      <c r="CU263" s="251"/>
      <c r="CV263" s="251"/>
      <c r="CW263" s="251"/>
      <c r="CX263" s="251"/>
      <c r="CY263" s="251"/>
      <c r="CZ263" s="251"/>
      <c r="DA263" s="251"/>
      <c r="DB263" s="251"/>
      <c r="DC263" s="251"/>
      <c r="DD263" s="251"/>
      <c r="DE263" s="251"/>
      <c r="DF263" s="251"/>
      <c r="DG263" s="251"/>
      <c r="DH263" s="251"/>
      <c r="DI263" s="251"/>
      <c r="DJ263" s="251"/>
      <c r="DK263" s="251"/>
      <c r="DL263" s="251"/>
      <c r="DM263" s="251"/>
      <c r="DN263" s="251"/>
      <c r="DO263" s="251"/>
      <c r="DP263" s="251"/>
      <c r="DQ263" s="251"/>
      <c r="DR263" s="251"/>
      <c r="DS263" s="251"/>
      <c r="DT263" s="251"/>
      <c r="DU263" s="251"/>
      <c r="DV263" s="251"/>
      <c r="DW263" s="251"/>
      <c r="DX263" s="251"/>
      <c r="DY263" s="251"/>
      <c r="DZ263" s="251"/>
      <c r="EA263" s="251"/>
      <c r="EB263" s="251"/>
      <c r="EC263" s="251"/>
      <c r="ED263" s="251"/>
      <c r="EE263" s="251"/>
      <c r="EF263" s="251"/>
      <c r="EG263" s="251"/>
      <c r="EH263" s="251"/>
      <c r="EI263" s="251"/>
      <c r="EJ263" s="251"/>
      <c r="EK263" s="251"/>
      <c r="EL263" s="251"/>
      <c r="EM263" s="251"/>
      <c r="EN263" s="251"/>
      <c r="EO263" s="251"/>
      <c r="EP263" s="251"/>
      <c r="EQ263" s="251"/>
      <c r="ER263" s="251"/>
      <c r="ES263" s="251"/>
      <c r="ET263" s="251"/>
      <c r="EU263" s="251"/>
      <c r="EV263" s="251"/>
      <c r="EW263" s="251"/>
      <c r="EX263" s="251"/>
      <c r="EY263" s="251"/>
      <c r="EZ263" s="251"/>
      <c r="FA263" s="251"/>
      <c r="FB263" s="251"/>
      <c r="FC263" s="251"/>
      <c r="FD263" s="251"/>
      <c r="FE263" s="251"/>
      <c r="FF263" s="251"/>
      <c r="FG263" s="251"/>
      <c r="FH263" s="251"/>
      <c r="FI263" s="251"/>
      <c r="FJ263" s="251"/>
      <c r="FK263" s="251"/>
      <c r="FL263" s="251"/>
      <c r="FM263" s="251"/>
      <c r="FN263" s="251"/>
      <c r="FO263" s="251"/>
      <c r="FP263" s="251"/>
      <c r="FQ263" s="251"/>
      <c r="FR263" s="251"/>
      <c r="FS263" s="251"/>
      <c r="FT263" s="251"/>
      <c r="FU263" s="251"/>
      <c r="FV263" s="251"/>
      <c r="FW263" s="251"/>
      <c r="FX263" s="251"/>
      <c r="FY263" s="251"/>
      <c r="FZ263" s="251"/>
      <c r="GA263" s="251"/>
      <c r="GB263" s="251"/>
      <c r="GC263" s="251"/>
      <c r="GD263" s="251"/>
      <c r="GE263" s="251"/>
      <c r="GF263" s="251"/>
      <c r="GG263" s="251"/>
      <c r="GH263" s="251"/>
      <c r="GI263" s="251"/>
      <c r="GJ263" s="251"/>
      <c r="GK263" s="251"/>
      <c r="GL263" s="251"/>
      <c r="GM263" s="251"/>
      <c r="GN263" s="251"/>
      <c r="GO263" s="251"/>
      <c r="GP263" s="251"/>
      <c r="GQ263" s="251"/>
      <c r="GR263" s="251"/>
      <c r="GS263" s="251"/>
      <c r="GT263" s="251"/>
      <c r="GU263" s="251"/>
      <c r="GV263" s="251"/>
      <c r="GW263" s="251"/>
      <c r="GX263" s="251"/>
      <c r="GY263" s="251"/>
      <c r="GZ263" s="251"/>
      <c r="HA263" s="251"/>
      <c r="HB263" s="251"/>
      <c r="HC263" s="251"/>
      <c r="HD263" s="251"/>
      <c r="HE263" s="251"/>
      <c r="HF263" s="251"/>
      <c r="HG263" s="251"/>
      <c r="HH263" s="251"/>
      <c r="HI263" s="251"/>
      <c r="HJ263" s="251"/>
      <c r="HK263" s="251"/>
      <c r="HL263" s="251"/>
      <c r="HM263" s="251"/>
      <c r="HN263" s="251"/>
      <c r="HO263" s="251"/>
      <c r="HP263" s="251"/>
      <c r="HQ263" s="251"/>
      <c r="HR263" s="251"/>
      <c r="HS263" s="251"/>
      <c r="HT263" s="251"/>
      <c r="HU263" s="251"/>
      <c r="HV263" s="251"/>
      <c r="HW263" s="251"/>
      <c r="HX263" s="251"/>
      <c r="HY263" s="251"/>
      <c r="HZ263" s="251"/>
      <c r="IA263" s="251"/>
      <c r="IB263" s="251"/>
      <c r="IC263" s="251"/>
      <c r="ID263" s="251"/>
      <c r="IE263" s="251"/>
      <c r="IF263" s="251"/>
      <c r="IG263" s="251"/>
      <c r="IH263" s="251"/>
      <c r="II263" s="251"/>
      <c r="IJ263" s="251"/>
      <c r="IK263" s="251"/>
      <c r="IL263" s="251"/>
      <c r="IM263" s="251"/>
      <c r="IN263" s="251"/>
      <c r="IO263" s="251"/>
      <c r="IP263" s="251"/>
      <c r="IQ263" s="251"/>
      <c r="IR263" s="251"/>
      <c r="IS263" s="251"/>
      <c r="IT263" s="251"/>
      <c r="IU263" s="251"/>
      <c r="IV263" s="251"/>
    </row>
    <row r="264" spans="1:256" hidden="1">
      <c r="A264" s="821"/>
      <c r="B264" s="797"/>
      <c r="C264" s="247" t="s">
        <v>1</v>
      </c>
      <c r="D264" s="248">
        <f>E264+M264</f>
        <v>0</v>
      </c>
      <c r="E264" s="249">
        <f>F264+I264+J264+K264+L264</f>
        <v>0</v>
      </c>
      <c r="F264" s="249">
        <f>G264+H264</f>
        <v>0</v>
      </c>
      <c r="G264" s="249"/>
      <c r="H264" s="249"/>
      <c r="I264" s="249"/>
      <c r="J264" s="249"/>
      <c r="K264" s="249"/>
      <c r="L264" s="249"/>
      <c r="M264" s="249">
        <f t="shared" si="103"/>
        <v>0</v>
      </c>
      <c r="N264" s="249"/>
      <c r="O264" s="249"/>
      <c r="P264" s="249"/>
      <c r="Q264" s="250"/>
      <c r="R264" s="250"/>
      <c r="S264" s="250"/>
      <c r="T264" s="250"/>
      <c r="U264" s="250"/>
      <c r="V264" s="251"/>
      <c r="W264" s="251"/>
      <c r="X264" s="251"/>
      <c r="Y264" s="251"/>
      <c r="Z264" s="251"/>
      <c r="AA264" s="251"/>
      <c r="AB264" s="251"/>
      <c r="AC264" s="251"/>
      <c r="AD264" s="251"/>
      <c r="AE264" s="251"/>
      <c r="AF264" s="251"/>
      <c r="AG264" s="251"/>
      <c r="AH264" s="251"/>
      <c r="AI264" s="251"/>
      <c r="AJ264" s="251"/>
      <c r="AK264" s="251"/>
      <c r="AL264" s="251"/>
      <c r="AM264" s="251"/>
      <c r="AN264" s="251"/>
      <c r="AO264" s="251"/>
      <c r="AP264" s="251"/>
      <c r="AQ264" s="251"/>
      <c r="AR264" s="251"/>
      <c r="AS264" s="251"/>
      <c r="AT264" s="251"/>
      <c r="AU264" s="251"/>
      <c r="AV264" s="251"/>
      <c r="AW264" s="251"/>
      <c r="AX264" s="251"/>
      <c r="AY264" s="251"/>
      <c r="AZ264" s="251"/>
      <c r="BA264" s="251"/>
      <c r="BB264" s="251"/>
      <c r="BC264" s="251"/>
      <c r="BD264" s="251"/>
      <c r="BE264" s="251"/>
      <c r="BF264" s="251"/>
      <c r="BG264" s="251"/>
      <c r="BH264" s="251"/>
      <c r="BI264" s="251"/>
      <c r="BJ264" s="251"/>
      <c r="BK264" s="251"/>
      <c r="BL264" s="251"/>
      <c r="BM264" s="251"/>
      <c r="BN264" s="251"/>
      <c r="BO264" s="251"/>
      <c r="BP264" s="251"/>
      <c r="BQ264" s="251"/>
      <c r="BR264" s="251"/>
      <c r="BS264" s="251"/>
      <c r="BT264" s="251"/>
      <c r="BU264" s="251"/>
      <c r="BV264" s="251"/>
      <c r="BW264" s="251"/>
      <c r="BX264" s="251"/>
      <c r="BY264" s="251"/>
      <c r="BZ264" s="251"/>
      <c r="CA264" s="251"/>
      <c r="CB264" s="251"/>
      <c r="CC264" s="251"/>
      <c r="CD264" s="251"/>
      <c r="CE264" s="251"/>
      <c r="CF264" s="251"/>
      <c r="CG264" s="251"/>
      <c r="CH264" s="251"/>
      <c r="CI264" s="251"/>
      <c r="CJ264" s="251"/>
      <c r="CK264" s="251"/>
      <c r="CL264" s="251"/>
      <c r="CM264" s="251"/>
      <c r="CN264" s="251"/>
      <c r="CO264" s="251"/>
      <c r="CP264" s="251"/>
      <c r="CQ264" s="251"/>
      <c r="CR264" s="251"/>
      <c r="CS264" s="251"/>
      <c r="CT264" s="251"/>
      <c r="CU264" s="251"/>
      <c r="CV264" s="251"/>
      <c r="CW264" s="251"/>
      <c r="CX264" s="251"/>
      <c r="CY264" s="251"/>
      <c r="CZ264" s="251"/>
      <c r="DA264" s="251"/>
      <c r="DB264" s="251"/>
      <c r="DC264" s="251"/>
      <c r="DD264" s="251"/>
      <c r="DE264" s="251"/>
      <c r="DF264" s="251"/>
      <c r="DG264" s="251"/>
      <c r="DH264" s="251"/>
      <c r="DI264" s="251"/>
      <c r="DJ264" s="251"/>
      <c r="DK264" s="251"/>
      <c r="DL264" s="251"/>
      <c r="DM264" s="251"/>
      <c r="DN264" s="251"/>
      <c r="DO264" s="251"/>
      <c r="DP264" s="251"/>
      <c r="DQ264" s="251"/>
      <c r="DR264" s="251"/>
      <c r="DS264" s="251"/>
      <c r="DT264" s="251"/>
      <c r="DU264" s="251"/>
      <c r="DV264" s="251"/>
      <c r="DW264" s="251"/>
      <c r="DX264" s="251"/>
      <c r="DY264" s="251"/>
      <c r="DZ264" s="251"/>
      <c r="EA264" s="251"/>
      <c r="EB264" s="251"/>
      <c r="EC264" s="251"/>
      <c r="ED264" s="251"/>
      <c r="EE264" s="251"/>
      <c r="EF264" s="251"/>
      <c r="EG264" s="251"/>
      <c r="EH264" s="251"/>
      <c r="EI264" s="251"/>
      <c r="EJ264" s="251"/>
      <c r="EK264" s="251"/>
      <c r="EL264" s="251"/>
      <c r="EM264" s="251"/>
      <c r="EN264" s="251"/>
      <c r="EO264" s="251"/>
      <c r="EP264" s="251"/>
      <c r="EQ264" s="251"/>
      <c r="ER264" s="251"/>
      <c r="ES264" s="251"/>
      <c r="ET264" s="251"/>
      <c r="EU264" s="251"/>
      <c r="EV264" s="251"/>
      <c r="EW264" s="251"/>
      <c r="EX264" s="251"/>
      <c r="EY264" s="251"/>
      <c r="EZ264" s="251"/>
      <c r="FA264" s="251"/>
      <c r="FB264" s="251"/>
      <c r="FC264" s="251"/>
      <c r="FD264" s="251"/>
      <c r="FE264" s="251"/>
      <c r="FF264" s="251"/>
      <c r="FG264" s="251"/>
      <c r="FH264" s="251"/>
      <c r="FI264" s="251"/>
      <c r="FJ264" s="251"/>
      <c r="FK264" s="251"/>
      <c r="FL264" s="251"/>
      <c r="FM264" s="251"/>
      <c r="FN264" s="251"/>
      <c r="FO264" s="251"/>
      <c r="FP264" s="251"/>
      <c r="FQ264" s="251"/>
      <c r="FR264" s="251"/>
      <c r="FS264" s="251"/>
      <c r="FT264" s="251"/>
      <c r="FU264" s="251"/>
      <c r="FV264" s="251"/>
      <c r="FW264" s="251"/>
      <c r="FX264" s="251"/>
      <c r="FY264" s="251"/>
      <c r="FZ264" s="251"/>
      <c r="GA264" s="251"/>
      <c r="GB264" s="251"/>
      <c r="GC264" s="251"/>
      <c r="GD264" s="251"/>
      <c r="GE264" s="251"/>
      <c r="GF264" s="251"/>
      <c r="GG264" s="251"/>
      <c r="GH264" s="251"/>
      <c r="GI264" s="251"/>
      <c r="GJ264" s="251"/>
      <c r="GK264" s="251"/>
      <c r="GL264" s="251"/>
      <c r="GM264" s="251"/>
      <c r="GN264" s="251"/>
      <c r="GO264" s="251"/>
      <c r="GP264" s="251"/>
      <c r="GQ264" s="251"/>
      <c r="GR264" s="251"/>
      <c r="GS264" s="251"/>
      <c r="GT264" s="251"/>
      <c r="GU264" s="251"/>
      <c r="GV264" s="251"/>
      <c r="GW264" s="251"/>
      <c r="GX264" s="251"/>
      <c r="GY264" s="251"/>
      <c r="GZ264" s="251"/>
      <c r="HA264" s="251"/>
      <c r="HB264" s="251"/>
      <c r="HC264" s="251"/>
      <c r="HD264" s="251"/>
      <c r="HE264" s="251"/>
      <c r="HF264" s="251"/>
      <c r="HG264" s="251"/>
      <c r="HH264" s="251"/>
      <c r="HI264" s="251"/>
      <c r="HJ264" s="251"/>
      <c r="HK264" s="251"/>
      <c r="HL264" s="251"/>
      <c r="HM264" s="251"/>
      <c r="HN264" s="251"/>
      <c r="HO264" s="251"/>
      <c r="HP264" s="251"/>
      <c r="HQ264" s="251"/>
      <c r="HR264" s="251"/>
      <c r="HS264" s="251"/>
      <c r="HT264" s="251"/>
      <c r="HU264" s="251"/>
      <c r="HV264" s="251"/>
      <c r="HW264" s="251"/>
      <c r="HX264" s="251"/>
      <c r="HY264" s="251"/>
      <c r="HZ264" s="251"/>
      <c r="IA264" s="251"/>
      <c r="IB264" s="251"/>
      <c r="IC264" s="251"/>
      <c r="ID264" s="251"/>
      <c r="IE264" s="251"/>
      <c r="IF264" s="251"/>
      <c r="IG264" s="251"/>
      <c r="IH264" s="251"/>
      <c r="II264" s="251"/>
      <c r="IJ264" s="251"/>
      <c r="IK264" s="251"/>
      <c r="IL264" s="251"/>
      <c r="IM264" s="251"/>
      <c r="IN264" s="251"/>
      <c r="IO264" s="251"/>
      <c r="IP264" s="251"/>
      <c r="IQ264" s="251"/>
      <c r="IR264" s="251"/>
      <c r="IS264" s="251"/>
      <c r="IT264" s="251"/>
      <c r="IU264" s="251"/>
      <c r="IV264" s="251"/>
    </row>
    <row r="265" spans="1:256" hidden="1">
      <c r="A265" s="822"/>
      <c r="B265" s="798"/>
      <c r="C265" s="247" t="s">
        <v>2</v>
      </c>
      <c r="D265" s="248">
        <f>D263+D264</f>
        <v>2252620</v>
      </c>
      <c r="E265" s="249">
        <f t="shared" ref="E265:P265" si="110">E263+E264</f>
        <v>1519820</v>
      </c>
      <c r="F265" s="249">
        <f t="shared" si="110"/>
        <v>125000</v>
      </c>
      <c r="G265" s="249">
        <f t="shared" si="110"/>
        <v>3000</v>
      </c>
      <c r="H265" s="249">
        <f t="shared" si="110"/>
        <v>122000</v>
      </c>
      <c r="I265" s="249">
        <f t="shared" si="110"/>
        <v>1394820</v>
      </c>
      <c r="J265" s="249">
        <f t="shared" si="110"/>
        <v>0</v>
      </c>
      <c r="K265" s="249">
        <f t="shared" si="110"/>
        <v>0</v>
      </c>
      <c r="L265" s="249">
        <f t="shared" si="110"/>
        <v>0</v>
      </c>
      <c r="M265" s="249">
        <f t="shared" si="110"/>
        <v>732800</v>
      </c>
      <c r="N265" s="249">
        <f t="shared" si="110"/>
        <v>732800</v>
      </c>
      <c r="O265" s="249">
        <f t="shared" si="110"/>
        <v>0</v>
      </c>
      <c r="P265" s="249">
        <f t="shared" si="110"/>
        <v>0</v>
      </c>
      <c r="Q265" s="250"/>
      <c r="R265" s="250"/>
      <c r="S265" s="250"/>
      <c r="T265" s="250"/>
      <c r="U265" s="250"/>
      <c r="V265" s="251"/>
      <c r="W265" s="251"/>
      <c r="X265" s="251"/>
      <c r="Y265" s="251"/>
      <c r="Z265" s="251"/>
      <c r="AA265" s="251"/>
      <c r="AB265" s="251"/>
      <c r="AC265" s="251"/>
      <c r="AD265" s="251"/>
      <c r="AE265" s="251"/>
      <c r="AF265" s="251"/>
      <c r="AG265" s="251"/>
      <c r="AH265" s="251"/>
      <c r="AI265" s="251"/>
      <c r="AJ265" s="251"/>
      <c r="AK265" s="251"/>
      <c r="AL265" s="251"/>
      <c r="AM265" s="251"/>
      <c r="AN265" s="251"/>
      <c r="AO265" s="251"/>
      <c r="AP265" s="251"/>
      <c r="AQ265" s="251"/>
      <c r="AR265" s="251"/>
      <c r="AS265" s="251"/>
      <c r="AT265" s="251"/>
      <c r="AU265" s="251"/>
      <c r="AV265" s="251"/>
      <c r="AW265" s="251"/>
      <c r="AX265" s="251"/>
      <c r="AY265" s="251"/>
      <c r="AZ265" s="251"/>
      <c r="BA265" s="251"/>
      <c r="BB265" s="251"/>
      <c r="BC265" s="251"/>
      <c r="BD265" s="251"/>
      <c r="BE265" s="251"/>
      <c r="BF265" s="251"/>
      <c r="BG265" s="251"/>
      <c r="BH265" s="251"/>
      <c r="BI265" s="251"/>
      <c r="BJ265" s="251"/>
      <c r="BK265" s="251"/>
      <c r="BL265" s="251"/>
      <c r="BM265" s="251"/>
      <c r="BN265" s="251"/>
      <c r="BO265" s="251"/>
      <c r="BP265" s="251"/>
      <c r="BQ265" s="251"/>
      <c r="BR265" s="251"/>
      <c r="BS265" s="251"/>
      <c r="BT265" s="251"/>
      <c r="BU265" s="251"/>
      <c r="BV265" s="251"/>
      <c r="BW265" s="251"/>
      <c r="BX265" s="251"/>
      <c r="BY265" s="251"/>
      <c r="BZ265" s="251"/>
      <c r="CA265" s="251"/>
      <c r="CB265" s="251"/>
      <c r="CC265" s="251"/>
      <c r="CD265" s="251"/>
      <c r="CE265" s="251"/>
      <c r="CF265" s="251"/>
      <c r="CG265" s="251"/>
      <c r="CH265" s="251"/>
      <c r="CI265" s="251"/>
      <c r="CJ265" s="251"/>
      <c r="CK265" s="251"/>
      <c r="CL265" s="251"/>
      <c r="CM265" s="251"/>
      <c r="CN265" s="251"/>
      <c r="CO265" s="251"/>
      <c r="CP265" s="251"/>
      <c r="CQ265" s="251"/>
      <c r="CR265" s="251"/>
      <c r="CS265" s="251"/>
      <c r="CT265" s="251"/>
      <c r="CU265" s="251"/>
      <c r="CV265" s="251"/>
      <c r="CW265" s="251"/>
      <c r="CX265" s="251"/>
      <c r="CY265" s="251"/>
      <c r="CZ265" s="251"/>
      <c r="DA265" s="251"/>
      <c r="DB265" s="251"/>
      <c r="DC265" s="251"/>
      <c r="DD265" s="251"/>
      <c r="DE265" s="251"/>
      <c r="DF265" s="251"/>
      <c r="DG265" s="251"/>
      <c r="DH265" s="251"/>
      <c r="DI265" s="251"/>
      <c r="DJ265" s="251"/>
      <c r="DK265" s="251"/>
      <c r="DL265" s="251"/>
      <c r="DM265" s="251"/>
      <c r="DN265" s="251"/>
      <c r="DO265" s="251"/>
      <c r="DP265" s="251"/>
      <c r="DQ265" s="251"/>
      <c r="DR265" s="251"/>
      <c r="DS265" s="251"/>
      <c r="DT265" s="251"/>
      <c r="DU265" s="251"/>
      <c r="DV265" s="251"/>
      <c r="DW265" s="251"/>
      <c r="DX265" s="251"/>
      <c r="DY265" s="251"/>
      <c r="DZ265" s="251"/>
      <c r="EA265" s="251"/>
      <c r="EB265" s="251"/>
      <c r="EC265" s="251"/>
      <c r="ED265" s="251"/>
      <c r="EE265" s="251"/>
      <c r="EF265" s="251"/>
      <c r="EG265" s="251"/>
      <c r="EH265" s="251"/>
      <c r="EI265" s="251"/>
      <c r="EJ265" s="251"/>
      <c r="EK265" s="251"/>
      <c r="EL265" s="251"/>
      <c r="EM265" s="251"/>
      <c r="EN265" s="251"/>
      <c r="EO265" s="251"/>
      <c r="EP265" s="251"/>
      <c r="EQ265" s="251"/>
      <c r="ER265" s="251"/>
      <c r="ES265" s="251"/>
      <c r="ET265" s="251"/>
      <c r="EU265" s="251"/>
      <c r="EV265" s="251"/>
      <c r="EW265" s="251"/>
      <c r="EX265" s="251"/>
      <c r="EY265" s="251"/>
      <c r="EZ265" s="251"/>
      <c r="FA265" s="251"/>
      <c r="FB265" s="251"/>
      <c r="FC265" s="251"/>
      <c r="FD265" s="251"/>
      <c r="FE265" s="251"/>
      <c r="FF265" s="251"/>
      <c r="FG265" s="251"/>
      <c r="FH265" s="251"/>
      <c r="FI265" s="251"/>
      <c r="FJ265" s="251"/>
      <c r="FK265" s="251"/>
      <c r="FL265" s="251"/>
      <c r="FM265" s="251"/>
      <c r="FN265" s="251"/>
      <c r="FO265" s="251"/>
      <c r="FP265" s="251"/>
      <c r="FQ265" s="251"/>
      <c r="FR265" s="251"/>
      <c r="FS265" s="251"/>
      <c r="FT265" s="251"/>
      <c r="FU265" s="251"/>
      <c r="FV265" s="251"/>
      <c r="FW265" s="251"/>
      <c r="FX265" s="251"/>
      <c r="FY265" s="251"/>
      <c r="FZ265" s="251"/>
      <c r="GA265" s="251"/>
      <c r="GB265" s="251"/>
      <c r="GC265" s="251"/>
      <c r="GD265" s="251"/>
      <c r="GE265" s="251"/>
      <c r="GF265" s="251"/>
      <c r="GG265" s="251"/>
      <c r="GH265" s="251"/>
      <c r="GI265" s="251"/>
      <c r="GJ265" s="251"/>
      <c r="GK265" s="251"/>
      <c r="GL265" s="251"/>
      <c r="GM265" s="251"/>
      <c r="GN265" s="251"/>
      <c r="GO265" s="251"/>
      <c r="GP265" s="251"/>
      <c r="GQ265" s="251"/>
      <c r="GR265" s="251"/>
      <c r="GS265" s="251"/>
      <c r="GT265" s="251"/>
      <c r="GU265" s="251"/>
      <c r="GV265" s="251"/>
      <c r="GW265" s="251"/>
      <c r="GX265" s="251"/>
      <c r="GY265" s="251"/>
      <c r="GZ265" s="251"/>
      <c r="HA265" s="251"/>
      <c r="HB265" s="251"/>
      <c r="HC265" s="251"/>
      <c r="HD265" s="251"/>
      <c r="HE265" s="251"/>
      <c r="HF265" s="251"/>
      <c r="HG265" s="251"/>
      <c r="HH265" s="251"/>
      <c r="HI265" s="251"/>
      <c r="HJ265" s="251"/>
      <c r="HK265" s="251"/>
      <c r="HL265" s="251"/>
      <c r="HM265" s="251"/>
      <c r="HN265" s="251"/>
      <c r="HO265" s="251"/>
      <c r="HP265" s="251"/>
      <c r="HQ265" s="251"/>
      <c r="HR265" s="251"/>
      <c r="HS265" s="251"/>
      <c r="HT265" s="251"/>
      <c r="HU265" s="251"/>
      <c r="HV265" s="251"/>
      <c r="HW265" s="251"/>
      <c r="HX265" s="251"/>
      <c r="HY265" s="251"/>
      <c r="HZ265" s="251"/>
      <c r="IA265" s="251"/>
      <c r="IB265" s="251"/>
      <c r="IC265" s="251"/>
      <c r="ID265" s="251"/>
      <c r="IE265" s="251"/>
      <c r="IF265" s="251"/>
      <c r="IG265" s="251"/>
      <c r="IH265" s="251"/>
      <c r="II265" s="251"/>
      <c r="IJ265" s="251"/>
      <c r="IK265" s="251"/>
      <c r="IL265" s="251"/>
      <c r="IM265" s="251"/>
      <c r="IN265" s="251"/>
      <c r="IO265" s="251"/>
      <c r="IP265" s="251"/>
      <c r="IQ265" s="251"/>
      <c r="IR265" s="251"/>
      <c r="IS265" s="251"/>
      <c r="IT265" s="251"/>
      <c r="IU265" s="251"/>
      <c r="IV265" s="251"/>
    </row>
    <row r="266" spans="1:256" hidden="1">
      <c r="A266" s="820">
        <v>85157</v>
      </c>
      <c r="B266" s="796" t="s">
        <v>584</v>
      </c>
      <c r="C266" s="247" t="s">
        <v>0</v>
      </c>
      <c r="D266" s="248">
        <f>E266+M266</f>
        <v>13730036</v>
      </c>
      <c r="E266" s="249">
        <f>F266+I266+J266+K266+L266</f>
        <v>13730036</v>
      </c>
      <c r="F266" s="249">
        <f>G266+H266</f>
        <v>13729005</v>
      </c>
      <c r="G266" s="249">
        <v>0</v>
      </c>
      <c r="H266" s="249">
        <v>13729005</v>
      </c>
      <c r="I266" s="249">
        <v>1031</v>
      </c>
      <c r="J266" s="249">
        <v>0</v>
      </c>
      <c r="K266" s="249">
        <v>0</v>
      </c>
      <c r="L266" s="249">
        <v>0</v>
      </c>
      <c r="M266" s="249">
        <f t="shared" si="103"/>
        <v>0</v>
      </c>
      <c r="N266" s="249">
        <v>0</v>
      </c>
      <c r="O266" s="249">
        <v>0</v>
      </c>
      <c r="P266" s="249">
        <v>0</v>
      </c>
      <c r="Q266" s="250"/>
      <c r="R266" s="250"/>
      <c r="S266" s="250"/>
      <c r="T266" s="250"/>
      <c r="U266" s="250"/>
      <c r="V266" s="251"/>
      <c r="W266" s="251"/>
      <c r="X266" s="251"/>
      <c r="Y266" s="251"/>
      <c r="Z266" s="251"/>
      <c r="AA266" s="251"/>
      <c r="AB266" s="251"/>
      <c r="AC266" s="251"/>
      <c r="AD266" s="251"/>
      <c r="AE266" s="251"/>
      <c r="AF266" s="251"/>
      <c r="AG266" s="251"/>
      <c r="AH266" s="251"/>
      <c r="AI266" s="251"/>
      <c r="AJ266" s="251"/>
      <c r="AK266" s="251"/>
      <c r="AL266" s="251"/>
      <c r="AM266" s="251"/>
      <c r="AN266" s="251"/>
      <c r="AO266" s="251"/>
      <c r="AP266" s="251"/>
      <c r="AQ266" s="251"/>
      <c r="AR266" s="251"/>
      <c r="AS266" s="251"/>
      <c r="AT266" s="251"/>
      <c r="AU266" s="251"/>
      <c r="AV266" s="251"/>
      <c r="AW266" s="251"/>
      <c r="AX266" s="251"/>
      <c r="AY266" s="251"/>
      <c r="AZ266" s="251"/>
      <c r="BA266" s="251"/>
      <c r="BB266" s="251"/>
      <c r="BC266" s="251"/>
      <c r="BD266" s="251"/>
      <c r="BE266" s="251"/>
      <c r="BF266" s="251"/>
      <c r="BG266" s="251"/>
      <c r="BH266" s="251"/>
      <c r="BI266" s="251"/>
      <c r="BJ266" s="251"/>
      <c r="BK266" s="251"/>
      <c r="BL266" s="251"/>
      <c r="BM266" s="251"/>
      <c r="BN266" s="251"/>
      <c r="BO266" s="251"/>
      <c r="BP266" s="251"/>
      <c r="BQ266" s="251"/>
      <c r="BR266" s="251"/>
      <c r="BS266" s="251"/>
      <c r="BT266" s="251"/>
      <c r="BU266" s="251"/>
      <c r="BV266" s="251"/>
      <c r="BW266" s="251"/>
      <c r="BX266" s="251"/>
      <c r="BY266" s="251"/>
      <c r="BZ266" s="251"/>
      <c r="CA266" s="251"/>
      <c r="CB266" s="251"/>
      <c r="CC266" s="251"/>
      <c r="CD266" s="251"/>
      <c r="CE266" s="251"/>
      <c r="CF266" s="251"/>
      <c r="CG266" s="251"/>
      <c r="CH266" s="251"/>
      <c r="CI266" s="251"/>
      <c r="CJ266" s="251"/>
      <c r="CK266" s="251"/>
      <c r="CL266" s="251"/>
      <c r="CM266" s="251"/>
      <c r="CN266" s="251"/>
      <c r="CO266" s="251"/>
      <c r="CP266" s="251"/>
      <c r="CQ266" s="251"/>
      <c r="CR266" s="251"/>
      <c r="CS266" s="251"/>
      <c r="CT266" s="251"/>
      <c r="CU266" s="251"/>
      <c r="CV266" s="251"/>
      <c r="CW266" s="251"/>
      <c r="CX266" s="251"/>
      <c r="CY266" s="251"/>
      <c r="CZ266" s="251"/>
      <c r="DA266" s="251"/>
      <c r="DB266" s="251"/>
      <c r="DC266" s="251"/>
      <c r="DD266" s="251"/>
      <c r="DE266" s="251"/>
      <c r="DF266" s="251"/>
      <c r="DG266" s="251"/>
      <c r="DH266" s="251"/>
      <c r="DI266" s="251"/>
      <c r="DJ266" s="251"/>
      <c r="DK266" s="251"/>
      <c r="DL266" s="251"/>
      <c r="DM266" s="251"/>
      <c r="DN266" s="251"/>
      <c r="DO266" s="251"/>
      <c r="DP266" s="251"/>
      <c r="DQ266" s="251"/>
      <c r="DR266" s="251"/>
      <c r="DS266" s="251"/>
      <c r="DT266" s="251"/>
      <c r="DU266" s="251"/>
      <c r="DV266" s="251"/>
      <c r="DW266" s="251"/>
      <c r="DX266" s="251"/>
      <c r="DY266" s="251"/>
      <c r="DZ266" s="251"/>
      <c r="EA266" s="251"/>
      <c r="EB266" s="251"/>
      <c r="EC266" s="251"/>
      <c r="ED266" s="251"/>
      <c r="EE266" s="251"/>
      <c r="EF266" s="251"/>
      <c r="EG266" s="251"/>
      <c r="EH266" s="251"/>
      <c r="EI266" s="251"/>
      <c r="EJ266" s="251"/>
      <c r="EK266" s="251"/>
      <c r="EL266" s="251"/>
      <c r="EM266" s="251"/>
      <c r="EN266" s="251"/>
      <c r="EO266" s="251"/>
      <c r="EP266" s="251"/>
      <c r="EQ266" s="251"/>
      <c r="ER266" s="251"/>
      <c r="ES266" s="251"/>
      <c r="ET266" s="251"/>
      <c r="EU266" s="251"/>
      <c r="EV266" s="251"/>
      <c r="EW266" s="251"/>
      <c r="EX266" s="251"/>
      <c r="EY266" s="251"/>
      <c r="EZ266" s="251"/>
      <c r="FA266" s="251"/>
      <c r="FB266" s="251"/>
      <c r="FC266" s="251"/>
      <c r="FD266" s="251"/>
      <c r="FE266" s="251"/>
      <c r="FF266" s="251"/>
      <c r="FG266" s="251"/>
      <c r="FH266" s="251"/>
      <c r="FI266" s="251"/>
      <c r="FJ266" s="251"/>
      <c r="FK266" s="251"/>
      <c r="FL266" s="251"/>
      <c r="FM266" s="251"/>
      <c r="FN266" s="251"/>
      <c r="FO266" s="251"/>
      <c r="FP266" s="251"/>
      <c r="FQ266" s="251"/>
      <c r="FR266" s="251"/>
      <c r="FS266" s="251"/>
      <c r="FT266" s="251"/>
      <c r="FU266" s="251"/>
      <c r="FV266" s="251"/>
      <c r="FW266" s="251"/>
      <c r="FX266" s="251"/>
      <c r="FY266" s="251"/>
      <c r="FZ266" s="251"/>
      <c r="GA266" s="251"/>
      <c r="GB266" s="251"/>
      <c r="GC266" s="251"/>
      <c r="GD266" s="251"/>
      <c r="GE266" s="251"/>
      <c r="GF266" s="251"/>
      <c r="GG266" s="251"/>
      <c r="GH266" s="251"/>
      <c r="GI266" s="251"/>
      <c r="GJ266" s="251"/>
      <c r="GK266" s="251"/>
      <c r="GL266" s="251"/>
      <c r="GM266" s="251"/>
      <c r="GN266" s="251"/>
      <c r="GO266" s="251"/>
      <c r="GP266" s="251"/>
      <c r="GQ266" s="251"/>
      <c r="GR266" s="251"/>
      <c r="GS266" s="251"/>
      <c r="GT266" s="251"/>
      <c r="GU266" s="251"/>
      <c r="GV266" s="251"/>
      <c r="GW266" s="251"/>
      <c r="GX266" s="251"/>
      <c r="GY266" s="251"/>
      <c r="GZ266" s="251"/>
      <c r="HA266" s="251"/>
      <c r="HB266" s="251"/>
      <c r="HC266" s="251"/>
      <c r="HD266" s="251"/>
      <c r="HE266" s="251"/>
      <c r="HF266" s="251"/>
      <c r="HG266" s="251"/>
      <c r="HH266" s="251"/>
      <c r="HI266" s="251"/>
      <c r="HJ266" s="251"/>
      <c r="HK266" s="251"/>
      <c r="HL266" s="251"/>
      <c r="HM266" s="251"/>
      <c r="HN266" s="251"/>
      <c r="HO266" s="251"/>
      <c r="HP266" s="251"/>
      <c r="HQ266" s="251"/>
      <c r="HR266" s="251"/>
      <c r="HS266" s="251"/>
      <c r="HT266" s="251"/>
      <c r="HU266" s="251"/>
      <c r="HV266" s="251"/>
      <c r="HW266" s="251"/>
      <c r="HX266" s="251"/>
      <c r="HY266" s="251"/>
      <c r="HZ266" s="251"/>
      <c r="IA266" s="251"/>
      <c r="IB266" s="251"/>
      <c r="IC266" s="251"/>
      <c r="ID266" s="251"/>
      <c r="IE266" s="251"/>
      <c r="IF266" s="251"/>
      <c r="IG266" s="251"/>
      <c r="IH266" s="251"/>
      <c r="II266" s="251"/>
      <c r="IJ266" s="251"/>
      <c r="IK266" s="251"/>
      <c r="IL266" s="251"/>
      <c r="IM266" s="251"/>
      <c r="IN266" s="251"/>
      <c r="IO266" s="251"/>
      <c r="IP266" s="251"/>
      <c r="IQ266" s="251"/>
      <c r="IR266" s="251"/>
      <c r="IS266" s="251"/>
      <c r="IT266" s="251"/>
      <c r="IU266" s="251"/>
      <c r="IV266" s="251"/>
    </row>
    <row r="267" spans="1:256" hidden="1">
      <c r="A267" s="821"/>
      <c r="B267" s="797"/>
      <c r="C267" s="247" t="s">
        <v>1</v>
      </c>
      <c r="D267" s="248">
        <f>E267+M267</f>
        <v>0</v>
      </c>
      <c r="E267" s="249">
        <f>F267+I267+J267+K267+L267</f>
        <v>0</v>
      </c>
      <c r="F267" s="249">
        <f>G267+H267</f>
        <v>0</v>
      </c>
      <c r="G267" s="249"/>
      <c r="H267" s="249"/>
      <c r="I267" s="249"/>
      <c r="J267" s="249"/>
      <c r="K267" s="249"/>
      <c r="L267" s="249"/>
      <c r="M267" s="249">
        <f t="shared" si="103"/>
        <v>0</v>
      </c>
      <c r="N267" s="249"/>
      <c r="O267" s="249"/>
      <c r="P267" s="249"/>
      <c r="Q267" s="250"/>
      <c r="R267" s="250"/>
      <c r="S267" s="250"/>
      <c r="T267" s="250"/>
      <c r="U267" s="250"/>
      <c r="V267" s="251"/>
      <c r="W267" s="251"/>
      <c r="X267" s="251"/>
      <c r="Y267" s="251"/>
      <c r="Z267" s="251"/>
      <c r="AA267" s="251"/>
      <c r="AB267" s="251"/>
      <c r="AC267" s="251"/>
      <c r="AD267" s="251"/>
      <c r="AE267" s="251"/>
      <c r="AF267" s="251"/>
      <c r="AG267" s="251"/>
      <c r="AH267" s="251"/>
      <c r="AI267" s="251"/>
      <c r="AJ267" s="251"/>
      <c r="AK267" s="251"/>
      <c r="AL267" s="251"/>
      <c r="AM267" s="251"/>
      <c r="AN267" s="251"/>
      <c r="AO267" s="251"/>
      <c r="AP267" s="251"/>
      <c r="AQ267" s="251"/>
      <c r="AR267" s="251"/>
      <c r="AS267" s="251"/>
      <c r="AT267" s="251"/>
      <c r="AU267" s="251"/>
      <c r="AV267" s="251"/>
      <c r="AW267" s="251"/>
      <c r="AX267" s="251"/>
      <c r="AY267" s="251"/>
      <c r="AZ267" s="251"/>
      <c r="BA267" s="251"/>
      <c r="BB267" s="251"/>
      <c r="BC267" s="251"/>
      <c r="BD267" s="251"/>
      <c r="BE267" s="251"/>
      <c r="BF267" s="251"/>
      <c r="BG267" s="251"/>
      <c r="BH267" s="251"/>
      <c r="BI267" s="251"/>
      <c r="BJ267" s="251"/>
      <c r="BK267" s="251"/>
      <c r="BL267" s="251"/>
      <c r="BM267" s="251"/>
      <c r="BN267" s="251"/>
      <c r="BO267" s="251"/>
      <c r="BP267" s="251"/>
      <c r="BQ267" s="251"/>
      <c r="BR267" s="251"/>
      <c r="BS267" s="251"/>
      <c r="BT267" s="251"/>
      <c r="BU267" s="251"/>
      <c r="BV267" s="251"/>
      <c r="BW267" s="251"/>
      <c r="BX267" s="251"/>
      <c r="BY267" s="251"/>
      <c r="BZ267" s="251"/>
      <c r="CA267" s="251"/>
      <c r="CB267" s="251"/>
      <c r="CC267" s="251"/>
      <c r="CD267" s="251"/>
      <c r="CE267" s="251"/>
      <c r="CF267" s="251"/>
      <c r="CG267" s="251"/>
      <c r="CH267" s="251"/>
      <c r="CI267" s="251"/>
      <c r="CJ267" s="251"/>
      <c r="CK267" s="251"/>
      <c r="CL267" s="251"/>
      <c r="CM267" s="251"/>
      <c r="CN267" s="251"/>
      <c r="CO267" s="251"/>
      <c r="CP267" s="251"/>
      <c r="CQ267" s="251"/>
      <c r="CR267" s="251"/>
      <c r="CS267" s="251"/>
      <c r="CT267" s="251"/>
      <c r="CU267" s="251"/>
      <c r="CV267" s="251"/>
      <c r="CW267" s="251"/>
      <c r="CX267" s="251"/>
      <c r="CY267" s="251"/>
      <c r="CZ267" s="251"/>
      <c r="DA267" s="251"/>
      <c r="DB267" s="251"/>
      <c r="DC267" s="251"/>
      <c r="DD267" s="251"/>
      <c r="DE267" s="251"/>
      <c r="DF267" s="251"/>
      <c r="DG267" s="251"/>
      <c r="DH267" s="251"/>
      <c r="DI267" s="251"/>
      <c r="DJ267" s="251"/>
      <c r="DK267" s="251"/>
      <c r="DL267" s="251"/>
      <c r="DM267" s="251"/>
      <c r="DN267" s="251"/>
      <c r="DO267" s="251"/>
      <c r="DP267" s="251"/>
      <c r="DQ267" s="251"/>
      <c r="DR267" s="251"/>
      <c r="DS267" s="251"/>
      <c r="DT267" s="251"/>
      <c r="DU267" s="251"/>
      <c r="DV267" s="251"/>
      <c r="DW267" s="251"/>
      <c r="DX267" s="251"/>
      <c r="DY267" s="251"/>
      <c r="DZ267" s="251"/>
      <c r="EA267" s="251"/>
      <c r="EB267" s="251"/>
      <c r="EC267" s="251"/>
      <c r="ED267" s="251"/>
      <c r="EE267" s="251"/>
      <c r="EF267" s="251"/>
      <c r="EG267" s="251"/>
      <c r="EH267" s="251"/>
      <c r="EI267" s="251"/>
      <c r="EJ267" s="251"/>
      <c r="EK267" s="251"/>
      <c r="EL267" s="251"/>
      <c r="EM267" s="251"/>
      <c r="EN267" s="251"/>
      <c r="EO267" s="251"/>
      <c r="EP267" s="251"/>
      <c r="EQ267" s="251"/>
      <c r="ER267" s="251"/>
      <c r="ES267" s="251"/>
      <c r="ET267" s="251"/>
      <c r="EU267" s="251"/>
      <c r="EV267" s="251"/>
      <c r="EW267" s="251"/>
      <c r="EX267" s="251"/>
      <c r="EY267" s="251"/>
      <c r="EZ267" s="251"/>
      <c r="FA267" s="251"/>
      <c r="FB267" s="251"/>
      <c r="FC267" s="251"/>
      <c r="FD267" s="251"/>
      <c r="FE267" s="251"/>
      <c r="FF267" s="251"/>
      <c r="FG267" s="251"/>
      <c r="FH267" s="251"/>
      <c r="FI267" s="251"/>
      <c r="FJ267" s="251"/>
      <c r="FK267" s="251"/>
      <c r="FL267" s="251"/>
      <c r="FM267" s="251"/>
      <c r="FN267" s="251"/>
      <c r="FO267" s="251"/>
      <c r="FP267" s="251"/>
      <c r="FQ267" s="251"/>
      <c r="FR267" s="251"/>
      <c r="FS267" s="251"/>
      <c r="FT267" s="251"/>
      <c r="FU267" s="251"/>
      <c r="FV267" s="251"/>
      <c r="FW267" s="251"/>
      <c r="FX267" s="251"/>
      <c r="FY267" s="251"/>
      <c r="FZ267" s="251"/>
      <c r="GA267" s="251"/>
      <c r="GB267" s="251"/>
      <c r="GC267" s="251"/>
      <c r="GD267" s="251"/>
      <c r="GE267" s="251"/>
      <c r="GF267" s="251"/>
      <c r="GG267" s="251"/>
      <c r="GH267" s="251"/>
      <c r="GI267" s="251"/>
      <c r="GJ267" s="251"/>
      <c r="GK267" s="251"/>
      <c r="GL267" s="251"/>
      <c r="GM267" s="251"/>
      <c r="GN267" s="251"/>
      <c r="GO267" s="251"/>
      <c r="GP267" s="251"/>
      <c r="GQ267" s="251"/>
      <c r="GR267" s="251"/>
      <c r="GS267" s="251"/>
      <c r="GT267" s="251"/>
      <c r="GU267" s="251"/>
      <c r="GV267" s="251"/>
      <c r="GW267" s="251"/>
      <c r="GX267" s="251"/>
      <c r="GY267" s="251"/>
      <c r="GZ267" s="251"/>
      <c r="HA267" s="251"/>
      <c r="HB267" s="251"/>
      <c r="HC267" s="251"/>
      <c r="HD267" s="251"/>
      <c r="HE267" s="251"/>
      <c r="HF267" s="251"/>
      <c r="HG267" s="251"/>
      <c r="HH267" s="251"/>
      <c r="HI267" s="251"/>
      <c r="HJ267" s="251"/>
      <c r="HK267" s="251"/>
      <c r="HL267" s="251"/>
      <c r="HM267" s="251"/>
      <c r="HN267" s="251"/>
      <c r="HO267" s="251"/>
      <c r="HP267" s="251"/>
      <c r="HQ267" s="251"/>
      <c r="HR267" s="251"/>
      <c r="HS267" s="251"/>
      <c r="HT267" s="251"/>
      <c r="HU267" s="251"/>
      <c r="HV267" s="251"/>
      <c r="HW267" s="251"/>
      <c r="HX267" s="251"/>
      <c r="HY267" s="251"/>
      <c r="HZ267" s="251"/>
      <c r="IA267" s="251"/>
      <c r="IB267" s="251"/>
      <c r="IC267" s="251"/>
      <c r="ID267" s="251"/>
      <c r="IE267" s="251"/>
      <c r="IF267" s="251"/>
      <c r="IG267" s="251"/>
      <c r="IH267" s="251"/>
      <c r="II267" s="251"/>
      <c r="IJ267" s="251"/>
      <c r="IK267" s="251"/>
      <c r="IL267" s="251"/>
      <c r="IM267" s="251"/>
      <c r="IN267" s="251"/>
      <c r="IO267" s="251"/>
      <c r="IP267" s="251"/>
      <c r="IQ267" s="251"/>
      <c r="IR267" s="251"/>
      <c r="IS267" s="251"/>
      <c r="IT267" s="251"/>
      <c r="IU267" s="251"/>
      <c r="IV267" s="251"/>
    </row>
    <row r="268" spans="1:256" hidden="1">
      <c r="A268" s="822"/>
      <c r="B268" s="798"/>
      <c r="C268" s="247" t="s">
        <v>2</v>
      </c>
      <c r="D268" s="248">
        <f>D266+D267</f>
        <v>13730036</v>
      </c>
      <c r="E268" s="249">
        <f t="shared" ref="E268:P268" si="111">E266+E267</f>
        <v>13730036</v>
      </c>
      <c r="F268" s="249">
        <f t="shared" si="111"/>
        <v>13729005</v>
      </c>
      <c r="G268" s="249">
        <f t="shared" si="111"/>
        <v>0</v>
      </c>
      <c r="H268" s="249">
        <f t="shared" si="111"/>
        <v>13729005</v>
      </c>
      <c r="I268" s="249">
        <f t="shared" si="111"/>
        <v>1031</v>
      </c>
      <c r="J268" s="249">
        <f t="shared" si="111"/>
        <v>0</v>
      </c>
      <c r="K268" s="249">
        <f t="shared" si="111"/>
        <v>0</v>
      </c>
      <c r="L268" s="249">
        <f t="shared" si="111"/>
        <v>0</v>
      </c>
      <c r="M268" s="249">
        <f t="shared" si="111"/>
        <v>0</v>
      </c>
      <c r="N268" s="249">
        <f t="shared" si="111"/>
        <v>0</v>
      </c>
      <c r="O268" s="249">
        <f t="shared" si="111"/>
        <v>0</v>
      </c>
      <c r="P268" s="249">
        <f t="shared" si="111"/>
        <v>0</v>
      </c>
      <c r="Q268" s="250"/>
      <c r="R268" s="250"/>
      <c r="S268" s="250"/>
      <c r="T268" s="250"/>
      <c r="U268" s="250"/>
      <c r="V268" s="251"/>
      <c r="W268" s="251"/>
      <c r="X268" s="251"/>
      <c r="Y268" s="251"/>
      <c r="Z268" s="251"/>
      <c r="AA268" s="251"/>
      <c r="AB268" s="251"/>
      <c r="AC268" s="251"/>
      <c r="AD268" s="251"/>
      <c r="AE268" s="251"/>
      <c r="AF268" s="251"/>
      <c r="AG268" s="251"/>
      <c r="AH268" s="251"/>
      <c r="AI268" s="251"/>
      <c r="AJ268" s="251"/>
      <c r="AK268" s="251"/>
      <c r="AL268" s="251"/>
      <c r="AM268" s="251"/>
      <c r="AN268" s="251"/>
      <c r="AO268" s="251"/>
      <c r="AP268" s="251"/>
      <c r="AQ268" s="251"/>
      <c r="AR268" s="251"/>
      <c r="AS268" s="251"/>
      <c r="AT268" s="251"/>
      <c r="AU268" s="251"/>
      <c r="AV268" s="251"/>
      <c r="AW268" s="251"/>
      <c r="AX268" s="251"/>
      <c r="AY268" s="251"/>
      <c r="AZ268" s="251"/>
      <c r="BA268" s="251"/>
      <c r="BB268" s="251"/>
      <c r="BC268" s="251"/>
      <c r="BD268" s="251"/>
      <c r="BE268" s="251"/>
      <c r="BF268" s="251"/>
      <c r="BG268" s="251"/>
      <c r="BH268" s="251"/>
      <c r="BI268" s="251"/>
      <c r="BJ268" s="251"/>
      <c r="BK268" s="251"/>
      <c r="BL268" s="251"/>
      <c r="BM268" s="251"/>
      <c r="BN268" s="251"/>
      <c r="BO268" s="251"/>
      <c r="BP268" s="251"/>
      <c r="BQ268" s="251"/>
      <c r="BR268" s="251"/>
      <c r="BS268" s="251"/>
      <c r="BT268" s="251"/>
      <c r="BU268" s="251"/>
      <c r="BV268" s="251"/>
      <c r="BW268" s="251"/>
      <c r="BX268" s="251"/>
      <c r="BY268" s="251"/>
      <c r="BZ268" s="251"/>
      <c r="CA268" s="251"/>
      <c r="CB268" s="251"/>
      <c r="CC268" s="251"/>
      <c r="CD268" s="251"/>
      <c r="CE268" s="251"/>
      <c r="CF268" s="251"/>
      <c r="CG268" s="251"/>
      <c r="CH268" s="251"/>
      <c r="CI268" s="251"/>
      <c r="CJ268" s="251"/>
      <c r="CK268" s="251"/>
      <c r="CL268" s="251"/>
      <c r="CM268" s="251"/>
      <c r="CN268" s="251"/>
      <c r="CO268" s="251"/>
      <c r="CP268" s="251"/>
      <c r="CQ268" s="251"/>
      <c r="CR268" s="251"/>
      <c r="CS268" s="251"/>
      <c r="CT268" s="251"/>
      <c r="CU268" s="251"/>
      <c r="CV268" s="251"/>
      <c r="CW268" s="251"/>
      <c r="CX268" s="251"/>
      <c r="CY268" s="251"/>
      <c r="CZ268" s="251"/>
      <c r="DA268" s="251"/>
      <c r="DB268" s="251"/>
      <c r="DC268" s="251"/>
      <c r="DD268" s="251"/>
      <c r="DE268" s="251"/>
      <c r="DF268" s="251"/>
      <c r="DG268" s="251"/>
      <c r="DH268" s="251"/>
      <c r="DI268" s="251"/>
      <c r="DJ268" s="251"/>
      <c r="DK268" s="251"/>
      <c r="DL268" s="251"/>
      <c r="DM268" s="251"/>
      <c r="DN268" s="251"/>
      <c r="DO268" s="251"/>
      <c r="DP268" s="251"/>
      <c r="DQ268" s="251"/>
      <c r="DR268" s="251"/>
      <c r="DS268" s="251"/>
      <c r="DT268" s="251"/>
      <c r="DU268" s="251"/>
      <c r="DV268" s="251"/>
      <c r="DW268" s="251"/>
      <c r="DX268" s="251"/>
      <c r="DY268" s="251"/>
      <c r="DZ268" s="251"/>
      <c r="EA268" s="251"/>
      <c r="EB268" s="251"/>
      <c r="EC268" s="251"/>
      <c r="ED268" s="251"/>
      <c r="EE268" s="251"/>
      <c r="EF268" s="251"/>
      <c r="EG268" s="251"/>
      <c r="EH268" s="251"/>
      <c r="EI268" s="251"/>
      <c r="EJ268" s="251"/>
      <c r="EK268" s="251"/>
      <c r="EL268" s="251"/>
      <c r="EM268" s="251"/>
      <c r="EN268" s="251"/>
      <c r="EO268" s="251"/>
      <c r="EP268" s="251"/>
      <c r="EQ268" s="251"/>
      <c r="ER268" s="251"/>
      <c r="ES268" s="251"/>
      <c r="ET268" s="251"/>
      <c r="EU268" s="251"/>
      <c r="EV268" s="251"/>
      <c r="EW268" s="251"/>
      <c r="EX268" s="251"/>
      <c r="EY268" s="251"/>
      <c r="EZ268" s="251"/>
      <c r="FA268" s="251"/>
      <c r="FB268" s="251"/>
      <c r="FC268" s="251"/>
      <c r="FD268" s="251"/>
      <c r="FE268" s="251"/>
      <c r="FF268" s="251"/>
      <c r="FG268" s="251"/>
      <c r="FH268" s="251"/>
      <c r="FI268" s="251"/>
      <c r="FJ268" s="251"/>
      <c r="FK268" s="251"/>
      <c r="FL268" s="251"/>
      <c r="FM268" s="251"/>
      <c r="FN268" s="251"/>
      <c r="FO268" s="251"/>
      <c r="FP268" s="251"/>
      <c r="FQ268" s="251"/>
      <c r="FR268" s="251"/>
      <c r="FS268" s="251"/>
      <c r="FT268" s="251"/>
      <c r="FU268" s="251"/>
      <c r="FV268" s="251"/>
      <c r="FW268" s="251"/>
      <c r="FX268" s="251"/>
      <c r="FY268" s="251"/>
      <c r="FZ268" s="251"/>
      <c r="GA268" s="251"/>
      <c r="GB268" s="251"/>
      <c r="GC268" s="251"/>
      <c r="GD268" s="251"/>
      <c r="GE268" s="251"/>
      <c r="GF268" s="251"/>
      <c r="GG268" s="251"/>
      <c r="GH268" s="251"/>
      <c r="GI268" s="251"/>
      <c r="GJ268" s="251"/>
      <c r="GK268" s="251"/>
      <c r="GL268" s="251"/>
      <c r="GM268" s="251"/>
      <c r="GN268" s="251"/>
      <c r="GO268" s="251"/>
      <c r="GP268" s="251"/>
      <c r="GQ268" s="251"/>
      <c r="GR268" s="251"/>
      <c r="GS268" s="251"/>
      <c r="GT268" s="251"/>
      <c r="GU268" s="251"/>
      <c r="GV268" s="251"/>
      <c r="GW268" s="251"/>
      <c r="GX268" s="251"/>
      <c r="GY268" s="251"/>
      <c r="GZ268" s="251"/>
      <c r="HA268" s="251"/>
      <c r="HB268" s="251"/>
      <c r="HC268" s="251"/>
      <c r="HD268" s="251"/>
      <c r="HE268" s="251"/>
      <c r="HF268" s="251"/>
      <c r="HG268" s="251"/>
      <c r="HH268" s="251"/>
      <c r="HI268" s="251"/>
      <c r="HJ268" s="251"/>
      <c r="HK268" s="251"/>
      <c r="HL268" s="251"/>
      <c r="HM268" s="251"/>
      <c r="HN268" s="251"/>
      <c r="HO268" s="251"/>
      <c r="HP268" s="251"/>
      <c r="HQ268" s="251"/>
      <c r="HR268" s="251"/>
      <c r="HS268" s="251"/>
      <c r="HT268" s="251"/>
      <c r="HU268" s="251"/>
      <c r="HV268" s="251"/>
      <c r="HW268" s="251"/>
      <c r="HX268" s="251"/>
      <c r="HY268" s="251"/>
      <c r="HZ268" s="251"/>
      <c r="IA268" s="251"/>
      <c r="IB268" s="251"/>
      <c r="IC268" s="251"/>
      <c r="ID268" s="251"/>
      <c r="IE268" s="251"/>
      <c r="IF268" s="251"/>
      <c r="IG268" s="251"/>
      <c r="IH268" s="251"/>
      <c r="II268" s="251"/>
      <c r="IJ268" s="251"/>
      <c r="IK268" s="251"/>
      <c r="IL268" s="251"/>
      <c r="IM268" s="251"/>
      <c r="IN268" s="251"/>
      <c r="IO268" s="251"/>
      <c r="IP268" s="251"/>
      <c r="IQ268" s="251"/>
      <c r="IR268" s="251"/>
      <c r="IS268" s="251"/>
      <c r="IT268" s="251"/>
      <c r="IU268" s="251"/>
      <c r="IV268" s="251"/>
    </row>
    <row r="269" spans="1:256" ht="12.75" customHeight="1">
      <c r="A269" s="820">
        <v>85195</v>
      </c>
      <c r="B269" s="796" t="s">
        <v>115</v>
      </c>
      <c r="C269" s="247" t="s">
        <v>0</v>
      </c>
      <c r="D269" s="248">
        <f>E269+M269</f>
        <v>98078856</v>
      </c>
      <c r="E269" s="249">
        <f>F269+I269+J269+K269+L269</f>
        <v>18335166</v>
      </c>
      <c r="F269" s="249">
        <f>G269+H269</f>
        <v>200000</v>
      </c>
      <c r="G269" s="249">
        <v>1000</v>
      </c>
      <c r="H269" s="249">
        <v>199000</v>
      </c>
      <c r="I269" s="249">
        <v>200000</v>
      </c>
      <c r="J269" s="249">
        <v>0</v>
      </c>
      <c r="K269" s="249">
        <v>17935166</v>
      </c>
      <c r="L269" s="249">
        <v>0</v>
      </c>
      <c r="M269" s="249">
        <f t="shared" si="103"/>
        <v>79743690</v>
      </c>
      <c r="N269" s="249">
        <v>35743690</v>
      </c>
      <c r="O269" s="249">
        <v>35743690</v>
      </c>
      <c r="P269" s="249">
        <v>44000000</v>
      </c>
      <c r="Q269" s="250"/>
      <c r="R269" s="250"/>
      <c r="S269" s="250"/>
      <c r="T269" s="250"/>
      <c r="U269" s="250"/>
      <c r="V269" s="251"/>
      <c r="W269" s="251"/>
      <c r="X269" s="251"/>
      <c r="Y269" s="251"/>
      <c r="Z269" s="251"/>
      <c r="AA269" s="251"/>
      <c r="AB269" s="251"/>
      <c r="AC269" s="251"/>
      <c r="AD269" s="251"/>
      <c r="AE269" s="251"/>
      <c r="AF269" s="251"/>
      <c r="AG269" s="251"/>
      <c r="AH269" s="251"/>
      <c r="AI269" s="251"/>
      <c r="AJ269" s="251"/>
      <c r="AK269" s="251"/>
      <c r="AL269" s="251"/>
      <c r="AM269" s="251"/>
      <c r="AN269" s="251"/>
      <c r="AO269" s="251"/>
      <c r="AP269" s="251"/>
      <c r="AQ269" s="251"/>
      <c r="AR269" s="251"/>
      <c r="AS269" s="251"/>
      <c r="AT269" s="251"/>
      <c r="AU269" s="251"/>
      <c r="AV269" s="251"/>
      <c r="AW269" s="251"/>
      <c r="AX269" s="251"/>
      <c r="AY269" s="251"/>
      <c r="AZ269" s="251"/>
      <c r="BA269" s="251"/>
      <c r="BB269" s="251"/>
      <c r="BC269" s="251"/>
      <c r="BD269" s="251"/>
      <c r="BE269" s="251"/>
      <c r="BF269" s="251"/>
      <c r="BG269" s="251"/>
      <c r="BH269" s="251"/>
      <c r="BI269" s="251"/>
      <c r="BJ269" s="251"/>
      <c r="BK269" s="251"/>
      <c r="BL269" s="251"/>
      <c r="BM269" s="251"/>
      <c r="BN269" s="251"/>
      <c r="BO269" s="251"/>
      <c r="BP269" s="251"/>
      <c r="BQ269" s="251"/>
      <c r="BR269" s="251"/>
      <c r="BS269" s="251"/>
      <c r="BT269" s="251"/>
      <c r="BU269" s="251"/>
      <c r="BV269" s="251"/>
      <c r="BW269" s="251"/>
      <c r="BX269" s="251"/>
      <c r="BY269" s="251"/>
      <c r="BZ269" s="251"/>
      <c r="CA269" s="251"/>
      <c r="CB269" s="251"/>
      <c r="CC269" s="251"/>
      <c r="CD269" s="251"/>
      <c r="CE269" s="251"/>
      <c r="CF269" s="251"/>
      <c r="CG269" s="251"/>
      <c r="CH269" s="251"/>
      <c r="CI269" s="251"/>
      <c r="CJ269" s="251"/>
      <c r="CK269" s="251"/>
      <c r="CL269" s="251"/>
      <c r="CM269" s="251"/>
      <c r="CN269" s="251"/>
      <c r="CO269" s="251"/>
      <c r="CP269" s="251"/>
      <c r="CQ269" s="251"/>
      <c r="CR269" s="251"/>
      <c r="CS269" s="251"/>
      <c r="CT269" s="251"/>
      <c r="CU269" s="251"/>
      <c r="CV269" s="251"/>
      <c r="CW269" s="251"/>
      <c r="CX269" s="251"/>
      <c r="CY269" s="251"/>
      <c r="CZ269" s="251"/>
      <c r="DA269" s="251"/>
      <c r="DB269" s="251"/>
      <c r="DC269" s="251"/>
      <c r="DD269" s="251"/>
      <c r="DE269" s="251"/>
      <c r="DF269" s="251"/>
      <c r="DG269" s="251"/>
      <c r="DH269" s="251"/>
      <c r="DI269" s="251"/>
      <c r="DJ269" s="251"/>
      <c r="DK269" s="251"/>
      <c r="DL269" s="251"/>
      <c r="DM269" s="251"/>
      <c r="DN269" s="251"/>
      <c r="DO269" s="251"/>
      <c r="DP269" s="251"/>
      <c r="DQ269" s="251"/>
      <c r="DR269" s="251"/>
      <c r="DS269" s="251"/>
      <c r="DT269" s="251"/>
      <c r="DU269" s="251"/>
      <c r="DV269" s="251"/>
      <c r="DW269" s="251"/>
      <c r="DX269" s="251"/>
      <c r="DY269" s="251"/>
      <c r="DZ269" s="251"/>
      <c r="EA269" s="251"/>
      <c r="EB269" s="251"/>
      <c r="EC269" s="251"/>
      <c r="ED269" s="251"/>
      <c r="EE269" s="251"/>
      <c r="EF269" s="251"/>
      <c r="EG269" s="251"/>
      <c r="EH269" s="251"/>
      <c r="EI269" s="251"/>
      <c r="EJ269" s="251"/>
      <c r="EK269" s="251"/>
      <c r="EL269" s="251"/>
      <c r="EM269" s="251"/>
      <c r="EN269" s="251"/>
      <c r="EO269" s="251"/>
      <c r="EP269" s="251"/>
      <c r="EQ269" s="251"/>
      <c r="ER269" s="251"/>
      <c r="ES269" s="251"/>
      <c r="ET269" s="251"/>
      <c r="EU269" s="251"/>
      <c r="EV269" s="251"/>
      <c r="EW269" s="251"/>
      <c r="EX269" s="251"/>
      <c r="EY269" s="251"/>
      <c r="EZ269" s="251"/>
      <c r="FA269" s="251"/>
      <c r="FB269" s="251"/>
      <c r="FC269" s="251"/>
      <c r="FD269" s="251"/>
      <c r="FE269" s="251"/>
      <c r="FF269" s="251"/>
      <c r="FG269" s="251"/>
      <c r="FH269" s="251"/>
      <c r="FI269" s="251"/>
      <c r="FJ269" s="251"/>
      <c r="FK269" s="251"/>
      <c r="FL269" s="251"/>
      <c r="FM269" s="251"/>
      <c r="FN269" s="251"/>
      <c r="FO269" s="251"/>
      <c r="FP269" s="251"/>
      <c r="FQ269" s="251"/>
      <c r="FR269" s="251"/>
      <c r="FS269" s="251"/>
      <c r="FT269" s="251"/>
      <c r="FU269" s="251"/>
      <c r="FV269" s="251"/>
      <c r="FW269" s="251"/>
      <c r="FX269" s="251"/>
      <c r="FY269" s="251"/>
      <c r="FZ269" s="251"/>
      <c r="GA269" s="251"/>
      <c r="GB269" s="251"/>
      <c r="GC269" s="251"/>
      <c r="GD269" s="251"/>
      <c r="GE269" s="251"/>
      <c r="GF269" s="251"/>
      <c r="GG269" s="251"/>
      <c r="GH269" s="251"/>
      <c r="GI269" s="251"/>
      <c r="GJ269" s="251"/>
      <c r="GK269" s="251"/>
      <c r="GL269" s="251"/>
      <c r="GM269" s="251"/>
      <c r="GN269" s="251"/>
      <c r="GO269" s="251"/>
      <c r="GP269" s="251"/>
      <c r="GQ269" s="251"/>
      <c r="GR269" s="251"/>
      <c r="GS269" s="251"/>
      <c r="GT269" s="251"/>
      <c r="GU269" s="251"/>
      <c r="GV269" s="251"/>
      <c r="GW269" s="251"/>
      <c r="GX269" s="251"/>
      <c r="GY269" s="251"/>
      <c r="GZ269" s="251"/>
      <c r="HA269" s="251"/>
      <c r="HB269" s="251"/>
      <c r="HC269" s="251"/>
      <c r="HD269" s="251"/>
      <c r="HE269" s="251"/>
      <c r="HF269" s="251"/>
      <c r="HG269" s="251"/>
      <c r="HH269" s="251"/>
      <c r="HI269" s="251"/>
      <c r="HJ269" s="251"/>
      <c r="HK269" s="251"/>
      <c r="HL269" s="251"/>
      <c r="HM269" s="251"/>
      <c r="HN269" s="251"/>
      <c r="HO269" s="251"/>
      <c r="HP269" s="251"/>
      <c r="HQ269" s="251"/>
      <c r="HR269" s="251"/>
      <c r="HS269" s="251"/>
      <c r="HT269" s="251"/>
      <c r="HU269" s="251"/>
      <c r="HV269" s="251"/>
      <c r="HW269" s="251"/>
      <c r="HX269" s="251"/>
      <c r="HY269" s="251"/>
      <c r="HZ269" s="251"/>
      <c r="IA269" s="251"/>
      <c r="IB269" s="251"/>
      <c r="IC269" s="251"/>
      <c r="ID269" s="251"/>
      <c r="IE269" s="251"/>
      <c r="IF269" s="251"/>
      <c r="IG269" s="251"/>
      <c r="IH269" s="251"/>
      <c r="II269" s="251"/>
      <c r="IJ269" s="251"/>
      <c r="IK269" s="251"/>
      <c r="IL269" s="251"/>
      <c r="IM269" s="251"/>
      <c r="IN269" s="251"/>
      <c r="IO269" s="251"/>
      <c r="IP269" s="251"/>
      <c r="IQ269" s="251"/>
      <c r="IR269" s="251"/>
      <c r="IS269" s="251"/>
      <c r="IT269" s="251"/>
      <c r="IU269" s="251"/>
      <c r="IV269" s="251"/>
    </row>
    <row r="270" spans="1:256" ht="12.75" customHeight="1">
      <c r="A270" s="821"/>
      <c r="B270" s="797"/>
      <c r="C270" s="247" t="s">
        <v>1</v>
      </c>
      <c r="D270" s="248">
        <f>E270+M270</f>
        <v>20580000</v>
      </c>
      <c r="E270" s="249">
        <f>F270+I270+J270+K270+L270</f>
        <v>-600000</v>
      </c>
      <c r="F270" s="249">
        <f>G270+H270</f>
        <v>0</v>
      </c>
      <c r="G270" s="249"/>
      <c r="H270" s="249"/>
      <c r="I270" s="249">
        <v>0</v>
      </c>
      <c r="J270" s="249"/>
      <c r="K270" s="249">
        <v>-600000</v>
      </c>
      <c r="L270" s="249"/>
      <c r="M270" s="249">
        <f t="shared" si="103"/>
        <v>21180000</v>
      </c>
      <c r="N270" s="249">
        <v>1000000</v>
      </c>
      <c r="O270" s="249"/>
      <c r="P270" s="249">
        <v>20180000</v>
      </c>
      <c r="Q270" s="250"/>
      <c r="R270" s="250"/>
      <c r="S270" s="250"/>
      <c r="T270" s="250"/>
      <c r="U270" s="250"/>
      <c r="V270" s="251"/>
      <c r="W270" s="251"/>
      <c r="X270" s="251"/>
      <c r="Y270" s="251"/>
      <c r="Z270" s="251"/>
      <c r="AA270" s="251"/>
      <c r="AB270" s="251"/>
      <c r="AC270" s="251"/>
      <c r="AD270" s="251"/>
      <c r="AE270" s="251"/>
      <c r="AF270" s="251"/>
      <c r="AG270" s="251"/>
      <c r="AH270" s="251"/>
      <c r="AI270" s="251"/>
      <c r="AJ270" s="251"/>
      <c r="AK270" s="251"/>
      <c r="AL270" s="251"/>
      <c r="AM270" s="251"/>
      <c r="AN270" s="251"/>
      <c r="AO270" s="251"/>
      <c r="AP270" s="251"/>
      <c r="AQ270" s="251"/>
      <c r="AR270" s="251"/>
      <c r="AS270" s="251"/>
      <c r="AT270" s="251"/>
      <c r="AU270" s="251"/>
      <c r="AV270" s="251"/>
      <c r="AW270" s="251"/>
      <c r="AX270" s="251"/>
      <c r="AY270" s="251"/>
      <c r="AZ270" s="251"/>
      <c r="BA270" s="251"/>
      <c r="BB270" s="251"/>
      <c r="BC270" s="251"/>
      <c r="BD270" s="251"/>
      <c r="BE270" s="251"/>
      <c r="BF270" s="251"/>
      <c r="BG270" s="251"/>
      <c r="BH270" s="251"/>
      <c r="BI270" s="251"/>
      <c r="BJ270" s="251"/>
      <c r="BK270" s="251"/>
      <c r="BL270" s="251"/>
      <c r="BM270" s="251"/>
      <c r="BN270" s="251"/>
      <c r="BO270" s="251"/>
      <c r="BP270" s="251"/>
      <c r="BQ270" s="251"/>
      <c r="BR270" s="251"/>
      <c r="BS270" s="251"/>
      <c r="BT270" s="251"/>
      <c r="BU270" s="251"/>
      <c r="BV270" s="251"/>
      <c r="BW270" s="251"/>
      <c r="BX270" s="251"/>
      <c r="BY270" s="251"/>
      <c r="BZ270" s="251"/>
      <c r="CA270" s="251"/>
      <c r="CB270" s="251"/>
      <c r="CC270" s="251"/>
      <c r="CD270" s="251"/>
      <c r="CE270" s="251"/>
      <c r="CF270" s="251"/>
      <c r="CG270" s="251"/>
      <c r="CH270" s="251"/>
      <c r="CI270" s="251"/>
      <c r="CJ270" s="251"/>
      <c r="CK270" s="251"/>
      <c r="CL270" s="251"/>
      <c r="CM270" s="251"/>
      <c r="CN270" s="251"/>
      <c r="CO270" s="251"/>
      <c r="CP270" s="251"/>
      <c r="CQ270" s="251"/>
      <c r="CR270" s="251"/>
      <c r="CS270" s="251"/>
      <c r="CT270" s="251"/>
      <c r="CU270" s="251"/>
      <c r="CV270" s="251"/>
      <c r="CW270" s="251"/>
      <c r="CX270" s="251"/>
      <c r="CY270" s="251"/>
      <c r="CZ270" s="251"/>
      <c r="DA270" s="251"/>
      <c r="DB270" s="251"/>
      <c r="DC270" s="251"/>
      <c r="DD270" s="251"/>
      <c r="DE270" s="251"/>
      <c r="DF270" s="251"/>
      <c r="DG270" s="251"/>
      <c r="DH270" s="251"/>
      <c r="DI270" s="251"/>
      <c r="DJ270" s="251"/>
      <c r="DK270" s="251"/>
      <c r="DL270" s="251"/>
      <c r="DM270" s="251"/>
      <c r="DN270" s="251"/>
      <c r="DO270" s="251"/>
      <c r="DP270" s="251"/>
      <c r="DQ270" s="251"/>
      <c r="DR270" s="251"/>
      <c r="DS270" s="251"/>
      <c r="DT270" s="251"/>
      <c r="DU270" s="251"/>
      <c r="DV270" s="251"/>
      <c r="DW270" s="251"/>
      <c r="DX270" s="251"/>
      <c r="DY270" s="251"/>
      <c r="DZ270" s="251"/>
      <c r="EA270" s="251"/>
      <c r="EB270" s="251"/>
      <c r="EC270" s="251"/>
      <c r="ED270" s="251"/>
      <c r="EE270" s="251"/>
      <c r="EF270" s="251"/>
      <c r="EG270" s="251"/>
      <c r="EH270" s="251"/>
      <c r="EI270" s="251"/>
      <c r="EJ270" s="251"/>
      <c r="EK270" s="251"/>
      <c r="EL270" s="251"/>
      <c r="EM270" s="251"/>
      <c r="EN270" s="251"/>
      <c r="EO270" s="251"/>
      <c r="EP270" s="251"/>
      <c r="EQ270" s="251"/>
      <c r="ER270" s="251"/>
      <c r="ES270" s="251"/>
      <c r="ET270" s="251"/>
      <c r="EU270" s="251"/>
      <c r="EV270" s="251"/>
      <c r="EW270" s="251"/>
      <c r="EX270" s="251"/>
      <c r="EY270" s="251"/>
      <c r="EZ270" s="251"/>
      <c r="FA270" s="251"/>
      <c r="FB270" s="251"/>
      <c r="FC270" s="251"/>
      <c r="FD270" s="251"/>
      <c r="FE270" s="251"/>
      <c r="FF270" s="251"/>
      <c r="FG270" s="251"/>
      <c r="FH270" s="251"/>
      <c r="FI270" s="251"/>
      <c r="FJ270" s="251"/>
      <c r="FK270" s="251"/>
      <c r="FL270" s="251"/>
      <c r="FM270" s="251"/>
      <c r="FN270" s="251"/>
      <c r="FO270" s="251"/>
      <c r="FP270" s="251"/>
      <c r="FQ270" s="251"/>
      <c r="FR270" s="251"/>
      <c r="FS270" s="251"/>
      <c r="FT270" s="251"/>
      <c r="FU270" s="251"/>
      <c r="FV270" s="251"/>
      <c r="FW270" s="251"/>
      <c r="FX270" s="251"/>
      <c r="FY270" s="251"/>
      <c r="FZ270" s="251"/>
      <c r="GA270" s="251"/>
      <c r="GB270" s="251"/>
      <c r="GC270" s="251"/>
      <c r="GD270" s="251"/>
      <c r="GE270" s="251"/>
      <c r="GF270" s="251"/>
      <c r="GG270" s="251"/>
      <c r="GH270" s="251"/>
      <c r="GI270" s="251"/>
      <c r="GJ270" s="251"/>
      <c r="GK270" s="251"/>
      <c r="GL270" s="251"/>
      <c r="GM270" s="251"/>
      <c r="GN270" s="251"/>
      <c r="GO270" s="251"/>
      <c r="GP270" s="251"/>
      <c r="GQ270" s="251"/>
      <c r="GR270" s="251"/>
      <c r="GS270" s="251"/>
      <c r="GT270" s="251"/>
      <c r="GU270" s="251"/>
      <c r="GV270" s="251"/>
      <c r="GW270" s="251"/>
      <c r="GX270" s="251"/>
      <c r="GY270" s="251"/>
      <c r="GZ270" s="251"/>
      <c r="HA270" s="251"/>
      <c r="HB270" s="251"/>
      <c r="HC270" s="251"/>
      <c r="HD270" s="251"/>
      <c r="HE270" s="251"/>
      <c r="HF270" s="251"/>
      <c r="HG270" s="251"/>
      <c r="HH270" s="251"/>
      <c r="HI270" s="251"/>
      <c r="HJ270" s="251"/>
      <c r="HK270" s="251"/>
      <c r="HL270" s="251"/>
      <c r="HM270" s="251"/>
      <c r="HN270" s="251"/>
      <c r="HO270" s="251"/>
      <c r="HP270" s="251"/>
      <c r="HQ270" s="251"/>
      <c r="HR270" s="251"/>
      <c r="HS270" s="251"/>
      <c r="HT270" s="251"/>
      <c r="HU270" s="251"/>
      <c r="HV270" s="251"/>
      <c r="HW270" s="251"/>
      <c r="HX270" s="251"/>
      <c r="HY270" s="251"/>
      <c r="HZ270" s="251"/>
      <c r="IA270" s="251"/>
      <c r="IB270" s="251"/>
      <c r="IC270" s="251"/>
      <c r="ID270" s="251"/>
      <c r="IE270" s="251"/>
      <c r="IF270" s="251"/>
      <c r="IG270" s="251"/>
      <c r="IH270" s="251"/>
      <c r="II270" s="251"/>
      <c r="IJ270" s="251"/>
      <c r="IK270" s="251"/>
      <c r="IL270" s="251"/>
      <c r="IM270" s="251"/>
      <c r="IN270" s="251"/>
      <c r="IO270" s="251"/>
      <c r="IP270" s="251"/>
      <c r="IQ270" s="251"/>
      <c r="IR270" s="251"/>
      <c r="IS270" s="251"/>
      <c r="IT270" s="251"/>
      <c r="IU270" s="251"/>
      <c r="IV270" s="251"/>
    </row>
    <row r="271" spans="1:256" ht="12.75" customHeight="1">
      <c r="A271" s="822"/>
      <c r="B271" s="798"/>
      <c r="C271" s="247" t="s">
        <v>2</v>
      </c>
      <c r="D271" s="248">
        <f>D269+D270</f>
        <v>118658856</v>
      </c>
      <c r="E271" s="249">
        <f t="shared" ref="E271:P271" si="112">E269+E270</f>
        <v>17735166</v>
      </c>
      <c r="F271" s="249">
        <f t="shared" si="112"/>
        <v>200000</v>
      </c>
      <c r="G271" s="249">
        <f t="shared" si="112"/>
        <v>1000</v>
      </c>
      <c r="H271" s="249">
        <f t="shared" si="112"/>
        <v>199000</v>
      </c>
      <c r="I271" s="249">
        <f t="shared" si="112"/>
        <v>200000</v>
      </c>
      <c r="J271" s="249">
        <f t="shared" si="112"/>
        <v>0</v>
      </c>
      <c r="K271" s="249">
        <f t="shared" si="112"/>
        <v>17335166</v>
      </c>
      <c r="L271" s="249">
        <f t="shared" si="112"/>
        <v>0</v>
      </c>
      <c r="M271" s="249">
        <f t="shared" si="112"/>
        <v>100923690</v>
      </c>
      <c r="N271" s="249">
        <f t="shared" si="112"/>
        <v>36743690</v>
      </c>
      <c r="O271" s="249">
        <f t="shared" si="112"/>
        <v>35743690</v>
      </c>
      <c r="P271" s="249">
        <f t="shared" si="112"/>
        <v>64180000</v>
      </c>
      <c r="Q271" s="250"/>
      <c r="R271" s="250"/>
      <c r="S271" s="250"/>
      <c r="T271" s="250"/>
      <c r="U271" s="250"/>
      <c r="V271" s="251"/>
      <c r="W271" s="251"/>
      <c r="X271" s="251"/>
      <c r="Y271" s="251"/>
      <c r="Z271" s="251"/>
      <c r="AA271" s="251"/>
      <c r="AB271" s="251"/>
      <c r="AC271" s="251"/>
      <c r="AD271" s="251"/>
      <c r="AE271" s="251"/>
      <c r="AF271" s="251"/>
      <c r="AG271" s="251"/>
      <c r="AH271" s="251"/>
      <c r="AI271" s="251"/>
      <c r="AJ271" s="251"/>
      <c r="AK271" s="251"/>
      <c r="AL271" s="251"/>
      <c r="AM271" s="251"/>
      <c r="AN271" s="251"/>
      <c r="AO271" s="251"/>
      <c r="AP271" s="251"/>
      <c r="AQ271" s="251"/>
      <c r="AR271" s="251"/>
      <c r="AS271" s="251"/>
      <c r="AT271" s="251"/>
      <c r="AU271" s="251"/>
      <c r="AV271" s="251"/>
      <c r="AW271" s="251"/>
      <c r="AX271" s="251"/>
      <c r="AY271" s="251"/>
      <c r="AZ271" s="251"/>
      <c r="BA271" s="251"/>
      <c r="BB271" s="251"/>
      <c r="BC271" s="251"/>
      <c r="BD271" s="251"/>
      <c r="BE271" s="251"/>
      <c r="BF271" s="251"/>
      <c r="BG271" s="251"/>
      <c r="BH271" s="251"/>
      <c r="BI271" s="251"/>
      <c r="BJ271" s="251"/>
      <c r="BK271" s="251"/>
      <c r="BL271" s="251"/>
      <c r="BM271" s="251"/>
      <c r="BN271" s="251"/>
      <c r="BO271" s="251"/>
      <c r="BP271" s="251"/>
      <c r="BQ271" s="251"/>
      <c r="BR271" s="251"/>
      <c r="BS271" s="251"/>
      <c r="BT271" s="251"/>
      <c r="BU271" s="251"/>
      <c r="BV271" s="251"/>
      <c r="BW271" s="251"/>
      <c r="BX271" s="251"/>
      <c r="BY271" s="251"/>
      <c r="BZ271" s="251"/>
      <c r="CA271" s="251"/>
      <c r="CB271" s="251"/>
      <c r="CC271" s="251"/>
      <c r="CD271" s="251"/>
      <c r="CE271" s="251"/>
      <c r="CF271" s="251"/>
      <c r="CG271" s="251"/>
      <c r="CH271" s="251"/>
      <c r="CI271" s="251"/>
      <c r="CJ271" s="251"/>
      <c r="CK271" s="251"/>
      <c r="CL271" s="251"/>
      <c r="CM271" s="251"/>
      <c r="CN271" s="251"/>
      <c r="CO271" s="251"/>
      <c r="CP271" s="251"/>
      <c r="CQ271" s="251"/>
      <c r="CR271" s="251"/>
      <c r="CS271" s="251"/>
      <c r="CT271" s="251"/>
      <c r="CU271" s="251"/>
      <c r="CV271" s="251"/>
      <c r="CW271" s="251"/>
      <c r="CX271" s="251"/>
      <c r="CY271" s="251"/>
      <c r="CZ271" s="251"/>
      <c r="DA271" s="251"/>
      <c r="DB271" s="251"/>
      <c r="DC271" s="251"/>
      <c r="DD271" s="251"/>
      <c r="DE271" s="251"/>
      <c r="DF271" s="251"/>
      <c r="DG271" s="251"/>
      <c r="DH271" s="251"/>
      <c r="DI271" s="251"/>
      <c r="DJ271" s="251"/>
      <c r="DK271" s="251"/>
      <c r="DL271" s="251"/>
      <c r="DM271" s="251"/>
      <c r="DN271" s="251"/>
      <c r="DO271" s="251"/>
      <c r="DP271" s="251"/>
      <c r="DQ271" s="251"/>
      <c r="DR271" s="251"/>
      <c r="DS271" s="251"/>
      <c r="DT271" s="251"/>
      <c r="DU271" s="251"/>
      <c r="DV271" s="251"/>
      <c r="DW271" s="251"/>
      <c r="DX271" s="251"/>
      <c r="DY271" s="251"/>
      <c r="DZ271" s="251"/>
      <c r="EA271" s="251"/>
      <c r="EB271" s="251"/>
      <c r="EC271" s="251"/>
      <c r="ED271" s="251"/>
      <c r="EE271" s="251"/>
      <c r="EF271" s="251"/>
      <c r="EG271" s="251"/>
      <c r="EH271" s="251"/>
      <c r="EI271" s="251"/>
      <c r="EJ271" s="251"/>
      <c r="EK271" s="251"/>
      <c r="EL271" s="251"/>
      <c r="EM271" s="251"/>
      <c r="EN271" s="251"/>
      <c r="EO271" s="251"/>
      <c r="EP271" s="251"/>
      <c r="EQ271" s="251"/>
      <c r="ER271" s="251"/>
      <c r="ES271" s="251"/>
      <c r="ET271" s="251"/>
      <c r="EU271" s="251"/>
      <c r="EV271" s="251"/>
      <c r="EW271" s="251"/>
      <c r="EX271" s="251"/>
      <c r="EY271" s="251"/>
      <c r="EZ271" s="251"/>
      <c r="FA271" s="251"/>
      <c r="FB271" s="251"/>
      <c r="FC271" s="251"/>
      <c r="FD271" s="251"/>
      <c r="FE271" s="251"/>
      <c r="FF271" s="251"/>
      <c r="FG271" s="251"/>
      <c r="FH271" s="251"/>
      <c r="FI271" s="251"/>
      <c r="FJ271" s="251"/>
      <c r="FK271" s="251"/>
      <c r="FL271" s="251"/>
      <c r="FM271" s="251"/>
      <c r="FN271" s="251"/>
      <c r="FO271" s="251"/>
      <c r="FP271" s="251"/>
      <c r="FQ271" s="251"/>
      <c r="FR271" s="251"/>
      <c r="FS271" s="251"/>
      <c r="FT271" s="251"/>
      <c r="FU271" s="251"/>
      <c r="FV271" s="251"/>
      <c r="FW271" s="251"/>
      <c r="FX271" s="251"/>
      <c r="FY271" s="251"/>
      <c r="FZ271" s="251"/>
      <c r="GA271" s="251"/>
      <c r="GB271" s="251"/>
      <c r="GC271" s="251"/>
      <c r="GD271" s="251"/>
      <c r="GE271" s="251"/>
      <c r="GF271" s="251"/>
      <c r="GG271" s="251"/>
      <c r="GH271" s="251"/>
      <c r="GI271" s="251"/>
      <c r="GJ271" s="251"/>
      <c r="GK271" s="251"/>
      <c r="GL271" s="251"/>
      <c r="GM271" s="251"/>
      <c r="GN271" s="251"/>
      <c r="GO271" s="251"/>
      <c r="GP271" s="251"/>
      <c r="GQ271" s="251"/>
      <c r="GR271" s="251"/>
      <c r="GS271" s="251"/>
      <c r="GT271" s="251"/>
      <c r="GU271" s="251"/>
      <c r="GV271" s="251"/>
      <c r="GW271" s="251"/>
      <c r="GX271" s="251"/>
      <c r="GY271" s="251"/>
      <c r="GZ271" s="251"/>
      <c r="HA271" s="251"/>
      <c r="HB271" s="251"/>
      <c r="HC271" s="251"/>
      <c r="HD271" s="251"/>
      <c r="HE271" s="251"/>
      <c r="HF271" s="251"/>
      <c r="HG271" s="251"/>
      <c r="HH271" s="251"/>
      <c r="HI271" s="251"/>
      <c r="HJ271" s="251"/>
      <c r="HK271" s="251"/>
      <c r="HL271" s="251"/>
      <c r="HM271" s="251"/>
      <c r="HN271" s="251"/>
      <c r="HO271" s="251"/>
      <c r="HP271" s="251"/>
      <c r="HQ271" s="251"/>
      <c r="HR271" s="251"/>
      <c r="HS271" s="251"/>
      <c r="HT271" s="251"/>
      <c r="HU271" s="251"/>
      <c r="HV271" s="251"/>
      <c r="HW271" s="251"/>
      <c r="HX271" s="251"/>
      <c r="HY271" s="251"/>
      <c r="HZ271" s="251"/>
      <c r="IA271" s="251"/>
      <c r="IB271" s="251"/>
      <c r="IC271" s="251"/>
      <c r="ID271" s="251"/>
      <c r="IE271" s="251"/>
      <c r="IF271" s="251"/>
      <c r="IG271" s="251"/>
      <c r="IH271" s="251"/>
      <c r="II271" s="251"/>
      <c r="IJ271" s="251"/>
      <c r="IK271" s="251"/>
      <c r="IL271" s="251"/>
      <c r="IM271" s="251"/>
      <c r="IN271" s="251"/>
      <c r="IO271" s="251"/>
      <c r="IP271" s="251"/>
      <c r="IQ271" s="251"/>
      <c r="IR271" s="251"/>
      <c r="IS271" s="251"/>
      <c r="IT271" s="251"/>
      <c r="IU271" s="251"/>
      <c r="IV271" s="251"/>
    </row>
    <row r="272" spans="1:256" ht="15.75" customHeight="1">
      <c r="A272" s="817">
        <v>852</v>
      </c>
      <c r="B272" s="808" t="s">
        <v>63</v>
      </c>
      <c r="C272" s="242" t="s">
        <v>0</v>
      </c>
      <c r="D272" s="243">
        <f>D275+D278+D281+D290+D287+D284</f>
        <v>41226185</v>
      </c>
      <c r="E272" s="244">
        <f t="shared" ref="E272:P273" si="113">E275+E278+E281+E290+E287+E284</f>
        <v>39551902</v>
      </c>
      <c r="F272" s="244">
        <f t="shared" si="113"/>
        <v>7404362</v>
      </c>
      <c r="G272" s="244">
        <f t="shared" si="113"/>
        <v>3474889</v>
      </c>
      <c r="H272" s="244">
        <f t="shared" si="113"/>
        <v>3929473</v>
      </c>
      <c r="I272" s="244">
        <f t="shared" si="113"/>
        <v>270000</v>
      </c>
      <c r="J272" s="244">
        <f t="shared" si="113"/>
        <v>50820</v>
      </c>
      <c r="K272" s="244">
        <f t="shared" si="113"/>
        <v>31826720</v>
      </c>
      <c r="L272" s="244">
        <f t="shared" si="113"/>
        <v>0</v>
      </c>
      <c r="M272" s="244">
        <f t="shared" si="113"/>
        <v>1674283</v>
      </c>
      <c r="N272" s="244">
        <f t="shared" si="113"/>
        <v>1674283</v>
      </c>
      <c r="O272" s="244">
        <f t="shared" si="113"/>
        <v>1414473</v>
      </c>
      <c r="P272" s="244">
        <f t="shared" si="113"/>
        <v>0</v>
      </c>
      <c r="Q272" s="257"/>
      <c r="R272" s="257"/>
      <c r="S272" s="257"/>
      <c r="T272" s="257"/>
      <c r="U272" s="257"/>
      <c r="V272" s="258"/>
      <c r="W272" s="258"/>
      <c r="X272" s="258"/>
      <c r="Y272" s="258"/>
      <c r="Z272" s="258"/>
      <c r="AA272" s="258"/>
      <c r="AB272" s="258"/>
      <c r="AC272" s="258"/>
      <c r="AD272" s="258"/>
      <c r="AE272" s="258"/>
      <c r="AF272" s="258"/>
      <c r="AG272" s="258"/>
      <c r="AH272" s="258"/>
      <c r="AI272" s="258"/>
      <c r="AJ272" s="258"/>
      <c r="AK272" s="258"/>
      <c r="AL272" s="258"/>
      <c r="AM272" s="258"/>
      <c r="AN272" s="258"/>
      <c r="AO272" s="258"/>
      <c r="AP272" s="258"/>
      <c r="AQ272" s="258"/>
      <c r="AR272" s="258"/>
      <c r="AS272" s="258"/>
      <c r="AT272" s="258"/>
      <c r="AU272" s="258"/>
      <c r="AV272" s="258"/>
      <c r="AW272" s="258"/>
      <c r="AX272" s="258"/>
      <c r="AY272" s="258"/>
      <c r="AZ272" s="258"/>
      <c r="BA272" s="258"/>
      <c r="BB272" s="258"/>
      <c r="BC272" s="258"/>
      <c r="BD272" s="258"/>
      <c r="BE272" s="258"/>
      <c r="BF272" s="258"/>
      <c r="BG272" s="258"/>
      <c r="BH272" s="258"/>
      <c r="BI272" s="258"/>
      <c r="BJ272" s="258"/>
      <c r="BK272" s="258"/>
      <c r="BL272" s="258"/>
      <c r="BM272" s="258"/>
      <c r="BN272" s="258"/>
      <c r="BO272" s="258"/>
      <c r="BP272" s="258"/>
      <c r="BQ272" s="258"/>
      <c r="BR272" s="258"/>
      <c r="BS272" s="258"/>
      <c r="BT272" s="258"/>
      <c r="BU272" s="258"/>
      <c r="BV272" s="258"/>
      <c r="BW272" s="258"/>
      <c r="BX272" s="258"/>
      <c r="BY272" s="258"/>
      <c r="BZ272" s="258"/>
      <c r="CA272" s="258"/>
      <c r="CB272" s="258"/>
      <c r="CC272" s="258"/>
      <c r="CD272" s="258"/>
      <c r="CE272" s="258"/>
      <c r="CF272" s="258"/>
      <c r="CG272" s="258"/>
      <c r="CH272" s="258"/>
      <c r="CI272" s="258"/>
      <c r="CJ272" s="258"/>
      <c r="CK272" s="258"/>
      <c r="CL272" s="258"/>
      <c r="CM272" s="258"/>
      <c r="CN272" s="258"/>
      <c r="CO272" s="258"/>
      <c r="CP272" s="258"/>
      <c r="CQ272" s="258"/>
      <c r="CR272" s="258"/>
      <c r="CS272" s="258"/>
      <c r="CT272" s="258"/>
      <c r="CU272" s="258"/>
      <c r="CV272" s="258"/>
      <c r="CW272" s="258"/>
      <c r="CX272" s="258"/>
      <c r="CY272" s="258"/>
      <c r="CZ272" s="258"/>
      <c r="DA272" s="258"/>
      <c r="DB272" s="258"/>
      <c r="DC272" s="258"/>
      <c r="DD272" s="258"/>
      <c r="DE272" s="258"/>
      <c r="DF272" s="258"/>
      <c r="DG272" s="258"/>
      <c r="DH272" s="258"/>
      <c r="DI272" s="258"/>
      <c r="DJ272" s="258"/>
      <c r="DK272" s="258"/>
      <c r="DL272" s="258"/>
      <c r="DM272" s="258"/>
      <c r="DN272" s="258"/>
      <c r="DO272" s="258"/>
      <c r="DP272" s="258"/>
      <c r="DQ272" s="258"/>
      <c r="DR272" s="258"/>
      <c r="DS272" s="258"/>
      <c r="DT272" s="258"/>
      <c r="DU272" s="258"/>
      <c r="DV272" s="258"/>
      <c r="DW272" s="258"/>
      <c r="DX272" s="258"/>
      <c r="DY272" s="258"/>
      <c r="DZ272" s="258"/>
      <c r="EA272" s="258"/>
      <c r="EB272" s="258"/>
      <c r="EC272" s="258"/>
      <c r="ED272" s="258"/>
      <c r="EE272" s="258"/>
      <c r="EF272" s="258"/>
      <c r="EG272" s="258"/>
      <c r="EH272" s="258"/>
      <c r="EI272" s="258"/>
      <c r="EJ272" s="258"/>
      <c r="EK272" s="258"/>
      <c r="EL272" s="258"/>
      <c r="EM272" s="258"/>
      <c r="EN272" s="258"/>
      <c r="EO272" s="258"/>
      <c r="EP272" s="258"/>
      <c r="EQ272" s="258"/>
      <c r="ER272" s="258"/>
      <c r="ES272" s="258"/>
      <c r="ET272" s="258"/>
      <c r="EU272" s="258"/>
      <c r="EV272" s="258"/>
      <c r="EW272" s="258"/>
      <c r="EX272" s="258"/>
      <c r="EY272" s="258"/>
      <c r="EZ272" s="258"/>
      <c r="FA272" s="258"/>
      <c r="FB272" s="258"/>
      <c r="FC272" s="258"/>
      <c r="FD272" s="258"/>
      <c r="FE272" s="258"/>
      <c r="FF272" s="258"/>
      <c r="FG272" s="258"/>
      <c r="FH272" s="258"/>
      <c r="FI272" s="258"/>
      <c r="FJ272" s="258"/>
      <c r="FK272" s="258"/>
      <c r="FL272" s="258"/>
      <c r="FM272" s="258"/>
      <c r="FN272" s="258"/>
      <c r="FO272" s="258"/>
      <c r="FP272" s="258"/>
      <c r="FQ272" s="258"/>
      <c r="FR272" s="258"/>
      <c r="FS272" s="258"/>
      <c r="FT272" s="258"/>
      <c r="FU272" s="258"/>
      <c r="FV272" s="258"/>
      <c r="FW272" s="258"/>
      <c r="FX272" s="258"/>
      <c r="FY272" s="258"/>
      <c r="FZ272" s="258"/>
      <c r="GA272" s="258"/>
      <c r="GB272" s="258"/>
      <c r="GC272" s="258"/>
      <c r="GD272" s="258"/>
      <c r="GE272" s="258"/>
      <c r="GF272" s="258"/>
      <c r="GG272" s="258"/>
      <c r="GH272" s="258"/>
      <c r="GI272" s="258"/>
      <c r="GJ272" s="258"/>
      <c r="GK272" s="258"/>
      <c r="GL272" s="258"/>
      <c r="GM272" s="258"/>
      <c r="GN272" s="258"/>
      <c r="GO272" s="258"/>
      <c r="GP272" s="258"/>
      <c r="GQ272" s="258"/>
      <c r="GR272" s="258"/>
      <c r="GS272" s="258"/>
      <c r="GT272" s="258"/>
      <c r="GU272" s="258"/>
      <c r="GV272" s="258"/>
      <c r="GW272" s="258"/>
      <c r="GX272" s="258"/>
      <c r="GY272" s="258"/>
      <c r="GZ272" s="258"/>
      <c r="HA272" s="258"/>
      <c r="HB272" s="258"/>
      <c r="HC272" s="258"/>
      <c r="HD272" s="258"/>
      <c r="HE272" s="258"/>
      <c r="HF272" s="258"/>
      <c r="HG272" s="258"/>
      <c r="HH272" s="258"/>
      <c r="HI272" s="258"/>
      <c r="HJ272" s="258"/>
      <c r="HK272" s="258"/>
      <c r="HL272" s="258"/>
      <c r="HM272" s="258"/>
      <c r="HN272" s="258"/>
      <c r="HO272" s="258"/>
      <c r="HP272" s="258"/>
      <c r="HQ272" s="258"/>
      <c r="HR272" s="258"/>
      <c r="HS272" s="258"/>
      <c r="HT272" s="258"/>
      <c r="HU272" s="258"/>
      <c r="HV272" s="258"/>
      <c r="HW272" s="258"/>
      <c r="HX272" s="258"/>
      <c r="HY272" s="258"/>
      <c r="HZ272" s="258"/>
      <c r="IA272" s="258"/>
      <c r="IB272" s="258"/>
      <c r="IC272" s="258"/>
      <c r="ID272" s="258"/>
      <c r="IE272" s="258"/>
      <c r="IF272" s="258"/>
      <c r="IG272" s="258"/>
      <c r="IH272" s="258"/>
      <c r="II272" s="258"/>
      <c r="IJ272" s="258"/>
      <c r="IK272" s="258"/>
      <c r="IL272" s="258"/>
      <c r="IM272" s="258"/>
      <c r="IN272" s="258"/>
      <c r="IO272" s="258"/>
      <c r="IP272" s="258"/>
      <c r="IQ272" s="258"/>
      <c r="IR272" s="258"/>
      <c r="IS272" s="258"/>
      <c r="IT272" s="258"/>
      <c r="IU272" s="258"/>
      <c r="IV272" s="258"/>
    </row>
    <row r="273" spans="1:256" ht="15.75" customHeight="1">
      <c r="A273" s="818"/>
      <c r="B273" s="809"/>
      <c r="C273" s="242" t="s">
        <v>1</v>
      </c>
      <c r="D273" s="243">
        <f>D276+D279+D282+D291+D288+D285</f>
        <v>284724</v>
      </c>
      <c r="E273" s="244">
        <f t="shared" si="113"/>
        <v>209724</v>
      </c>
      <c r="F273" s="244">
        <f t="shared" si="113"/>
        <v>-400000</v>
      </c>
      <c r="G273" s="244">
        <f t="shared" si="113"/>
        <v>0</v>
      </c>
      <c r="H273" s="244">
        <f t="shared" si="113"/>
        <v>-400000</v>
      </c>
      <c r="I273" s="244">
        <f t="shared" si="113"/>
        <v>-200000</v>
      </c>
      <c r="J273" s="244">
        <f t="shared" si="113"/>
        <v>0</v>
      </c>
      <c r="K273" s="244">
        <f t="shared" si="113"/>
        <v>809724</v>
      </c>
      <c r="L273" s="244">
        <f t="shared" si="113"/>
        <v>0</v>
      </c>
      <c r="M273" s="244">
        <f t="shared" si="113"/>
        <v>75000</v>
      </c>
      <c r="N273" s="244">
        <f t="shared" si="113"/>
        <v>75000</v>
      </c>
      <c r="O273" s="244">
        <f t="shared" si="113"/>
        <v>75000</v>
      </c>
      <c r="P273" s="244">
        <f t="shared" si="113"/>
        <v>0</v>
      </c>
      <c r="Q273" s="257"/>
      <c r="R273" s="257"/>
      <c r="S273" s="257"/>
      <c r="T273" s="257"/>
      <c r="U273" s="257"/>
      <c r="V273" s="258"/>
      <c r="W273" s="258"/>
      <c r="X273" s="258"/>
      <c r="Y273" s="258"/>
      <c r="Z273" s="258"/>
      <c r="AA273" s="258"/>
      <c r="AB273" s="258"/>
      <c r="AC273" s="258"/>
      <c r="AD273" s="258"/>
      <c r="AE273" s="258"/>
      <c r="AF273" s="258"/>
      <c r="AG273" s="258"/>
      <c r="AH273" s="258"/>
      <c r="AI273" s="258"/>
      <c r="AJ273" s="258"/>
      <c r="AK273" s="258"/>
      <c r="AL273" s="258"/>
      <c r="AM273" s="258"/>
      <c r="AN273" s="258"/>
      <c r="AO273" s="258"/>
      <c r="AP273" s="258"/>
      <c r="AQ273" s="258"/>
      <c r="AR273" s="258"/>
      <c r="AS273" s="258"/>
      <c r="AT273" s="258"/>
      <c r="AU273" s="258"/>
      <c r="AV273" s="258"/>
      <c r="AW273" s="258"/>
      <c r="AX273" s="258"/>
      <c r="AY273" s="258"/>
      <c r="AZ273" s="258"/>
      <c r="BA273" s="258"/>
      <c r="BB273" s="258"/>
      <c r="BC273" s="258"/>
      <c r="BD273" s="258"/>
      <c r="BE273" s="258"/>
      <c r="BF273" s="258"/>
      <c r="BG273" s="258"/>
      <c r="BH273" s="258"/>
      <c r="BI273" s="258"/>
      <c r="BJ273" s="258"/>
      <c r="BK273" s="258"/>
      <c r="BL273" s="258"/>
      <c r="BM273" s="258"/>
      <c r="BN273" s="258"/>
      <c r="BO273" s="258"/>
      <c r="BP273" s="258"/>
      <c r="BQ273" s="258"/>
      <c r="BR273" s="258"/>
      <c r="BS273" s="258"/>
      <c r="BT273" s="258"/>
      <c r="BU273" s="258"/>
      <c r="BV273" s="258"/>
      <c r="BW273" s="258"/>
      <c r="BX273" s="258"/>
      <c r="BY273" s="258"/>
      <c r="BZ273" s="258"/>
      <c r="CA273" s="258"/>
      <c r="CB273" s="258"/>
      <c r="CC273" s="258"/>
      <c r="CD273" s="258"/>
      <c r="CE273" s="258"/>
      <c r="CF273" s="258"/>
      <c r="CG273" s="258"/>
      <c r="CH273" s="258"/>
      <c r="CI273" s="258"/>
      <c r="CJ273" s="258"/>
      <c r="CK273" s="258"/>
      <c r="CL273" s="258"/>
      <c r="CM273" s="258"/>
      <c r="CN273" s="258"/>
      <c r="CO273" s="258"/>
      <c r="CP273" s="258"/>
      <c r="CQ273" s="258"/>
      <c r="CR273" s="258"/>
      <c r="CS273" s="258"/>
      <c r="CT273" s="258"/>
      <c r="CU273" s="258"/>
      <c r="CV273" s="258"/>
      <c r="CW273" s="258"/>
      <c r="CX273" s="258"/>
      <c r="CY273" s="258"/>
      <c r="CZ273" s="258"/>
      <c r="DA273" s="258"/>
      <c r="DB273" s="258"/>
      <c r="DC273" s="258"/>
      <c r="DD273" s="258"/>
      <c r="DE273" s="258"/>
      <c r="DF273" s="258"/>
      <c r="DG273" s="258"/>
      <c r="DH273" s="258"/>
      <c r="DI273" s="258"/>
      <c r="DJ273" s="258"/>
      <c r="DK273" s="258"/>
      <c r="DL273" s="258"/>
      <c r="DM273" s="258"/>
      <c r="DN273" s="258"/>
      <c r="DO273" s="258"/>
      <c r="DP273" s="258"/>
      <c r="DQ273" s="258"/>
      <c r="DR273" s="258"/>
      <c r="DS273" s="258"/>
      <c r="DT273" s="258"/>
      <c r="DU273" s="258"/>
      <c r="DV273" s="258"/>
      <c r="DW273" s="258"/>
      <c r="DX273" s="258"/>
      <c r="DY273" s="258"/>
      <c r="DZ273" s="258"/>
      <c r="EA273" s="258"/>
      <c r="EB273" s="258"/>
      <c r="EC273" s="258"/>
      <c r="ED273" s="258"/>
      <c r="EE273" s="258"/>
      <c r="EF273" s="258"/>
      <c r="EG273" s="258"/>
      <c r="EH273" s="258"/>
      <c r="EI273" s="258"/>
      <c r="EJ273" s="258"/>
      <c r="EK273" s="258"/>
      <c r="EL273" s="258"/>
      <c r="EM273" s="258"/>
      <c r="EN273" s="258"/>
      <c r="EO273" s="258"/>
      <c r="EP273" s="258"/>
      <c r="EQ273" s="258"/>
      <c r="ER273" s="258"/>
      <c r="ES273" s="258"/>
      <c r="ET273" s="258"/>
      <c r="EU273" s="258"/>
      <c r="EV273" s="258"/>
      <c r="EW273" s="258"/>
      <c r="EX273" s="258"/>
      <c r="EY273" s="258"/>
      <c r="EZ273" s="258"/>
      <c r="FA273" s="258"/>
      <c r="FB273" s="258"/>
      <c r="FC273" s="258"/>
      <c r="FD273" s="258"/>
      <c r="FE273" s="258"/>
      <c r="FF273" s="258"/>
      <c r="FG273" s="258"/>
      <c r="FH273" s="258"/>
      <c r="FI273" s="258"/>
      <c r="FJ273" s="258"/>
      <c r="FK273" s="258"/>
      <c r="FL273" s="258"/>
      <c r="FM273" s="258"/>
      <c r="FN273" s="258"/>
      <c r="FO273" s="258"/>
      <c r="FP273" s="258"/>
      <c r="FQ273" s="258"/>
      <c r="FR273" s="258"/>
      <c r="FS273" s="258"/>
      <c r="FT273" s="258"/>
      <c r="FU273" s="258"/>
      <c r="FV273" s="258"/>
      <c r="FW273" s="258"/>
      <c r="FX273" s="258"/>
      <c r="FY273" s="258"/>
      <c r="FZ273" s="258"/>
      <c r="GA273" s="258"/>
      <c r="GB273" s="258"/>
      <c r="GC273" s="258"/>
      <c r="GD273" s="258"/>
      <c r="GE273" s="258"/>
      <c r="GF273" s="258"/>
      <c r="GG273" s="258"/>
      <c r="GH273" s="258"/>
      <c r="GI273" s="258"/>
      <c r="GJ273" s="258"/>
      <c r="GK273" s="258"/>
      <c r="GL273" s="258"/>
      <c r="GM273" s="258"/>
      <c r="GN273" s="258"/>
      <c r="GO273" s="258"/>
      <c r="GP273" s="258"/>
      <c r="GQ273" s="258"/>
      <c r="GR273" s="258"/>
      <c r="GS273" s="258"/>
      <c r="GT273" s="258"/>
      <c r="GU273" s="258"/>
      <c r="GV273" s="258"/>
      <c r="GW273" s="258"/>
      <c r="GX273" s="258"/>
      <c r="GY273" s="258"/>
      <c r="GZ273" s="258"/>
      <c r="HA273" s="258"/>
      <c r="HB273" s="258"/>
      <c r="HC273" s="258"/>
      <c r="HD273" s="258"/>
      <c r="HE273" s="258"/>
      <c r="HF273" s="258"/>
      <c r="HG273" s="258"/>
      <c r="HH273" s="258"/>
      <c r="HI273" s="258"/>
      <c r="HJ273" s="258"/>
      <c r="HK273" s="258"/>
      <c r="HL273" s="258"/>
      <c r="HM273" s="258"/>
      <c r="HN273" s="258"/>
      <c r="HO273" s="258"/>
      <c r="HP273" s="258"/>
      <c r="HQ273" s="258"/>
      <c r="HR273" s="258"/>
      <c r="HS273" s="258"/>
      <c r="HT273" s="258"/>
      <c r="HU273" s="258"/>
      <c r="HV273" s="258"/>
      <c r="HW273" s="258"/>
      <c r="HX273" s="258"/>
      <c r="HY273" s="258"/>
      <c r="HZ273" s="258"/>
      <c r="IA273" s="258"/>
      <c r="IB273" s="258"/>
      <c r="IC273" s="258"/>
      <c r="ID273" s="258"/>
      <c r="IE273" s="258"/>
      <c r="IF273" s="258"/>
      <c r="IG273" s="258"/>
      <c r="IH273" s="258"/>
      <c r="II273" s="258"/>
      <c r="IJ273" s="258"/>
      <c r="IK273" s="258"/>
      <c r="IL273" s="258"/>
      <c r="IM273" s="258"/>
      <c r="IN273" s="258"/>
      <c r="IO273" s="258"/>
      <c r="IP273" s="258"/>
      <c r="IQ273" s="258"/>
      <c r="IR273" s="258"/>
      <c r="IS273" s="258"/>
      <c r="IT273" s="258"/>
      <c r="IU273" s="258"/>
      <c r="IV273" s="258"/>
    </row>
    <row r="274" spans="1:256" ht="15.75" customHeight="1">
      <c r="A274" s="819"/>
      <c r="B274" s="810"/>
      <c r="C274" s="242" t="s">
        <v>2</v>
      </c>
      <c r="D274" s="243">
        <f>D272+D273</f>
        <v>41510909</v>
      </c>
      <c r="E274" s="244">
        <f t="shared" ref="E274:P274" si="114">E272+E273</f>
        <v>39761626</v>
      </c>
      <c r="F274" s="244">
        <f t="shared" si="114"/>
        <v>7004362</v>
      </c>
      <c r="G274" s="244">
        <f t="shared" si="114"/>
        <v>3474889</v>
      </c>
      <c r="H274" s="244">
        <f t="shared" si="114"/>
        <v>3529473</v>
      </c>
      <c r="I274" s="244">
        <f t="shared" si="114"/>
        <v>70000</v>
      </c>
      <c r="J274" s="244">
        <f t="shared" si="114"/>
        <v>50820</v>
      </c>
      <c r="K274" s="244">
        <f t="shared" si="114"/>
        <v>32636444</v>
      </c>
      <c r="L274" s="244">
        <f t="shared" si="114"/>
        <v>0</v>
      </c>
      <c r="M274" s="244">
        <f t="shared" si="114"/>
        <v>1749283</v>
      </c>
      <c r="N274" s="244">
        <f t="shared" si="114"/>
        <v>1749283</v>
      </c>
      <c r="O274" s="244">
        <f t="shared" si="114"/>
        <v>1489473</v>
      </c>
      <c r="P274" s="244">
        <f t="shared" si="114"/>
        <v>0</v>
      </c>
      <c r="Q274" s="257"/>
      <c r="R274" s="257"/>
      <c r="S274" s="257"/>
      <c r="T274" s="257"/>
      <c r="U274" s="257"/>
      <c r="V274" s="258"/>
      <c r="W274" s="258"/>
      <c r="X274" s="258"/>
      <c r="Y274" s="258"/>
      <c r="Z274" s="258"/>
      <c r="AA274" s="258"/>
      <c r="AB274" s="258"/>
      <c r="AC274" s="258"/>
      <c r="AD274" s="258"/>
      <c r="AE274" s="258"/>
      <c r="AF274" s="258"/>
      <c r="AG274" s="258"/>
      <c r="AH274" s="258"/>
      <c r="AI274" s="258"/>
      <c r="AJ274" s="258"/>
      <c r="AK274" s="258"/>
      <c r="AL274" s="258"/>
      <c r="AM274" s="258"/>
      <c r="AN274" s="258"/>
      <c r="AO274" s="258"/>
      <c r="AP274" s="258"/>
      <c r="AQ274" s="258"/>
      <c r="AR274" s="258"/>
      <c r="AS274" s="258"/>
      <c r="AT274" s="258"/>
      <c r="AU274" s="258"/>
      <c r="AV274" s="258"/>
      <c r="AW274" s="258"/>
      <c r="AX274" s="258"/>
      <c r="AY274" s="258"/>
      <c r="AZ274" s="258"/>
      <c r="BA274" s="258"/>
      <c r="BB274" s="258"/>
      <c r="BC274" s="258"/>
      <c r="BD274" s="258"/>
      <c r="BE274" s="258"/>
      <c r="BF274" s="258"/>
      <c r="BG274" s="258"/>
      <c r="BH274" s="258"/>
      <c r="BI274" s="258"/>
      <c r="BJ274" s="258"/>
      <c r="BK274" s="258"/>
      <c r="BL274" s="258"/>
      <c r="BM274" s="258"/>
      <c r="BN274" s="258"/>
      <c r="BO274" s="258"/>
      <c r="BP274" s="258"/>
      <c r="BQ274" s="258"/>
      <c r="BR274" s="258"/>
      <c r="BS274" s="258"/>
      <c r="BT274" s="258"/>
      <c r="BU274" s="258"/>
      <c r="BV274" s="258"/>
      <c r="BW274" s="258"/>
      <c r="BX274" s="258"/>
      <c r="BY274" s="258"/>
      <c r="BZ274" s="258"/>
      <c r="CA274" s="258"/>
      <c r="CB274" s="258"/>
      <c r="CC274" s="258"/>
      <c r="CD274" s="258"/>
      <c r="CE274" s="258"/>
      <c r="CF274" s="258"/>
      <c r="CG274" s="258"/>
      <c r="CH274" s="258"/>
      <c r="CI274" s="258"/>
      <c r="CJ274" s="258"/>
      <c r="CK274" s="258"/>
      <c r="CL274" s="258"/>
      <c r="CM274" s="258"/>
      <c r="CN274" s="258"/>
      <c r="CO274" s="258"/>
      <c r="CP274" s="258"/>
      <c r="CQ274" s="258"/>
      <c r="CR274" s="258"/>
      <c r="CS274" s="258"/>
      <c r="CT274" s="258"/>
      <c r="CU274" s="258"/>
      <c r="CV274" s="258"/>
      <c r="CW274" s="258"/>
      <c r="CX274" s="258"/>
      <c r="CY274" s="258"/>
      <c r="CZ274" s="258"/>
      <c r="DA274" s="258"/>
      <c r="DB274" s="258"/>
      <c r="DC274" s="258"/>
      <c r="DD274" s="258"/>
      <c r="DE274" s="258"/>
      <c r="DF274" s="258"/>
      <c r="DG274" s="258"/>
      <c r="DH274" s="258"/>
      <c r="DI274" s="258"/>
      <c r="DJ274" s="258"/>
      <c r="DK274" s="258"/>
      <c r="DL274" s="258"/>
      <c r="DM274" s="258"/>
      <c r="DN274" s="258"/>
      <c r="DO274" s="258"/>
      <c r="DP274" s="258"/>
      <c r="DQ274" s="258"/>
      <c r="DR274" s="258"/>
      <c r="DS274" s="258"/>
      <c r="DT274" s="258"/>
      <c r="DU274" s="258"/>
      <c r="DV274" s="258"/>
      <c r="DW274" s="258"/>
      <c r="DX274" s="258"/>
      <c r="DY274" s="258"/>
      <c r="DZ274" s="258"/>
      <c r="EA274" s="258"/>
      <c r="EB274" s="258"/>
      <c r="EC274" s="258"/>
      <c r="ED274" s="258"/>
      <c r="EE274" s="258"/>
      <c r="EF274" s="258"/>
      <c r="EG274" s="258"/>
      <c r="EH274" s="258"/>
      <c r="EI274" s="258"/>
      <c r="EJ274" s="258"/>
      <c r="EK274" s="258"/>
      <c r="EL274" s="258"/>
      <c r="EM274" s="258"/>
      <c r="EN274" s="258"/>
      <c r="EO274" s="258"/>
      <c r="EP274" s="258"/>
      <c r="EQ274" s="258"/>
      <c r="ER274" s="258"/>
      <c r="ES274" s="258"/>
      <c r="ET274" s="258"/>
      <c r="EU274" s="258"/>
      <c r="EV274" s="258"/>
      <c r="EW274" s="258"/>
      <c r="EX274" s="258"/>
      <c r="EY274" s="258"/>
      <c r="EZ274" s="258"/>
      <c r="FA274" s="258"/>
      <c r="FB274" s="258"/>
      <c r="FC274" s="258"/>
      <c r="FD274" s="258"/>
      <c r="FE274" s="258"/>
      <c r="FF274" s="258"/>
      <c r="FG274" s="258"/>
      <c r="FH274" s="258"/>
      <c r="FI274" s="258"/>
      <c r="FJ274" s="258"/>
      <c r="FK274" s="258"/>
      <c r="FL274" s="258"/>
      <c r="FM274" s="258"/>
      <c r="FN274" s="258"/>
      <c r="FO274" s="258"/>
      <c r="FP274" s="258"/>
      <c r="FQ274" s="258"/>
      <c r="FR274" s="258"/>
      <c r="FS274" s="258"/>
      <c r="FT274" s="258"/>
      <c r="FU274" s="258"/>
      <c r="FV274" s="258"/>
      <c r="FW274" s="258"/>
      <c r="FX274" s="258"/>
      <c r="FY274" s="258"/>
      <c r="FZ274" s="258"/>
      <c r="GA274" s="258"/>
      <c r="GB274" s="258"/>
      <c r="GC274" s="258"/>
      <c r="GD274" s="258"/>
      <c r="GE274" s="258"/>
      <c r="GF274" s="258"/>
      <c r="GG274" s="258"/>
      <c r="GH274" s="258"/>
      <c r="GI274" s="258"/>
      <c r="GJ274" s="258"/>
      <c r="GK274" s="258"/>
      <c r="GL274" s="258"/>
      <c r="GM274" s="258"/>
      <c r="GN274" s="258"/>
      <c r="GO274" s="258"/>
      <c r="GP274" s="258"/>
      <c r="GQ274" s="258"/>
      <c r="GR274" s="258"/>
      <c r="GS274" s="258"/>
      <c r="GT274" s="258"/>
      <c r="GU274" s="258"/>
      <c r="GV274" s="258"/>
      <c r="GW274" s="258"/>
      <c r="GX274" s="258"/>
      <c r="GY274" s="258"/>
      <c r="GZ274" s="258"/>
      <c r="HA274" s="258"/>
      <c r="HB274" s="258"/>
      <c r="HC274" s="258"/>
      <c r="HD274" s="258"/>
      <c r="HE274" s="258"/>
      <c r="HF274" s="258"/>
      <c r="HG274" s="258"/>
      <c r="HH274" s="258"/>
      <c r="HI274" s="258"/>
      <c r="HJ274" s="258"/>
      <c r="HK274" s="258"/>
      <c r="HL274" s="258"/>
      <c r="HM274" s="258"/>
      <c r="HN274" s="258"/>
      <c r="HO274" s="258"/>
      <c r="HP274" s="258"/>
      <c r="HQ274" s="258"/>
      <c r="HR274" s="258"/>
      <c r="HS274" s="258"/>
      <c r="HT274" s="258"/>
      <c r="HU274" s="258"/>
      <c r="HV274" s="258"/>
      <c r="HW274" s="258"/>
      <c r="HX274" s="258"/>
      <c r="HY274" s="258"/>
      <c r="HZ274" s="258"/>
      <c r="IA274" s="258"/>
      <c r="IB274" s="258"/>
      <c r="IC274" s="258"/>
      <c r="ID274" s="258"/>
      <c r="IE274" s="258"/>
      <c r="IF274" s="258"/>
      <c r="IG274" s="258"/>
      <c r="IH274" s="258"/>
      <c r="II274" s="258"/>
      <c r="IJ274" s="258"/>
      <c r="IK274" s="258"/>
      <c r="IL274" s="258"/>
      <c r="IM274" s="258"/>
      <c r="IN274" s="258"/>
      <c r="IO274" s="258"/>
      <c r="IP274" s="258"/>
      <c r="IQ274" s="258"/>
      <c r="IR274" s="258"/>
      <c r="IS274" s="258"/>
      <c r="IT274" s="258"/>
      <c r="IU274" s="258"/>
      <c r="IV274" s="258"/>
    </row>
    <row r="275" spans="1:256" hidden="1">
      <c r="A275" s="820">
        <v>85203</v>
      </c>
      <c r="B275" s="823" t="s">
        <v>585</v>
      </c>
      <c r="C275" s="247" t="s">
        <v>0</v>
      </c>
      <c r="D275" s="248">
        <f>E275+M275</f>
        <v>320812</v>
      </c>
      <c r="E275" s="249">
        <f>F275+I275+J275+K275+L275</f>
        <v>320812</v>
      </c>
      <c r="F275" s="249">
        <f>G275+H275</f>
        <v>0</v>
      </c>
      <c r="G275" s="249">
        <v>0</v>
      </c>
      <c r="H275" s="249">
        <v>0</v>
      </c>
      <c r="I275" s="249">
        <v>0</v>
      </c>
      <c r="J275" s="249">
        <v>0</v>
      </c>
      <c r="K275" s="249">
        <v>320812</v>
      </c>
      <c r="L275" s="249">
        <v>0</v>
      </c>
      <c r="M275" s="249">
        <f>N275+P275</f>
        <v>0</v>
      </c>
      <c r="N275" s="249">
        <v>0</v>
      </c>
      <c r="O275" s="249">
        <v>0</v>
      </c>
      <c r="P275" s="249">
        <v>0</v>
      </c>
      <c r="Q275" s="250"/>
      <c r="R275" s="250"/>
      <c r="S275" s="250"/>
      <c r="T275" s="250"/>
      <c r="U275" s="250"/>
      <c r="V275" s="251"/>
      <c r="W275" s="251"/>
      <c r="X275" s="251"/>
      <c r="Y275" s="251"/>
      <c r="Z275" s="251"/>
      <c r="AA275" s="251"/>
      <c r="AB275" s="251"/>
      <c r="AC275" s="251"/>
      <c r="AD275" s="251"/>
      <c r="AE275" s="251"/>
      <c r="AF275" s="251"/>
      <c r="AG275" s="251"/>
      <c r="AH275" s="251"/>
      <c r="AI275" s="251"/>
      <c r="AJ275" s="251"/>
      <c r="AK275" s="251"/>
      <c r="AL275" s="251"/>
      <c r="AM275" s="251"/>
      <c r="AN275" s="251"/>
      <c r="AO275" s="251"/>
      <c r="AP275" s="251"/>
      <c r="AQ275" s="251"/>
      <c r="AR275" s="251"/>
      <c r="AS275" s="251"/>
      <c r="AT275" s="251"/>
      <c r="AU275" s="251"/>
      <c r="AV275" s="251"/>
      <c r="AW275" s="251"/>
      <c r="AX275" s="251"/>
      <c r="AY275" s="251"/>
      <c r="AZ275" s="251"/>
      <c r="BA275" s="251"/>
      <c r="BB275" s="251"/>
      <c r="BC275" s="251"/>
      <c r="BD275" s="251"/>
      <c r="BE275" s="251"/>
      <c r="BF275" s="251"/>
      <c r="BG275" s="251"/>
      <c r="BH275" s="251"/>
      <c r="BI275" s="251"/>
      <c r="BJ275" s="251"/>
      <c r="BK275" s="251"/>
      <c r="BL275" s="251"/>
      <c r="BM275" s="251"/>
      <c r="BN275" s="251"/>
      <c r="BO275" s="251"/>
      <c r="BP275" s="251"/>
      <c r="BQ275" s="251"/>
      <c r="BR275" s="251"/>
      <c r="BS275" s="251"/>
      <c r="BT275" s="251"/>
      <c r="BU275" s="251"/>
      <c r="BV275" s="251"/>
      <c r="BW275" s="251"/>
      <c r="BX275" s="251"/>
      <c r="BY275" s="251"/>
      <c r="BZ275" s="251"/>
      <c r="CA275" s="251"/>
      <c r="CB275" s="251"/>
      <c r="CC275" s="251"/>
      <c r="CD275" s="251"/>
      <c r="CE275" s="251"/>
      <c r="CF275" s="251"/>
      <c r="CG275" s="251"/>
      <c r="CH275" s="251"/>
      <c r="CI275" s="251"/>
      <c r="CJ275" s="251"/>
      <c r="CK275" s="251"/>
      <c r="CL275" s="251"/>
      <c r="CM275" s="251"/>
      <c r="CN275" s="251"/>
      <c r="CO275" s="251"/>
      <c r="CP275" s="251"/>
      <c r="CQ275" s="251"/>
      <c r="CR275" s="251"/>
      <c r="CS275" s="251"/>
      <c r="CT275" s="251"/>
      <c r="CU275" s="251"/>
      <c r="CV275" s="251"/>
      <c r="CW275" s="251"/>
      <c r="CX275" s="251"/>
      <c r="CY275" s="251"/>
      <c r="CZ275" s="251"/>
      <c r="DA275" s="251"/>
      <c r="DB275" s="251"/>
      <c r="DC275" s="251"/>
      <c r="DD275" s="251"/>
      <c r="DE275" s="251"/>
      <c r="DF275" s="251"/>
      <c r="DG275" s="251"/>
      <c r="DH275" s="251"/>
      <c r="DI275" s="251"/>
      <c r="DJ275" s="251"/>
      <c r="DK275" s="251"/>
      <c r="DL275" s="251"/>
      <c r="DM275" s="251"/>
      <c r="DN275" s="251"/>
      <c r="DO275" s="251"/>
      <c r="DP275" s="251"/>
      <c r="DQ275" s="251"/>
      <c r="DR275" s="251"/>
      <c r="DS275" s="251"/>
      <c r="DT275" s="251"/>
      <c r="DU275" s="251"/>
      <c r="DV275" s="251"/>
      <c r="DW275" s="251"/>
      <c r="DX275" s="251"/>
      <c r="DY275" s="251"/>
      <c r="DZ275" s="251"/>
      <c r="EA275" s="251"/>
      <c r="EB275" s="251"/>
      <c r="EC275" s="251"/>
      <c r="ED275" s="251"/>
      <c r="EE275" s="251"/>
      <c r="EF275" s="251"/>
      <c r="EG275" s="251"/>
      <c r="EH275" s="251"/>
      <c r="EI275" s="251"/>
      <c r="EJ275" s="251"/>
      <c r="EK275" s="251"/>
      <c r="EL275" s="251"/>
      <c r="EM275" s="251"/>
      <c r="EN275" s="251"/>
      <c r="EO275" s="251"/>
      <c r="EP275" s="251"/>
      <c r="EQ275" s="251"/>
      <c r="ER275" s="251"/>
      <c r="ES275" s="251"/>
      <c r="ET275" s="251"/>
      <c r="EU275" s="251"/>
      <c r="EV275" s="251"/>
      <c r="EW275" s="251"/>
      <c r="EX275" s="251"/>
      <c r="EY275" s="251"/>
      <c r="EZ275" s="251"/>
      <c r="FA275" s="251"/>
      <c r="FB275" s="251"/>
      <c r="FC275" s="251"/>
      <c r="FD275" s="251"/>
      <c r="FE275" s="251"/>
      <c r="FF275" s="251"/>
      <c r="FG275" s="251"/>
      <c r="FH275" s="251"/>
      <c r="FI275" s="251"/>
      <c r="FJ275" s="251"/>
      <c r="FK275" s="251"/>
      <c r="FL275" s="251"/>
      <c r="FM275" s="251"/>
      <c r="FN275" s="251"/>
      <c r="FO275" s="251"/>
      <c r="FP275" s="251"/>
      <c r="FQ275" s="251"/>
      <c r="FR275" s="251"/>
      <c r="FS275" s="251"/>
      <c r="FT275" s="251"/>
      <c r="FU275" s="251"/>
      <c r="FV275" s="251"/>
      <c r="FW275" s="251"/>
      <c r="FX275" s="251"/>
      <c r="FY275" s="251"/>
      <c r="FZ275" s="251"/>
      <c r="GA275" s="251"/>
      <c r="GB275" s="251"/>
      <c r="GC275" s="251"/>
      <c r="GD275" s="251"/>
      <c r="GE275" s="251"/>
      <c r="GF275" s="251"/>
      <c r="GG275" s="251"/>
      <c r="GH275" s="251"/>
      <c r="GI275" s="251"/>
      <c r="GJ275" s="251"/>
      <c r="GK275" s="251"/>
      <c r="GL275" s="251"/>
      <c r="GM275" s="251"/>
      <c r="GN275" s="251"/>
      <c r="GO275" s="251"/>
      <c r="GP275" s="251"/>
      <c r="GQ275" s="251"/>
      <c r="GR275" s="251"/>
      <c r="GS275" s="251"/>
      <c r="GT275" s="251"/>
      <c r="GU275" s="251"/>
      <c r="GV275" s="251"/>
      <c r="GW275" s="251"/>
      <c r="GX275" s="251"/>
      <c r="GY275" s="251"/>
      <c r="GZ275" s="251"/>
      <c r="HA275" s="251"/>
      <c r="HB275" s="251"/>
      <c r="HC275" s="251"/>
      <c r="HD275" s="251"/>
      <c r="HE275" s="251"/>
      <c r="HF275" s="251"/>
      <c r="HG275" s="251"/>
      <c r="HH275" s="251"/>
      <c r="HI275" s="251"/>
      <c r="HJ275" s="251"/>
      <c r="HK275" s="251"/>
      <c r="HL275" s="251"/>
      <c r="HM275" s="251"/>
      <c r="HN275" s="251"/>
      <c r="HO275" s="251"/>
      <c r="HP275" s="251"/>
      <c r="HQ275" s="251"/>
      <c r="HR275" s="251"/>
      <c r="HS275" s="251"/>
      <c r="HT275" s="251"/>
      <c r="HU275" s="251"/>
      <c r="HV275" s="251"/>
      <c r="HW275" s="251"/>
      <c r="HX275" s="251"/>
      <c r="HY275" s="251"/>
      <c r="HZ275" s="251"/>
      <c r="IA275" s="251"/>
      <c r="IB275" s="251"/>
      <c r="IC275" s="251"/>
      <c r="ID275" s="251"/>
      <c r="IE275" s="251"/>
      <c r="IF275" s="251"/>
      <c r="IG275" s="251"/>
      <c r="IH275" s="251"/>
      <c r="II275" s="251"/>
      <c r="IJ275" s="251"/>
      <c r="IK275" s="251"/>
      <c r="IL275" s="251"/>
      <c r="IM275" s="251"/>
      <c r="IN275" s="251"/>
      <c r="IO275" s="251"/>
      <c r="IP275" s="251"/>
      <c r="IQ275" s="251"/>
      <c r="IR275" s="251"/>
      <c r="IS275" s="251"/>
      <c r="IT275" s="251"/>
      <c r="IU275" s="251"/>
      <c r="IV275" s="251"/>
    </row>
    <row r="276" spans="1:256" hidden="1">
      <c r="A276" s="821"/>
      <c r="B276" s="824"/>
      <c r="C276" s="247" t="s">
        <v>1</v>
      </c>
      <c r="D276" s="248">
        <f>E276+M276</f>
        <v>0</v>
      </c>
      <c r="E276" s="249">
        <f>F276+I276+J276+K276+L276</f>
        <v>0</v>
      </c>
      <c r="F276" s="249">
        <f>G276+H276</f>
        <v>0</v>
      </c>
      <c r="G276" s="249"/>
      <c r="H276" s="249"/>
      <c r="I276" s="249"/>
      <c r="J276" s="249"/>
      <c r="K276" s="249">
        <v>0</v>
      </c>
      <c r="L276" s="249"/>
      <c r="M276" s="249">
        <f t="shared" ref="M276:M291" si="115">N276+P276</f>
        <v>0</v>
      </c>
      <c r="N276" s="249"/>
      <c r="O276" s="249"/>
      <c r="P276" s="249"/>
      <c r="Q276" s="250"/>
      <c r="R276" s="250"/>
      <c r="S276" s="250"/>
      <c r="T276" s="250"/>
      <c r="U276" s="250"/>
      <c r="V276" s="251"/>
      <c r="W276" s="251"/>
      <c r="X276" s="251"/>
      <c r="Y276" s="251"/>
      <c r="Z276" s="251"/>
      <c r="AA276" s="251"/>
      <c r="AB276" s="251"/>
      <c r="AC276" s="251"/>
      <c r="AD276" s="251"/>
      <c r="AE276" s="251"/>
      <c r="AF276" s="251"/>
      <c r="AG276" s="251"/>
      <c r="AH276" s="251"/>
      <c r="AI276" s="251"/>
      <c r="AJ276" s="251"/>
      <c r="AK276" s="251"/>
      <c r="AL276" s="251"/>
      <c r="AM276" s="251"/>
      <c r="AN276" s="251"/>
      <c r="AO276" s="251"/>
      <c r="AP276" s="251"/>
      <c r="AQ276" s="251"/>
      <c r="AR276" s="251"/>
      <c r="AS276" s="251"/>
      <c r="AT276" s="251"/>
      <c r="AU276" s="251"/>
      <c r="AV276" s="251"/>
      <c r="AW276" s="251"/>
      <c r="AX276" s="251"/>
      <c r="AY276" s="251"/>
      <c r="AZ276" s="251"/>
      <c r="BA276" s="251"/>
      <c r="BB276" s="251"/>
      <c r="BC276" s="251"/>
      <c r="BD276" s="251"/>
      <c r="BE276" s="251"/>
      <c r="BF276" s="251"/>
      <c r="BG276" s="251"/>
      <c r="BH276" s="251"/>
      <c r="BI276" s="251"/>
      <c r="BJ276" s="251"/>
      <c r="BK276" s="251"/>
      <c r="BL276" s="251"/>
      <c r="BM276" s="251"/>
      <c r="BN276" s="251"/>
      <c r="BO276" s="251"/>
      <c r="BP276" s="251"/>
      <c r="BQ276" s="251"/>
      <c r="BR276" s="251"/>
      <c r="BS276" s="251"/>
      <c r="BT276" s="251"/>
      <c r="BU276" s="251"/>
      <c r="BV276" s="251"/>
      <c r="BW276" s="251"/>
      <c r="BX276" s="251"/>
      <c r="BY276" s="251"/>
      <c r="BZ276" s="251"/>
      <c r="CA276" s="251"/>
      <c r="CB276" s="251"/>
      <c r="CC276" s="251"/>
      <c r="CD276" s="251"/>
      <c r="CE276" s="251"/>
      <c r="CF276" s="251"/>
      <c r="CG276" s="251"/>
      <c r="CH276" s="251"/>
      <c r="CI276" s="251"/>
      <c r="CJ276" s="251"/>
      <c r="CK276" s="251"/>
      <c r="CL276" s="251"/>
      <c r="CM276" s="251"/>
      <c r="CN276" s="251"/>
      <c r="CO276" s="251"/>
      <c r="CP276" s="251"/>
      <c r="CQ276" s="251"/>
      <c r="CR276" s="251"/>
      <c r="CS276" s="251"/>
      <c r="CT276" s="251"/>
      <c r="CU276" s="251"/>
      <c r="CV276" s="251"/>
      <c r="CW276" s="251"/>
      <c r="CX276" s="251"/>
      <c r="CY276" s="251"/>
      <c r="CZ276" s="251"/>
      <c r="DA276" s="251"/>
      <c r="DB276" s="251"/>
      <c r="DC276" s="251"/>
      <c r="DD276" s="251"/>
      <c r="DE276" s="251"/>
      <c r="DF276" s="251"/>
      <c r="DG276" s="251"/>
      <c r="DH276" s="251"/>
      <c r="DI276" s="251"/>
      <c r="DJ276" s="251"/>
      <c r="DK276" s="251"/>
      <c r="DL276" s="251"/>
      <c r="DM276" s="251"/>
      <c r="DN276" s="251"/>
      <c r="DO276" s="251"/>
      <c r="DP276" s="251"/>
      <c r="DQ276" s="251"/>
      <c r="DR276" s="251"/>
      <c r="DS276" s="251"/>
      <c r="DT276" s="251"/>
      <c r="DU276" s="251"/>
      <c r="DV276" s="251"/>
      <c r="DW276" s="251"/>
      <c r="DX276" s="251"/>
      <c r="DY276" s="251"/>
      <c r="DZ276" s="251"/>
      <c r="EA276" s="251"/>
      <c r="EB276" s="251"/>
      <c r="EC276" s="251"/>
      <c r="ED276" s="251"/>
      <c r="EE276" s="251"/>
      <c r="EF276" s="251"/>
      <c r="EG276" s="251"/>
      <c r="EH276" s="251"/>
      <c r="EI276" s="251"/>
      <c r="EJ276" s="251"/>
      <c r="EK276" s="251"/>
      <c r="EL276" s="251"/>
      <c r="EM276" s="251"/>
      <c r="EN276" s="251"/>
      <c r="EO276" s="251"/>
      <c r="EP276" s="251"/>
      <c r="EQ276" s="251"/>
      <c r="ER276" s="251"/>
      <c r="ES276" s="251"/>
      <c r="ET276" s="251"/>
      <c r="EU276" s="251"/>
      <c r="EV276" s="251"/>
      <c r="EW276" s="251"/>
      <c r="EX276" s="251"/>
      <c r="EY276" s="251"/>
      <c r="EZ276" s="251"/>
      <c r="FA276" s="251"/>
      <c r="FB276" s="251"/>
      <c r="FC276" s="251"/>
      <c r="FD276" s="251"/>
      <c r="FE276" s="251"/>
      <c r="FF276" s="251"/>
      <c r="FG276" s="251"/>
      <c r="FH276" s="251"/>
      <c r="FI276" s="251"/>
      <c r="FJ276" s="251"/>
      <c r="FK276" s="251"/>
      <c r="FL276" s="251"/>
      <c r="FM276" s="251"/>
      <c r="FN276" s="251"/>
      <c r="FO276" s="251"/>
      <c r="FP276" s="251"/>
      <c r="FQ276" s="251"/>
      <c r="FR276" s="251"/>
      <c r="FS276" s="251"/>
      <c r="FT276" s="251"/>
      <c r="FU276" s="251"/>
      <c r="FV276" s="251"/>
      <c r="FW276" s="251"/>
      <c r="FX276" s="251"/>
      <c r="FY276" s="251"/>
      <c r="FZ276" s="251"/>
      <c r="GA276" s="251"/>
      <c r="GB276" s="251"/>
      <c r="GC276" s="251"/>
      <c r="GD276" s="251"/>
      <c r="GE276" s="251"/>
      <c r="GF276" s="251"/>
      <c r="GG276" s="251"/>
      <c r="GH276" s="251"/>
      <c r="GI276" s="251"/>
      <c r="GJ276" s="251"/>
      <c r="GK276" s="251"/>
      <c r="GL276" s="251"/>
      <c r="GM276" s="251"/>
      <c r="GN276" s="251"/>
      <c r="GO276" s="251"/>
      <c r="GP276" s="251"/>
      <c r="GQ276" s="251"/>
      <c r="GR276" s="251"/>
      <c r="GS276" s="251"/>
      <c r="GT276" s="251"/>
      <c r="GU276" s="251"/>
      <c r="GV276" s="251"/>
      <c r="GW276" s="251"/>
      <c r="GX276" s="251"/>
      <c r="GY276" s="251"/>
      <c r="GZ276" s="251"/>
      <c r="HA276" s="251"/>
      <c r="HB276" s="251"/>
      <c r="HC276" s="251"/>
      <c r="HD276" s="251"/>
      <c r="HE276" s="251"/>
      <c r="HF276" s="251"/>
      <c r="HG276" s="251"/>
      <c r="HH276" s="251"/>
      <c r="HI276" s="251"/>
      <c r="HJ276" s="251"/>
      <c r="HK276" s="251"/>
      <c r="HL276" s="251"/>
      <c r="HM276" s="251"/>
      <c r="HN276" s="251"/>
      <c r="HO276" s="251"/>
      <c r="HP276" s="251"/>
      <c r="HQ276" s="251"/>
      <c r="HR276" s="251"/>
      <c r="HS276" s="251"/>
      <c r="HT276" s="251"/>
      <c r="HU276" s="251"/>
      <c r="HV276" s="251"/>
      <c r="HW276" s="251"/>
      <c r="HX276" s="251"/>
      <c r="HY276" s="251"/>
      <c r="HZ276" s="251"/>
      <c r="IA276" s="251"/>
      <c r="IB276" s="251"/>
      <c r="IC276" s="251"/>
      <c r="ID276" s="251"/>
      <c r="IE276" s="251"/>
      <c r="IF276" s="251"/>
      <c r="IG276" s="251"/>
      <c r="IH276" s="251"/>
      <c r="II276" s="251"/>
      <c r="IJ276" s="251"/>
      <c r="IK276" s="251"/>
      <c r="IL276" s="251"/>
      <c r="IM276" s="251"/>
      <c r="IN276" s="251"/>
      <c r="IO276" s="251"/>
      <c r="IP276" s="251"/>
      <c r="IQ276" s="251"/>
      <c r="IR276" s="251"/>
      <c r="IS276" s="251"/>
      <c r="IT276" s="251"/>
      <c r="IU276" s="251"/>
      <c r="IV276" s="251"/>
    </row>
    <row r="277" spans="1:256" hidden="1">
      <c r="A277" s="822"/>
      <c r="B277" s="825"/>
      <c r="C277" s="247" t="s">
        <v>2</v>
      </c>
      <c r="D277" s="248">
        <f>D275+D276</f>
        <v>320812</v>
      </c>
      <c r="E277" s="249">
        <f t="shared" ref="E277:P277" si="116">E275+E276</f>
        <v>320812</v>
      </c>
      <c r="F277" s="249">
        <f t="shared" si="116"/>
        <v>0</v>
      </c>
      <c r="G277" s="249">
        <f t="shared" si="116"/>
        <v>0</v>
      </c>
      <c r="H277" s="249">
        <f t="shared" si="116"/>
        <v>0</v>
      </c>
      <c r="I277" s="249">
        <f t="shared" si="116"/>
        <v>0</v>
      </c>
      <c r="J277" s="249">
        <f t="shared" si="116"/>
        <v>0</v>
      </c>
      <c r="K277" s="249">
        <f t="shared" si="116"/>
        <v>320812</v>
      </c>
      <c r="L277" s="249">
        <f t="shared" si="116"/>
        <v>0</v>
      </c>
      <c r="M277" s="249">
        <f t="shared" si="116"/>
        <v>0</v>
      </c>
      <c r="N277" s="249">
        <f t="shared" si="116"/>
        <v>0</v>
      </c>
      <c r="O277" s="249">
        <f t="shared" si="116"/>
        <v>0</v>
      </c>
      <c r="P277" s="249">
        <f t="shared" si="116"/>
        <v>0</v>
      </c>
      <c r="Q277" s="250"/>
      <c r="R277" s="250"/>
      <c r="S277" s="250"/>
      <c r="T277" s="250"/>
      <c r="U277" s="250"/>
      <c r="V277" s="251"/>
      <c r="W277" s="251"/>
      <c r="X277" s="251"/>
      <c r="Y277" s="251"/>
      <c r="Z277" s="251"/>
      <c r="AA277" s="251"/>
      <c r="AB277" s="251"/>
      <c r="AC277" s="251"/>
      <c r="AD277" s="251"/>
      <c r="AE277" s="251"/>
      <c r="AF277" s="251"/>
      <c r="AG277" s="251"/>
      <c r="AH277" s="251"/>
      <c r="AI277" s="251"/>
      <c r="AJ277" s="251"/>
      <c r="AK277" s="251"/>
      <c r="AL277" s="251"/>
      <c r="AM277" s="251"/>
      <c r="AN277" s="251"/>
      <c r="AO277" s="251"/>
      <c r="AP277" s="251"/>
      <c r="AQ277" s="251"/>
      <c r="AR277" s="251"/>
      <c r="AS277" s="251"/>
      <c r="AT277" s="251"/>
      <c r="AU277" s="251"/>
      <c r="AV277" s="251"/>
      <c r="AW277" s="251"/>
      <c r="AX277" s="251"/>
      <c r="AY277" s="251"/>
      <c r="AZ277" s="251"/>
      <c r="BA277" s="251"/>
      <c r="BB277" s="251"/>
      <c r="BC277" s="251"/>
      <c r="BD277" s="251"/>
      <c r="BE277" s="251"/>
      <c r="BF277" s="251"/>
      <c r="BG277" s="251"/>
      <c r="BH277" s="251"/>
      <c r="BI277" s="251"/>
      <c r="BJ277" s="251"/>
      <c r="BK277" s="251"/>
      <c r="BL277" s="251"/>
      <c r="BM277" s="251"/>
      <c r="BN277" s="251"/>
      <c r="BO277" s="251"/>
      <c r="BP277" s="251"/>
      <c r="BQ277" s="251"/>
      <c r="BR277" s="251"/>
      <c r="BS277" s="251"/>
      <c r="BT277" s="251"/>
      <c r="BU277" s="251"/>
      <c r="BV277" s="251"/>
      <c r="BW277" s="251"/>
      <c r="BX277" s="251"/>
      <c r="BY277" s="251"/>
      <c r="BZ277" s="251"/>
      <c r="CA277" s="251"/>
      <c r="CB277" s="251"/>
      <c r="CC277" s="251"/>
      <c r="CD277" s="251"/>
      <c r="CE277" s="251"/>
      <c r="CF277" s="251"/>
      <c r="CG277" s="251"/>
      <c r="CH277" s="251"/>
      <c r="CI277" s="251"/>
      <c r="CJ277" s="251"/>
      <c r="CK277" s="251"/>
      <c r="CL277" s="251"/>
      <c r="CM277" s="251"/>
      <c r="CN277" s="251"/>
      <c r="CO277" s="251"/>
      <c r="CP277" s="251"/>
      <c r="CQ277" s="251"/>
      <c r="CR277" s="251"/>
      <c r="CS277" s="251"/>
      <c r="CT277" s="251"/>
      <c r="CU277" s="251"/>
      <c r="CV277" s="251"/>
      <c r="CW277" s="251"/>
      <c r="CX277" s="251"/>
      <c r="CY277" s="251"/>
      <c r="CZ277" s="251"/>
      <c r="DA277" s="251"/>
      <c r="DB277" s="251"/>
      <c r="DC277" s="251"/>
      <c r="DD277" s="251"/>
      <c r="DE277" s="251"/>
      <c r="DF277" s="251"/>
      <c r="DG277" s="251"/>
      <c r="DH277" s="251"/>
      <c r="DI277" s="251"/>
      <c r="DJ277" s="251"/>
      <c r="DK277" s="251"/>
      <c r="DL277" s="251"/>
      <c r="DM277" s="251"/>
      <c r="DN277" s="251"/>
      <c r="DO277" s="251"/>
      <c r="DP277" s="251"/>
      <c r="DQ277" s="251"/>
      <c r="DR277" s="251"/>
      <c r="DS277" s="251"/>
      <c r="DT277" s="251"/>
      <c r="DU277" s="251"/>
      <c r="DV277" s="251"/>
      <c r="DW277" s="251"/>
      <c r="DX277" s="251"/>
      <c r="DY277" s="251"/>
      <c r="DZ277" s="251"/>
      <c r="EA277" s="251"/>
      <c r="EB277" s="251"/>
      <c r="EC277" s="251"/>
      <c r="ED277" s="251"/>
      <c r="EE277" s="251"/>
      <c r="EF277" s="251"/>
      <c r="EG277" s="251"/>
      <c r="EH277" s="251"/>
      <c r="EI277" s="251"/>
      <c r="EJ277" s="251"/>
      <c r="EK277" s="251"/>
      <c r="EL277" s="251"/>
      <c r="EM277" s="251"/>
      <c r="EN277" s="251"/>
      <c r="EO277" s="251"/>
      <c r="EP277" s="251"/>
      <c r="EQ277" s="251"/>
      <c r="ER277" s="251"/>
      <c r="ES277" s="251"/>
      <c r="ET277" s="251"/>
      <c r="EU277" s="251"/>
      <c r="EV277" s="251"/>
      <c r="EW277" s="251"/>
      <c r="EX277" s="251"/>
      <c r="EY277" s="251"/>
      <c r="EZ277" s="251"/>
      <c r="FA277" s="251"/>
      <c r="FB277" s="251"/>
      <c r="FC277" s="251"/>
      <c r="FD277" s="251"/>
      <c r="FE277" s="251"/>
      <c r="FF277" s="251"/>
      <c r="FG277" s="251"/>
      <c r="FH277" s="251"/>
      <c r="FI277" s="251"/>
      <c r="FJ277" s="251"/>
      <c r="FK277" s="251"/>
      <c r="FL277" s="251"/>
      <c r="FM277" s="251"/>
      <c r="FN277" s="251"/>
      <c r="FO277" s="251"/>
      <c r="FP277" s="251"/>
      <c r="FQ277" s="251"/>
      <c r="FR277" s="251"/>
      <c r="FS277" s="251"/>
      <c r="FT277" s="251"/>
      <c r="FU277" s="251"/>
      <c r="FV277" s="251"/>
      <c r="FW277" s="251"/>
      <c r="FX277" s="251"/>
      <c r="FY277" s="251"/>
      <c r="FZ277" s="251"/>
      <c r="GA277" s="251"/>
      <c r="GB277" s="251"/>
      <c r="GC277" s="251"/>
      <c r="GD277" s="251"/>
      <c r="GE277" s="251"/>
      <c r="GF277" s="251"/>
      <c r="GG277" s="251"/>
      <c r="GH277" s="251"/>
      <c r="GI277" s="251"/>
      <c r="GJ277" s="251"/>
      <c r="GK277" s="251"/>
      <c r="GL277" s="251"/>
      <c r="GM277" s="251"/>
      <c r="GN277" s="251"/>
      <c r="GO277" s="251"/>
      <c r="GP277" s="251"/>
      <c r="GQ277" s="251"/>
      <c r="GR277" s="251"/>
      <c r="GS277" s="251"/>
      <c r="GT277" s="251"/>
      <c r="GU277" s="251"/>
      <c r="GV277" s="251"/>
      <c r="GW277" s="251"/>
      <c r="GX277" s="251"/>
      <c r="GY277" s="251"/>
      <c r="GZ277" s="251"/>
      <c r="HA277" s="251"/>
      <c r="HB277" s="251"/>
      <c r="HC277" s="251"/>
      <c r="HD277" s="251"/>
      <c r="HE277" s="251"/>
      <c r="HF277" s="251"/>
      <c r="HG277" s="251"/>
      <c r="HH277" s="251"/>
      <c r="HI277" s="251"/>
      <c r="HJ277" s="251"/>
      <c r="HK277" s="251"/>
      <c r="HL277" s="251"/>
      <c r="HM277" s="251"/>
      <c r="HN277" s="251"/>
      <c r="HO277" s="251"/>
      <c r="HP277" s="251"/>
      <c r="HQ277" s="251"/>
      <c r="HR277" s="251"/>
      <c r="HS277" s="251"/>
      <c r="HT277" s="251"/>
      <c r="HU277" s="251"/>
      <c r="HV277" s="251"/>
      <c r="HW277" s="251"/>
      <c r="HX277" s="251"/>
      <c r="HY277" s="251"/>
      <c r="HZ277" s="251"/>
      <c r="IA277" s="251"/>
      <c r="IB277" s="251"/>
      <c r="IC277" s="251"/>
      <c r="ID277" s="251"/>
      <c r="IE277" s="251"/>
      <c r="IF277" s="251"/>
      <c r="IG277" s="251"/>
      <c r="IH277" s="251"/>
      <c r="II277" s="251"/>
      <c r="IJ277" s="251"/>
      <c r="IK277" s="251"/>
      <c r="IL277" s="251"/>
      <c r="IM277" s="251"/>
      <c r="IN277" s="251"/>
      <c r="IO277" s="251"/>
      <c r="IP277" s="251"/>
      <c r="IQ277" s="251"/>
      <c r="IR277" s="251"/>
      <c r="IS277" s="251"/>
      <c r="IT277" s="251"/>
      <c r="IU277" s="251"/>
      <c r="IV277" s="251"/>
    </row>
    <row r="278" spans="1:256" hidden="1">
      <c r="A278" s="820">
        <v>85205</v>
      </c>
      <c r="B278" s="796" t="s">
        <v>586</v>
      </c>
      <c r="C278" s="238" t="s">
        <v>0</v>
      </c>
      <c r="D278" s="239">
        <f>E278+M278</f>
        <v>590000</v>
      </c>
      <c r="E278" s="240">
        <f>F278+I278+J278+K278+L278</f>
        <v>590000</v>
      </c>
      <c r="F278" s="240">
        <f>G278+H278</f>
        <v>520000</v>
      </c>
      <c r="G278" s="240">
        <v>209348</v>
      </c>
      <c r="H278" s="240">
        <v>310652</v>
      </c>
      <c r="I278" s="240">
        <v>70000</v>
      </c>
      <c r="J278" s="240">
        <v>0</v>
      </c>
      <c r="K278" s="240">
        <v>0</v>
      </c>
      <c r="L278" s="240">
        <v>0</v>
      </c>
      <c r="M278" s="249">
        <f t="shared" si="115"/>
        <v>0</v>
      </c>
      <c r="N278" s="240">
        <v>0</v>
      </c>
      <c r="O278" s="240">
        <v>0</v>
      </c>
      <c r="P278" s="240">
        <v>0</v>
      </c>
      <c r="Q278" s="241"/>
      <c r="R278" s="241"/>
      <c r="S278" s="241"/>
      <c r="T278" s="241"/>
      <c r="U278" s="241"/>
      <c r="V278" s="231"/>
      <c r="W278" s="231"/>
      <c r="X278" s="231"/>
      <c r="Y278" s="231"/>
      <c r="Z278" s="231"/>
      <c r="AA278" s="231"/>
      <c r="AB278" s="231"/>
      <c r="AC278" s="231"/>
      <c r="AD278" s="231"/>
      <c r="AE278" s="231"/>
      <c r="AF278" s="231"/>
      <c r="AG278" s="231"/>
      <c r="AH278" s="231"/>
      <c r="AI278" s="231"/>
      <c r="AJ278" s="231"/>
      <c r="AK278" s="231"/>
      <c r="AL278" s="231"/>
      <c r="AM278" s="231"/>
      <c r="AN278" s="231"/>
      <c r="AO278" s="231"/>
      <c r="AP278" s="231"/>
      <c r="AQ278" s="231"/>
      <c r="AR278" s="231"/>
      <c r="AS278" s="231"/>
      <c r="AT278" s="231"/>
      <c r="AU278" s="231"/>
      <c r="AV278" s="231"/>
      <c r="AW278" s="231"/>
      <c r="AX278" s="231"/>
      <c r="AY278" s="231"/>
      <c r="AZ278" s="231"/>
      <c r="BA278" s="231"/>
      <c r="BB278" s="231"/>
      <c r="BC278" s="231"/>
      <c r="BD278" s="231"/>
      <c r="BE278" s="231"/>
      <c r="BF278" s="231"/>
      <c r="BG278" s="231"/>
      <c r="BH278" s="231"/>
      <c r="BI278" s="231"/>
      <c r="BJ278" s="231"/>
      <c r="BK278" s="231"/>
      <c r="BL278" s="231"/>
      <c r="BM278" s="231"/>
      <c r="BN278" s="231"/>
      <c r="BO278" s="231"/>
      <c r="BP278" s="231"/>
      <c r="BQ278" s="231"/>
      <c r="BR278" s="231"/>
      <c r="BS278" s="231"/>
      <c r="BT278" s="231"/>
      <c r="BU278" s="231"/>
      <c r="BV278" s="231"/>
      <c r="BW278" s="231"/>
      <c r="BX278" s="231"/>
      <c r="BY278" s="231"/>
      <c r="BZ278" s="231"/>
      <c r="CA278" s="231"/>
      <c r="CB278" s="231"/>
      <c r="CC278" s="231"/>
      <c r="CD278" s="231"/>
      <c r="CE278" s="231"/>
      <c r="CF278" s="231"/>
      <c r="CG278" s="231"/>
      <c r="CH278" s="231"/>
      <c r="CI278" s="231"/>
      <c r="CJ278" s="231"/>
      <c r="CK278" s="231"/>
      <c r="CL278" s="231"/>
      <c r="CM278" s="231"/>
      <c r="CN278" s="231"/>
      <c r="CO278" s="231"/>
      <c r="CP278" s="231"/>
      <c r="CQ278" s="231"/>
      <c r="CR278" s="231"/>
      <c r="CS278" s="231"/>
      <c r="CT278" s="231"/>
      <c r="CU278" s="231"/>
      <c r="CV278" s="231"/>
      <c r="CW278" s="231"/>
      <c r="CX278" s="231"/>
      <c r="CY278" s="231"/>
      <c r="CZ278" s="231"/>
      <c r="DA278" s="231"/>
      <c r="DB278" s="231"/>
      <c r="DC278" s="231"/>
      <c r="DD278" s="231"/>
      <c r="DE278" s="231"/>
      <c r="DF278" s="231"/>
      <c r="DG278" s="231"/>
      <c r="DH278" s="231"/>
      <c r="DI278" s="231"/>
      <c r="DJ278" s="231"/>
      <c r="DK278" s="231"/>
      <c r="DL278" s="231"/>
      <c r="DM278" s="231"/>
      <c r="DN278" s="231"/>
      <c r="DO278" s="231"/>
      <c r="DP278" s="231"/>
      <c r="DQ278" s="231"/>
      <c r="DR278" s="231"/>
      <c r="DS278" s="231"/>
      <c r="DT278" s="231"/>
      <c r="DU278" s="231"/>
      <c r="DV278" s="231"/>
      <c r="DW278" s="231"/>
      <c r="DX278" s="231"/>
      <c r="DY278" s="231"/>
      <c r="DZ278" s="231"/>
      <c r="EA278" s="231"/>
      <c r="EB278" s="231"/>
      <c r="EC278" s="231"/>
      <c r="ED278" s="231"/>
      <c r="EE278" s="231"/>
      <c r="EF278" s="231"/>
      <c r="EG278" s="231"/>
      <c r="EH278" s="231"/>
      <c r="EI278" s="231"/>
      <c r="EJ278" s="231"/>
      <c r="EK278" s="231"/>
      <c r="EL278" s="231"/>
      <c r="EM278" s="231"/>
      <c r="EN278" s="231"/>
      <c r="EO278" s="231"/>
      <c r="EP278" s="231"/>
      <c r="EQ278" s="231"/>
      <c r="ER278" s="231"/>
      <c r="ES278" s="231"/>
      <c r="ET278" s="231"/>
      <c r="EU278" s="231"/>
      <c r="EV278" s="231"/>
      <c r="EW278" s="231"/>
      <c r="EX278" s="231"/>
      <c r="EY278" s="231"/>
      <c r="EZ278" s="231"/>
      <c r="FA278" s="231"/>
      <c r="FB278" s="231"/>
      <c r="FC278" s="231"/>
      <c r="FD278" s="231"/>
      <c r="FE278" s="231"/>
      <c r="FF278" s="231"/>
      <c r="FG278" s="231"/>
      <c r="FH278" s="231"/>
      <c r="FI278" s="231"/>
      <c r="FJ278" s="231"/>
      <c r="FK278" s="231"/>
      <c r="FL278" s="231"/>
      <c r="FM278" s="231"/>
      <c r="FN278" s="231"/>
      <c r="FO278" s="231"/>
      <c r="FP278" s="231"/>
      <c r="FQ278" s="231"/>
      <c r="FR278" s="231"/>
      <c r="FS278" s="231"/>
      <c r="FT278" s="231"/>
      <c r="FU278" s="231"/>
      <c r="FV278" s="231"/>
      <c r="FW278" s="231"/>
      <c r="FX278" s="231"/>
      <c r="FY278" s="231"/>
      <c r="FZ278" s="231"/>
      <c r="GA278" s="231"/>
      <c r="GB278" s="231"/>
      <c r="GC278" s="231"/>
      <c r="GD278" s="231"/>
      <c r="GE278" s="231"/>
      <c r="GF278" s="231"/>
      <c r="GG278" s="231"/>
      <c r="GH278" s="231"/>
      <c r="GI278" s="231"/>
      <c r="GJ278" s="231"/>
      <c r="GK278" s="231"/>
      <c r="GL278" s="231"/>
      <c r="GM278" s="231"/>
      <c r="GN278" s="231"/>
      <c r="GO278" s="231"/>
      <c r="GP278" s="231"/>
      <c r="GQ278" s="231"/>
      <c r="GR278" s="231"/>
      <c r="GS278" s="231"/>
      <c r="GT278" s="231"/>
      <c r="GU278" s="231"/>
      <c r="GV278" s="231"/>
      <c r="GW278" s="231"/>
      <c r="GX278" s="231"/>
      <c r="GY278" s="231"/>
      <c r="GZ278" s="231"/>
      <c r="HA278" s="231"/>
      <c r="HB278" s="231"/>
      <c r="HC278" s="231"/>
      <c r="HD278" s="231"/>
      <c r="HE278" s="231"/>
      <c r="HF278" s="231"/>
      <c r="HG278" s="231"/>
      <c r="HH278" s="231"/>
      <c r="HI278" s="231"/>
      <c r="HJ278" s="231"/>
      <c r="HK278" s="231"/>
      <c r="HL278" s="231"/>
      <c r="HM278" s="231"/>
      <c r="HN278" s="231"/>
      <c r="HO278" s="231"/>
      <c r="HP278" s="231"/>
      <c r="HQ278" s="231"/>
      <c r="HR278" s="231"/>
      <c r="HS278" s="231"/>
      <c r="HT278" s="231"/>
      <c r="HU278" s="231"/>
      <c r="HV278" s="231"/>
      <c r="HW278" s="231"/>
      <c r="HX278" s="231"/>
      <c r="HY278" s="231"/>
      <c r="HZ278" s="231"/>
      <c r="IA278" s="231"/>
      <c r="IB278" s="231"/>
      <c r="IC278" s="231"/>
      <c r="ID278" s="231"/>
      <c r="IE278" s="231"/>
      <c r="IF278" s="231"/>
      <c r="IG278" s="231"/>
      <c r="IH278" s="231"/>
      <c r="II278" s="231"/>
      <c r="IJ278" s="231"/>
      <c r="IK278" s="231"/>
      <c r="IL278" s="231"/>
      <c r="IM278" s="231"/>
      <c r="IN278" s="231"/>
      <c r="IO278" s="231"/>
      <c r="IP278" s="231"/>
      <c r="IQ278" s="231"/>
      <c r="IR278" s="231"/>
      <c r="IS278" s="231"/>
      <c r="IT278" s="231"/>
      <c r="IU278" s="231"/>
      <c r="IV278" s="231"/>
    </row>
    <row r="279" spans="1:256" hidden="1">
      <c r="A279" s="821"/>
      <c r="B279" s="797"/>
      <c r="C279" s="238" t="s">
        <v>1</v>
      </c>
      <c r="D279" s="239">
        <f>E279+M279</f>
        <v>0</v>
      </c>
      <c r="E279" s="240">
        <f>F279+I279+J279+K279+L279</f>
        <v>0</v>
      </c>
      <c r="F279" s="240">
        <f>G279+H279</f>
        <v>0</v>
      </c>
      <c r="G279" s="240">
        <v>0</v>
      </c>
      <c r="H279" s="240">
        <v>0</v>
      </c>
      <c r="I279" s="240"/>
      <c r="J279" s="240"/>
      <c r="K279" s="240"/>
      <c r="L279" s="240"/>
      <c r="M279" s="249">
        <f t="shared" si="115"/>
        <v>0</v>
      </c>
      <c r="N279" s="240"/>
      <c r="O279" s="240"/>
      <c r="P279" s="240"/>
      <c r="Q279" s="241"/>
      <c r="R279" s="241"/>
      <c r="S279" s="241"/>
      <c r="T279" s="241"/>
      <c r="U279" s="241"/>
      <c r="V279" s="231"/>
      <c r="W279" s="231"/>
      <c r="X279" s="231"/>
      <c r="Y279" s="231"/>
      <c r="Z279" s="231"/>
      <c r="AA279" s="231"/>
      <c r="AB279" s="231"/>
      <c r="AC279" s="231"/>
      <c r="AD279" s="231"/>
      <c r="AE279" s="231"/>
      <c r="AF279" s="231"/>
      <c r="AG279" s="231"/>
      <c r="AH279" s="231"/>
      <c r="AI279" s="231"/>
      <c r="AJ279" s="231"/>
      <c r="AK279" s="231"/>
      <c r="AL279" s="231"/>
      <c r="AM279" s="231"/>
      <c r="AN279" s="231"/>
      <c r="AO279" s="231"/>
      <c r="AP279" s="231"/>
      <c r="AQ279" s="231"/>
      <c r="AR279" s="231"/>
      <c r="AS279" s="231"/>
      <c r="AT279" s="231"/>
      <c r="AU279" s="231"/>
      <c r="AV279" s="231"/>
      <c r="AW279" s="231"/>
      <c r="AX279" s="231"/>
      <c r="AY279" s="231"/>
      <c r="AZ279" s="231"/>
      <c r="BA279" s="231"/>
      <c r="BB279" s="231"/>
      <c r="BC279" s="231"/>
      <c r="BD279" s="231"/>
      <c r="BE279" s="231"/>
      <c r="BF279" s="231"/>
      <c r="BG279" s="231"/>
      <c r="BH279" s="231"/>
      <c r="BI279" s="231"/>
      <c r="BJ279" s="231"/>
      <c r="BK279" s="231"/>
      <c r="BL279" s="231"/>
      <c r="BM279" s="231"/>
      <c r="BN279" s="231"/>
      <c r="BO279" s="231"/>
      <c r="BP279" s="231"/>
      <c r="BQ279" s="231"/>
      <c r="BR279" s="231"/>
      <c r="BS279" s="231"/>
      <c r="BT279" s="231"/>
      <c r="BU279" s="231"/>
      <c r="BV279" s="231"/>
      <c r="BW279" s="231"/>
      <c r="BX279" s="231"/>
      <c r="BY279" s="231"/>
      <c r="BZ279" s="231"/>
      <c r="CA279" s="231"/>
      <c r="CB279" s="231"/>
      <c r="CC279" s="231"/>
      <c r="CD279" s="231"/>
      <c r="CE279" s="231"/>
      <c r="CF279" s="231"/>
      <c r="CG279" s="231"/>
      <c r="CH279" s="231"/>
      <c r="CI279" s="231"/>
      <c r="CJ279" s="231"/>
      <c r="CK279" s="231"/>
      <c r="CL279" s="231"/>
      <c r="CM279" s="231"/>
      <c r="CN279" s="231"/>
      <c r="CO279" s="231"/>
      <c r="CP279" s="231"/>
      <c r="CQ279" s="231"/>
      <c r="CR279" s="231"/>
      <c r="CS279" s="231"/>
      <c r="CT279" s="231"/>
      <c r="CU279" s="231"/>
      <c r="CV279" s="231"/>
      <c r="CW279" s="231"/>
      <c r="CX279" s="231"/>
      <c r="CY279" s="231"/>
      <c r="CZ279" s="231"/>
      <c r="DA279" s="231"/>
      <c r="DB279" s="231"/>
      <c r="DC279" s="231"/>
      <c r="DD279" s="231"/>
      <c r="DE279" s="231"/>
      <c r="DF279" s="231"/>
      <c r="DG279" s="231"/>
      <c r="DH279" s="231"/>
      <c r="DI279" s="231"/>
      <c r="DJ279" s="231"/>
      <c r="DK279" s="231"/>
      <c r="DL279" s="231"/>
      <c r="DM279" s="231"/>
      <c r="DN279" s="231"/>
      <c r="DO279" s="231"/>
      <c r="DP279" s="231"/>
      <c r="DQ279" s="231"/>
      <c r="DR279" s="231"/>
      <c r="DS279" s="231"/>
      <c r="DT279" s="231"/>
      <c r="DU279" s="231"/>
      <c r="DV279" s="231"/>
      <c r="DW279" s="231"/>
      <c r="DX279" s="231"/>
      <c r="DY279" s="231"/>
      <c r="DZ279" s="231"/>
      <c r="EA279" s="231"/>
      <c r="EB279" s="231"/>
      <c r="EC279" s="231"/>
      <c r="ED279" s="231"/>
      <c r="EE279" s="231"/>
      <c r="EF279" s="231"/>
      <c r="EG279" s="231"/>
      <c r="EH279" s="231"/>
      <c r="EI279" s="231"/>
      <c r="EJ279" s="231"/>
      <c r="EK279" s="231"/>
      <c r="EL279" s="231"/>
      <c r="EM279" s="231"/>
      <c r="EN279" s="231"/>
      <c r="EO279" s="231"/>
      <c r="EP279" s="231"/>
      <c r="EQ279" s="231"/>
      <c r="ER279" s="231"/>
      <c r="ES279" s="231"/>
      <c r="ET279" s="231"/>
      <c r="EU279" s="231"/>
      <c r="EV279" s="231"/>
      <c r="EW279" s="231"/>
      <c r="EX279" s="231"/>
      <c r="EY279" s="231"/>
      <c r="EZ279" s="231"/>
      <c r="FA279" s="231"/>
      <c r="FB279" s="231"/>
      <c r="FC279" s="231"/>
      <c r="FD279" s="231"/>
      <c r="FE279" s="231"/>
      <c r="FF279" s="231"/>
      <c r="FG279" s="231"/>
      <c r="FH279" s="231"/>
      <c r="FI279" s="231"/>
      <c r="FJ279" s="231"/>
      <c r="FK279" s="231"/>
      <c r="FL279" s="231"/>
      <c r="FM279" s="231"/>
      <c r="FN279" s="231"/>
      <c r="FO279" s="231"/>
      <c r="FP279" s="231"/>
      <c r="FQ279" s="231"/>
      <c r="FR279" s="231"/>
      <c r="FS279" s="231"/>
      <c r="FT279" s="231"/>
      <c r="FU279" s="231"/>
      <c r="FV279" s="231"/>
      <c r="FW279" s="231"/>
      <c r="FX279" s="231"/>
      <c r="FY279" s="231"/>
      <c r="FZ279" s="231"/>
      <c r="GA279" s="231"/>
      <c r="GB279" s="231"/>
      <c r="GC279" s="231"/>
      <c r="GD279" s="231"/>
      <c r="GE279" s="231"/>
      <c r="GF279" s="231"/>
      <c r="GG279" s="231"/>
      <c r="GH279" s="231"/>
      <c r="GI279" s="231"/>
      <c r="GJ279" s="231"/>
      <c r="GK279" s="231"/>
      <c r="GL279" s="231"/>
      <c r="GM279" s="231"/>
      <c r="GN279" s="231"/>
      <c r="GO279" s="231"/>
      <c r="GP279" s="231"/>
      <c r="GQ279" s="231"/>
      <c r="GR279" s="231"/>
      <c r="GS279" s="231"/>
      <c r="GT279" s="231"/>
      <c r="GU279" s="231"/>
      <c r="GV279" s="231"/>
      <c r="GW279" s="231"/>
      <c r="GX279" s="231"/>
      <c r="GY279" s="231"/>
      <c r="GZ279" s="231"/>
      <c r="HA279" s="231"/>
      <c r="HB279" s="231"/>
      <c r="HC279" s="231"/>
      <c r="HD279" s="231"/>
      <c r="HE279" s="231"/>
      <c r="HF279" s="231"/>
      <c r="HG279" s="231"/>
      <c r="HH279" s="231"/>
      <c r="HI279" s="231"/>
      <c r="HJ279" s="231"/>
      <c r="HK279" s="231"/>
      <c r="HL279" s="231"/>
      <c r="HM279" s="231"/>
      <c r="HN279" s="231"/>
      <c r="HO279" s="231"/>
      <c r="HP279" s="231"/>
      <c r="HQ279" s="231"/>
      <c r="HR279" s="231"/>
      <c r="HS279" s="231"/>
      <c r="HT279" s="231"/>
      <c r="HU279" s="231"/>
      <c r="HV279" s="231"/>
      <c r="HW279" s="231"/>
      <c r="HX279" s="231"/>
      <c r="HY279" s="231"/>
      <c r="HZ279" s="231"/>
      <c r="IA279" s="231"/>
      <c r="IB279" s="231"/>
      <c r="IC279" s="231"/>
      <c r="ID279" s="231"/>
      <c r="IE279" s="231"/>
      <c r="IF279" s="231"/>
      <c r="IG279" s="231"/>
      <c r="IH279" s="231"/>
      <c r="II279" s="231"/>
      <c r="IJ279" s="231"/>
      <c r="IK279" s="231"/>
      <c r="IL279" s="231"/>
      <c r="IM279" s="231"/>
      <c r="IN279" s="231"/>
      <c r="IO279" s="231"/>
      <c r="IP279" s="231"/>
      <c r="IQ279" s="231"/>
      <c r="IR279" s="231"/>
      <c r="IS279" s="231"/>
      <c r="IT279" s="231"/>
      <c r="IU279" s="231"/>
      <c r="IV279" s="231"/>
    </row>
    <row r="280" spans="1:256" hidden="1">
      <c r="A280" s="822"/>
      <c r="B280" s="798"/>
      <c r="C280" s="238" t="s">
        <v>2</v>
      </c>
      <c r="D280" s="239">
        <f>D278+D279</f>
        <v>590000</v>
      </c>
      <c r="E280" s="240">
        <f t="shared" ref="E280:P280" si="117">E278+E279</f>
        <v>590000</v>
      </c>
      <c r="F280" s="240">
        <f t="shared" si="117"/>
        <v>520000</v>
      </c>
      <c r="G280" s="240">
        <f t="shared" si="117"/>
        <v>209348</v>
      </c>
      <c r="H280" s="240">
        <f t="shared" si="117"/>
        <v>310652</v>
      </c>
      <c r="I280" s="240">
        <f t="shared" si="117"/>
        <v>70000</v>
      </c>
      <c r="J280" s="240">
        <f t="shared" si="117"/>
        <v>0</v>
      </c>
      <c r="K280" s="240">
        <f t="shared" si="117"/>
        <v>0</v>
      </c>
      <c r="L280" s="240">
        <f t="shared" si="117"/>
        <v>0</v>
      </c>
      <c r="M280" s="240">
        <f t="shared" si="117"/>
        <v>0</v>
      </c>
      <c r="N280" s="240">
        <f t="shared" si="117"/>
        <v>0</v>
      </c>
      <c r="O280" s="240">
        <f t="shared" si="117"/>
        <v>0</v>
      </c>
      <c r="P280" s="240">
        <f t="shared" si="117"/>
        <v>0</v>
      </c>
      <c r="Q280" s="241"/>
      <c r="R280" s="241"/>
      <c r="S280" s="241"/>
      <c r="T280" s="241"/>
      <c r="U280" s="241"/>
      <c r="V280" s="231"/>
      <c r="W280" s="231"/>
      <c r="X280" s="231"/>
      <c r="Y280" s="231"/>
      <c r="Z280" s="231"/>
      <c r="AA280" s="231"/>
      <c r="AB280" s="231"/>
      <c r="AC280" s="231"/>
      <c r="AD280" s="231"/>
      <c r="AE280" s="231"/>
      <c r="AF280" s="231"/>
      <c r="AG280" s="231"/>
      <c r="AH280" s="231"/>
      <c r="AI280" s="231"/>
      <c r="AJ280" s="231"/>
      <c r="AK280" s="231"/>
      <c r="AL280" s="231"/>
      <c r="AM280" s="231"/>
      <c r="AN280" s="231"/>
      <c r="AO280" s="231"/>
      <c r="AP280" s="231"/>
      <c r="AQ280" s="231"/>
      <c r="AR280" s="231"/>
      <c r="AS280" s="231"/>
      <c r="AT280" s="231"/>
      <c r="AU280" s="231"/>
      <c r="AV280" s="231"/>
      <c r="AW280" s="231"/>
      <c r="AX280" s="231"/>
      <c r="AY280" s="231"/>
      <c r="AZ280" s="231"/>
      <c r="BA280" s="231"/>
      <c r="BB280" s="231"/>
      <c r="BC280" s="231"/>
      <c r="BD280" s="231"/>
      <c r="BE280" s="231"/>
      <c r="BF280" s="231"/>
      <c r="BG280" s="231"/>
      <c r="BH280" s="231"/>
      <c r="BI280" s="231"/>
      <c r="BJ280" s="231"/>
      <c r="BK280" s="231"/>
      <c r="BL280" s="231"/>
      <c r="BM280" s="231"/>
      <c r="BN280" s="231"/>
      <c r="BO280" s="231"/>
      <c r="BP280" s="231"/>
      <c r="BQ280" s="231"/>
      <c r="BR280" s="231"/>
      <c r="BS280" s="231"/>
      <c r="BT280" s="231"/>
      <c r="BU280" s="231"/>
      <c r="BV280" s="231"/>
      <c r="BW280" s="231"/>
      <c r="BX280" s="231"/>
      <c r="BY280" s="231"/>
      <c r="BZ280" s="231"/>
      <c r="CA280" s="231"/>
      <c r="CB280" s="231"/>
      <c r="CC280" s="231"/>
      <c r="CD280" s="231"/>
      <c r="CE280" s="231"/>
      <c r="CF280" s="231"/>
      <c r="CG280" s="231"/>
      <c r="CH280" s="231"/>
      <c r="CI280" s="231"/>
      <c r="CJ280" s="231"/>
      <c r="CK280" s="231"/>
      <c r="CL280" s="231"/>
      <c r="CM280" s="231"/>
      <c r="CN280" s="231"/>
      <c r="CO280" s="231"/>
      <c r="CP280" s="231"/>
      <c r="CQ280" s="231"/>
      <c r="CR280" s="231"/>
      <c r="CS280" s="231"/>
      <c r="CT280" s="231"/>
      <c r="CU280" s="231"/>
      <c r="CV280" s="231"/>
      <c r="CW280" s="231"/>
      <c r="CX280" s="231"/>
      <c r="CY280" s="231"/>
      <c r="CZ280" s="231"/>
      <c r="DA280" s="231"/>
      <c r="DB280" s="231"/>
      <c r="DC280" s="231"/>
      <c r="DD280" s="231"/>
      <c r="DE280" s="231"/>
      <c r="DF280" s="231"/>
      <c r="DG280" s="231"/>
      <c r="DH280" s="231"/>
      <c r="DI280" s="231"/>
      <c r="DJ280" s="231"/>
      <c r="DK280" s="231"/>
      <c r="DL280" s="231"/>
      <c r="DM280" s="231"/>
      <c r="DN280" s="231"/>
      <c r="DO280" s="231"/>
      <c r="DP280" s="231"/>
      <c r="DQ280" s="231"/>
      <c r="DR280" s="231"/>
      <c r="DS280" s="231"/>
      <c r="DT280" s="231"/>
      <c r="DU280" s="231"/>
      <c r="DV280" s="231"/>
      <c r="DW280" s="231"/>
      <c r="DX280" s="231"/>
      <c r="DY280" s="231"/>
      <c r="DZ280" s="231"/>
      <c r="EA280" s="231"/>
      <c r="EB280" s="231"/>
      <c r="EC280" s="231"/>
      <c r="ED280" s="231"/>
      <c r="EE280" s="231"/>
      <c r="EF280" s="231"/>
      <c r="EG280" s="231"/>
      <c r="EH280" s="231"/>
      <c r="EI280" s="231"/>
      <c r="EJ280" s="231"/>
      <c r="EK280" s="231"/>
      <c r="EL280" s="231"/>
      <c r="EM280" s="231"/>
      <c r="EN280" s="231"/>
      <c r="EO280" s="231"/>
      <c r="EP280" s="231"/>
      <c r="EQ280" s="231"/>
      <c r="ER280" s="231"/>
      <c r="ES280" s="231"/>
      <c r="ET280" s="231"/>
      <c r="EU280" s="231"/>
      <c r="EV280" s="231"/>
      <c r="EW280" s="231"/>
      <c r="EX280" s="231"/>
      <c r="EY280" s="231"/>
      <c r="EZ280" s="231"/>
      <c r="FA280" s="231"/>
      <c r="FB280" s="231"/>
      <c r="FC280" s="231"/>
      <c r="FD280" s="231"/>
      <c r="FE280" s="231"/>
      <c r="FF280" s="231"/>
      <c r="FG280" s="231"/>
      <c r="FH280" s="231"/>
      <c r="FI280" s="231"/>
      <c r="FJ280" s="231"/>
      <c r="FK280" s="231"/>
      <c r="FL280" s="231"/>
      <c r="FM280" s="231"/>
      <c r="FN280" s="231"/>
      <c r="FO280" s="231"/>
      <c r="FP280" s="231"/>
      <c r="FQ280" s="231"/>
      <c r="FR280" s="231"/>
      <c r="FS280" s="231"/>
      <c r="FT280" s="231"/>
      <c r="FU280" s="231"/>
      <c r="FV280" s="231"/>
      <c r="FW280" s="231"/>
      <c r="FX280" s="231"/>
      <c r="FY280" s="231"/>
      <c r="FZ280" s="231"/>
      <c r="GA280" s="231"/>
      <c r="GB280" s="231"/>
      <c r="GC280" s="231"/>
      <c r="GD280" s="231"/>
      <c r="GE280" s="231"/>
      <c r="GF280" s="231"/>
      <c r="GG280" s="231"/>
      <c r="GH280" s="231"/>
      <c r="GI280" s="231"/>
      <c r="GJ280" s="231"/>
      <c r="GK280" s="231"/>
      <c r="GL280" s="231"/>
      <c r="GM280" s="231"/>
      <c r="GN280" s="231"/>
      <c r="GO280" s="231"/>
      <c r="GP280" s="231"/>
      <c r="GQ280" s="231"/>
      <c r="GR280" s="231"/>
      <c r="GS280" s="231"/>
      <c r="GT280" s="231"/>
      <c r="GU280" s="231"/>
      <c r="GV280" s="231"/>
      <c r="GW280" s="231"/>
      <c r="GX280" s="231"/>
      <c r="GY280" s="231"/>
      <c r="GZ280" s="231"/>
      <c r="HA280" s="231"/>
      <c r="HB280" s="231"/>
      <c r="HC280" s="231"/>
      <c r="HD280" s="231"/>
      <c r="HE280" s="231"/>
      <c r="HF280" s="231"/>
      <c r="HG280" s="231"/>
      <c r="HH280" s="231"/>
      <c r="HI280" s="231"/>
      <c r="HJ280" s="231"/>
      <c r="HK280" s="231"/>
      <c r="HL280" s="231"/>
      <c r="HM280" s="231"/>
      <c r="HN280" s="231"/>
      <c r="HO280" s="231"/>
      <c r="HP280" s="231"/>
      <c r="HQ280" s="231"/>
      <c r="HR280" s="231"/>
      <c r="HS280" s="231"/>
      <c r="HT280" s="231"/>
      <c r="HU280" s="231"/>
      <c r="HV280" s="231"/>
      <c r="HW280" s="231"/>
      <c r="HX280" s="231"/>
      <c r="HY280" s="231"/>
      <c r="HZ280" s="231"/>
      <c r="IA280" s="231"/>
      <c r="IB280" s="231"/>
      <c r="IC280" s="231"/>
      <c r="ID280" s="231"/>
      <c r="IE280" s="231"/>
      <c r="IF280" s="231"/>
      <c r="IG280" s="231"/>
      <c r="IH280" s="231"/>
      <c r="II280" s="231"/>
      <c r="IJ280" s="231"/>
      <c r="IK280" s="231"/>
      <c r="IL280" s="231"/>
      <c r="IM280" s="231"/>
      <c r="IN280" s="231"/>
      <c r="IO280" s="231"/>
      <c r="IP280" s="231"/>
      <c r="IQ280" s="231"/>
      <c r="IR280" s="231"/>
      <c r="IS280" s="231"/>
      <c r="IT280" s="231"/>
      <c r="IU280" s="231"/>
      <c r="IV280" s="231"/>
    </row>
    <row r="281" spans="1:256" hidden="1">
      <c r="A281" s="820">
        <v>85217</v>
      </c>
      <c r="B281" s="796" t="s">
        <v>587</v>
      </c>
      <c r="C281" s="247" t="s">
        <v>0</v>
      </c>
      <c r="D281" s="248">
        <f>E281+M281</f>
        <v>4924992</v>
      </c>
      <c r="E281" s="249">
        <f>F281+I281+J281+K281+L281</f>
        <v>4665182</v>
      </c>
      <c r="F281" s="249">
        <f>G281+H281</f>
        <v>4659362</v>
      </c>
      <c r="G281" s="249">
        <v>3265541</v>
      </c>
      <c r="H281" s="249">
        <v>1393821</v>
      </c>
      <c r="I281" s="249">
        <v>0</v>
      </c>
      <c r="J281" s="249">
        <v>5820</v>
      </c>
      <c r="K281" s="249">
        <v>0</v>
      </c>
      <c r="L281" s="249">
        <v>0</v>
      </c>
      <c r="M281" s="249">
        <f t="shared" si="115"/>
        <v>259810</v>
      </c>
      <c r="N281" s="249">
        <v>259810</v>
      </c>
      <c r="O281" s="249">
        <v>0</v>
      </c>
      <c r="P281" s="249">
        <v>0</v>
      </c>
      <c r="Q281" s="250"/>
      <c r="R281" s="250"/>
      <c r="S281" s="250"/>
      <c r="T281" s="250"/>
      <c r="U281" s="250"/>
      <c r="V281" s="251"/>
      <c r="W281" s="251"/>
      <c r="X281" s="251"/>
      <c r="Y281" s="251"/>
      <c r="Z281" s="251"/>
      <c r="AA281" s="251"/>
      <c r="AB281" s="251"/>
      <c r="AC281" s="251"/>
      <c r="AD281" s="251"/>
      <c r="AE281" s="251"/>
      <c r="AF281" s="251"/>
      <c r="AG281" s="251"/>
      <c r="AH281" s="251"/>
      <c r="AI281" s="251"/>
      <c r="AJ281" s="251"/>
      <c r="AK281" s="251"/>
      <c r="AL281" s="251"/>
      <c r="AM281" s="251"/>
      <c r="AN281" s="251"/>
      <c r="AO281" s="251"/>
      <c r="AP281" s="251"/>
      <c r="AQ281" s="251"/>
      <c r="AR281" s="251"/>
      <c r="AS281" s="251"/>
      <c r="AT281" s="251"/>
      <c r="AU281" s="251"/>
      <c r="AV281" s="251"/>
      <c r="AW281" s="251"/>
      <c r="AX281" s="251"/>
      <c r="AY281" s="251"/>
      <c r="AZ281" s="251"/>
      <c r="BA281" s="251"/>
      <c r="BB281" s="251"/>
      <c r="BC281" s="251"/>
      <c r="BD281" s="251"/>
      <c r="BE281" s="251"/>
      <c r="BF281" s="251"/>
      <c r="BG281" s="251"/>
      <c r="BH281" s="251"/>
      <c r="BI281" s="251"/>
      <c r="BJ281" s="251"/>
      <c r="BK281" s="251"/>
      <c r="BL281" s="251"/>
      <c r="BM281" s="251"/>
      <c r="BN281" s="251"/>
      <c r="BO281" s="251"/>
      <c r="BP281" s="251"/>
      <c r="BQ281" s="251"/>
      <c r="BR281" s="251"/>
      <c r="BS281" s="251"/>
      <c r="BT281" s="251"/>
      <c r="BU281" s="251"/>
      <c r="BV281" s="251"/>
      <c r="BW281" s="251"/>
      <c r="BX281" s="251"/>
      <c r="BY281" s="251"/>
      <c r="BZ281" s="251"/>
      <c r="CA281" s="251"/>
      <c r="CB281" s="251"/>
      <c r="CC281" s="251"/>
      <c r="CD281" s="251"/>
      <c r="CE281" s="251"/>
      <c r="CF281" s="251"/>
      <c r="CG281" s="251"/>
      <c r="CH281" s="251"/>
      <c r="CI281" s="251"/>
      <c r="CJ281" s="251"/>
      <c r="CK281" s="251"/>
      <c r="CL281" s="251"/>
      <c r="CM281" s="251"/>
      <c r="CN281" s="251"/>
      <c r="CO281" s="251"/>
      <c r="CP281" s="251"/>
      <c r="CQ281" s="251"/>
      <c r="CR281" s="251"/>
      <c r="CS281" s="251"/>
      <c r="CT281" s="251"/>
      <c r="CU281" s="251"/>
      <c r="CV281" s="251"/>
      <c r="CW281" s="251"/>
      <c r="CX281" s="251"/>
      <c r="CY281" s="251"/>
      <c r="CZ281" s="251"/>
      <c r="DA281" s="251"/>
      <c r="DB281" s="251"/>
      <c r="DC281" s="251"/>
      <c r="DD281" s="251"/>
      <c r="DE281" s="251"/>
      <c r="DF281" s="251"/>
      <c r="DG281" s="251"/>
      <c r="DH281" s="251"/>
      <c r="DI281" s="251"/>
      <c r="DJ281" s="251"/>
      <c r="DK281" s="251"/>
      <c r="DL281" s="251"/>
      <c r="DM281" s="251"/>
      <c r="DN281" s="251"/>
      <c r="DO281" s="251"/>
      <c r="DP281" s="251"/>
      <c r="DQ281" s="251"/>
      <c r="DR281" s="251"/>
      <c r="DS281" s="251"/>
      <c r="DT281" s="251"/>
      <c r="DU281" s="251"/>
      <c r="DV281" s="251"/>
      <c r="DW281" s="251"/>
      <c r="DX281" s="251"/>
      <c r="DY281" s="251"/>
      <c r="DZ281" s="251"/>
      <c r="EA281" s="251"/>
      <c r="EB281" s="251"/>
      <c r="EC281" s="251"/>
      <c r="ED281" s="251"/>
      <c r="EE281" s="251"/>
      <c r="EF281" s="251"/>
      <c r="EG281" s="251"/>
      <c r="EH281" s="251"/>
      <c r="EI281" s="251"/>
      <c r="EJ281" s="251"/>
      <c r="EK281" s="251"/>
      <c r="EL281" s="251"/>
      <c r="EM281" s="251"/>
      <c r="EN281" s="251"/>
      <c r="EO281" s="251"/>
      <c r="EP281" s="251"/>
      <c r="EQ281" s="251"/>
      <c r="ER281" s="251"/>
      <c r="ES281" s="251"/>
      <c r="ET281" s="251"/>
      <c r="EU281" s="251"/>
      <c r="EV281" s="251"/>
      <c r="EW281" s="251"/>
      <c r="EX281" s="251"/>
      <c r="EY281" s="251"/>
      <c r="EZ281" s="251"/>
      <c r="FA281" s="251"/>
      <c r="FB281" s="251"/>
      <c r="FC281" s="251"/>
      <c r="FD281" s="251"/>
      <c r="FE281" s="251"/>
      <c r="FF281" s="251"/>
      <c r="FG281" s="251"/>
      <c r="FH281" s="251"/>
      <c r="FI281" s="251"/>
      <c r="FJ281" s="251"/>
      <c r="FK281" s="251"/>
      <c r="FL281" s="251"/>
      <c r="FM281" s="251"/>
      <c r="FN281" s="251"/>
      <c r="FO281" s="251"/>
      <c r="FP281" s="251"/>
      <c r="FQ281" s="251"/>
      <c r="FR281" s="251"/>
      <c r="FS281" s="251"/>
      <c r="FT281" s="251"/>
      <c r="FU281" s="251"/>
      <c r="FV281" s="251"/>
      <c r="FW281" s="251"/>
      <c r="FX281" s="251"/>
      <c r="FY281" s="251"/>
      <c r="FZ281" s="251"/>
      <c r="GA281" s="251"/>
      <c r="GB281" s="251"/>
      <c r="GC281" s="251"/>
      <c r="GD281" s="251"/>
      <c r="GE281" s="251"/>
      <c r="GF281" s="251"/>
      <c r="GG281" s="251"/>
      <c r="GH281" s="251"/>
      <c r="GI281" s="251"/>
      <c r="GJ281" s="251"/>
      <c r="GK281" s="251"/>
      <c r="GL281" s="251"/>
      <c r="GM281" s="251"/>
      <c r="GN281" s="251"/>
      <c r="GO281" s="251"/>
      <c r="GP281" s="251"/>
      <c r="GQ281" s="251"/>
      <c r="GR281" s="251"/>
      <c r="GS281" s="251"/>
      <c r="GT281" s="251"/>
      <c r="GU281" s="251"/>
      <c r="GV281" s="251"/>
      <c r="GW281" s="251"/>
      <c r="GX281" s="251"/>
      <c r="GY281" s="251"/>
      <c r="GZ281" s="251"/>
      <c r="HA281" s="251"/>
      <c r="HB281" s="251"/>
      <c r="HC281" s="251"/>
      <c r="HD281" s="251"/>
      <c r="HE281" s="251"/>
      <c r="HF281" s="251"/>
      <c r="HG281" s="251"/>
      <c r="HH281" s="251"/>
      <c r="HI281" s="251"/>
      <c r="HJ281" s="251"/>
      <c r="HK281" s="251"/>
      <c r="HL281" s="251"/>
      <c r="HM281" s="251"/>
      <c r="HN281" s="251"/>
      <c r="HO281" s="251"/>
      <c r="HP281" s="251"/>
      <c r="HQ281" s="251"/>
      <c r="HR281" s="251"/>
      <c r="HS281" s="251"/>
      <c r="HT281" s="251"/>
      <c r="HU281" s="251"/>
      <c r="HV281" s="251"/>
      <c r="HW281" s="251"/>
      <c r="HX281" s="251"/>
      <c r="HY281" s="251"/>
      <c r="HZ281" s="251"/>
      <c r="IA281" s="251"/>
      <c r="IB281" s="251"/>
      <c r="IC281" s="251"/>
      <c r="ID281" s="251"/>
      <c r="IE281" s="251"/>
      <c r="IF281" s="251"/>
      <c r="IG281" s="251"/>
      <c r="IH281" s="251"/>
      <c r="II281" s="251"/>
      <c r="IJ281" s="251"/>
      <c r="IK281" s="251"/>
      <c r="IL281" s="251"/>
      <c r="IM281" s="251"/>
      <c r="IN281" s="251"/>
      <c r="IO281" s="251"/>
      <c r="IP281" s="251"/>
      <c r="IQ281" s="251"/>
      <c r="IR281" s="251"/>
      <c r="IS281" s="251"/>
      <c r="IT281" s="251"/>
      <c r="IU281" s="251"/>
      <c r="IV281" s="251"/>
    </row>
    <row r="282" spans="1:256" hidden="1">
      <c r="A282" s="821"/>
      <c r="B282" s="797"/>
      <c r="C282" s="247" t="s">
        <v>1</v>
      </c>
      <c r="D282" s="248">
        <f>E282+M282</f>
        <v>0</v>
      </c>
      <c r="E282" s="249">
        <f>F282+I282+J282+K282+L282</f>
        <v>0</v>
      </c>
      <c r="F282" s="249">
        <f>G282+H282</f>
        <v>0</v>
      </c>
      <c r="G282" s="249">
        <v>0</v>
      </c>
      <c r="H282" s="249">
        <v>0</v>
      </c>
      <c r="I282" s="249"/>
      <c r="J282" s="249"/>
      <c r="K282" s="249"/>
      <c r="L282" s="249"/>
      <c r="M282" s="249">
        <f t="shared" si="115"/>
        <v>0</v>
      </c>
      <c r="N282" s="249"/>
      <c r="O282" s="249"/>
      <c r="P282" s="249"/>
      <c r="Q282" s="250"/>
      <c r="R282" s="250"/>
      <c r="S282" s="250"/>
      <c r="T282" s="250"/>
      <c r="U282" s="250"/>
      <c r="V282" s="251"/>
      <c r="W282" s="251"/>
      <c r="X282" s="251"/>
      <c r="Y282" s="251"/>
      <c r="Z282" s="251"/>
      <c r="AA282" s="251"/>
      <c r="AB282" s="251"/>
      <c r="AC282" s="251"/>
      <c r="AD282" s="251"/>
      <c r="AE282" s="251"/>
      <c r="AF282" s="251"/>
      <c r="AG282" s="251"/>
      <c r="AH282" s="251"/>
      <c r="AI282" s="251"/>
      <c r="AJ282" s="251"/>
      <c r="AK282" s="251"/>
      <c r="AL282" s="251"/>
      <c r="AM282" s="251"/>
      <c r="AN282" s="251"/>
      <c r="AO282" s="251"/>
      <c r="AP282" s="251"/>
      <c r="AQ282" s="251"/>
      <c r="AR282" s="251"/>
      <c r="AS282" s="251"/>
      <c r="AT282" s="251"/>
      <c r="AU282" s="251"/>
      <c r="AV282" s="251"/>
      <c r="AW282" s="251"/>
      <c r="AX282" s="251"/>
      <c r="AY282" s="251"/>
      <c r="AZ282" s="251"/>
      <c r="BA282" s="251"/>
      <c r="BB282" s="251"/>
      <c r="BC282" s="251"/>
      <c r="BD282" s="251"/>
      <c r="BE282" s="251"/>
      <c r="BF282" s="251"/>
      <c r="BG282" s="251"/>
      <c r="BH282" s="251"/>
      <c r="BI282" s="251"/>
      <c r="BJ282" s="251"/>
      <c r="BK282" s="251"/>
      <c r="BL282" s="251"/>
      <c r="BM282" s="251"/>
      <c r="BN282" s="251"/>
      <c r="BO282" s="251"/>
      <c r="BP282" s="251"/>
      <c r="BQ282" s="251"/>
      <c r="BR282" s="251"/>
      <c r="BS282" s="251"/>
      <c r="BT282" s="251"/>
      <c r="BU282" s="251"/>
      <c r="BV282" s="251"/>
      <c r="BW282" s="251"/>
      <c r="BX282" s="251"/>
      <c r="BY282" s="251"/>
      <c r="BZ282" s="251"/>
      <c r="CA282" s="251"/>
      <c r="CB282" s="251"/>
      <c r="CC282" s="251"/>
      <c r="CD282" s="251"/>
      <c r="CE282" s="251"/>
      <c r="CF282" s="251"/>
      <c r="CG282" s="251"/>
      <c r="CH282" s="251"/>
      <c r="CI282" s="251"/>
      <c r="CJ282" s="251"/>
      <c r="CK282" s="251"/>
      <c r="CL282" s="251"/>
      <c r="CM282" s="251"/>
      <c r="CN282" s="251"/>
      <c r="CO282" s="251"/>
      <c r="CP282" s="251"/>
      <c r="CQ282" s="251"/>
      <c r="CR282" s="251"/>
      <c r="CS282" s="251"/>
      <c r="CT282" s="251"/>
      <c r="CU282" s="251"/>
      <c r="CV282" s="251"/>
      <c r="CW282" s="251"/>
      <c r="CX282" s="251"/>
      <c r="CY282" s="251"/>
      <c r="CZ282" s="251"/>
      <c r="DA282" s="251"/>
      <c r="DB282" s="251"/>
      <c r="DC282" s="251"/>
      <c r="DD282" s="251"/>
      <c r="DE282" s="251"/>
      <c r="DF282" s="251"/>
      <c r="DG282" s="251"/>
      <c r="DH282" s="251"/>
      <c r="DI282" s="251"/>
      <c r="DJ282" s="251"/>
      <c r="DK282" s="251"/>
      <c r="DL282" s="251"/>
      <c r="DM282" s="251"/>
      <c r="DN282" s="251"/>
      <c r="DO282" s="251"/>
      <c r="DP282" s="251"/>
      <c r="DQ282" s="251"/>
      <c r="DR282" s="251"/>
      <c r="DS282" s="251"/>
      <c r="DT282" s="251"/>
      <c r="DU282" s="251"/>
      <c r="DV282" s="251"/>
      <c r="DW282" s="251"/>
      <c r="DX282" s="251"/>
      <c r="DY282" s="251"/>
      <c r="DZ282" s="251"/>
      <c r="EA282" s="251"/>
      <c r="EB282" s="251"/>
      <c r="EC282" s="251"/>
      <c r="ED282" s="251"/>
      <c r="EE282" s="251"/>
      <c r="EF282" s="251"/>
      <c r="EG282" s="251"/>
      <c r="EH282" s="251"/>
      <c r="EI282" s="251"/>
      <c r="EJ282" s="251"/>
      <c r="EK282" s="251"/>
      <c r="EL282" s="251"/>
      <c r="EM282" s="251"/>
      <c r="EN282" s="251"/>
      <c r="EO282" s="251"/>
      <c r="EP282" s="251"/>
      <c r="EQ282" s="251"/>
      <c r="ER282" s="251"/>
      <c r="ES282" s="251"/>
      <c r="ET282" s="251"/>
      <c r="EU282" s="251"/>
      <c r="EV282" s="251"/>
      <c r="EW282" s="251"/>
      <c r="EX282" s="251"/>
      <c r="EY282" s="251"/>
      <c r="EZ282" s="251"/>
      <c r="FA282" s="251"/>
      <c r="FB282" s="251"/>
      <c r="FC282" s="251"/>
      <c r="FD282" s="251"/>
      <c r="FE282" s="251"/>
      <c r="FF282" s="251"/>
      <c r="FG282" s="251"/>
      <c r="FH282" s="251"/>
      <c r="FI282" s="251"/>
      <c r="FJ282" s="251"/>
      <c r="FK282" s="251"/>
      <c r="FL282" s="251"/>
      <c r="FM282" s="251"/>
      <c r="FN282" s="251"/>
      <c r="FO282" s="251"/>
      <c r="FP282" s="251"/>
      <c r="FQ282" s="251"/>
      <c r="FR282" s="251"/>
      <c r="FS282" s="251"/>
      <c r="FT282" s="251"/>
      <c r="FU282" s="251"/>
      <c r="FV282" s="251"/>
      <c r="FW282" s="251"/>
      <c r="FX282" s="251"/>
      <c r="FY282" s="251"/>
      <c r="FZ282" s="251"/>
      <c r="GA282" s="251"/>
      <c r="GB282" s="251"/>
      <c r="GC282" s="251"/>
      <c r="GD282" s="251"/>
      <c r="GE282" s="251"/>
      <c r="GF282" s="251"/>
      <c r="GG282" s="251"/>
      <c r="GH282" s="251"/>
      <c r="GI282" s="251"/>
      <c r="GJ282" s="251"/>
      <c r="GK282" s="251"/>
      <c r="GL282" s="251"/>
      <c r="GM282" s="251"/>
      <c r="GN282" s="251"/>
      <c r="GO282" s="251"/>
      <c r="GP282" s="251"/>
      <c r="GQ282" s="251"/>
      <c r="GR282" s="251"/>
      <c r="GS282" s="251"/>
      <c r="GT282" s="251"/>
      <c r="GU282" s="251"/>
      <c r="GV282" s="251"/>
      <c r="GW282" s="251"/>
      <c r="GX282" s="251"/>
      <c r="GY282" s="251"/>
      <c r="GZ282" s="251"/>
      <c r="HA282" s="251"/>
      <c r="HB282" s="251"/>
      <c r="HC282" s="251"/>
      <c r="HD282" s="251"/>
      <c r="HE282" s="251"/>
      <c r="HF282" s="251"/>
      <c r="HG282" s="251"/>
      <c r="HH282" s="251"/>
      <c r="HI282" s="251"/>
      <c r="HJ282" s="251"/>
      <c r="HK282" s="251"/>
      <c r="HL282" s="251"/>
      <c r="HM282" s="251"/>
      <c r="HN282" s="251"/>
      <c r="HO282" s="251"/>
      <c r="HP282" s="251"/>
      <c r="HQ282" s="251"/>
      <c r="HR282" s="251"/>
      <c r="HS282" s="251"/>
      <c r="HT282" s="251"/>
      <c r="HU282" s="251"/>
      <c r="HV282" s="251"/>
      <c r="HW282" s="251"/>
      <c r="HX282" s="251"/>
      <c r="HY282" s="251"/>
      <c r="HZ282" s="251"/>
      <c r="IA282" s="251"/>
      <c r="IB282" s="251"/>
      <c r="IC282" s="251"/>
      <c r="ID282" s="251"/>
      <c r="IE282" s="251"/>
      <c r="IF282" s="251"/>
      <c r="IG282" s="251"/>
      <c r="IH282" s="251"/>
      <c r="II282" s="251"/>
      <c r="IJ282" s="251"/>
      <c r="IK282" s="251"/>
      <c r="IL282" s="251"/>
      <c r="IM282" s="251"/>
      <c r="IN282" s="251"/>
      <c r="IO282" s="251"/>
      <c r="IP282" s="251"/>
      <c r="IQ282" s="251"/>
      <c r="IR282" s="251"/>
      <c r="IS282" s="251"/>
      <c r="IT282" s="251"/>
      <c r="IU282" s="251"/>
      <c r="IV282" s="251"/>
    </row>
    <row r="283" spans="1:256" hidden="1">
      <c r="A283" s="822"/>
      <c r="B283" s="798"/>
      <c r="C283" s="247" t="s">
        <v>2</v>
      </c>
      <c r="D283" s="248">
        <f>D281+D282</f>
        <v>4924992</v>
      </c>
      <c r="E283" s="249">
        <f t="shared" ref="E283:P283" si="118">E281+E282</f>
        <v>4665182</v>
      </c>
      <c r="F283" s="249">
        <f t="shared" si="118"/>
        <v>4659362</v>
      </c>
      <c r="G283" s="249">
        <f t="shared" si="118"/>
        <v>3265541</v>
      </c>
      <c r="H283" s="249">
        <f t="shared" si="118"/>
        <v>1393821</v>
      </c>
      <c r="I283" s="249">
        <f t="shared" si="118"/>
        <v>0</v>
      </c>
      <c r="J283" s="249">
        <f t="shared" si="118"/>
        <v>5820</v>
      </c>
      <c r="K283" s="249">
        <f t="shared" si="118"/>
        <v>0</v>
      </c>
      <c r="L283" s="249">
        <f t="shared" si="118"/>
        <v>0</v>
      </c>
      <c r="M283" s="249">
        <f t="shared" si="118"/>
        <v>259810</v>
      </c>
      <c r="N283" s="249">
        <f t="shared" si="118"/>
        <v>259810</v>
      </c>
      <c r="O283" s="249">
        <f t="shared" si="118"/>
        <v>0</v>
      </c>
      <c r="P283" s="249">
        <f t="shared" si="118"/>
        <v>0</v>
      </c>
      <c r="Q283" s="250"/>
      <c r="R283" s="250"/>
      <c r="S283" s="250"/>
      <c r="T283" s="250"/>
      <c r="U283" s="250"/>
      <c r="V283" s="251"/>
      <c r="W283" s="251"/>
      <c r="X283" s="251"/>
      <c r="Y283" s="251"/>
      <c r="Z283" s="251"/>
      <c r="AA283" s="251"/>
      <c r="AB283" s="251"/>
      <c r="AC283" s="251"/>
      <c r="AD283" s="251"/>
      <c r="AE283" s="251"/>
      <c r="AF283" s="251"/>
      <c r="AG283" s="251"/>
      <c r="AH283" s="251"/>
      <c r="AI283" s="251"/>
      <c r="AJ283" s="251"/>
      <c r="AK283" s="251"/>
      <c r="AL283" s="251"/>
      <c r="AM283" s="251"/>
      <c r="AN283" s="251"/>
      <c r="AO283" s="251"/>
      <c r="AP283" s="251"/>
      <c r="AQ283" s="251"/>
      <c r="AR283" s="251"/>
      <c r="AS283" s="251"/>
      <c r="AT283" s="251"/>
      <c r="AU283" s="251"/>
      <c r="AV283" s="251"/>
      <c r="AW283" s="251"/>
      <c r="AX283" s="251"/>
      <c r="AY283" s="251"/>
      <c r="AZ283" s="251"/>
      <c r="BA283" s="251"/>
      <c r="BB283" s="251"/>
      <c r="BC283" s="251"/>
      <c r="BD283" s="251"/>
      <c r="BE283" s="251"/>
      <c r="BF283" s="251"/>
      <c r="BG283" s="251"/>
      <c r="BH283" s="251"/>
      <c r="BI283" s="251"/>
      <c r="BJ283" s="251"/>
      <c r="BK283" s="251"/>
      <c r="BL283" s="251"/>
      <c r="BM283" s="251"/>
      <c r="BN283" s="251"/>
      <c r="BO283" s="251"/>
      <c r="BP283" s="251"/>
      <c r="BQ283" s="251"/>
      <c r="BR283" s="251"/>
      <c r="BS283" s="251"/>
      <c r="BT283" s="251"/>
      <c r="BU283" s="251"/>
      <c r="BV283" s="251"/>
      <c r="BW283" s="251"/>
      <c r="BX283" s="251"/>
      <c r="BY283" s="251"/>
      <c r="BZ283" s="251"/>
      <c r="CA283" s="251"/>
      <c r="CB283" s="251"/>
      <c r="CC283" s="251"/>
      <c r="CD283" s="251"/>
      <c r="CE283" s="251"/>
      <c r="CF283" s="251"/>
      <c r="CG283" s="251"/>
      <c r="CH283" s="251"/>
      <c r="CI283" s="251"/>
      <c r="CJ283" s="251"/>
      <c r="CK283" s="251"/>
      <c r="CL283" s="251"/>
      <c r="CM283" s="251"/>
      <c r="CN283" s="251"/>
      <c r="CO283" s="251"/>
      <c r="CP283" s="251"/>
      <c r="CQ283" s="251"/>
      <c r="CR283" s="251"/>
      <c r="CS283" s="251"/>
      <c r="CT283" s="251"/>
      <c r="CU283" s="251"/>
      <c r="CV283" s="251"/>
      <c r="CW283" s="251"/>
      <c r="CX283" s="251"/>
      <c r="CY283" s="251"/>
      <c r="CZ283" s="251"/>
      <c r="DA283" s="251"/>
      <c r="DB283" s="251"/>
      <c r="DC283" s="251"/>
      <c r="DD283" s="251"/>
      <c r="DE283" s="251"/>
      <c r="DF283" s="251"/>
      <c r="DG283" s="251"/>
      <c r="DH283" s="251"/>
      <c r="DI283" s="251"/>
      <c r="DJ283" s="251"/>
      <c r="DK283" s="251"/>
      <c r="DL283" s="251"/>
      <c r="DM283" s="251"/>
      <c r="DN283" s="251"/>
      <c r="DO283" s="251"/>
      <c r="DP283" s="251"/>
      <c r="DQ283" s="251"/>
      <c r="DR283" s="251"/>
      <c r="DS283" s="251"/>
      <c r="DT283" s="251"/>
      <c r="DU283" s="251"/>
      <c r="DV283" s="251"/>
      <c r="DW283" s="251"/>
      <c r="DX283" s="251"/>
      <c r="DY283" s="251"/>
      <c r="DZ283" s="251"/>
      <c r="EA283" s="251"/>
      <c r="EB283" s="251"/>
      <c r="EC283" s="251"/>
      <c r="ED283" s="251"/>
      <c r="EE283" s="251"/>
      <c r="EF283" s="251"/>
      <c r="EG283" s="251"/>
      <c r="EH283" s="251"/>
      <c r="EI283" s="251"/>
      <c r="EJ283" s="251"/>
      <c r="EK283" s="251"/>
      <c r="EL283" s="251"/>
      <c r="EM283" s="251"/>
      <c r="EN283" s="251"/>
      <c r="EO283" s="251"/>
      <c r="EP283" s="251"/>
      <c r="EQ283" s="251"/>
      <c r="ER283" s="251"/>
      <c r="ES283" s="251"/>
      <c r="ET283" s="251"/>
      <c r="EU283" s="251"/>
      <c r="EV283" s="251"/>
      <c r="EW283" s="251"/>
      <c r="EX283" s="251"/>
      <c r="EY283" s="251"/>
      <c r="EZ283" s="251"/>
      <c r="FA283" s="251"/>
      <c r="FB283" s="251"/>
      <c r="FC283" s="251"/>
      <c r="FD283" s="251"/>
      <c r="FE283" s="251"/>
      <c r="FF283" s="251"/>
      <c r="FG283" s="251"/>
      <c r="FH283" s="251"/>
      <c r="FI283" s="251"/>
      <c r="FJ283" s="251"/>
      <c r="FK283" s="251"/>
      <c r="FL283" s="251"/>
      <c r="FM283" s="251"/>
      <c r="FN283" s="251"/>
      <c r="FO283" s="251"/>
      <c r="FP283" s="251"/>
      <c r="FQ283" s="251"/>
      <c r="FR283" s="251"/>
      <c r="FS283" s="251"/>
      <c r="FT283" s="251"/>
      <c r="FU283" s="251"/>
      <c r="FV283" s="251"/>
      <c r="FW283" s="251"/>
      <c r="FX283" s="251"/>
      <c r="FY283" s="251"/>
      <c r="FZ283" s="251"/>
      <c r="GA283" s="251"/>
      <c r="GB283" s="251"/>
      <c r="GC283" s="251"/>
      <c r="GD283" s="251"/>
      <c r="GE283" s="251"/>
      <c r="GF283" s="251"/>
      <c r="GG283" s="251"/>
      <c r="GH283" s="251"/>
      <c r="GI283" s="251"/>
      <c r="GJ283" s="251"/>
      <c r="GK283" s="251"/>
      <c r="GL283" s="251"/>
      <c r="GM283" s="251"/>
      <c r="GN283" s="251"/>
      <c r="GO283" s="251"/>
      <c r="GP283" s="251"/>
      <c r="GQ283" s="251"/>
      <c r="GR283" s="251"/>
      <c r="GS283" s="251"/>
      <c r="GT283" s="251"/>
      <c r="GU283" s="251"/>
      <c r="GV283" s="251"/>
      <c r="GW283" s="251"/>
      <c r="GX283" s="251"/>
      <c r="GY283" s="251"/>
      <c r="GZ283" s="251"/>
      <c r="HA283" s="251"/>
      <c r="HB283" s="251"/>
      <c r="HC283" s="251"/>
      <c r="HD283" s="251"/>
      <c r="HE283" s="251"/>
      <c r="HF283" s="251"/>
      <c r="HG283" s="251"/>
      <c r="HH283" s="251"/>
      <c r="HI283" s="251"/>
      <c r="HJ283" s="251"/>
      <c r="HK283" s="251"/>
      <c r="HL283" s="251"/>
      <c r="HM283" s="251"/>
      <c r="HN283" s="251"/>
      <c r="HO283" s="251"/>
      <c r="HP283" s="251"/>
      <c r="HQ283" s="251"/>
      <c r="HR283" s="251"/>
      <c r="HS283" s="251"/>
      <c r="HT283" s="251"/>
      <c r="HU283" s="251"/>
      <c r="HV283" s="251"/>
      <c r="HW283" s="251"/>
      <c r="HX283" s="251"/>
      <c r="HY283" s="251"/>
      <c r="HZ283" s="251"/>
      <c r="IA283" s="251"/>
      <c r="IB283" s="251"/>
      <c r="IC283" s="251"/>
      <c r="ID283" s="251"/>
      <c r="IE283" s="251"/>
      <c r="IF283" s="251"/>
      <c r="IG283" s="251"/>
      <c r="IH283" s="251"/>
      <c r="II283" s="251"/>
      <c r="IJ283" s="251"/>
      <c r="IK283" s="251"/>
      <c r="IL283" s="251"/>
      <c r="IM283" s="251"/>
      <c r="IN283" s="251"/>
      <c r="IO283" s="251"/>
      <c r="IP283" s="251"/>
      <c r="IQ283" s="251"/>
      <c r="IR283" s="251"/>
      <c r="IS283" s="251"/>
      <c r="IT283" s="251"/>
      <c r="IU283" s="251"/>
      <c r="IV283" s="251"/>
    </row>
    <row r="284" spans="1:256" hidden="1">
      <c r="A284" s="820">
        <v>85228</v>
      </c>
      <c r="B284" s="796" t="s">
        <v>588</v>
      </c>
      <c r="C284" s="247" t="s">
        <v>0</v>
      </c>
      <c r="D284" s="248">
        <f>E284+M284</f>
        <v>15525</v>
      </c>
      <c r="E284" s="249">
        <f>F284+I284+J284+K284+L284</f>
        <v>15525</v>
      </c>
      <c r="F284" s="249">
        <f>G284+H284</f>
        <v>0</v>
      </c>
      <c r="G284" s="249">
        <v>0</v>
      </c>
      <c r="H284" s="249">
        <v>0</v>
      </c>
      <c r="I284" s="249">
        <v>0</v>
      </c>
      <c r="J284" s="249">
        <v>0</v>
      </c>
      <c r="K284" s="249">
        <v>15525</v>
      </c>
      <c r="L284" s="249">
        <v>0</v>
      </c>
      <c r="M284" s="249">
        <f>N284+P284</f>
        <v>0</v>
      </c>
      <c r="N284" s="249">
        <v>0</v>
      </c>
      <c r="O284" s="249">
        <v>0</v>
      </c>
      <c r="P284" s="249">
        <v>0</v>
      </c>
      <c r="Q284" s="250"/>
      <c r="R284" s="250"/>
      <c r="S284" s="250"/>
      <c r="T284" s="250"/>
      <c r="U284" s="250"/>
      <c r="V284" s="251"/>
      <c r="W284" s="251"/>
      <c r="X284" s="251"/>
      <c r="Y284" s="251"/>
      <c r="Z284" s="251"/>
      <c r="AA284" s="251"/>
      <c r="AB284" s="251"/>
      <c r="AC284" s="251"/>
      <c r="AD284" s="251"/>
      <c r="AE284" s="251"/>
      <c r="AF284" s="251"/>
      <c r="AG284" s="251"/>
      <c r="AH284" s="251"/>
      <c r="AI284" s="251"/>
      <c r="AJ284" s="251"/>
      <c r="AK284" s="251"/>
      <c r="AL284" s="251"/>
      <c r="AM284" s="251"/>
      <c r="AN284" s="251"/>
      <c r="AO284" s="251"/>
      <c r="AP284" s="251"/>
      <c r="AQ284" s="251"/>
      <c r="AR284" s="251"/>
      <c r="AS284" s="251"/>
      <c r="AT284" s="251"/>
      <c r="AU284" s="251"/>
      <c r="AV284" s="251"/>
      <c r="AW284" s="251"/>
      <c r="AX284" s="251"/>
      <c r="AY284" s="251"/>
      <c r="AZ284" s="251"/>
      <c r="BA284" s="251"/>
      <c r="BB284" s="251"/>
      <c r="BC284" s="251"/>
      <c r="BD284" s="251"/>
      <c r="BE284" s="251"/>
      <c r="BF284" s="251"/>
      <c r="BG284" s="251"/>
      <c r="BH284" s="251"/>
      <c r="BI284" s="251"/>
      <c r="BJ284" s="251"/>
      <c r="BK284" s="251"/>
      <c r="BL284" s="251"/>
      <c r="BM284" s="251"/>
      <c r="BN284" s="251"/>
      <c r="BO284" s="251"/>
      <c r="BP284" s="251"/>
      <c r="BQ284" s="251"/>
      <c r="BR284" s="251"/>
      <c r="BS284" s="251"/>
      <c r="BT284" s="251"/>
      <c r="BU284" s="251"/>
      <c r="BV284" s="251"/>
      <c r="BW284" s="251"/>
      <c r="BX284" s="251"/>
      <c r="BY284" s="251"/>
      <c r="BZ284" s="251"/>
      <c r="CA284" s="251"/>
      <c r="CB284" s="251"/>
      <c r="CC284" s="251"/>
      <c r="CD284" s="251"/>
      <c r="CE284" s="251"/>
      <c r="CF284" s="251"/>
      <c r="CG284" s="251"/>
      <c r="CH284" s="251"/>
      <c r="CI284" s="251"/>
      <c r="CJ284" s="251"/>
      <c r="CK284" s="251"/>
      <c r="CL284" s="251"/>
      <c r="CM284" s="251"/>
      <c r="CN284" s="251"/>
      <c r="CO284" s="251"/>
      <c r="CP284" s="251"/>
      <c r="CQ284" s="251"/>
      <c r="CR284" s="251"/>
      <c r="CS284" s="251"/>
      <c r="CT284" s="251"/>
      <c r="CU284" s="251"/>
      <c r="CV284" s="251"/>
      <c r="CW284" s="251"/>
      <c r="CX284" s="251"/>
      <c r="CY284" s="251"/>
      <c r="CZ284" s="251"/>
      <c r="DA284" s="251"/>
      <c r="DB284" s="251"/>
      <c r="DC284" s="251"/>
      <c r="DD284" s="251"/>
      <c r="DE284" s="251"/>
      <c r="DF284" s="251"/>
      <c r="DG284" s="251"/>
      <c r="DH284" s="251"/>
      <c r="DI284" s="251"/>
      <c r="DJ284" s="251"/>
      <c r="DK284" s="251"/>
      <c r="DL284" s="251"/>
      <c r="DM284" s="251"/>
      <c r="DN284" s="251"/>
      <c r="DO284" s="251"/>
      <c r="DP284" s="251"/>
      <c r="DQ284" s="251"/>
      <c r="DR284" s="251"/>
      <c r="DS284" s="251"/>
      <c r="DT284" s="251"/>
      <c r="DU284" s="251"/>
      <c r="DV284" s="251"/>
      <c r="DW284" s="251"/>
      <c r="DX284" s="251"/>
      <c r="DY284" s="251"/>
      <c r="DZ284" s="251"/>
      <c r="EA284" s="251"/>
      <c r="EB284" s="251"/>
      <c r="EC284" s="251"/>
      <c r="ED284" s="251"/>
      <c r="EE284" s="251"/>
      <c r="EF284" s="251"/>
      <c r="EG284" s="251"/>
      <c r="EH284" s="251"/>
      <c r="EI284" s="251"/>
      <c r="EJ284" s="251"/>
      <c r="EK284" s="251"/>
      <c r="EL284" s="251"/>
      <c r="EM284" s="251"/>
      <c r="EN284" s="251"/>
      <c r="EO284" s="251"/>
      <c r="EP284" s="251"/>
      <c r="EQ284" s="251"/>
      <c r="ER284" s="251"/>
      <c r="ES284" s="251"/>
      <c r="ET284" s="251"/>
      <c r="EU284" s="251"/>
      <c r="EV284" s="251"/>
      <c r="EW284" s="251"/>
      <c r="EX284" s="251"/>
      <c r="EY284" s="251"/>
      <c r="EZ284" s="251"/>
      <c r="FA284" s="251"/>
      <c r="FB284" s="251"/>
      <c r="FC284" s="251"/>
      <c r="FD284" s="251"/>
      <c r="FE284" s="251"/>
      <c r="FF284" s="251"/>
      <c r="FG284" s="251"/>
      <c r="FH284" s="251"/>
      <c r="FI284" s="251"/>
      <c r="FJ284" s="251"/>
      <c r="FK284" s="251"/>
      <c r="FL284" s="251"/>
      <c r="FM284" s="251"/>
      <c r="FN284" s="251"/>
      <c r="FO284" s="251"/>
      <c r="FP284" s="251"/>
      <c r="FQ284" s="251"/>
      <c r="FR284" s="251"/>
      <c r="FS284" s="251"/>
      <c r="FT284" s="251"/>
      <c r="FU284" s="251"/>
      <c r="FV284" s="251"/>
      <c r="FW284" s="251"/>
      <c r="FX284" s="251"/>
      <c r="FY284" s="251"/>
      <c r="FZ284" s="251"/>
      <c r="GA284" s="251"/>
      <c r="GB284" s="251"/>
      <c r="GC284" s="251"/>
      <c r="GD284" s="251"/>
      <c r="GE284" s="251"/>
      <c r="GF284" s="251"/>
      <c r="GG284" s="251"/>
      <c r="GH284" s="251"/>
      <c r="GI284" s="251"/>
      <c r="GJ284" s="251"/>
      <c r="GK284" s="251"/>
      <c r="GL284" s="251"/>
      <c r="GM284" s="251"/>
      <c r="GN284" s="251"/>
      <c r="GO284" s="251"/>
      <c r="GP284" s="251"/>
      <c r="GQ284" s="251"/>
      <c r="GR284" s="251"/>
      <c r="GS284" s="251"/>
      <c r="GT284" s="251"/>
      <c r="GU284" s="251"/>
      <c r="GV284" s="251"/>
      <c r="GW284" s="251"/>
      <c r="GX284" s="251"/>
      <c r="GY284" s="251"/>
      <c r="GZ284" s="251"/>
      <c r="HA284" s="251"/>
      <c r="HB284" s="251"/>
      <c r="HC284" s="251"/>
      <c r="HD284" s="251"/>
      <c r="HE284" s="251"/>
      <c r="HF284" s="251"/>
      <c r="HG284" s="251"/>
      <c r="HH284" s="251"/>
      <c r="HI284" s="251"/>
      <c r="HJ284" s="251"/>
      <c r="HK284" s="251"/>
      <c r="HL284" s="251"/>
      <c r="HM284" s="251"/>
      <c r="HN284" s="251"/>
      <c r="HO284" s="251"/>
      <c r="HP284" s="251"/>
      <c r="HQ284" s="251"/>
      <c r="HR284" s="251"/>
      <c r="HS284" s="251"/>
      <c r="HT284" s="251"/>
      <c r="HU284" s="251"/>
      <c r="HV284" s="251"/>
      <c r="HW284" s="251"/>
      <c r="HX284" s="251"/>
      <c r="HY284" s="251"/>
      <c r="HZ284" s="251"/>
      <c r="IA284" s="251"/>
      <c r="IB284" s="251"/>
      <c r="IC284" s="251"/>
      <c r="ID284" s="251"/>
      <c r="IE284" s="251"/>
      <c r="IF284" s="251"/>
      <c r="IG284" s="251"/>
      <c r="IH284" s="251"/>
      <c r="II284" s="251"/>
      <c r="IJ284" s="251"/>
      <c r="IK284" s="251"/>
      <c r="IL284" s="251"/>
      <c r="IM284" s="251"/>
      <c r="IN284" s="251"/>
      <c r="IO284" s="251"/>
      <c r="IP284" s="251"/>
      <c r="IQ284" s="251"/>
      <c r="IR284" s="251"/>
      <c r="IS284" s="251"/>
      <c r="IT284" s="251"/>
      <c r="IU284" s="251"/>
      <c r="IV284" s="251"/>
    </row>
    <row r="285" spans="1:256" hidden="1">
      <c r="A285" s="821"/>
      <c r="B285" s="797"/>
      <c r="C285" s="247" t="s">
        <v>1</v>
      </c>
      <c r="D285" s="248">
        <f>E285+M285</f>
        <v>0</v>
      </c>
      <c r="E285" s="249">
        <f>F285+I285+J285+K285+L285</f>
        <v>0</v>
      </c>
      <c r="F285" s="249">
        <f>G285+H285</f>
        <v>0</v>
      </c>
      <c r="G285" s="249"/>
      <c r="H285" s="249"/>
      <c r="I285" s="249"/>
      <c r="J285" s="249"/>
      <c r="K285" s="249"/>
      <c r="L285" s="249"/>
      <c r="M285" s="249">
        <f>N285+P285</f>
        <v>0</v>
      </c>
      <c r="N285" s="249"/>
      <c r="O285" s="249"/>
      <c r="P285" s="249"/>
      <c r="Q285" s="250"/>
      <c r="R285" s="250"/>
      <c r="S285" s="250"/>
      <c r="T285" s="250"/>
      <c r="U285" s="250"/>
      <c r="V285" s="251"/>
      <c r="W285" s="251"/>
      <c r="X285" s="251"/>
      <c r="Y285" s="251"/>
      <c r="Z285" s="251"/>
      <c r="AA285" s="251"/>
      <c r="AB285" s="251"/>
      <c r="AC285" s="251"/>
      <c r="AD285" s="251"/>
      <c r="AE285" s="251"/>
      <c r="AF285" s="251"/>
      <c r="AG285" s="251"/>
      <c r="AH285" s="251"/>
      <c r="AI285" s="251"/>
      <c r="AJ285" s="251"/>
      <c r="AK285" s="251"/>
      <c r="AL285" s="251"/>
      <c r="AM285" s="251"/>
      <c r="AN285" s="251"/>
      <c r="AO285" s="251"/>
      <c r="AP285" s="251"/>
      <c r="AQ285" s="251"/>
      <c r="AR285" s="251"/>
      <c r="AS285" s="251"/>
      <c r="AT285" s="251"/>
      <c r="AU285" s="251"/>
      <c r="AV285" s="251"/>
      <c r="AW285" s="251"/>
      <c r="AX285" s="251"/>
      <c r="AY285" s="251"/>
      <c r="AZ285" s="251"/>
      <c r="BA285" s="251"/>
      <c r="BB285" s="251"/>
      <c r="BC285" s="251"/>
      <c r="BD285" s="251"/>
      <c r="BE285" s="251"/>
      <c r="BF285" s="251"/>
      <c r="BG285" s="251"/>
      <c r="BH285" s="251"/>
      <c r="BI285" s="251"/>
      <c r="BJ285" s="251"/>
      <c r="BK285" s="251"/>
      <c r="BL285" s="251"/>
      <c r="BM285" s="251"/>
      <c r="BN285" s="251"/>
      <c r="BO285" s="251"/>
      <c r="BP285" s="251"/>
      <c r="BQ285" s="251"/>
      <c r="BR285" s="251"/>
      <c r="BS285" s="251"/>
      <c r="BT285" s="251"/>
      <c r="BU285" s="251"/>
      <c r="BV285" s="251"/>
      <c r="BW285" s="251"/>
      <c r="BX285" s="251"/>
      <c r="BY285" s="251"/>
      <c r="BZ285" s="251"/>
      <c r="CA285" s="251"/>
      <c r="CB285" s="251"/>
      <c r="CC285" s="251"/>
      <c r="CD285" s="251"/>
      <c r="CE285" s="251"/>
      <c r="CF285" s="251"/>
      <c r="CG285" s="251"/>
      <c r="CH285" s="251"/>
      <c r="CI285" s="251"/>
      <c r="CJ285" s="251"/>
      <c r="CK285" s="251"/>
      <c r="CL285" s="251"/>
      <c r="CM285" s="251"/>
      <c r="CN285" s="251"/>
      <c r="CO285" s="251"/>
      <c r="CP285" s="251"/>
      <c r="CQ285" s="251"/>
      <c r="CR285" s="251"/>
      <c r="CS285" s="251"/>
      <c r="CT285" s="251"/>
      <c r="CU285" s="251"/>
      <c r="CV285" s="251"/>
      <c r="CW285" s="251"/>
      <c r="CX285" s="251"/>
      <c r="CY285" s="251"/>
      <c r="CZ285" s="251"/>
      <c r="DA285" s="251"/>
      <c r="DB285" s="251"/>
      <c r="DC285" s="251"/>
      <c r="DD285" s="251"/>
      <c r="DE285" s="251"/>
      <c r="DF285" s="251"/>
      <c r="DG285" s="251"/>
      <c r="DH285" s="251"/>
      <c r="DI285" s="251"/>
      <c r="DJ285" s="251"/>
      <c r="DK285" s="251"/>
      <c r="DL285" s="251"/>
      <c r="DM285" s="251"/>
      <c r="DN285" s="251"/>
      <c r="DO285" s="251"/>
      <c r="DP285" s="251"/>
      <c r="DQ285" s="251"/>
      <c r="DR285" s="251"/>
      <c r="DS285" s="251"/>
      <c r="DT285" s="251"/>
      <c r="DU285" s="251"/>
      <c r="DV285" s="251"/>
      <c r="DW285" s="251"/>
      <c r="DX285" s="251"/>
      <c r="DY285" s="251"/>
      <c r="DZ285" s="251"/>
      <c r="EA285" s="251"/>
      <c r="EB285" s="251"/>
      <c r="EC285" s="251"/>
      <c r="ED285" s="251"/>
      <c r="EE285" s="251"/>
      <c r="EF285" s="251"/>
      <c r="EG285" s="251"/>
      <c r="EH285" s="251"/>
      <c r="EI285" s="251"/>
      <c r="EJ285" s="251"/>
      <c r="EK285" s="251"/>
      <c r="EL285" s="251"/>
      <c r="EM285" s="251"/>
      <c r="EN285" s="251"/>
      <c r="EO285" s="251"/>
      <c r="EP285" s="251"/>
      <c r="EQ285" s="251"/>
      <c r="ER285" s="251"/>
      <c r="ES285" s="251"/>
      <c r="ET285" s="251"/>
      <c r="EU285" s="251"/>
      <c r="EV285" s="251"/>
      <c r="EW285" s="251"/>
      <c r="EX285" s="251"/>
      <c r="EY285" s="251"/>
      <c r="EZ285" s="251"/>
      <c r="FA285" s="251"/>
      <c r="FB285" s="251"/>
      <c r="FC285" s="251"/>
      <c r="FD285" s="251"/>
      <c r="FE285" s="251"/>
      <c r="FF285" s="251"/>
      <c r="FG285" s="251"/>
      <c r="FH285" s="251"/>
      <c r="FI285" s="251"/>
      <c r="FJ285" s="251"/>
      <c r="FK285" s="251"/>
      <c r="FL285" s="251"/>
      <c r="FM285" s="251"/>
      <c r="FN285" s="251"/>
      <c r="FO285" s="251"/>
      <c r="FP285" s="251"/>
      <c r="FQ285" s="251"/>
      <c r="FR285" s="251"/>
      <c r="FS285" s="251"/>
      <c r="FT285" s="251"/>
      <c r="FU285" s="251"/>
      <c r="FV285" s="251"/>
      <c r="FW285" s="251"/>
      <c r="FX285" s="251"/>
      <c r="FY285" s="251"/>
      <c r="FZ285" s="251"/>
      <c r="GA285" s="251"/>
      <c r="GB285" s="251"/>
      <c r="GC285" s="251"/>
      <c r="GD285" s="251"/>
      <c r="GE285" s="251"/>
      <c r="GF285" s="251"/>
      <c r="GG285" s="251"/>
      <c r="GH285" s="251"/>
      <c r="GI285" s="251"/>
      <c r="GJ285" s="251"/>
      <c r="GK285" s="251"/>
      <c r="GL285" s="251"/>
      <c r="GM285" s="251"/>
      <c r="GN285" s="251"/>
      <c r="GO285" s="251"/>
      <c r="GP285" s="251"/>
      <c r="GQ285" s="251"/>
      <c r="GR285" s="251"/>
      <c r="GS285" s="251"/>
      <c r="GT285" s="251"/>
      <c r="GU285" s="251"/>
      <c r="GV285" s="251"/>
      <c r="GW285" s="251"/>
      <c r="GX285" s="251"/>
      <c r="GY285" s="251"/>
      <c r="GZ285" s="251"/>
      <c r="HA285" s="251"/>
      <c r="HB285" s="251"/>
      <c r="HC285" s="251"/>
      <c r="HD285" s="251"/>
      <c r="HE285" s="251"/>
      <c r="HF285" s="251"/>
      <c r="HG285" s="251"/>
      <c r="HH285" s="251"/>
      <c r="HI285" s="251"/>
      <c r="HJ285" s="251"/>
      <c r="HK285" s="251"/>
      <c r="HL285" s="251"/>
      <c r="HM285" s="251"/>
      <c r="HN285" s="251"/>
      <c r="HO285" s="251"/>
      <c r="HP285" s="251"/>
      <c r="HQ285" s="251"/>
      <c r="HR285" s="251"/>
      <c r="HS285" s="251"/>
      <c r="HT285" s="251"/>
      <c r="HU285" s="251"/>
      <c r="HV285" s="251"/>
      <c r="HW285" s="251"/>
      <c r="HX285" s="251"/>
      <c r="HY285" s="251"/>
      <c r="HZ285" s="251"/>
      <c r="IA285" s="251"/>
      <c r="IB285" s="251"/>
      <c r="IC285" s="251"/>
      <c r="ID285" s="251"/>
      <c r="IE285" s="251"/>
      <c r="IF285" s="251"/>
      <c r="IG285" s="251"/>
      <c r="IH285" s="251"/>
      <c r="II285" s="251"/>
      <c r="IJ285" s="251"/>
      <c r="IK285" s="251"/>
      <c r="IL285" s="251"/>
      <c r="IM285" s="251"/>
      <c r="IN285" s="251"/>
      <c r="IO285" s="251"/>
      <c r="IP285" s="251"/>
      <c r="IQ285" s="251"/>
      <c r="IR285" s="251"/>
      <c r="IS285" s="251"/>
      <c r="IT285" s="251"/>
      <c r="IU285" s="251"/>
      <c r="IV285" s="251"/>
    </row>
    <row r="286" spans="1:256" hidden="1">
      <c r="A286" s="822"/>
      <c r="B286" s="798"/>
      <c r="C286" s="247" t="s">
        <v>2</v>
      </c>
      <c r="D286" s="248">
        <f>D284+D285</f>
        <v>15525</v>
      </c>
      <c r="E286" s="249">
        <f t="shared" ref="E286:P286" si="119">E284+E285</f>
        <v>15525</v>
      </c>
      <c r="F286" s="249">
        <f t="shared" si="119"/>
        <v>0</v>
      </c>
      <c r="G286" s="249">
        <f t="shared" si="119"/>
        <v>0</v>
      </c>
      <c r="H286" s="249">
        <f t="shared" si="119"/>
        <v>0</v>
      </c>
      <c r="I286" s="249">
        <f t="shared" si="119"/>
        <v>0</v>
      </c>
      <c r="J286" s="249">
        <f t="shared" si="119"/>
        <v>0</v>
      </c>
      <c r="K286" s="249">
        <f t="shared" si="119"/>
        <v>15525</v>
      </c>
      <c r="L286" s="249">
        <f t="shared" si="119"/>
        <v>0</v>
      </c>
      <c r="M286" s="249">
        <f t="shared" si="119"/>
        <v>0</v>
      </c>
      <c r="N286" s="249">
        <f t="shared" si="119"/>
        <v>0</v>
      </c>
      <c r="O286" s="249">
        <f t="shared" si="119"/>
        <v>0</v>
      </c>
      <c r="P286" s="249">
        <f t="shared" si="119"/>
        <v>0</v>
      </c>
      <c r="Q286" s="250"/>
      <c r="R286" s="250"/>
      <c r="S286" s="250"/>
      <c r="T286" s="250"/>
      <c r="U286" s="250"/>
      <c r="V286" s="251"/>
      <c r="W286" s="251"/>
      <c r="X286" s="251"/>
      <c r="Y286" s="251"/>
      <c r="Z286" s="251"/>
      <c r="AA286" s="251"/>
      <c r="AB286" s="251"/>
      <c r="AC286" s="251"/>
      <c r="AD286" s="251"/>
      <c r="AE286" s="251"/>
      <c r="AF286" s="251"/>
      <c r="AG286" s="251"/>
      <c r="AH286" s="251"/>
      <c r="AI286" s="251"/>
      <c r="AJ286" s="251"/>
      <c r="AK286" s="251"/>
      <c r="AL286" s="251"/>
      <c r="AM286" s="251"/>
      <c r="AN286" s="251"/>
      <c r="AO286" s="251"/>
      <c r="AP286" s="251"/>
      <c r="AQ286" s="251"/>
      <c r="AR286" s="251"/>
      <c r="AS286" s="251"/>
      <c r="AT286" s="251"/>
      <c r="AU286" s="251"/>
      <c r="AV286" s="251"/>
      <c r="AW286" s="251"/>
      <c r="AX286" s="251"/>
      <c r="AY286" s="251"/>
      <c r="AZ286" s="251"/>
      <c r="BA286" s="251"/>
      <c r="BB286" s="251"/>
      <c r="BC286" s="251"/>
      <c r="BD286" s="251"/>
      <c r="BE286" s="251"/>
      <c r="BF286" s="251"/>
      <c r="BG286" s="251"/>
      <c r="BH286" s="251"/>
      <c r="BI286" s="251"/>
      <c r="BJ286" s="251"/>
      <c r="BK286" s="251"/>
      <c r="BL286" s="251"/>
      <c r="BM286" s="251"/>
      <c r="BN286" s="251"/>
      <c r="BO286" s="251"/>
      <c r="BP286" s="251"/>
      <c r="BQ286" s="251"/>
      <c r="BR286" s="251"/>
      <c r="BS286" s="251"/>
      <c r="BT286" s="251"/>
      <c r="BU286" s="251"/>
      <c r="BV286" s="251"/>
      <c r="BW286" s="251"/>
      <c r="BX286" s="251"/>
      <c r="BY286" s="251"/>
      <c r="BZ286" s="251"/>
      <c r="CA286" s="251"/>
      <c r="CB286" s="251"/>
      <c r="CC286" s="251"/>
      <c r="CD286" s="251"/>
      <c r="CE286" s="251"/>
      <c r="CF286" s="251"/>
      <c r="CG286" s="251"/>
      <c r="CH286" s="251"/>
      <c r="CI286" s="251"/>
      <c r="CJ286" s="251"/>
      <c r="CK286" s="251"/>
      <c r="CL286" s="251"/>
      <c r="CM286" s="251"/>
      <c r="CN286" s="251"/>
      <c r="CO286" s="251"/>
      <c r="CP286" s="251"/>
      <c r="CQ286" s="251"/>
      <c r="CR286" s="251"/>
      <c r="CS286" s="251"/>
      <c r="CT286" s="251"/>
      <c r="CU286" s="251"/>
      <c r="CV286" s="251"/>
      <c r="CW286" s="251"/>
      <c r="CX286" s="251"/>
      <c r="CY286" s="251"/>
      <c r="CZ286" s="251"/>
      <c r="DA286" s="251"/>
      <c r="DB286" s="251"/>
      <c r="DC286" s="251"/>
      <c r="DD286" s="251"/>
      <c r="DE286" s="251"/>
      <c r="DF286" s="251"/>
      <c r="DG286" s="251"/>
      <c r="DH286" s="251"/>
      <c r="DI286" s="251"/>
      <c r="DJ286" s="251"/>
      <c r="DK286" s="251"/>
      <c r="DL286" s="251"/>
      <c r="DM286" s="251"/>
      <c r="DN286" s="251"/>
      <c r="DO286" s="251"/>
      <c r="DP286" s="251"/>
      <c r="DQ286" s="251"/>
      <c r="DR286" s="251"/>
      <c r="DS286" s="251"/>
      <c r="DT286" s="251"/>
      <c r="DU286" s="251"/>
      <c r="DV286" s="251"/>
      <c r="DW286" s="251"/>
      <c r="DX286" s="251"/>
      <c r="DY286" s="251"/>
      <c r="DZ286" s="251"/>
      <c r="EA286" s="251"/>
      <c r="EB286" s="251"/>
      <c r="EC286" s="251"/>
      <c r="ED286" s="251"/>
      <c r="EE286" s="251"/>
      <c r="EF286" s="251"/>
      <c r="EG286" s="251"/>
      <c r="EH286" s="251"/>
      <c r="EI286" s="251"/>
      <c r="EJ286" s="251"/>
      <c r="EK286" s="251"/>
      <c r="EL286" s="251"/>
      <c r="EM286" s="251"/>
      <c r="EN286" s="251"/>
      <c r="EO286" s="251"/>
      <c r="EP286" s="251"/>
      <c r="EQ286" s="251"/>
      <c r="ER286" s="251"/>
      <c r="ES286" s="251"/>
      <c r="ET286" s="251"/>
      <c r="EU286" s="251"/>
      <c r="EV286" s="251"/>
      <c r="EW286" s="251"/>
      <c r="EX286" s="251"/>
      <c r="EY286" s="251"/>
      <c r="EZ286" s="251"/>
      <c r="FA286" s="251"/>
      <c r="FB286" s="251"/>
      <c r="FC286" s="251"/>
      <c r="FD286" s="251"/>
      <c r="FE286" s="251"/>
      <c r="FF286" s="251"/>
      <c r="FG286" s="251"/>
      <c r="FH286" s="251"/>
      <c r="FI286" s="251"/>
      <c r="FJ286" s="251"/>
      <c r="FK286" s="251"/>
      <c r="FL286" s="251"/>
      <c r="FM286" s="251"/>
      <c r="FN286" s="251"/>
      <c r="FO286" s="251"/>
      <c r="FP286" s="251"/>
      <c r="FQ286" s="251"/>
      <c r="FR286" s="251"/>
      <c r="FS286" s="251"/>
      <c r="FT286" s="251"/>
      <c r="FU286" s="251"/>
      <c r="FV286" s="251"/>
      <c r="FW286" s="251"/>
      <c r="FX286" s="251"/>
      <c r="FY286" s="251"/>
      <c r="FZ286" s="251"/>
      <c r="GA286" s="251"/>
      <c r="GB286" s="251"/>
      <c r="GC286" s="251"/>
      <c r="GD286" s="251"/>
      <c r="GE286" s="251"/>
      <c r="GF286" s="251"/>
      <c r="GG286" s="251"/>
      <c r="GH286" s="251"/>
      <c r="GI286" s="251"/>
      <c r="GJ286" s="251"/>
      <c r="GK286" s="251"/>
      <c r="GL286" s="251"/>
      <c r="GM286" s="251"/>
      <c r="GN286" s="251"/>
      <c r="GO286" s="251"/>
      <c r="GP286" s="251"/>
      <c r="GQ286" s="251"/>
      <c r="GR286" s="251"/>
      <c r="GS286" s="251"/>
      <c r="GT286" s="251"/>
      <c r="GU286" s="251"/>
      <c r="GV286" s="251"/>
      <c r="GW286" s="251"/>
      <c r="GX286" s="251"/>
      <c r="GY286" s="251"/>
      <c r="GZ286" s="251"/>
      <c r="HA286" s="251"/>
      <c r="HB286" s="251"/>
      <c r="HC286" s="251"/>
      <c r="HD286" s="251"/>
      <c r="HE286" s="251"/>
      <c r="HF286" s="251"/>
      <c r="HG286" s="251"/>
      <c r="HH286" s="251"/>
      <c r="HI286" s="251"/>
      <c r="HJ286" s="251"/>
      <c r="HK286" s="251"/>
      <c r="HL286" s="251"/>
      <c r="HM286" s="251"/>
      <c r="HN286" s="251"/>
      <c r="HO286" s="251"/>
      <c r="HP286" s="251"/>
      <c r="HQ286" s="251"/>
      <c r="HR286" s="251"/>
      <c r="HS286" s="251"/>
      <c r="HT286" s="251"/>
      <c r="HU286" s="251"/>
      <c r="HV286" s="251"/>
      <c r="HW286" s="251"/>
      <c r="HX286" s="251"/>
      <c r="HY286" s="251"/>
      <c r="HZ286" s="251"/>
      <c r="IA286" s="251"/>
      <c r="IB286" s="251"/>
      <c r="IC286" s="251"/>
      <c r="ID286" s="251"/>
      <c r="IE286" s="251"/>
      <c r="IF286" s="251"/>
      <c r="IG286" s="251"/>
      <c r="IH286" s="251"/>
      <c r="II286" s="251"/>
      <c r="IJ286" s="251"/>
      <c r="IK286" s="251"/>
      <c r="IL286" s="251"/>
      <c r="IM286" s="251"/>
      <c r="IN286" s="251"/>
      <c r="IO286" s="251"/>
      <c r="IP286" s="251"/>
      <c r="IQ286" s="251"/>
      <c r="IR286" s="251"/>
      <c r="IS286" s="251"/>
      <c r="IT286" s="251"/>
      <c r="IU286" s="251"/>
      <c r="IV286" s="251"/>
    </row>
    <row r="287" spans="1:256" ht="12.75" customHeight="1">
      <c r="A287" s="820">
        <v>85231</v>
      </c>
      <c r="B287" s="796" t="s">
        <v>190</v>
      </c>
      <c r="C287" s="247" t="s">
        <v>0</v>
      </c>
      <c r="D287" s="248">
        <f>E287+M287</f>
        <v>2400000</v>
      </c>
      <c r="E287" s="249">
        <f>F287+I287+J287+K287+L287</f>
        <v>2400000</v>
      </c>
      <c r="F287" s="249">
        <f>G287+H287</f>
        <v>2200000</v>
      </c>
      <c r="G287" s="249">
        <v>0</v>
      </c>
      <c r="H287" s="249">
        <v>2200000</v>
      </c>
      <c r="I287" s="249">
        <v>200000</v>
      </c>
      <c r="J287" s="249">
        <v>0</v>
      </c>
      <c r="K287" s="249">
        <v>0</v>
      </c>
      <c r="L287" s="249">
        <v>0</v>
      </c>
      <c r="M287" s="249">
        <f t="shared" si="115"/>
        <v>0</v>
      </c>
      <c r="N287" s="249">
        <v>0</v>
      </c>
      <c r="O287" s="249">
        <v>0</v>
      </c>
      <c r="P287" s="249">
        <v>0</v>
      </c>
      <c r="Q287" s="250"/>
      <c r="R287" s="250"/>
      <c r="S287" s="250"/>
      <c r="T287" s="250"/>
      <c r="U287" s="250"/>
      <c r="V287" s="251"/>
      <c r="W287" s="251"/>
      <c r="X287" s="251"/>
      <c r="Y287" s="251"/>
      <c r="Z287" s="251"/>
      <c r="AA287" s="251"/>
      <c r="AB287" s="251"/>
      <c r="AC287" s="251"/>
      <c r="AD287" s="251"/>
      <c r="AE287" s="251"/>
      <c r="AF287" s="251"/>
      <c r="AG287" s="251"/>
      <c r="AH287" s="251"/>
      <c r="AI287" s="251"/>
      <c r="AJ287" s="251"/>
      <c r="AK287" s="251"/>
      <c r="AL287" s="251"/>
      <c r="AM287" s="251"/>
      <c r="AN287" s="251"/>
      <c r="AO287" s="251"/>
      <c r="AP287" s="251"/>
      <c r="AQ287" s="251"/>
      <c r="AR287" s="251"/>
      <c r="AS287" s="251"/>
      <c r="AT287" s="251"/>
      <c r="AU287" s="251"/>
      <c r="AV287" s="251"/>
      <c r="AW287" s="251"/>
      <c r="AX287" s="251"/>
      <c r="AY287" s="251"/>
      <c r="AZ287" s="251"/>
      <c r="BA287" s="251"/>
      <c r="BB287" s="251"/>
      <c r="BC287" s="251"/>
      <c r="BD287" s="251"/>
      <c r="BE287" s="251"/>
      <c r="BF287" s="251"/>
      <c r="BG287" s="251"/>
      <c r="BH287" s="251"/>
      <c r="BI287" s="251"/>
      <c r="BJ287" s="251"/>
      <c r="BK287" s="251"/>
      <c r="BL287" s="251"/>
      <c r="BM287" s="251"/>
      <c r="BN287" s="251"/>
      <c r="BO287" s="251"/>
      <c r="BP287" s="251"/>
      <c r="BQ287" s="251"/>
      <c r="BR287" s="251"/>
      <c r="BS287" s="251"/>
      <c r="BT287" s="251"/>
      <c r="BU287" s="251"/>
      <c r="BV287" s="251"/>
      <c r="BW287" s="251"/>
      <c r="BX287" s="251"/>
      <c r="BY287" s="251"/>
      <c r="BZ287" s="251"/>
      <c r="CA287" s="251"/>
      <c r="CB287" s="251"/>
      <c r="CC287" s="251"/>
      <c r="CD287" s="251"/>
      <c r="CE287" s="251"/>
      <c r="CF287" s="251"/>
      <c r="CG287" s="251"/>
      <c r="CH287" s="251"/>
      <c r="CI287" s="251"/>
      <c r="CJ287" s="251"/>
      <c r="CK287" s="251"/>
      <c r="CL287" s="251"/>
      <c r="CM287" s="251"/>
      <c r="CN287" s="251"/>
      <c r="CO287" s="251"/>
      <c r="CP287" s="251"/>
      <c r="CQ287" s="251"/>
      <c r="CR287" s="251"/>
      <c r="CS287" s="251"/>
      <c r="CT287" s="251"/>
      <c r="CU287" s="251"/>
      <c r="CV287" s="251"/>
      <c r="CW287" s="251"/>
      <c r="CX287" s="251"/>
      <c r="CY287" s="251"/>
      <c r="CZ287" s="251"/>
      <c r="DA287" s="251"/>
      <c r="DB287" s="251"/>
      <c r="DC287" s="251"/>
      <c r="DD287" s="251"/>
      <c r="DE287" s="251"/>
      <c r="DF287" s="251"/>
      <c r="DG287" s="251"/>
      <c r="DH287" s="251"/>
      <c r="DI287" s="251"/>
      <c r="DJ287" s="251"/>
      <c r="DK287" s="251"/>
      <c r="DL287" s="251"/>
      <c r="DM287" s="251"/>
      <c r="DN287" s="251"/>
      <c r="DO287" s="251"/>
      <c r="DP287" s="251"/>
      <c r="DQ287" s="251"/>
      <c r="DR287" s="251"/>
      <c r="DS287" s="251"/>
      <c r="DT287" s="251"/>
      <c r="DU287" s="251"/>
      <c r="DV287" s="251"/>
      <c r="DW287" s="251"/>
      <c r="DX287" s="251"/>
      <c r="DY287" s="251"/>
      <c r="DZ287" s="251"/>
      <c r="EA287" s="251"/>
      <c r="EB287" s="251"/>
      <c r="EC287" s="251"/>
      <c r="ED287" s="251"/>
      <c r="EE287" s="251"/>
      <c r="EF287" s="251"/>
      <c r="EG287" s="251"/>
      <c r="EH287" s="251"/>
      <c r="EI287" s="251"/>
      <c r="EJ287" s="251"/>
      <c r="EK287" s="251"/>
      <c r="EL287" s="251"/>
      <c r="EM287" s="251"/>
      <c r="EN287" s="251"/>
      <c r="EO287" s="251"/>
      <c r="EP287" s="251"/>
      <c r="EQ287" s="251"/>
      <c r="ER287" s="251"/>
      <c r="ES287" s="251"/>
      <c r="ET287" s="251"/>
      <c r="EU287" s="251"/>
      <c r="EV287" s="251"/>
      <c r="EW287" s="251"/>
      <c r="EX287" s="251"/>
      <c r="EY287" s="251"/>
      <c r="EZ287" s="251"/>
      <c r="FA287" s="251"/>
      <c r="FB287" s="251"/>
      <c r="FC287" s="251"/>
      <c r="FD287" s="251"/>
      <c r="FE287" s="251"/>
      <c r="FF287" s="251"/>
      <c r="FG287" s="251"/>
      <c r="FH287" s="251"/>
      <c r="FI287" s="251"/>
      <c r="FJ287" s="251"/>
      <c r="FK287" s="251"/>
      <c r="FL287" s="251"/>
      <c r="FM287" s="251"/>
      <c r="FN287" s="251"/>
      <c r="FO287" s="251"/>
      <c r="FP287" s="251"/>
      <c r="FQ287" s="251"/>
      <c r="FR287" s="251"/>
      <c r="FS287" s="251"/>
      <c r="FT287" s="251"/>
      <c r="FU287" s="251"/>
      <c r="FV287" s="251"/>
      <c r="FW287" s="251"/>
      <c r="FX287" s="251"/>
      <c r="FY287" s="251"/>
      <c r="FZ287" s="251"/>
      <c r="GA287" s="251"/>
      <c r="GB287" s="251"/>
      <c r="GC287" s="251"/>
      <c r="GD287" s="251"/>
      <c r="GE287" s="251"/>
      <c r="GF287" s="251"/>
      <c r="GG287" s="251"/>
      <c r="GH287" s="251"/>
      <c r="GI287" s="251"/>
      <c r="GJ287" s="251"/>
      <c r="GK287" s="251"/>
      <c r="GL287" s="251"/>
      <c r="GM287" s="251"/>
      <c r="GN287" s="251"/>
      <c r="GO287" s="251"/>
      <c r="GP287" s="251"/>
      <c r="GQ287" s="251"/>
      <c r="GR287" s="251"/>
      <c r="GS287" s="251"/>
      <c r="GT287" s="251"/>
      <c r="GU287" s="251"/>
      <c r="GV287" s="251"/>
      <c r="GW287" s="251"/>
      <c r="GX287" s="251"/>
      <c r="GY287" s="251"/>
      <c r="GZ287" s="251"/>
      <c r="HA287" s="251"/>
      <c r="HB287" s="251"/>
      <c r="HC287" s="251"/>
      <c r="HD287" s="251"/>
      <c r="HE287" s="251"/>
      <c r="HF287" s="251"/>
      <c r="HG287" s="251"/>
      <c r="HH287" s="251"/>
      <c r="HI287" s="251"/>
      <c r="HJ287" s="251"/>
      <c r="HK287" s="251"/>
      <c r="HL287" s="251"/>
      <c r="HM287" s="251"/>
      <c r="HN287" s="251"/>
      <c r="HO287" s="251"/>
      <c r="HP287" s="251"/>
      <c r="HQ287" s="251"/>
      <c r="HR287" s="251"/>
      <c r="HS287" s="251"/>
      <c r="HT287" s="251"/>
      <c r="HU287" s="251"/>
      <c r="HV287" s="251"/>
      <c r="HW287" s="251"/>
      <c r="HX287" s="251"/>
      <c r="HY287" s="251"/>
      <c r="HZ287" s="251"/>
      <c r="IA287" s="251"/>
      <c r="IB287" s="251"/>
      <c r="IC287" s="251"/>
      <c r="ID287" s="251"/>
      <c r="IE287" s="251"/>
      <c r="IF287" s="251"/>
      <c r="IG287" s="251"/>
      <c r="IH287" s="251"/>
      <c r="II287" s="251"/>
      <c r="IJ287" s="251"/>
      <c r="IK287" s="251"/>
      <c r="IL287" s="251"/>
      <c r="IM287" s="251"/>
      <c r="IN287" s="251"/>
      <c r="IO287" s="251"/>
      <c r="IP287" s="251"/>
      <c r="IQ287" s="251"/>
      <c r="IR287" s="251"/>
      <c r="IS287" s="251"/>
      <c r="IT287" s="251"/>
      <c r="IU287" s="251"/>
      <c r="IV287" s="251"/>
    </row>
    <row r="288" spans="1:256" ht="12.75" customHeight="1">
      <c r="A288" s="821"/>
      <c r="B288" s="797"/>
      <c r="C288" s="247" t="s">
        <v>1</v>
      </c>
      <c r="D288" s="248">
        <f>E288+M288</f>
        <v>-600000</v>
      </c>
      <c r="E288" s="249">
        <f>F288+I288+J288+K288+L288</f>
        <v>-600000</v>
      </c>
      <c r="F288" s="249">
        <f>G288+H288</f>
        <v>-400000</v>
      </c>
      <c r="G288" s="249"/>
      <c r="H288" s="249">
        <f>-300000-100000</f>
        <v>-400000</v>
      </c>
      <c r="I288" s="249">
        <v>-200000</v>
      </c>
      <c r="J288" s="249"/>
      <c r="K288" s="249"/>
      <c r="L288" s="249"/>
      <c r="M288" s="249">
        <f t="shared" si="115"/>
        <v>0</v>
      </c>
      <c r="N288" s="249"/>
      <c r="O288" s="249"/>
      <c r="P288" s="249"/>
      <c r="Q288" s="250"/>
      <c r="R288" s="250"/>
      <c r="S288" s="250"/>
      <c r="T288" s="250"/>
      <c r="U288" s="250"/>
      <c r="V288" s="251"/>
      <c r="W288" s="251"/>
      <c r="X288" s="251"/>
      <c r="Y288" s="251"/>
      <c r="Z288" s="251"/>
      <c r="AA288" s="251"/>
      <c r="AB288" s="251"/>
      <c r="AC288" s="251"/>
      <c r="AD288" s="251"/>
      <c r="AE288" s="251"/>
      <c r="AF288" s="251"/>
      <c r="AG288" s="251"/>
      <c r="AH288" s="251"/>
      <c r="AI288" s="251"/>
      <c r="AJ288" s="251"/>
      <c r="AK288" s="251"/>
      <c r="AL288" s="251"/>
      <c r="AM288" s="251"/>
      <c r="AN288" s="251"/>
      <c r="AO288" s="251"/>
      <c r="AP288" s="251"/>
      <c r="AQ288" s="251"/>
      <c r="AR288" s="251"/>
      <c r="AS288" s="251"/>
      <c r="AT288" s="251"/>
      <c r="AU288" s="251"/>
      <c r="AV288" s="251"/>
      <c r="AW288" s="251"/>
      <c r="AX288" s="251"/>
      <c r="AY288" s="251"/>
      <c r="AZ288" s="251"/>
      <c r="BA288" s="251"/>
      <c r="BB288" s="251"/>
      <c r="BC288" s="251"/>
      <c r="BD288" s="251"/>
      <c r="BE288" s="251"/>
      <c r="BF288" s="251"/>
      <c r="BG288" s="251"/>
      <c r="BH288" s="251"/>
      <c r="BI288" s="251"/>
      <c r="BJ288" s="251"/>
      <c r="BK288" s="251"/>
      <c r="BL288" s="251"/>
      <c r="BM288" s="251"/>
      <c r="BN288" s="251"/>
      <c r="BO288" s="251"/>
      <c r="BP288" s="251"/>
      <c r="BQ288" s="251"/>
      <c r="BR288" s="251"/>
      <c r="BS288" s="251"/>
      <c r="BT288" s="251"/>
      <c r="BU288" s="251"/>
      <c r="BV288" s="251"/>
      <c r="BW288" s="251"/>
      <c r="BX288" s="251"/>
      <c r="BY288" s="251"/>
      <c r="BZ288" s="251"/>
      <c r="CA288" s="251"/>
      <c r="CB288" s="251"/>
      <c r="CC288" s="251"/>
      <c r="CD288" s="251"/>
      <c r="CE288" s="251"/>
      <c r="CF288" s="251"/>
      <c r="CG288" s="251"/>
      <c r="CH288" s="251"/>
      <c r="CI288" s="251"/>
      <c r="CJ288" s="251"/>
      <c r="CK288" s="251"/>
      <c r="CL288" s="251"/>
      <c r="CM288" s="251"/>
      <c r="CN288" s="251"/>
      <c r="CO288" s="251"/>
      <c r="CP288" s="251"/>
      <c r="CQ288" s="251"/>
      <c r="CR288" s="251"/>
      <c r="CS288" s="251"/>
      <c r="CT288" s="251"/>
      <c r="CU288" s="251"/>
      <c r="CV288" s="251"/>
      <c r="CW288" s="251"/>
      <c r="CX288" s="251"/>
      <c r="CY288" s="251"/>
      <c r="CZ288" s="251"/>
      <c r="DA288" s="251"/>
      <c r="DB288" s="251"/>
      <c r="DC288" s="251"/>
      <c r="DD288" s="251"/>
      <c r="DE288" s="251"/>
      <c r="DF288" s="251"/>
      <c r="DG288" s="251"/>
      <c r="DH288" s="251"/>
      <c r="DI288" s="251"/>
      <c r="DJ288" s="251"/>
      <c r="DK288" s="251"/>
      <c r="DL288" s="251"/>
      <c r="DM288" s="251"/>
      <c r="DN288" s="251"/>
      <c r="DO288" s="251"/>
      <c r="DP288" s="251"/>
      <c r="DQ288" s="251"/>
      <c r="DR288" s="251"/>
      <c r="DS288" s="251"/>
      <c r="DT288" s="251"/>
      <c r="DU288" s="251"/>
      <c r="DV288" s="251"/>
      <c r="DW288" s="251"/>
      <c r="DX288" s="251"/>
      <c r="DY288" s="251"/>
      <c r="DZ288" s="251"/>
      <c r="EA288" s="251"/>
      <c r="EB288" s="251"/>
      <c r="EC288" s="251"/>
      <c r="ED288" s="251"/>
      <c r="EE288" s="251"/>
      <c r="EF288" s="251"/>
      <c r="EG288" s="251"/>
      <c r="EH288" s="251"/>
      <c r="EI288" s="251"/>
      <c r="EJ288" s="251"/>
      <c r="EK288" s="251"/>
      <c r="EL288" s="251"/>
      <c r="EM288" s="251"/>
      <c r="EN288" s="251"/>
      <c r="EO288" s="251"/>
      <c r="EP288" s="251"/>
      <c r="EQ288" s="251"/>
      <c r="ER288" s="251"/>
      <c r="ES288" s="251"/>
      <c r="ET288" s="251"/>
      <c r="EU288" s="251"/>
      <c r="EV288" s="251"/>
      <c r="EW288" s="251"/>
      <c r="EX288" s="251"/>
      <c r="EY288" s="251"/>
      <c r="EZ288" s="251"/>
      <c r="FA288" s="251"/>
      <c r="FB288" s="251"/>
      <c r="FC288" s="251"/>
      <c r="FD288" s="251"/>
      <c r="FE288" s="251"/>
      <c r="FF288" s="251"/>
      <c r="FG288" s="251"/>
      <c r="FH288" s="251"/>
      <c r="FI288" s="251"/>
      <c r="FJ288" s="251"/>
      <c r="FK288" s="251"/>
      <c r="FL288" s="251"/>
      <c r="FM288" s="251"/>
      <c r="FN288" s="251"/>
      <c r="FO288" s="251"/>
      <c r="FP288" s="251"/>
      <c r="FQ288" s="251"/>
      <c r="FR288" s="251"/>
      <c r="FS288" s="251"/>
      <c r="FT288" s="251"/>
      <c r="FU288" s="251"/>
      <c r="FV288" s="251"/>
      <c r="FW288" s="251"/>
      <c r="FX288" s="251"/>
      <c r="FY288" s="251"/>
      <c r="FZ288" s="251"/>
      <c r="GA288" s="251"/>
      <c r="GB288" s="251"/>
      <c r="GC288" s="251"/>
      <c r="GD288" s="251"/>
      <c r="GE288" s="251"/>
      <c r="GF288" s="251"/>
      <c r="GG288" s="251"/>
      <c r="GH288" s="251"/>
      <c r="GI288" s="251"/>
      <c r="GJ288" s="251"/>
      <c r="GK288" s="251"/>
      <c r="GL288" s="251"/>
      <c r="GM288" s="251"/>
      <c r="GN288" s="251"/>
      <c r="GO288" s="251"/>
      <c r="GP288" s="251"/>
      <c r="GQ288" s="251"/>
      <c r="GR288" s="251"/>
      <c r="GS288" s="251"/>
      <c r="GT288" s="251"/>
      <c r="GU288" s="251"/>
      <c r="GV288" s="251"/>
      <c r="GW288" s="251"/>
      <c r="GX288" s="251"/>
      <c r="GY288" s="251"/>
      <c r="GZ288" s="251"/>
      <c r="HA288" s="251"/>
      <c r="HB288" s="251"/>
      <c r="HC288" s="251"/>
      <c r="HD288" s="251"/>
      <c r="HE288" s="251"/>
      <c r="HF288" s="251"/>
      <c r="HG288" s="251"/>
      <c r="HH288" s="251"/>
      <c r="HI288" s="251"/>
      <c r="HJ288" s="251"/>
      <c r="HK288" s="251"/>
      <c r="HL288" s="251"/>
      <c r="HM288" s="251"/>
      <c r="HN288" s="251"/>
      <c r="HO288" s="251"/>
      <c r="HP288" s="251"/>
      <c r="HQ288" s="251"/>
      <c r="HR288" s="251"/>
      <c r="HS288" s="251"/>
      <c r="HT288" s="251"/>
      <c r="HU288" s="251"/>
      <c r="HV288" s="251"/>
      <c r="HW288" s="251"/>
      <c r="HX288" s="251"/>
      <c r="HY288" s="251"/>
      <c r="HZ288" s="251"/>
      <c r="IA288" s="251"/>
      <c r="IB288" s="251"/>
      <c r="IC288" s="251"/>
      <c r="ID288" s="251"/>
      <c r="IE288" s="251"/>
      <c r="IF288" s="251"/>
      <c r="IG288" s="251"/>
      <c r="IH288" s="251"/>
      <c r="II288" s="251"/>
      <c r="IJ288" s="251"/>
      <c r="IK288" s="251"/>
      <c r="IL288" s="251"/>
      <c r="IM288" s="251"/>
      <c r="IN288" s="251"/>
      <c r="IO288" s="251"/>
      <c r="IP288" s="251"/>
      <c r="IQ288" s="251"/>
      <c r="IR288" s="251"/>
      <c r="IS288" s="251"/>
      <c r="IT288" s="251"/>
      <c r="IU288" s="251"/>
      <c r="IV288" s="251"/>
    </row>
    <row r="289" spans="1:256" ht="12.75" customHeight="1">
      <c r="A289" s="822"/>
      <c r="B289" s="798"/>
      <c r="C289" s="247" t="s">
        <v>2</v>
      </c>
      <c r="D289" s="248">
        <f>D287+D288</f>
        <v>1800000</v>
      </c>
      <c r="E289" s="249">
        <f t="shared" ref="E289:P289" si="120">E287+E288</f>
        <v>1800000</v>
      </c>
      <c r="F289" s="249">
        <f t="shared" si="120"/>
        <v>1800000</v>
      </c>
      <c r="G289" s="249">
        <f t="shared" si="120"/>
        <v>0</v>
      </c>
      <c r="H289" s="249">
        <f t="shared" si="120"/>
        <v>1800000</v>
      </c>
      <c r="I289" s="249">
        <f t="shared" si="120"/>
        <v>0</v>
      </c>
      <c r="J289" s="249">
        <f t="shared" si="120"/>
        <v>0</v>
      </c>
      <c r="K289" s="249">
        <f t="shared" si="120"/>
        <v>0</v>
      </c>
      <c r="L289" s="249">
        <f t="shared" si="120"/>
        <v>0</v>
      </c>
      <c r="M289" s="249">
        <f t="shared" si="120"/>
        <v>0</v>
      </c>
      <c r="N289" s="249">
        <f t="shared" si="120"/>
        <v>0</v>
      </c>
      <c r="O289" s="249">
        <f t="shared" si="120"/>
        <v>0</v>
      </c>
      <c r="P289" s="249">
        <f t="shared" si="120"/>
        <v>0</v>
      </c>
      <c r="Q289" s="250"/>
      <c r="R289" s="250"/>
      <c r="S289" s="250"/>
      <c r="T289" s="250"/>
      <c r="U289" s="250"/>
      <c r="V289" s="251"/>
      <c r="W289" s="251"/>
      <c r="X289" s="251"/>
      <c r="Y289" s="251"/>
      <c r="Z289" s="251"/>
      <c r="AA289" s="251"/>
      <c r="AB289" s="251"/>
      <c r="AC289" s="251"/>
      <c r="AD289" s="251"/>
      <c r="AE289" s="251"/>
      <c r="AF289" s="251"/>
      <c r="AG289" s="251"/>
      <c r="AH289" s="251"/>
      <c r="AI289" s="251"/>
      <c r="AJ289" s="251"/>
      <c r="AK289" s="251"/>
      <c r="AL289" s="251"/>
      <c r="AM289" s="251"/>
      <c r="AN289" s="251"/>
      <c r="AO289" s="251"/>
      <c r="AP289" s="251"/>
      <c r="AQ289" s="251"/>
      <c r="AR289" s="251"/>
      <c r="AS289" s="251"/>
      <c r="AT289" s="251"/>
      <c r="AU289" s="251"/>
      <c r="AV289" s="251"/>
      <c r="AW289" s="251"/>
      <c r="AX289" s="251"/>
      <c r="AY289" s="251"/>
      <c r="AZ289" s="251"/>
      <c r="BA289" s="251"/>
      <c r="BB289" s="251"/>
      <c r="BC289" s="251"/>
      <c r="BD289" s="251"/>
      <c r="BE289" s="251"/>
      <c r="BF289" s="251"/>
      <c r="BG289" s="251"/>
      <c r="BH289" s="251"/>
      <c r="BI289" s="251"/>
      <c r="BJ289" s="251"/>
      <c r="BK289" s="251"/>
      <c r="BL289" s="251"/>
      <c r="BM289" s="251"/>
      <c r="BN289" s="251"/>
      <c r="BO289" s="251"/>
      <c r="BP289" s="251"/>
      <c r="BQ289" s="251"/>
      <c r="BR289" s="251"/>
      <c r="BS289" s="251"/>
      <c r="BT289" s="251"/>
      <c r="BU289" s="251"/>
      <c r="BV289" s="251"/>
      <c r="BW289" s="251"/>
      <c r="BX289" s="251"/>
      <c r="BY289" s="251"/>
      <c r="BZ289" s="251"/>
      <c r="CA289" s="251"/>
      <c r="CB289" s="251"/>
      <c r="CC289" s="251"/>
      <c r="CD289" s="251"/>
      <c r="CE289" s="251"/>
      <c r="CF289" s="251"/>
      <c r="CG289" s="251"/>
      <c r="CH289" s="251"/>
      <c r="CI289" s="251"/>
      <c r="CJ289" s="251"/>
      <c r="CK289" s="251"/>
      <c r="CL289" s="251"/>
      <c r="CM289" s="251"/>
      <c r="CN289" s="251"/>
      <c r="CO289" s="251"/>
      <c r="CP289" s="251"/>
      <c r="CQ289" s="251"/>
      <c r="CR289" s="251"/>
      <c r="CS289" s="251"/>
      <c r="CT289" s="251"/>
      <c r="CU289" s="251"/>
      <c r="CV289" s="251"/>
      <c r="CW289" s="251"/>
      <c r="CX289" s="251"/>
      <c r="CY289" s="251"/>
      <c r="CZ289" s="251"/>
      <c r="DA289" s="251"/>
      <c r="DB289" s="251"/>
      <c r="DC289" s="251"/>
      <c r="DD289" s="251"/>
      <c r="DE289" s="251"/>
      <c r="DF289" s="251"/>
      <c r="DG289" s="251"/>
      <c r="DH289" s="251"/>
      <c r="DI289" s="251"/>
      <c r="DJ289" s="251"/>
      <c r="DK289" s="251"/>
      <c r="DL289" s="251"/>
      <c r="DM289" s="251"/>
      <c r="DN289" s="251"/>
      <c r="DO289" s="251"/>
      <c r="DP289" s="251"/>
      <c r="DQ289" s="251"/>
      <c r="DR289" s="251"/>
      <c r="DS289" s="251"/>
      <c r="DT289" s="251"/>
      <c r="DU289" s="251"/>
      <c r="DV289" s="251"/>
      <c r="DW289" s="251"/>
      <c r="DX289" s="251"/>
      <c r="DY289" s="251"/>
      <c r="DZ289" s="251"/>
      <c r="EA289" s="251"/>
      <c r="EB289" s="251"/>
      <c r="EC289" s="251"/>
      <c r="ED289" s="251"/>
      <c r="EE289" s="251"/>
      <c r="EF289" s="251"/>
      <c r="EG289" s="251"/>
      <c r="EH289" s="251"/>
      <c r="EI289" s="251"/>
      <c r="EJ289" s="251"/>
      <c r="EK289" s="251"/>
      <c r="EL289" s="251"/>
      <c r="EM289" s="251"/>
      <c r="EN289" s="251"/>
      <c r="EO289" s="251"/>
      <c r="EP289" s="251"/>
      <c r="EQ289" s="251"/>
      <c r="ER289" s="251"/>
      <c r="ES289" s="251"/>
      <c r="ET289" s="251"/>
      <c r="EU289" s="251"/>
      <c r="EV289" s="251"/>
      <c r="EW289" s="251"/>
      <c r="EX289" s="251"/>
      <c r="EY289" s="251"/>
      <c r="EZ289" s="251"/>
      <c r="FA289" s="251"/>
      <c r="FB289" s="251"/>
      <c r="FC289" s="251"/>
      <c r="FD289" s="251"/>
      <c r="FE289" s="251"/>
      <c r="FF289" s="251"/>
      <c r="FG289" s="251"/>
      <c r="FH289" s="251"/>
      <c r="FI289" s="251"/>
      <c r="FJ289" s="251"/>
      <c r="FK289" s="251"/>
      <c r="FL289" s="251"/>
      <c r="FM289" s="251"/>
      <c r="FN289" s="251"/>
      <c r="FO289" s="251"/>
      <c r="FP289" s="251"/>
      <c r="FQ289" s="251"/>
      <c r="FR289" s="251"/>
      <c r="FS289" s="251"/>
      <c r="FT289" s="251"/>
      <c r="FU289" s="251"/>
      <c r="FV289" s="251"/>
      <c r="FW289" s="251"/>
      <c r="FX289" s="251"/>
      <c r="FY289" s="251"/>
      <c r="FZ289" s="251"/>
      <c r="GA289" s="251"/>
      <c r="GB289" s="251"/>
      <c r="GC289" s="251"/>
      <c r="GD289" s="251"/>
      <c r="GE289" s="251"/>
      <c r="GF289" s="251"/>
      <c r="GG289" s="251"/>
      <c r="GH289" s="251"/>
      <c r="GI289" s="251"/>
      <c r="GJ289" s="251"/>
      <c r="GK289" s="251"/>
      <c r="GL289" s="251"/>
      <c r="GM289" s="251"/>
      <c r="GN289" s="251"/>
      <c r="GO289" s="251"/>
      <c r="GP289" s="251"/>
      <c r="GQ289" s="251"/>
      <c r="GR289" s="251"/>
      <c r="GS289" s="251"/>
      <c r="GT289" s="251"/>
      <c r="GU289" s="251"/>
      <c r="GV289" s="251"/>
      <c r="GW289" s="251"/>
      <c r="GX289" s="251"/>
      <c r="GY289" s="251"/>
      <c r="GZ289" s="251"/>
      <c r="HA289" s="251"/>
      <c r="HB289" s="251"/>
      <c r="HC289" s="251"/>
      <c r="HD289" s="251"/>
      <c r="HE289" s="251"/>
      <c r="HF289" s="251"/>
      <c r="HG289" s="251"/>
      <c r="HH289" s="251"/>
      <c r="HI289" s="251"/>
      <c r="HJ289" s="251"/>
      <c r="HK289" s="251"/>
      <c r="HL289" s="251"/>
      <c r="HM289" s="251"/>
      <c r="HN289" s="251"/>
      <c r="HO289" s="251"/>
      <c r="HP289" s="251"/>
      <c r="HQ289" s="251"/>
      <c r="HR289" s="251"/>
      <c r="HS289" s="251"/>
      <c r="HT289" s="251"/>
      <c r="HU289" s="251"/>
      <c r="HV289" s="251"/>
      <c r="HW289" s="251"/>
      <c r="HX289" s="251"/>
      <c r="HY289" s="251"/>
      <c r="HZ289" s="251"/>
      <c r="IA289" s="251"/>
      <c r="IB289" s="251"/>
      <c r="IC289" s="251"/>
      <c r="ID289" s="251"/>
      <c r="IE289" s="251"/>
      <c r="IF289" s="251"/>
      <c r="IG289" s="251"/>
      <c r="IH289" s="251"/>
      <c r="II289" s="251"/>
      <c r="IJ289" s="251"/>
      <c r="IK289" s="251"/>
      <c r="IL289" s="251"/>
      <c r="IM289" s="251"/>
      <c r="IN289" s="251"/>
      <c r="IO289" s="251"/>
      <c r="IP289" s="251"/>
      <c r="IQ289" s="251"/>
      <c r="IR289" s="251"/>
      <c r="IS289" s="251"/>
      <c r="IT289" s="251"/>
      <c r="IU289" s="251"/>
      <c r="IV289" s="251"/>
    </row>
    <row r="290" spans="1:256" ht="12.75" customHeight="1">
      <c r="A290" s="820">
        <v>85295</v>
      </c>
      <c r="B290" s="796" t="s">
        <v>115</v>
      </c>
      <c r="C290" s="247" t="s">
        <v>0</v>
      </c>
      <c r="D290" s="248">
        <f>E290+M290</f>
        <v>32974856</v>
      </c>
      <c r="E290" s="249">
        <f>F290+I290+J290+K290+L290</f>
        <v>31560383</v>
      </c>
      <c r="F290" s="249">
        <f>G290+H290</f>
        <v>25000</v>
      </c>
      <c r="G290" s="249">
        <v>0</v>
      </c>
      <c r="H290" s="249">
        <v>25000</v>
      </c>
      <c r="I290" s="249">
        <v>0</v>
      </c>
      <c r="J290" s="249">
        <v>45000</v>
      </c>
      <c r="K290" s="249">
        <v>31490383</v>
      </c>
      <c r="L290" s="249">
        <v>0</v>
      </c>
      <c r="M290" s="249">
        <f t="shared" si="115"/>
        <v>1414473</v>
      </c>
      <c r="N290" s="249">
        <v>1414473</v>
      </c>
      <c r="O290" s="249">
        <v>1414473</v>
      </c>
      <c r="P290" s="249">
        <v>0</v>
      </c>
      <c r="Q290" s="250"/>
      <c r="R290" s="250"/>
      <c r="S290" s="250"/>
      <c r="T290" s="250"/>
      <c r="U290" s="250"/>
      <c r="V290" s="251"/>
      <c r="W290" s="251"/>
      <c r="X290" s="251"/>
      <c r="Y290" s="251"/>
      <c r="Z290" s="251"/>
      <c r="AA290" s="251"/>
      <c r="AB290" s="251"/>
      <c r="AC290" s="251"/>
      <c r="AD290" s="251"/>
      <c r="AE290" s="251"/>
      <c r="AF290" s="251"/>
      <c r="AG290" s="251"/>
      <c r="AH290" s="251"/>
      <c r="AI290" s="251"/>
      <c r="AJ290" s="251"/>
      <c r="AK290" s="251"/>
      <c r="AL290" s="251"/>
      <c r="AM290" s="251"/>
      <c r="AN290" s="251"/>
      <c r="AO290" s="251"/>
      <c r="AP290" s="251"/>
      <c r="AQ290" s="251"/>
      <c r="AR290" s="251"/>
      <c r="AS290" s="251"/>
      <c r="AT290" s="251"/>
      <c r="AU290" s="251"/>
      <c r="AV290" s="251"/>
      <c r="AW290" s="251"/>
      <c r="AX290" s="251"/>
      <c r="AY290" s="251"/>
      <c r="AZ290" s="251"/>
      <c r="BA290" s="251"/>
      <c r="BB290" s="251"/>
      <c r="BC290" s="251"/>
      <c r="BD290" s="251"/>
      <c r="BE290" s="251"/>
      <c r="BF290" s="251"/>
      <c r="BG290" s="251"/>
      <c r="BH290" s="251"/>
      <c r="BI290" s="251"/>
      <c r="BJ290" s="251"/>
      <c r="BK290" s="251"/>
      <c r="BL290" s="251"/>
      <c r="BM290" s="251"/>
      <c r="BN290" s="251"/>
      <c r="BO290" s="251"/>
      <c r="BP290" s="251"/>
      <c r="BQ290" s="251"/>
      <c r="BR290" s="251"/>
      <c r="BS290" s="251"/>
      <c r="BT290" s="251"/>
      <c r="BU290" s="251"/>
      <c r="BV290" s="251"/>
      <c r="BW290" s="251"/>
      <c r="BX290" s="251"/>
      <c r="BY290" s="251"/>
      <c r="BZ290" s="251"/>
      <c r="CA290" s="251"/>
      <c r="CB290" s="251"/>
      <c r="CC290" s="251"/>
      <c r="CD290" s="251"/>
      <c r="CE290" s="251"/>
      <c r="CF290" s="251"/>
      <c r="CG290" s="251"/>
      <c r="CH290" s="251"/>
      <c r="CI290" s="251"/>
      <c r="CJ290" s="251"/>
      <c r="CK290" s="251"/>
      <c r="CL290" s="251"/>
      <c r="CM290" s="251"/>
      <c r="CN290" s="251"/>
      <c r="CO290" s="251"/>
      <c r="CP290" s="251"/>
      <c r="CQ290" s="251"/>
      <c r="CR290" s="251"/>
      <c r="CS290" s="251"/>
      <c r="CT290" s="251"/>
      <c r="CU290" s="251"/>
      <c r="CV290" s="251"/>
      <c r="CW290" s="251"/>
      <c r="CX290" s="251"/>
      <c r="CY290" s="251"/>
      <c r="CZ290" s="251"/>
      <c r="DA290" s="251"/>
      <c r="DB290" s="251"/>
      <c r="DC290" s="251"/>
      <c r="DD290" s="251"/>
      <c r="DE290" s="251"/>
      <c r="DF290" s="251"/>
      <c r="DG290" s="251"/>
      <c r="DH290" s="251"/>
      <c r="DI290" s="251"/>
      <c r="DJ290" s="251"/>
      <c r="DK290" s="251"/>
      <c r="DL290" s="251"/>
      <c r="DM290" s="251"/>
      <c r="DN290" s="251"/>
      <c r="DO290" s="251"/>
      <c r="DP290" s="251"/>
      <c r="DQ290" s="251"/>
      <c r="DR290" s="251"/>
      <c r="DS290" s="251"/>
      <c r="DT290" s="251"/>
      <c r="DU290" s="251"/>
      <c r="DV290" s="251"/>
      <c r="DW290" s="251"/>
      <c r="DX290" s="251"/>
      <c r="DY290" s="251"/>
      <c r="DZ290" s="251"/>
      <c r="EA290" s="251"/>
      <c r="EB290" s="251"/>
      <c r="EC290" s="251"/>
      <c r="ED290" s="251"/>
      <c r="EE290" s="251"/>
      <c r="EF290" s="251"/>
      <c r="EG290" s="251"/>
      <c r="EH290" s="251"/>
      <c r="EI290" s="251"/>
      <c r="EJ290" s="251"/>
      <c r="EK290" s="251"/>
      <c r="EL290" s="251"/>
      <c r="EM290" s="251"/>
      <c r="EN290" s="251"/>
      <c r="EO290" s="251"/>
      <c r="EP290" s="251"/>
      <c r="EQ290" s="251"/>
      <c r="ER290" s="251"/>
      <c r="ES290" s="251"/>
      <c r="ET290" s="251"/>
      <c r="EU290" s="251"/>
      <c r="EV290" s="251"/>
      <c r="EW290" s="251"/>
      <c r="EX290" s="251"/>
      <c r="EY290" s="251"/>
      <c r="EZ290" s="251"/>
      <c r="FA290" s="251"/>
      <c r="FB290" s="251"/>
      <c r="FC290" s="251"/>
      <c r="FD290" s="251"/>
      <c r="FE290" s="251"/>
      <c r="FF290" s="251"/>
      <c r="FG290" s="251"/>
      <c r="FH290" s="251"/>
      <c r="FI290" s="251"/>
      <c r="FJ290" s="251"/>
      <c r="FK290" s="251"/>
      <c r="FL290" s="251"/>
      <c r="FM290" s="251"/>
      <c r="FN290" s="251"/>
      <c r="FO290" s="251"/>
      <c r="FP290" s="251"/>
      <c r="FQ290" s="251"/>
      <c r="FR290" s="251"/>
      <c r="FS290" s="251"/>
      <c r="FT290" s="251"/>
      <c r="FU290" s="251"/>
      <c r="FV290" s="251"/>
      <c r="FW290" s="251"/>
      <c r="FX290" s="251"/>
      <c r="FY290" s="251"/>
      <c r="FZ290" s="251"/>
      <c r="GA290" s="251"/>
      <c r="GB290" s="251"/>
      <c r="GC290" s="251"/>
      <c r="GD290" s="251"/>
      <c r="GE290" s="251"/>
      <c r="GF290" s="251"/>
      <c r="GG290" s="251"/>
      <c r="GH290" s="251"/>
      <c r="GI290" s="251"/>
      <c r="GJ290" s="251"/>
      <c r="GK290" s="251"/>
      <c r="GL290" s="251"/>
      <c r="GM290" s="251"/>
      <c r="GN290" s="251"/>
      <c r="GO290" s="251"/>
      <c r="GP290" s="251"/>
      <c r="GQ290" s="251"/>
      <c r="GR290" s="251"/>
      <c r="GS290" s="251"/>
      <c r="GT290" s="251"/>
      <c r="GU290" s="251"/>
      <c r="GV290" s="251"/>
      <c r="GW290" s="251"/>
      <c r="GX290" s="251"/>
      <c r="GY290" s="251"/>
      <c r="GZ290" s="251"/>
      <c r="HA290" s="251"/>
      <c r="HB290" s="251"/>
      <c r="HC290" s="251"/>
      <c r="HD290" s="251"/>
      <c r="HE290" s="251"/>
      <c r="HF290" s="251"/>
      <c r="HG290" s="251"/>
      <c r="HH290" s="251"/>
      <c r="HI290" s="251"/>
      <c r="HJ290" s="251"/>
      <c r="HK290" s="251"/>
      <c r="HL290" s="251"/>
      <c r="HM290" s="251"/>
      <c r="HN290" s="251"/>
      <c r="HO290" s="251"/>
      <c r="HP290" s="251"/>
      <c r="HQ290" s="251"/>
      <c r="HR290" s="251"/>
      <c r="HS290" s="251"/>
      <c r="HT290" s="251"/>
      <c r="HU290" s="251"/>
      <c r="HV290" s="251"/>
      <c r="HW290" s="251"/>
      <c r="HX290" s="251"/>
      <c r="HY290" s="251"/>
      <c r="HZ290" s="251"/>
      <c r="IA290" s="251"/>
      <c r="IB290" s="251"/>
      <c r="IC290" s="251"/>
      <c r="ID290" s="251"/>
      <c r="IE290" s="251"/>
      <c r="IF290" s="251"/>
      <c r="IG290" s="251"/>
      <c r="IH290" s="251"/>
      <c r="II290" s="251"/>
      <c r="IJ290" s="251"/>
      <c r="IK290" s="251"/>
      <c r="IL290" s="251"/>
      <c r="IM290" s="251"/>
      <c r="IN290" s="251"/>
      <c r="IO290" s="251"/>
      <c r="IP290" s="251"/>
      <c r="IQ290" s="251"/>
      <c r="IR290" s="251"/>
      <c r="IS290" s="251"/>
      <c r="IT290" s="251"/>
      <c r="IU290" s="251"/>
      <c r="IV290" s="251"/>
    </row>
    <row r="291" spans="1:256" ht="12.75" customHeight="1">
      <c r="A291" s="821"/>
      <c r="B291" s="797"/>
      <c r="C291" s="247" t="s">
        <v>1</v>
      </c>
      <c r="D291" s="248">
        <f>E291+M291</f>
        <v>884724</v>
      </c>
      <c r="E291" s="249">
        <f>F291+I291+J291+K291+L291</f>
        <v>809724</v>
      </c>
      <c r="F291" s="249">
        <f>G291+H291</f>
        <v>0</v>
      </c>
      <c r="G291" s="249"/>
      <c r="H291" s="249"/>
      <c r="I291" s="249"/>
      <c r="J291" s="249"/>
      <c r="K291" s="249">
        <v>809724</v>
      </c>
      <c r="L291" s="249"/>
      <c r="M291" s="249">
        <f t="shared" si="115"/>
        <v>75000</v>
      </c>
      <c r="N291" s="249">
        <v>75000</v>
      </c>
      <c r="O291" s="249">
        <v>75000</v>
      </c>
      <c r="P291" s="249"/>
      <c r="Q291" s="250"/>
      <c r="R291" s="250"/>
      <c r="S291" s="250"/>
      <c r="T291" s="250"/>
      <c r="U291" s="250"/>
      <c r="V291" s="251"/>
      <c r="W291" s="251"/>
      <c r="X291" s="251"/>
      <c r="Y291" s="251"/>
      <c r="Z291" s="251"/>
      <c r="AA291" s="251"/>
      <c r="AB291" s="251"/>
      <c r="AC291" s="251"/>
      <c r="AD291" s="251"/>
      <c r="AE291" s="251"/>
      <c r="AF291" s="251"/>
      <c r="AG291" s="251"/>
      <c r="AH291" s="251"/>
      <c r="AI291" s="251"/>
      <c r="AJ291" s="251"/>
      <c r="AK291" s="251"/>
      <c r="AL291" s="251"/>
      <c r="AM291" s="251"/>
      <c r="AN291" s="251"/>
      <c r="AO291" s="251"/>
      <c r="AP291" s="251"/>
      <c r="AQ291" s="251"/>
      <c r="AR291" s="251"/>
      <c r="AS291" s="251"/>
      <c r="AT291" s="251"/>
      <c r="AU291" s="251"/>
      <c r="AV291" s="251"/>
      <c r="AW291" s="251"/>
      <c r="AX291" s="251"/>
      <c r="AY291" s="251"/>
      <c r="AZ291" s="251"/>
      <c r="BA291" s="251"/>
      <c r="BB291" s="251"/>
      <c r="BC291" s="251"/>
      <c r="BD291" s="251"/>
      <c r="BE291" s="251"/>
      <c r="BF291" s="251"/>
      <c r="BG291" s="251"/>
      <c r="BH291" s="251"/>
      <c r="BI291" s="251"/>
      <c r="BJ291" s="251"/>
      <c r="BK291" s="251"/>
      <c r="BL291" s="251"/>
      <c r="BM291" s="251"/>
      <c r="BN291" s="251"/>
      <c r="BO291" s="251"/>
      <c r="BP291" s="251"/>
      <c r="BQ291" s="251"/>
      <c r="BR291" s="251"/>
      <c r="BS291" s="251"/>
      <c r="BT291" s="251"/>
      <c r="BU291" s="251"/>
      <c r="BV291" s="251"/>
      <c r="BW291" s="251"/>
      <c r="BX291" s="251"/>
      <c r="BY291" s="251"/>
      <c r="BZ291" s="251"/>
      <c r="CA291" s="251"/>
      <c r="CB291" s="251"/>
      <c r="CC291" s="251"/>
      <c r="CD291" s="251"/>
      <c r="CE291" s="251"/>
      <c r="CF291" s="251"/>
      <c r="CG291" s="251"/>
      <c r="CH291" s="251"/>
      <c r="CI291" s="251"/>
      <c r="CJ291" s="251"/>
      <c r="CK291" s="251"/>
      <c r="CL291" s="251"/>
      <c r="CM291" s="251"/>
      <c r="CN291" s="251"/>
      <c r="CO291" s="251"/>
      <c r="CP291" s="251"/>
      <c r="CQ291" s="251"/>
      <c r="CR291" s="251"/>
      <c r="CS291" s="251"/>
      <c r="CT291" s="251"/>
      <c r="CU291" s="251"/>
      <c r="CV291" s="251"/>
      <c r="CW291" s="251"/>
      <c r="CX291" s="251"/>
      <c r="CY291" s="251"/>
      <c r="CZ291" s="251"/>
      <c r="DA291" s="251"/>
      <c r="DB291" s="251"/>
      <c r="DC291" s="251"/>
      <c r="DD291" s="251"/>
      <c r="DE291" s="251"/>
      <c r="DF291" s="251"/>
      <c r="DG291" s="251"/>
      <c r="DH291" s="251"/>
      <c r="DI291" s="251"/>
      <c r="DJ291" s="251"/>
      <c r="DK291" s="251"/>
      <c r="DL291" s="251"/>
      <c r="DM291" s="251"/>
      <c r="DN291" s="251"/>
      <c r="DO291" s="251"/>
      <c r="DP291" s="251"/>
      <c r="DQ291" s="251"/>
      <c r="DR291" s="251"/>
      <c r="DS291" s="251"/>
      <c r="DT291" s="251"/>
      <c r="DU291" s="251"/>
      <c r="DV291" s="251"/>
      <c r="DW291" s="251"/>
      <c r="DX291" s="251"/>
      <c r="DY291" s="251"/>
      <c r="DZ291" s="251"/>
      <c r="EA291" s="251"/>
      <c r="EB291" s="251"/>
      <c r="EC291" s="251"/>
      <c r="ED291" s="251"/>
      <c r="EE291" s="251"/>
      <c r="EF291" s="251"/>
      <c r="EG291" s="251"/>
      <c r="EH291" s="251"/>
      <c r="EI291" s="251"/>
      <c r="EJ291" s="251"/>
      <c r="EK291" s="251"/>
      <c r="EL291" s="251"/>
      <c r="EM291" s="251"/>
      <c r="EN291" s="251"/>
      <c r="EO291" s="251"/>
      <c r="EP291" s="251"/>
      <c r="EQ291" s="251"/>
      <c r="ER291" s="251"/>
      <c r="ES291" s="251"/>
      <c r="ET291" s="251"/>
      <c r="EU291" s="251"/>
      <c r="EV291" s="251"/>
      <c r="EW291" s="251"/>
      <c r="EX291" s="251"/>
      <c r="EY291" s="251"/>
      <c r="EZ291" s="251"/>
      <c r="FA291" s="251"/>
      <c r="FB291" s="251"/>
      <c r="FC291" s="251"/>
      <c r="FD291" s="251"/>
      <c r="FE291" s="251"/>
      <c r="FF291" s="251"/>
      <c r="FG291" s="251"/>
      <c r="FH291" s="251"/>
      <c r="FI291" s="251"/>
      <c r="FJ291" s="251"/>
      <c r="FK291" s="251"/>
      <c r="FL291" s="251"/>
      <c r="FM291" s="251"/>
      <c r="FN291" s="251"/>
      <c r="FO291" s="251"/>
      <c r="FP291" s="251"/>
      <c r="FQ291" s="251"/>
      <c r="FR291" s="251"/>
      <c r="FS291" s="251"/>
      <c r="FT291" s="251"/>
      <c r="FU291" s="251"/>
      <c r="FV291" s="251"/>
      <c r="FW291" s="251"/>
      <c r="FX291" s="251"/>
      <c r="FY291" s="251"/>
      <c r="FZ291" s="251"/>
      <c r="GA291" s="251"/>
      <c r="GB291" s="251"/>
      <c r="GC291" s="251"/>
      <c r="GD291" s="251"/>
      <c r="GE291" s="251"/>
      <c r="GF291" s="251"/>
      <c r="GG291" s="251"/>
      <c r="GH291" s="251"/>
      <c r="GI291" s="251"/>
      <c r="GJ291" s="251"/>
      <c r="GK291" s="251"/>
      <c r="GL291" s="251"/>
      <c r="GM291" s="251"/>
      <c r="GN291" s="251"/>
      <c r="GO291" s="251"/>
      <c r="GP291" s="251"/>
      <c r="GQ291" s="251"/>
      <c r="GR291" s="251"/>
      <c r="GS291" s="251"/>
      <c r="GT291" s="251"/>
      <c r="GU291" s="251"/>
      <c r="GV291" s="251"/>
      <c r="GW291" s="251"/>
      <c r="GX291" s="251"/>
      <c r="GY291" s="251"/>
      <c r="GZ291" s="251"/>
      <c r="HA291" s="251"/>
      <c r="HB291" s="251"/>
      <c r="HC291" s="251"/>
      <c r="HD291" s="251"/>
      <c r="HE291" s="251"/>
      <c r="HF291" s="251"/>
      <c r="HG291" s="251"/>
      <c r="HH291" s="251"/>
      <c r="HI291" s="251"/>
      <c r="HJ291" s="251"/>
      <c r="HK291" s="251"/>
      <c r="HL291" s="251"/>
      <c r="HM291" s="251"/>
      <c r="HN291" s="251"/>
      <c r="HO291" s="251"/>
      <c r="HP291" s="251"/>
      <c r="HQ291" s="251"/>
      <c r="HR291" s="251"/>
      <c r="HS291" s="251"/>
      <c r="HT291" s="251"/>
      <c r="HU291" s="251"/>
      <c r="HV291" s="251"/>
      <c r="HW291" s="251"/>
      <c r="HX291" s="251"/>
      <c r="HY291" s="251"/>
      <c r="HZ291" s="251"/>
      <c r="IA291" s="251"/>
      <c r="IB291" s="251"/>
      <c r="IC291" s="251"/>
      <c r="ID291" s="251"/>
      <c r="IE291" s="251"/>
      <c r="IF291" s="251"/>
      <c r="IG291" s="251"/>
      <c r="IH291" s="251"/>
      <c r="II291" s="251"/>
      <c r="IJ291" s="251"/>
      <c r="IK291" s="251"/>
      <c r="IL291" s="251"/>
      <c r="IM291" s="251"/>
      <c r="IN291" s="251"/>
      <c r="IO291" s="251"/>
      <c r="IP291" s="251"/>
      <c r="IQ291" s="251"/>
      <c r="IR291" s="251"/>
      <c r="IS291" s="251"/>
      <c r="IT291" s="251"/>
      <c r="IU291" s="251"/>
      <c r="IV291" s="251"/>
    </row>
    <row r="292" spans="1:256" ht="12.75" customHeight="1">
      <c r="A292" s="822"/>
      <c r="B292" s="798"/>
      <c r="C292" s="247" t="s">
        <v>2</v>
      </c>
      <c r="D292" s="248">
        <f>D290+D291</f>
        <v>33859580</v>
      </c>
      <c r="E292" s="249">
        <f t="shared" ref="E292:P292" si="121">E290+E291</f>
        <v>32370107</v>
      </c>
      <c r="F292" s="249">
        <f t="shared" si="121"/>
        <v>25000</v>
      </c>
      <c r="G292" s="249">
        <f t="shared" si="121"/>
        <v>0</v>
      </c>
      <c r="H292" s="249">
        <f t="shared" si="121"/>
        <v>25000</v>
      </c>
      <c r="I292" s="249">
        <f t="shared" si="121"/>
        <v>0</v>
      </c>
      <c r="J292" s="249">
        <f t="shared" si="121"/>
        <v>45000</v>
      </c>
      <c r="K292" s="249">
        <f t="shared" si="121"/>
        <v>32300107</v>
      </c>
      <c r="L292" s="249">
        <f t="shared" si="121"/>
        <v>0</v>
      </c>
      <c r="M292" s="249">
        <f>M290+M291</f>
        <v>1489473</v>
      </c>
      <c r="N292" s="249">
        <f t="shared" si="121"/>
        <v>1489473</v>
      </c>
      <c r="O292" s="249">
        <f t="shared" si="121"/>
        <v>1489473</v>
      </c>
      <c r="P292" s="249">
        <f t="shared" si="121"/>
        <v>0</v>
      </c>
      <c r="Q292" s="250"/>
      <c r="R292" s="250"/>
      <c r="S292" s="250"/>
      <c r="T292" s="250"/>
      <c r="U292" s="250"/>
      <c r="V292" s="251"/>
      <c r="W292" s="251"/>
      <c r="X292" s="251"/>
      <c r="Y292" s="251"/>
      <c r="Z292" s="251"/>
      <c r="AA292" s="251"/>
      <c r="AB292" s="251"/>
      <c r="AC292" s="251"/>
      <c r="AD292" s="251"/>
      <c r="AE292" s="251"/>
      <c r="AF292" s="251"/>
      <c r="AG292" s="251"/>
      <c r="AH292" s="251"/>
      <c r="AI292" s="251"/>
      <c r="AJ292" s="251"/>
      <c r="AK292" s="251"/>
      <c r="AL292" s="251"/>
      <c r="AM292" s="251"/>
      <c r="AN292" s="251"/>
      <c r="AO292" s="251"/>
      <c r="AP292" s="251"/>
      <c r="AQ292" s="251"/>
      <c r="AR292" s="251"/>
      <c r="AS292" s="251"/>
      <c r="AT292" s="251"/>
      <c r="AU292" s="251"/>
      <c r="AV292" s="251"/>
      <c r="AW292" s="251"/>
      <c r="AX292" s="251"/>
      <c r="AY292" s="251"/>
      <c r="AZ292" s="251"/>
      <c r="BA292" s="251"/>
      <c r="BB292" s="251"/>
      <c r="BC292" s="251"/>
      <c r="BD292" s="251"/>
      <c r="BE292" s="251"/>
      <c r="BF292" s="251"/>
      <c r="BG292" s="251"/>
      <c r="BH292" s="251"/>
      <c r="BI292" s="251"/>
      <c r="BJ292" s="251"/>
      <c r="BK292" s="251"/>
      <c r="BL292" s="251"/>
      <c r="BM292" s="251"/>
      <c r="BN292" s="251"/>
      <c r="BO292" s="251"/>
      <c r="BP292" s="251"/>
      <c r="BQ292" s="251"/>
      <c r="BR292" s="251"/>
      <c r="BS292" s="251"/>
      <c r="BT292" s="251"/>
      <c r="BU292" s="251"/>
      <c r="BV292" s="251"/>
      <c r="BW292" s="251"/>
      <c r="BX292" s="251"/>
      <c r="BY292" s="251"/>
      <c r="BZ292" s="251"/>
      <c r="CA292" s="251"/>
      <c r="CB292" s="251"/>
      <c r="CC292" s="251"/>
      <c r="CD292" s="251"/>
      <c r="CE292" s="251"/>
      <c r="CF292" s="251"/>
      <c r="CG292" s="251"/>
      <c r="CH292" s="251"/>
      <c r="CI292" s="251"/>
      <c r="CJ292" s="251"/>
      <c r="CK292" s="251"/>
      <c r="CL292" s="251"/>
      <c r="CM292" s="251"/>
      <c r="CN292" s="251"/>
      <c r="CO292" s="251"/>
      <c r="CP292" s="251"/>
      <c r="CQ292" s="251"/>
      <c r="CR292" s="251"/>
      <c r="CS292" s="251"/>
      <c r="CT292" s="251"/>
      <c r="CU292" s="251"/>
      <c r="CV292" s="251"/>
      <c r="CW292" s="251"/>
      <c r="CX292" s="251"/>
      <c r="CY292" s="251"/>
      <c r="CZ292" s="251"/>
      <c r="DA292" s="251"/>
      <c r="DB292" s="251"/>
      <c r="DC292" s="251"/>
      <c r="DD292" s="251"/>
      <c r="DE292" s="251"/>
      <c r="DF292" s="251"/>
      <c r="DG292" s="251"/>
      <c r="DH292" s="251"/>
      <c r="DI292" s="251"/>
      <c r="DJ292" s="251"/>
      <c r="DK292" s="251"/>
      <c r="DL292" s="251"/>
      <c r="DM292" s="251"/>
      <c r="DN292" s="251"/>
      <c r="DO292" s="251"/>
      <c r="DP292" s="251"/>
      <c r="DQ292" s="251"/>
      <c r="DR292" s="251"/>
      <c r="DS292" s="251"/>
      <c r="DT292" s="251"/>
      <c r="DU292" s="251"/>
      <c r="DV292" s="251"/>
      <c r="DW292" s="251"/>
      <c r="DX292" s="251"/>
      <c r="DY292" s="251"/>
      <c r="DZ292" s="251"/>
      <c r="EA292" s="251"/>
      <c r="EB292" s="251"/>
      <c r="EC292" s="251"/>
      <c r="ED292" s="251"/>
      <c r="EE292" s="251"/>
      <c r="EF292" s="251"/>
      <c r="EG292" s="251"/>
      <c r="EH292" s="251"/>
      <c r="EI292" s="251"/>
      <c r="EJ292" s="251"/>
      <c r="EK292" s="251"/>
      <c r="EL292" s="251"/>
      <c r="EM292" s="251"/>
      <c r="EN292" s="251"/>
      <c r="EO292" s="251"/>
      <c r="EP292" s="251"/>
      <c r="EQ292" s="251"/>
      <c r="ER292" s="251"/>
      <c r="ES292" s="251"/>
      <c r="ET292" s="251"/>
      <c r="EU292" s="251"/>
      <c r="EV292" s="251"/>
      <c r="EW292" s="251"/>
      <c r="EX292" s="251"/>
      <c r="EY292" s="251"/>
      <c r="EZ292" s="251"/>
      <c r="FA292" s="251"/>
      <c r="FB292" s="251"/>
      <c r="FC292" s="251"/>
      <c r="FD292" s="251"/>
      <c r="FE292" s="251"/>
      <c r="FF292" s="251"/>
      <c r="FG292" s="251"/>
      <c r="FH292" s="251"/>
      <c r="FI292" s="251"/>
      <c r="FJ292" s="251"/>
      <c r="FK292" s="251"/>
      <c r="FL292" s="251"/>
      <c r="FM292" s="251"/>
      <c r="FN292" s="251"/>
      <c r="FO292" s="251"/>
      <c r="FP292" s="251"/>
      <c r="FQ292" s="251"/>
      <c r="FR292" s="251"/>
      <c r="FS292" s="251"/>
      <c r="FT292" s="251"/>
      <c r="FU292" s="251"/>
      <c r="FV292" s="251"/>
      <c r="FW292" s="251"/>
      <c r="FX292" s="251"/>
      <c r="FY292" s="251"/>
      <c r="FZ292" s="251"/>
      <c r="GA292" s="251"/>
      <c r="GB292" s="251"/>
      <c r="GC292" s="251"/>
      <c r="GD292" s="251"/>
      <c r="GE292" s="251"/>
      <c r="GF292" s="251"/>
      <c r="GG292" s="251"/>
      <c r="GH292" s="251"/>
      <c r="GI292" s="251"/>
      <c r="GJ292" s="251"/>
      <c r="GK292" s="251"/>
      <c r="GL292" s="251"/>
      <c r="GM292" s="251"/>
      <c r="GN292" s="251"/>
      <c r="GO292" s="251"/>
      <c r="GP292" s="251"/>
      <c r="GQ292" s="251"/>
      <c r="GR292" s="251"/>
      <c r="GS292" s="251"/>
      <c r="GT292" s="251"/>
      <c r="GU292" s="251"/>
      <c r="GV292" s="251"/>
      <c r="GW292" s="251"/>
      <c r="GX292" s="251"/>
      <c r="GY292" s="251"/>
      <c r="GZ292" s="251"/>
      <c r="HA292" s="251"/>
      <c r="HB292" s="251"/>
      <c r="HC292" s="251"/>
      <c r="HD292" s="251"/>
      <c r="HE292" s="251"/>
      <c r="HF292" s="251"/>
      <c r="HG292" s="251"/>
      <c r="HH292" s="251"/>
      <c r="HI292" s="251"/>
      <c r="HJ292" s="251"/>
      <c r="HK292" s="251"/>
      <c r="HL292" s="251"/>
      <c r="HM292" s="251"/>
      <c r="HN292" s="251"/>
      <c r="HO292" s="251"/>
      <c r="HP292" s="251"/>
      <c r="HQ292" s="251"/>
      <c r="HR292" s="251"/>
      <c r="HS292" s="251"/>
      <c r="HT292" s="251"/>
      <c r="HU292" s="251"/>
      <c r="HV292" s="251"/>
      <c r="HW292" s="251"/>
      <c r="HX292" s="251"/>
      <c r="HY292" s="251"/>
      <c r="HZ292" s="251"/>
      <c r="IA292" s="251"/>
      <c r="IB292" s="251"/>
      <c r="IC292" s="251"/>
      <c r="ID292" s="251"/>
      <c r="IE292" s="251"/>
      <c r="IF292" s="251"/>
      <c r="IG292" s="251"/>
      <c r="IH292" s="251"/>
      <c r="II292" s="251"/>
      <c r="IJ292" s="251"/>
      <c r="IK292" s="251"/>
      <c r="IL292" s="251"/>
      <c r="IM292" s="251"/>
      <c r="IN292" s="251"/>
      <c r="IO292" s="251"/>
      <c r="IP292" s="251"/>
      <c r="IQ292" s="251"/>
      <c r="IR292" s="251"/>
      <c r="IS292" s="251"/>
      <c r="IT292" s="251"/>
      <c r="IU292" s="251"/>
      <c r="IV292" s="251"/>
    </row>
    <row r="293" spans="1:256" ht="15.75" customHeight="1">
      <c r="A293" s="817">
        <v>853</v>
      </c>
      <c r="B293" s="808" t="s">
        <v>140</v>
      </c>
      <c r="C293" s="259" t="s">
        <v>0</v>
      </c>
      <c r="D293" s="264">
        <f t="shared" ref="D293:P294" si="122">D296+D299+D305+D308+D302</f>
        <v>32198742</v>
      </c>
      <c r="E293" s="261">
        <f t="shared" si="122"/>
        <v>31711396</v>
      </c>
      <c r="F293" s="261">
        <f t="shared" si="122"/>
        <v>19882688</v>
      </c>
      <c r="G293" s="261">
        <f t="shared" si="122"/>
        <v>11974872</v>
      </c>
      <c r="H293" s="261">
        <f t="shared" si="122"/>
        <v>7907816</v>
      </c>
      <c r="I293" s="261">
        <f t="shared" si="122"/>
        <v>757654</v>
      </c>
      <c r="J293" s="261">
        <f t="shared" si="122"/>
        <v>12900</v>
      </c>
      <c r="K293" s="261">
        <f t="shared" si="122"/>
        <v>11058154</v>
      </c>
      <c r="L293" s="261">
        <f t="shared" si="122"/>
        <v>0</v>
      </c>
      <c r="M293" s="261">
        <f t="shared" si="122"/>
        <v>487346</v>
      </c>
      <c r="N293" s="261">
        <f t="shared" si="122"/>
        <v>487346</v>
      </c>
      <c r="O293" s="261">
        <f t="shared" si="122"/>
        <v>0</v>
      </c>
      <c r="P293" s="261">
        <f t="shared" si="122"/>
        <v>0</v>
      </c>
      <c r="Q293" s="262"/>
      <c r="R293" s="262"/>
      <c r="S293" s="262"/>
      <c r="T293" s="262"/>
      <c r="U293" s="262"/>
      <c r="V293" s="263"/>
      <c r="W293" s="263"/>
      <c r="X293" s="263"/>
      <c r="Y293" s="263"/>
      <c r="Z293" s="263"/>
      <c r="AA293" s="263"/>
      <c r="AB293" s="263"/>
      <c r="AC293" s="263"/>
      <c r="AD293" s="263"/>
      <c r="AE293" s="263"/>
      <c r="AF293" s="263"/>
      <c r="AG293" s="263"/>
      <c r="AH293" s="263"/>
      <c r="AI293" s="263"/>
      <c r="AJ293" s="263"/>
      <c r="AK293" s="263"/>
      <c r="AL293" s="263"/>
      <c r="AM293" s="263"/>
      <c r="AN293" s="263"/>
      <c r="AO293" s="263"/>
      <c r="AP293" s="263"/>
      <c r="AQ293" s="263"/>
      <c r="AR293" s="263"/>
      <c r="AS293" s="263"/>
      <c r="AT293" s="263"/>
      <c r="AU293" s="263"/>
      <c r="AV293" s="263"/>
      <c r="AW293" s="263"/>
      <c r="AX293" s="263"/>
      <c r="AY293" s="263"/>
      <c r="AZ293" s="263"/>
      <c r="BA293" s="263"/>
      <c r="BB293" s="263"/>
      <c r="BC293" s="263"/>
      <c r="BD293" s="263"/>
      <c r="BE293" s="263"/>
      <c r="BF293" s="263"/>
      <c r="BG293" s="263"/>
      <c r="BH293" s="263"/>
      <c r="BI293" s="263"/>
      <c r="BJ293" s="263"/>
      <c r="BK293" s="263"/>
      <c r="BL293" s="263"/>
      <c r="BM293" s="263"/>
      <c r="BN293" s="263"/>
      <c r="BO293" s="263"/>
      <c r="BP293" s="263"/>
      <c r="BQ293" s="263"/>
      <c r="BR293" s="263"/>
      <c r="BS293" s="263"/>
      <c r="BT293" s="263"/>
      <c r="BU293" s="263"/>
      <c r="BV293" s="263"/>
      <c r="BW293" s="263"/>
      <c r="BX293" s="263"/>
      <c r="BY293" s="263"/>
      <c r="BZ293" s="263"/>
      <c r="CA293" s="263"/>
      <c r="CB293" s="263"/>
      <c r="CC293" s="263"/>
      <c r="CD293" s="263"/>
      <c r="CE293" s="263"/>
      <c r="CF293" s="263"/>
      <c r="CG293" s="263"/>
      <c r="CH293" s="263"/>
      <c r="CI293" s="263"/>
      <c r="CJ293" s="263"/>
      <c r="CK293" s="263"/>
      <c r="CL293" s="263"/>
      <c r="CM293" s="263"/>
      <c r="CN293" s="263"/>
      <c r="CO293" s="263"/>
      <c r="CP293" s="263"/>
      <c r="CQ293" s="263"/>
      <c r="CR293" s="263"/>
      <c r="CS293" s="263"/>
      <c r="CT293" s="263"/>
      <c r="CU293" s="263"/>
      <c r="CV293" s="263"/>
      <c r="CW293" s="263"/>
      <c r="CX293" s="263"/>
      <c r="CY293" s="263"/>
      <c r="CZ293" s="263"/>
      <c r="DA293" s="263"/>
      <c r="DB293" s="263"/>
      <c r="DC293" s="263"/>
      <c r="DD293" s="263"/>
      <c r="DE293" s="263"/>
      <c r="DF293" s="263"/>
      <c r="DG293" s="263"/>
      <c r="DH293" s="263"/>
      <c r="DI293" s="263"/>
      <c r="DJ293" s="263"/>
      <c r="DK293" s="263"/>
      <c r="DL293" s="263"/>
      <c r="DM293" s="263"/>
      <c r="DN293" s="263"/>
      <c r="DO293" s="263"/>
      <c r="DP293" s="263"/>
      <c r="DQ293" s="263"/>
      <c r="DR293" s="263"/>
      <c r="DS293" s="263"/>
      <c r="DT293" s="263"/>
      <c r="DU293" s="263"/>
      <c r="DV293" s="263"/>
      <c r="DW293" s="263"/>
      <c r="DX293" s="263"/>
      <c r="DY293" s="263"/>
      <c r="DZ293" s="263"/>
      <c r="EA293" s="263"/>
      <c r="EB293" s="263"/>
      <c r="EC293" s="263"/>
      <c r="ED293" s="263"/>
      <c r="EE293" s="263"/>
      <c r="EF293" s="263"/>
      <c r="EG293" s="263"/>
      <c r="EH293" s="263"/>
      <c r="EI293" s="263"/>
      <c r="EJ293" s="263"/>
      <c r="EK293" s="263"/>
      <c r="EL293" s="263"/>
      <c r="EM293" s="263"/>
      <c r="EN293" s="263"/>
      <c r="EO293" s="263"/>
      <c r="EP293" s="263"/>
      <c r="EQ293" s="263"/>
      <c r="ER293" s="263"/>
      <c r="ES293" s="263"/>
      <c r="ET293" s="263"/>
      <c r="EU293" s="263"/>
      <c r="EV293" s="263"/>
      <c r="EW293" s="263"/>
      <c r="EX293" s="263"/>
      <c r="EY293" s="263"/>
      <c r="EZ293" s="263"/>
      <c r="FA293" s="263"/>
      <c r="FB293" s="263"/>
      <c r="FC293" s="263"/>
      <c r="FD293" s="263"/>
      <c r="FE293" s="263"/>
      <c r="FF293" s="263"/>
      <c r="FG293" s="263"/>
      <c r="FH293" s="263"/>
      <c r="FI293" s="263"/>
      <c r="FJ293" s="263"/>
      <c r="FK293" s="263"/>
      <c r="FL293" s="263"/>
      <c r="FM293" s="263"/>
      <c r="FN293" s="263"/>
      <c r="FO293" s="263"/>
      <c r="FP293" s="263"/>
      <c r="FQ293" s="263"/>
      <c r="FR293" s="263"/>
      <c r="FS293" s="263"/>
      <c r="FT293" s="263"/>
      <c r="FU293" s="263"/>
      <c r="FV293" s="263"/>
      <c r="FW293" s="263"/>
      <c r="FX293" s="263"/>
      <c r="FY293" s="263"/>
      <c r="FZ293" s="263"/>
      <c r="GA293" s="263"/>
      <c r="GB293" s="263"/>
      <c r="GC293" s="263"/>
      <c r="GD293" s="263"/>
      <c r="GE293" s="263"/>
      <c r="GF293" s="263"/>
      <c r="GG293" s="263"/>
      <c r="GH293" s="263"/>
      <c r="GI293" s="263"/>
      <c r="GJ293" s="263"/>
      <c r="GK293" s="263"/>
      <c r="GL293" s="263"/>
      <c r="GM293" s="263"/>
      <c r="GN293" s="263"/>
      <c r="GO293" s="263"/>
      <c r="GP293" s="263"/>
      <c r="GQ293" s="263"/>
      <c r="GR293" s="263"/>
      <c r="GS293" s="263"/>
      <c r="GT293" s="263"/>
      <c r="GU293" s="263"/>
      <c r="GV293" s="263"/>
      <c r="GW293" s="263"/>
      <c r="GX293" s="263"/>
      <c r="GY293" s="263"/>
      <c r="GZ293" s="263"/>
      <c r="HA293" s="263"/>
      <c r="HB293" s="263"/>
      <c r="HC293" s="263"/>
      <c r="HD293" s="263"/>
      <c r="HE293" s="263"/>
      <c r="HF293" s="263"/>
      <c r="HG293" s="263"/>
      <c r="HH293" s="263"/>
      <c r="HI293" s="263"/>
      <c r="HJ293" s="263"/>
      <c r="HK293" s="263"/>
      <c r="HL293" s="263"/>
      <c r="HM293" s="263"/>
      <c r="HN293" s="263"/>
      <c r="HO293" s="263"/>
      <c r="HP293" s="263"/>
      <c r="HQ293" s="263"/>
      <c r="HR293" s="263"/>
      <c r="HS293" s="263"/>
      <c r="HT293" s="263"/>
      <c r="HU293" s="263"/>
      <c r="HV293" s="263"/>
      <c r="HW293" s="263"/>
      <c r="HX293" s="263"/>
      <c r="HY293" s="263"/>
      <c r="HZ293" s="263"/>
      <c r="IA293" s="263"/>
      <c r="IB293" s="263"/>
      <c r="IC293" s="263"/>
      <c r="ID293" s="263"/>
      <c r="IE293" s="263"/>
      <c r="IF293" s="263"/>
      <c r="IG293" s="263"/>
      <c r="IH293" s="263"/>
      <c r="II293" s="263"/>
      <c r="IJ293" s="263"/>
      <c r="IK293" s="263"/>
      <c r="IL293" s="263"/>
      <c r="IM293" s="263"/>
      <c r="IN293" s="263"/>
      <c r="IO293" s="263"/>
      <c r="IP293" s="263"/>
      <c r="IQ293" s="263"/>
      <c r="IR293" s="263"/>
      <c r="IS293" s="263"/>
      <c r="IT293" s="263"/>
      <c r="IU293" s="263"/>
      <c r="IV293" s="263"/>
    </row>
    <row r="294" spans="1:256" ht="15.75" customHeight="1">
      <c r="A294" s="818"/>
      <c r="B294" s="809"/>
      <c r="C294" s="259" t="s">
        <v>1</v>
      </c>
      <c r="D294" s="264">
        <f t="shared" si="122"/>
        <v>888042.53</v>
      </c>
      <c r="E294" s="261">
        <f t="shared" si="122"/>
        <v>840687.53</v>
      </c>
      <c r="F294" s="261">
        <f t="shared" si="122"/>
        <v>693188.53</v>
      </c>
      <c r="G294" s="261">
        <f t="shared" si="122"/>
        <v>351310</v>
      </c>
      <c r="H294" s="261">
        <f t="shared" si="122"/>
        <v>341878.53</v>
      </c>
      <c r="I294" s="261">
        <f t="shared" si="122"/>
        <v>0</v>
      </c>
      <c r="J294" s="261">
        <f t="shared" si="122"/>
        <v>0</v>
      </c>
      <c r="K294" s="261">
        <f t="shared" si="122"/>
        <v>147499</v>
      </c>
      <c r="L294" s="261">
        <f t="shared" si="122"/>
        <v>0</v>
      </c>
      <c r="M294" s="261">
        <f t="shared" si="122"/>
        <v>47355</v>
      </c>
      <c r="N294" s="261">
        <f t="shared" si="122"/>
        <v>47355</v>
      </c>
      <c r="O294" s="261">
        <f t="shared" si="122"/>
        <v>0</v>
      </c>
      <c r="P294" s="261">
        <f t="shared" si="122"/>
        <v>0</v>
      </c>
      <c r="Q294" s="262"/>
      <c r="R294" s="262"/>
      <c r="S294" s="262"/>
      <c r="T294" s="262"/>
      <c r="U294" s="262"/>
      <c r="V294" s="263"/>
      <c r="W294" s="263"/>
      <c r="X294" s="263"/>
      <c r="Y294" s="263"/>
      <c r="Z294" s="263"/>
      <c r="AA294" s="263"/>
      <c r="AB294" s="263"/>
      <c r="AC294" s="263"/>
      <c r="AD294" s="263"/>
      <c r="AE294" s="263"/>
      <c r="AF294" s="263"/>
      <c r="AG294" s="263"/>
      <c r="AH294" s="263"/>
      <c r="AI294" s="263"/>
      <c r="AJ294" s="263"/>
      <c r="AK294" s="263"/>
      <c r="AL294" s="263"/>
      <c r="AM294" s="263"/>
      <c r="AN294" s="263"/>
      <c r="AO294" s="263"/>
      <c r="AP294" s="263"/>
      <c r="AQ294" s="263"/>
      <c r="AR294" s="263"/>
      <c r="AS294" s="263"/>
      <c r="AT294" s="263"/>
      <c r="AU294" s="263"/>
      <c r="AV294" s="263"/>
      <c r="AW294" s="263"/>
      <c r="AX294" s="263"/>
      <c r="AY294" s="263"/>
      <c r="AZ294" s="263"/>
      <c r="BA294" s="263"/>
      <c r="BB294" s="263"/>
      <c r="BC294" s="263"/>
      <c r="BD294" s="263"/>
      <c r="BE294" s="263"/>
      <c r="BF294" s="263"/>
      <c r="BG294" s="263"/>
      <c r="BH294" s="263"/>
      <c r="BI294" s="263"/>
      <c r="BJ294" s="263"/>
      <c r="BK294" s="263"/>
      <c r="BL294" s="263"/>
      <c r="BM294" s="263"/>
      <c r="BN294" s="263"/>
      <c r="BO294" s="263"/>
      <c r="BP294" s="263"/>
      <c r="BQ294" s="263"/>
      <c r="BR294" s="263"/>
      <c r="BS294" s="263"/>
      <c r="BT294" s="263"/>
      <c r="BU294" s="263"/>
      <c r="BV294" s="263"/>
      <c r="BW294" s="263"/>
      <c r="BX294" s="263"/>
      <c r="BY294" s="263"/>
      <c r="BZ294" s="263"/>
      <c r="CA294" s="263"/>
      <c r="CB294" s="263"/>
      <c r="CC294" s="263"/>
      <c r="CD294" s="263"/>
      <c r="CE294" s="263"/>
      <c r="CF294" s="263"/>
      <c r="CG294" s="263"/>
      <c r="CH294" s="263"/>
      <c r="CI294" s="263"/>
      <c r="CJ294" s="263"/>
      <c r="CK294" s="263"/>
      <c r="CL294" s="263"/>
      <c r="CM294" s="263"/>
      <c r="CN294" s="263"/>
      <c r="CO294" s="263"/>
      <c r="CP294" s="263"/>
      <c r="CQ294" s="263"/>
      <c r="CR294" s="263"/>
      <c r="CS294" s="263"/>
      <c r="CT294" s="263"/>
      <c r="CU294" s="263"/>
      <c r="CV294" s="263"/>
      <c r="CW294" s="263"/>
      <c r="CX294" s="263"/>
      <c r="CY294" s="263"/>
      <c r="CZ294" s="263"/>
      <c r="DA294" s="263"/>
      <c r="DB294" s="263"/>
      <c r="DC294" s="263"/>
      <c r="DD294" s="263"/>
      <c r="DE294" s="263"/>
      <c r="DF294" s="263"/>
      <c r="DG294" s="263"/>
      <c r="DH294" s="263"/>
      <c r="DI294" s="263"/>
      <c r="DJ294" s="263"/>
      <c r="DK294" s="263"/>
      <c r="DL294" s="263"/>
      <c r="DM294" s="263"/>
      <c r="DN294" s="263"/>
      <c r="DO294" s="263"/>
      <c r="DP294" s="263"/>
      <c r="DQ294" s="263"/>
      <c r="DR294" s="263"/>
      <c r="DS294" s="263"/>
      <c r="DT294" s="263"/>
      <c r="DU294" s="263"/>
      <c r="DV294" s="263"/>
      <c r="DW294" s="263"/>
      <c r="DX294" s="263"/>
      <c r="DY294" s="263"/>
      <c r="DZ294" s="263"/>
      <c r="EA294" s="263"/>
      <c r="EB294" s="263"/>
      <c r="EC294" s="263"/>
      <c r="ED294" s="263"/>
      <c r="EE294" s="263"/>
      <c r="EF294" s="263"/>
      <c r="EG294" s="263"/>
      <c r="EH294" s="263"/>
      <c r="EI294" s="263"/>
      <c r="EJ294" s="263"/>
      <c r="EK294" s="263"/>
      <c r="EL294" s="263"/>
      <c r="EM294" s="263"/>
      <c r="EN294" s="263"/>
      <c r="EO294" s="263"/>
      <c r="EP294" s="263"/>
      <c r="EQ294" s="263"/>
      <c r="ER294" s="263"/>
      <c r="ES294" s="263"/>
      <c r="ET294" s="263"/>
      <c r="EU294" s="263"/>
      <c r="EV294" s="263"/>
      <c r="EW294" s="263"/>
      <c r="EX294" s="263"/>
      <c r="EY294" s="263"/>
      <c r="EZ294" s="263"/>
      <c r="FA294" s="263"/>
      <c r="FB294" s="263"/>
      <c r="FC294" s="263"/>
      <c r="FD294" s="263"/>
      <c r="FE294" s="263"/>
      <c r="FF294" s="263"/>
      <c r="FG294" s="263"/>
      <c r="FH294" s="263"/>
      <c r="FI294" s="263"/>
      <c r="FJ294" s="263"/>
      <c r="FK294" s="263"/>
      <c r="FL294" s="263"/>
      <c r="FM294" s="263"/>
      <c r="FN294" s="263"/>
      <c r="FO294" s="263"/>
      <c r="FP294" s="263"/>
      <c r="FQ294" s="263"/>
      <c r="FR294" s="263"/>
      <c r="FS294" s="263"/>
      <c r="FT294" s="263"/>
      <c r="FU294" s="263"/>
      <c r="FV294" s="263"/>
      <c r="FW294" s="263"/>
      <c r="FX294" s="263"/>
      <c r="FY294" s="263"/>
      <c r="FZ294" s="263"/>
      <c r="GA294" s="263"/>
      <c r="GB294" s="263"/>
      <c r="GC294" s="263"/>
      <c r="GD294" s="263"/>
      <c r="GE294" s="263"/>
      <c r="GF294" s="263"/>
      <c r="GG294" s="263"/>
      <c r="GH294" s="263"/>
      <c r="GI294" s="263"/>
      <c r="GJ294" s="263"/>
      <c r="GK294" s="263"/>
      <c r="GL294" s="263"/>
      <c r="GM294" s="263"/>
      <c r="GN294" s="263"/>
      <c r="GO294" s="263"/>
      <c r="GP294" s="263"/>
      <c r="GQ294" s="263"/>
      <c r="GR294" s="263"/>
      <c r="GS294" s="263"/>
      <c r="GT294" s="263"/>
      <c r="GU294" s="263"/>
      <c r="GV294" s="263"/>
      <c r="GW294" s="263"/>
      <c r="GX294" s="263"/>
      <c r="GY294" s="263"/>
      <c r="GZ294" s="263"/>
      <c r="HA294" s="263"/>
      <c r="HB294" s="263"/>
      <c r="HC294" s="263"/>
      <c r="HD294" s="263"/>
      <c r="HE294" s="263"/>
      <c r="HF294" s="263"/>
      <c r="HG294" s="263"/>
      <c r="HH294" s="263"/>
      <c r="HI294" s="263"/>
      <c r="HJ294" s="263"/>
      <c r="HK294" s="263"/>
      <c r="HL294" s="263"/>
      <c r="HM294" s="263"/>
      <c r="HN294" s="263"/>
      <c r="HO294" s="263"/>
      <c r="HP294" s="263"/>
      <c r="HQ294" s="263"/>
      <c r="HR294" s="263"/>
      <c r="HS294" s="263"/>
      <c r="HT294" s="263"/>
      <c r="HU294" s="263"/>
      <c r="HV294" s="263"/>
      <c r="HW294" s="263"/>
      <c r="HX294" s="263"/>
      <c r="HY294" s="263"/>
      <c r="HZ294" s="263"/>
      <c r="IA294" s="263"/>
      <c r="IB294" s="263"/>
      <c r="IC294" s="263"/>
      <c r="ID294" s="263"/>
      <c r="IE294" s="263"/>
      <c r="IF294" s="263"/>
      <c r="IG294" s="263"/>
      <c r="IH294" s="263"/>
      <c r="II294" s="263"/>
      <c r="IJ294" s="263"/>
      <c r="IK294" s="263"/>
      <c r="IL294" s="263"/>
      <c r="IM294" s="263"/>
      <c r="IN294" s="263"/>
      <c r="IO294" s="263"/>
      <c r="IP294" s="263"/>
      <c r="IQ294" s="263"/>
      <c r="IR294" s="263"/>
      <c r="IS294" s="263"/>
      <c r="IT294" s="263"/>
      <c r="IU294" s="263"/>
      <c r="IV294" s="263"/>
    </row>
    <row r="295" spans="1:256" ht="15.75" customHeight="1">
      <c r="A295" s="819"/>
      <c r="B295" s="810"/>
      <c r="C295" s="259" t="s">
        <v>2</v>
      </c>
      <c r="D295" s="264">
        <f>D293+D294</f>
        <v>33086784.530000001</v>
      </c>
      <c r="E295" s="261">
        <f t="shared" ref="E295:P295" si="123">E293+E294</f>
        <v>32552083.530000001</v>
      </c>
      <c r="F295" s="261">
        <f t="shared" si="123"/>
        <v>20575876.530000001</v>
      </c>
      <c r="G295" s="261">
        <f t="shared" si="123"/>
        <v>12326182</v>
      </c>
      <c r="H295" s="261">
        <f t="shared" si="123"/>
        <v>8249694.5300000003</v>
      </c>
      <c r="I295" s="261">
        <f t="shared" si="123"/>
        <v>757654</v>
      </c>
      <c r="J295" s="261">
        <f t="shared" si="123"/>
        <v>12900</v>
      </c>
      <c r="K295" s="261">
        <f t="shared" si="123"/>
        <v>11205653</v>
      </c>
      <c r="L295" s="261">
        <f t="shared" si="123"/>
        <v>0</v>
      </c>
      <c r="M295" s="261">
        <f t="shared" si="123"/>
        <v>534701</v>
      </c>
      <c r="N295" s="261">
        <f t="shared" si="123"/>
        <v>534701</v>
      </c>
      <c r="O295" s="261">
        <f t="shared" si="123"/>
        <v>0</v>
      </c>
      <c r="P295" s="261">
        <f t="shared" si="123"/>
        <v>0</v>
      </c>
      <c r="Q295" s="262"/>
      <c r="R295" s="262"/>
      <c r="S295" s="262"/>
      <c r="T295" s="262"/>
      <c r="U295" s="262"/>
      <c r="V295" s="263"/>
      <c r="W295" s="263"/>
      <c r="X295" s="263"/>
      <c r="Y295" s="263"/>
      <c r="Z295" s="263"/>
      <c r="AA295" s="263"/>
      <c r="AB295" s="263"/>
      <c r="AC295" s="263"/>
      <c r="AD295" s="263"/>
      <c r="AE295" s="263"/>
      <c r="AF295" s="263"/>
      <c r="AG295" s="263"/>
      <c r="AH295" s="263"/>
      <c r="AI295" s="263"/>
      <c r="AJ295" s="263"/>
      <c r="AK295" s="263"/>
      <c r="AL295" s="263"/>
      <c r="AM295" s="263"/>
      <c r="AN295" s="263"/>
      <c r="AO295" s="263"/>
      <c r="AP295" s="263"/>
      <c r="AQ295" s="263"/>
      <c r="AR295" s="263"/>
      <c r="AS295" s="263"/>
      <c r="AT295" s="263"/>
      <c r="AU295" s="263"/>
      <c r="AV295" s="263"/>
      <c r="AW295" s="263"/>
      <c r="AX295" s="263"/>
      <c r="AY295" s="263"/>
      <c r="AZ295" s="263"/>
      <c r="BA295" s="263"/>
      <c r="BB295" s="263"/>
      <c r="BC295" s="263"/>
      <c r="BD295" s="263"/>
      <c r="BE295" s="263"/>
      <c r="BF295" s="263"/>
      <c r="BG295" s="263"/>
      <c r="BH295" s="263"/>
      <c r="BI295" s="263"/>
      <c r="BJ295" s="263"/>
      <c r="BK295" s="263"/>
      <c r="BL295" s="263"/>
      <c r="BM295" s="263"/>
      <c r="BN295" s="263"/>
      <c r="BO295" s="263"/>
      <c r="BP295" s="263"/>
      <c r="BQ295" s="263"/>
      <c r="BR295" s="263"/>
      <c r="BS295" s="263"/>
      <c r="BT295" s="263"/>
      <c r="BU295" s="263"/>
      <c r="BV295" s="263"/>
      <c r="BW295" s="263"/>
      <c r="BX295" s="263"/>
      <c r="BY295" s="263"/>
      <c r="BZ295" s="263"/>
      <c r="CA295" s="263"/>
      <c r="CB295" s="263"/>
      <c r="CC295" s="263"/>
      <c r="CD295" s="263"/>
      <c r="CE295" s="263"/>
      <c r="CF295" s="263"/>
      <c r="CG295" s="263"/>
      <c r="CH295" s="263"/>
      <c r="CI295" s="263"/>
      <c r="CJ295" s="263"/>
      <c r="CK295" s="263"/>
      <c r="CL295" s="263"/>
      <c r="CM295" s="263"/>
      <c r="CN295" s="263"/>
      <c r="CO295" s="263"/>
      <c r="CP295" s="263"/>
      <c r="CQ295" s="263"/>
      <c r="CR295" s="263"/>
      <c r="CS295" s="263"/>
      <c r="CT295" s="263"/>
      <c r="CU295" s="263"/>
      <c r="CV295" s="263"/>
      <c r="CW295" s="263"/>
      <c r="CX295" s="263"/>
      <c r="CY295" s="263"/>
      <c r="CZ295" s="263"/>
      <c r="DA295" s="263"/>
      <c r="DB295" s="263"/>
      <c r="DC295" s="263"/>
      <c r="DD295" s="263"/>
      <c r="DE295" s="263"/>
      <c r="DF295" s="263"/>
      <c r="DG295" s="263"/>
      <c r="DH295" s="263"/>
      <c r="DI295" s="263"/>
      <c r="DJ295" s="263"/>
      <c r="DK295" s="263"/>
      <c r="DL295" s="263"/>
      <c r="DM295" s="263"/>
      <c r="DN295" s="263"/>
      <c r="DO295" s="263"/>
      <c r="DP295" s="263"/>
      <c r="DQ295" s="263"/>
      <c r="DR295" s="263"/>
      <c r="DS295" s="263"/>
      <c r="DT295" s="263"/>
      <c r="DU295" s="263"/>
      <c r="DV295" s="263"/>
      <c r="DW295" s="263"/>
      <c r="DX295" s="263"/>
      <c r="DY295" s="263"/>
      <c r="DZ295" s="263"/>
      <c r="EA295" s="263"/>
      <c r="EB295" s="263"/>
      <c r="EC295" s="263"/>
      <c r="ED295" s="263"/>
      <c r="EE295" s="263"/>
      <c r="EF295" s="263"/>
      <c r="EG295" s="263"/>
      <c r="EH295" s="263"/>
      <c r="EI295" s="263"/>
      <c r="EJ295" s="263"/>
      <c r="EK295" s="263"/>
      <c r="EL295" s="263"/>
      <c r="EM295" s="263"/>
      <c r="EN295" s="263"/>
      <c r="EO295" s="263"/>
      <c r="EP295" s="263"/>
      <c r="EQ295" s="263"/>
      <c r="ER295" s="263"/>
      <c r="ES295" s="263"/>
      <c r="ET295" s="263"/>
      <c r="EU295" s="263"/>
      <c r="EV295" s="263"/>
      <c r="EW295" s="263"/>
      <c r="EX295" s="263"/>
      <c r="EY295" s="263"/>
      <c r="EZ295" s="263"/>
      <c r="FA295" s="263"/>
      <c r="FB295" s="263"/>
      <c r="FC295" s="263"/>
      <c r="FD295" s="263"/>
      <c r="FE295" s="263"/>
      <c r="FF295" s="263"/>
      <c r="FG295" s="263"/>
      <c r="FH295" s="263"/>
      <c r="FI295" s="263"/>
      <c r="FJ295" s="263"/>
      <c r="FK295" s="263"/>
      <c r="FL295" s="263"/>
      <c r="FM295" s="263"/>
      <c r="FN295" s="263"/>
      <c r="FO295" s="263"/>
      <c r="FP295" s="263"/>
      <c r="FQ295" s="263"/>
      <c r="FR295" s="263"/>
      <c r="FS295" s="263"/>
      <c r="FT295" s="263"/>
      <c r="FU295" s="263"/>
      <c r="FV295" s="263"/>
      <c r="FW295" s="263"/>
      <c r="FX295" s="263"/>
      <c r="FY295" s="263"/>
      <c r="FZ295" s="263"/>
      <c r="GA295" s="263"/>
      <c r="GB295" s="263"/>
      <c r="GC295" s="263"/>
      <c r="GD295" s="263"/>
      <c r="GE295" s="263"/>
      <c r="GF295" s="263"/>
      <c r="GG295" s="263"/>
      <c r="GH295" s="263"/>
      <c r="GI295" s="263"/>
      <c r="GJ295" s="263"/>
      <c r="GK295" s="263"/>
      <c r="GL295" s="263"/>
      <c r="GM295" s="263"/>
      <c r="GN295" s="263"/>
      <c r="GO295" s="263"/>
      <c r="GP295" s="263"/>
      <c r="GQ295" s="263"/>
      <c r="GR295" s="263"/>
      <c r="GS295" s="263"/>
      <c r="GT295" s="263"/>
      <c r="GU295" s="263"/>
      <c r="GV295" s="263"/>
      <c r="GW295" s="263"/>
      <c r="GX295" s="263"/>
      <c r="GY295" s="263"/>
      <c r="GZ295" s="263"/>
      <c r="HA295" s="263"/>
      <c r="HB295" s="263"/>
      <c r="HC295" s="263"/>
      <c r="HD295" s="263"/>
      <c r="HE295" s="263"/>
      <c r="HF295" s="263"/>
      <c r="HG295" s="263"/>
      <c r="HH295" s="263"/>
      <c r="HI295" s="263"/>
      <c r="HJ295" s="263"/>
      <c r="HK295" s="263"/>
      <c r="HL295" s="263"/>
      <c r="HM295" s="263"/>
      <c r="HN295" s="263"/>
      <c r="HO295" s="263"/>
      <c r="HP295" s="263"/>
      <c r="HQ295" s="263"/>
      <c r="HR295" s="263"/>
      <c r="HS295" s="263"/>
      <c r="HT295" s="263"/>
      <c r="HU295" s="263"/>
      <c r="HV295" s="263"/>
      <c r="HW295" s="263"/>
      <c r="HX295" s="263"/>
      <c r="HY295" s="263"/>
      <c r="HZ295" s="263"/>
      <c r="IA295" s="263"/>
      <c r="IB295" s="263"/>
      <c r="IC295" s="263"/>
      <c r="ID295" s="263"/>
      <c r="IE295" s="263"/>
      <c r="IF295" s="263"/>
      <c r="IG295" s="263"/>
      <c r="IH295" s="263"/>
      <c r="II295" s="263"/>
      <c r="IJ295" s="263"/>
      <c r="IK295" s="263"/>
      <c r="IL295" s="263"/>
      <c r="IM295" s="263"/>
      <c r="IN295" s="263"/>
      <c r="IO295" s="263"/>
      <c r="IP295" s="263"/>
      <c r="IQ295" s="263"/>
      <c r="IR295" s="263"/>
      <c r="IS295" s="263"/>
      <c r="IT295" s="263"/>
      <c r="IU295" s="263"/>
      <c r="IV295" s="263"/>
    </row>
    <row r="296" spans="1:256" hidden="1">
      <c r="A296" s="820">
        <v>85311</v>
      </c>
      <c r="B296" s="796" t="s">
        <v>589</v>
      </c>
      <c r="C296" s="238" t="s">
        <v>0</v>
      </c>
      <c r="D296" s="239">
        <f>E296+M296</f>
        <v>444000</v>
      </c>
      <c r="E296" s="240">
        <f>F296+I296+J296+K296+L296</f>
        <v>444000</v>
      </c>
      <c r="F296" s="240">
        <f>G296+H296</f>
        <v>0</v>
      </c>
      <c r="G296" s="240">
        <v>0</v>
      </c>
      <c r="H296" s="240">
        <v>0</v>
      </c>
      <c r="I296" s="240">
        <v>444000</v>
      </c>
      <c r="J296" s="240">
        <v>0</v>
      </c>
      <c r="K296" s="240">
        <v>0</v>
      </c>
      <c r="L296" s="240">
        <v>0</v>
      </c>
      <c r="M296" s="240">
        <f>N296+P296</f>
        <v>0</v>
      </c>
      <c r="N296" s="240">
        <v>0</v>
      </c>
      <c r="O296" s="240">
        <v>0</v>
      </c>
      <c r="P296" s="240">
        <v>0</v>
      </c>
      <c r="Q296" s="241"/>
      <c r="R296" s="241"/>
      <c r="S296" s="241"/>
      <c r="T296" s="241"/>
      <c r="U296" s="241"/>
      <c r="V296" s="231"/>
      <c r="W296" s="231"/>
      <c r="X296" s="231"/>
      <c r="Y296" s="231"/>
      <c r="Z296" s="231"/>
      <c r="AA296" s="231"/>
      <c r="AB296" s="231"/>
      <c r="AC296" s="231"/>
      <c r="AD296" s="231"/>
      <c r="AE296" s="231"/>
      <c r="AF296" s="231"/>
      <c r="AG296" s="231"/>
      <c r="AH296" s="231"/>
      <c r="AI296" s="231"/>
      <c r="AJ296" s="231"/>
      <c r="AK296" s="231"/>
      <c r="AL296" s="231"/>
      <c r="AM296" s="231"/>
      <c r="AN296" s="231"/>
      <c r="AO296" s="231"/>
      <c r="AP296" s="231"/>
      <c r="AQ296" s="231"/>
      <c r="AR296" s="231"/>
      <c r="AS296" s="231"/>
      <c r="AT296" s="231"/>
      <c r="AU296" s="231"/>
      <c r="AV296" s="231"/>
      <c r="AW296" s="231"/>
      <c r="AX296" s="231"/>
      <c r="AY296" s="231"/>
      <c r="AZ296" s="231"/>
      <c r="BA296" s="231"/>
      <c r="BB296" s="231"/>
      <c r="BC296" s="231"/>
      <c r="BD296" s="231"/>
      <c r="BE296" s="231"/>
      <c r="BF296" s="231"/>
      <c r="BG296" s="231"/>
      <c r="BH296" s="231"/>
      <c r="BI296" s="231"/>
      <c r="BJ296" s="231"/>
      <c r="BK296" s="231"/>
      <c r="BL296" s="231"/>
      <c r="BM296" s="231"/>
      <c r="BN296" s="231"/>
      <c r="BO296" s="231"/>
      <c r="BP296" s="231"/>
      <c r="BQ296" s="231"/>
      <c r="BR296" s="231"/>
      <c r="BS296" s="231"/>
      <c r="BT296" s="231"/>
      <c r="BU296" s="231"/>
      <c r="BV296" s="231"/>
      <c r="BW296" s="231"/>
      <c r="BX296" s="231"/>
      <c r="BY296" s="231"/>
      <c r="BZ296" s="231"/>
      <c r="CA296" s="231"/>
      <c r="CB296" s="231"/>
      <c r="CC296" s="231"/>
      <c r="CD296" s="231"/>
      <c r="CE296" s="231"/>
      <c r="CF296" s="231"/>
      <c r="CG296" s="231"/>
      <c r="CH296" s="231"/>
      <c r="CI296" s="231"/>
      <c r="CJ296" s="231"/>
      <c r="CK296" s="231"/>
      <c r="CL296" s="231"/>
      <c r="CM296" s="231"/>
      <c r="CN296" s="231"/>
      <c r="CO296" s="231"/>
      <c r="CP296" s="231"/>
      <c r="CQ296" s="231"/>
      <c r="CR296" s="231"/>
      <c r="CS296" s="231"/>
      <c r="CT296" s="231"/>
      <c r="CU296" s="231"/>
      <c r="CV296" s="231"/>
      <c r="CW296" s="231"/>
      <c r="CX296" s="231"/>
      <c r="CY296" s="231"/>
      <c r="CZ296" s="231"/>
      <c r="DA296" s="231"/>
      <c r="DB296" s="231"/>
      <c r="DC296" s="231"/>
      <c r="DD296" s="231"/>
      <c r="DE296" s="231"/>
      <c r="DF296" s="231"/>
      <c r="DG296" s="231"/>
      <c r="DH296" s="231"/>
      <c r="DI296" s="231"/>
      <c r="DJ296" s="231"/>
      <c r="DK296" s="231"/>
      <c r="DL296" s="231"/>
      <c r="DM296" s="231"/>
      <c r="DN296" s="231"/>
      <c r="DO296" s="231"/>
      <c r="DP296" s="231"/>
      <c r="DQ296" s="231"/>
      <c r="DR296" s="231"/>
      <c r="DS296" s="231"/>
      <c r="DT296" s="231"/>
      <c r="DU296" s="231"/>
      <c r="DV296" s="231"/>
      <c r="DW296" s="231"/>
      <c r="DX296" s="231"/>
      <c r="DY296" s="231"/>
      <c r="DZ296" s="231"/>
      <c r="EA296" s="231"/>
      <c r="EB296" s="231"/>
      <c r="EC296" s="231"/>
      <c r="ED296" s="231"/>
      <c r="EE296" s="231"/>
      <c r="EF296" s="231"/>
      <c r="EG296" s="231"/>
      <c r="EH296" s="231"/>
      <c r="EI296" s="231"/>
      <c r="EJ296" s="231"/>
      <c r="EK296" s="231"/>
      <c r="EL296" s="231"/>
      <c r="EM296" s="231"/>
      <c r="EN296" s="231"/>
      <c r="EO296" s="231"/>
      <c r="EP296" s="231"/>
      <c r="EQ296" s="231"/>
      <c r="ER296" s="231"/>
      <c r="ES296" s="231"/>
      <c r="ET296" s="231"/>
      <c r="EU296" s="231"/>
      <c r="EV296" s="231"/>
      <c r="EW296" s="231"/>
      <c r="EX296" s="231"/>
      <c r="EY296" s="231"/>
      <c r="EZ296" s="231"/>
      <c r="FA296" s="231"/>
      <c r="FB296" s="231"/>
      <c r="FC296" s="231"/>
      <c r="FD296" s="231"/>
      <c r="FE296" s="231"/>
      <c r="FF296" s="231"/>
      <c r="FG296" s="231"/>
      <c r="FH296" s="231"/>
      <c r="FI296" s="231"/>
      <c r="FJ296" s="231"/>
      <c r="FK296" s="231"/>
      <c r="FL296" s="231"/>
      <c r="FM296" s="231"/>
      <c r="FN296" s="231"/>
      <c r="FO296" s="231"/>
      <c r="FP296" s="231"/>
      <c r="FQ296" s="231"/>
      <c r="FR296" s="231"/>
      <c r="FS296" s="231"/>
      <c r="FT296" s="231"/>
      <c r="FU296" s="231"/>
      <c r="FV296" s="231"/>
      <c r="FW296" s="231"/>
      <c r="FX296" s="231"/>
      <c r="FY296" s="231"/>
      <c r="FZ296" s="231"/>
      <c r="GA296" s="231"/>
      <c r="GB296" s="231"/>
      <c r="GC296" s="231"/>
      <c r="GD296" s="231"/>
      <c r="GE296" s="231"/>
      <c r="GF296" s="231"/>
      <c r="GG296" s="231"/>
      <c r="GH296" s="231"/>
      <c r="GI296" s="231"/>
      <c r="GJ296" s="231"/>
      <c r="GK296" s="231"/>
      <c r="GL296" s="231"/>
      <c r="GM296" s="231"/>
      <c r="GN296" s="231"/>
      <c r="GO296" s="231"/>
      <c r="GP296" s="231"/>
      <c r="GQ296" s="231"/>
      <c r="GR296" s="231"/>
      <c r="GS296" s="231"/>
      <c r="GT296" s="231"/>
      <c r="GU296" s="231"/>
      <c r="GV296" s="231"/>
      <c r="GW296" s="231"/>
      <c r="GX296" s="231"/>
      <c r="GY296" s="231"/>
      <c r="GZ296" s="231"/>
      <c r="HA296" s="231"/>
      <c r="HB296" s="231"/>
      <c r="HC296" s="231"/>
      <c r="HD296" s="231"/>
      <c r="HE296" s="231"/>
      <c r="HF296" s="231"/>
      <c r="HG296" s="231"/>
      <c r="HH296" s="231"/>
      <c r="HI296" s="231"/>
      <c r="HJ296" s="231"/>
      <c r="HK296" s="231"/>
      <c r="HL296" s="231"/>
      <c r="HM296" s="231"/>
      <c r="HN296" s="231"/>
      <c r="HO296" s="231"/>
      <c r="HP296" s="231"/>
      <c r="HQ296" s="231"/>
      <c r="HR296" s="231"/>
      <c r="HS296" s="231"/>
      <c r="HT296" s="231"/>
      <c r="HU296" s="231"/>
      <c r="HV296" s="231"/>
      <c r="HW296" s="231"/>
      <c r="HX296" s="231"/>
      <c r="HY296" s="231"/>
      <c r="HZ296" s="231"/>
      <c r="IA296" s="231"/>
      <c r="IB296" s="231"/>
      <c r="IC296" s="231"/>
      <c r="ID296" s="231"/>
      <c r="IE296" s="231"/>
      <c r="IF296" s="231"/>
      <c r="IG296" s="231"/>
      <c r="IH296" s="231"/>
      <c r="II296" s="231"/>
      <c r="IJ296" s="231"/>
      <c r="IK296" s="231"/>
      <c r="IL296" s="231"/>
      <c r="IM296" s="231"/>
      <c r="IN296" s="231"/>
      <c r="IO296" s="231"/>
      <c r="IP296" s="231"/>
      <c r="IQ296" s="231"/>
      <c r="IR296" s="231"/>
      <c r="IS296" s="231"/>
      <c r="IT296" s="231"/>
      <c r="IU296" s="231"/>
      <c r="IV296" s="231"/>
    </row>
    <row r="297" spans="1:256" hidden="1">
      <c r="A297" s="821"/>
      <c r="B297" s="797"/>
      <c r="C297" s="238" t="s">
        <v>1</v>
      </c>
      <c r="D297" s="239">
        <f>E297+M297</f>
        <v>0</v>
      </c>
      <c r="E297" s="240">
        <f>F297+I297+J297+K297+L297</f>
        <v>0</v>
      </c>
      <c r="F297" s="240">
        <f>G297+H297</f>
        <v>0</v>
      </c>
      <c r="G297" s="240"/>
      <c r="H297" s="240"/>
      <c r="I297" s="240"/>
      <c r="J297" s="240"/>
      <c r="K297" s="240"/>
      <c r="L297" s="240"/>
      <c r="M297" s="240">
        <f>N297+P297</f>
        <v>0</v>
      </c>
      <c r="N297" s="240"/>
      <c r="O297" s="240"/>
      <c r="P297" s="240"/>
      <c r="Q297" s="241"/>
      <c r="R297" s="241"/>
      <c r="S297" s="241"/>
      <c r="T297" s="241"/>
      <c r="U297" s="241"/>
      <c r="V297" s="231"/>
      <c r="W297" s="231"/>
      <c r="X297" s="231"/>
      <c r="Y297" s="231"/>
      <c r="Z297" s="231"/>
      <c r="AA297" s="231"/>
      <c r="AB297" s="231"/>
      <c r="AC297" s="231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231"/>
      <c r="AP297" s="231"/>
      <c r="AQ297" s="231"/>
      <c r="AR297" s="231"/>
      <c r="AS297" s="231"/>
      <c r="AT297" s="231"/>
      <c r="AU297" s="231"/>
      <c r="AV297" s="231"/>
      <c r="AW297" s="231"/>
      <c r="AX297" s="231"/>
      <c r="AY297" s="231"/>
      <c r="AZ297" s="231"/>
      <c r="BA297" s="231"/>
      <c r="BB297" s="231"/>
      <c r="BC297" s="231"/>
      <c r="BD297" s="231"/>
      <c r="BE297" s="231"/>
      <c r="BF297" s="231"/>
      <c r="BG297" s="231"/>
      <c r="BH297" s="231"/>
      <c r="BI297" s="231"/>
      <c r="BJ297" s="231"/>
      <c r="BK297" s="231"/>
      <c r="BL297" s="231"/>
      <c r="BM297" s="231"/>
      <c r="BN297" s="231"/>
      <c r="BO297" s="231"/>
      <c r="BP297" s="231"/>
      <c r="BQ297" s="231"/>
      <c r="BR297" s="231"/>
      <c r="BS297" s="231"/>
      <c r="BT297" s="231"/>
      <c r="BU297" s="231"/>
      <c r="BV297" s="231"/>
      <c r="BW297" s="231"/>
      <c r="BX297" s="231"/>
      <c r="BY297" s="231"/>
      <c r="BZ297" s="231"/>
      <c r="CA297" s="231"/>
      <c r="CB297" s="231"/>
      <c r="CC297" s="231"/>
      <c r="CD297" s="231"/>
      <c r="CE297" s="231"/>
      <c r="CF297" s="231"/>
      <c r="CG297" s="231"/>
      <c r="CH297" s="231"/>
      <c r="CI297" s="231"/>
      <c r="CJ297" s="231"/>
      <c r="CK297" s="231"/>
      <c r="CL297" s="231"/>
      <c r="CM297" s="231"/>
      <c r="CN297" s="231"/>
      <c r="CO297" s="231"/>
      <c r="CP297" s="231"/>
      <c r="CQ297" s="231"/>
      <c r="CR297" s="231"/>
      <c r="CS297" s="231"/>
      <c r="CT297" s="231"/>
      <c r="CU297" s="231"/>
      <c r="CV297" s="231"/>
      <c r="CW297" s="231"/>
      <c r="CX297" s="231"/>
      <c r="CY297" s="231"/>
      <c r="CZ297" s="231"/>
      <c r="DA297" s="231"/>
      <c r="DB297" s="231"/>
      <c r="DC297" s="231"/>
      <c r="DD297" s="231"/>
      <c r="DE297" s="231"/>
      <c r="DF297" s="231"/>
      <c r="DG297" s="231"/>
      <c r="DH297" s="231"/>
      <c r="DI297" s="231"/>
      <c r="DJ297" s="231"/>
      <c r="DK297" s="231"/>
      <c r="DL297" s="231"/>
      <c r="DM297" s="231"/>
      <c r="DN297" s="231"/>
      <c r="DO297" s="231"/>
      <c r="DP297" s="231"/>
      <c r="DQ297" s="231"/>
      <c r="DR297" s="231"/>
      <c r="DS297" s="231"/>
      <c r="DT297" s="231"/>
      <c r="DU297" s="231"/>
      <c r="DV297" s="231"/>
      <c r="DW297" s="231"/>
      <c r="DX297" s="231"/>
      <c r="DY297" s="231"/>
      <c r="DZ297" s="231"/>
      <c r="EA297" s="231"/>
      <c r="EB297" s="231"/>
      <c r="EC297" s="231"/>
      <c r="ED297" s="231"/>
      <c r="EE297" s="231"/>
      <c r="EF297" s="231"/>
      <c r="EG297" s="231"/>
      <c r="EH297" s="231"/>
      <c r="EI297" s="231"/>
      <c r="EJ297" s="231"/>
      <c r="EK297" s="231"/>
      <c r="EL297" s="231"/>
      <c r="EM297" s="231"/>
      <c r="EN297" s="231"/>
      <c r="EO297" s="231"/>
      <c r="EP297" s="231"/>
      <c r="EQ297" s="231"/>
      <c r="ER297" s="231"/>
      <c r="ES297" s="231"/>
      <c r="ET297" s="231"/>
      <c r="EU297" s="231"/>
      <c r="EV297" s="231"/>
      <c r="EW297" s="231"/>
      <c r="EX297" s="231"/>
      <c r="EY297" s="231"/>
      <c r="EZ297" s="231"/>
      <c r="FA297" s="231"/>
      <c r="FB297" s="231"/>
      <c r="FC297" s="231"/>
      <c r="FD297" s="231"/>
      <c r="FE297" s="231"/>
      <c r="FF297" s="231"/>
      <c r="FG297" s="231"/>
      <c r="FH297" s="231"/>
      <c r="FI297" s="231"/>
      <c r="FJ297" s="231"/>
      <c r="FK297" s="231"/>
      <c r="FL297" s="231"/>
      <c r="FM297" s="231"/>
      <c r="FN297" s="231"/>
      <c r="FO297" s="231"/>
      <c r="FP297" s="231"/>
      <c r="FQ297" s="231"/>
      <c r="FR297" s="231"/>
      <c r="FS297" s="231"/>
      <c r="FT297" s="231"/>
      <c r="FU297" s="231"/>
      <c r="FV297" s="231"/>
      <c r="FW297" s="231"/>
      <c r="FX297" s="231"/>
      <c r="FY297" s="231"/>
      <c r="FZ297" s="231"/>
      <c r="GA297" s="231"/>
      <c r="GB297" s="231"/>
      <c r="GC297" s="231"/>
      <c r="GD297" s="231"/>
      <c r="GE297" s="231"/>
      <c r="GF297" s="231"/>
      <c r="GG297" s="231"/>
      <c r="GH297" s="231"/>
      <c r="GI297" s="231"/>
      <c r="GJ297" s="231"/>
      <c r="GK297" s="231"/>
      <c r="GL297" s="231"/>
      <c r="GM297" s="231"/>
      <c r="GN297" s="231"/>
      <c r="GO297" s="231"/>
      <c r="GP297" s="231"/>
      <c r="GQ297" s="231"/>
      <c r="GR297" s="231"/>
      <c r="GS297" s="231"/>
      <c r="GT297" s="231"/>
      <c r="GU297" s="231"/>
      <c r="GV297" s="231"/>
      <c r="GW297" s="231"/>
      <c r="GX297" s="231"/>
      <c r="GY297" s="231"/>
      <c r="GZ297" s="231"/>
      <c r="HA297" s="231"/>
      <c r="HB297" s="231"/>
      <c r="HC297" s="231"/>
      <c r="HD297" s="231"/>
      <c r="HE297" s="231"/>
      <c r="HF297" s="231"/>
      <c r="HG297" s="231"/>
      <c r="HH297" s="231"/>
      <c r="HI297" s="231"/>
      <c r="HJ297" s="231"/>
      <c r="HK297" s="231"/>
      <c r="HL297" s="231"/>
      <c r="HM297" s="231"/>
      <c r="HN297" s="231"/>
      <c r="HO297" s="231"/>
      <c r="HP297" s="231"/>
      <c r="HQ297" s="231"/>
      <c r="HR297" s="231"/>
      <c r="HS297" s="231"/>
      <c r="HT297" s="231"/>
      <c r="HU297" s="231"/>
      <c r="HV297" s="231"/>
      <c r="HW297" s="231"/>
      <c r="HX297" s="231"/>
      <c r="HY297" s="231"/>
      <c r="HZ297" s="231"/>
      <c r="IA297" s="231"/>
      <c r="IB297" s="231"/>
      <c r="IC297" s="231"/>
      <c r="ID297" s="231"/>
      <c r="IE297" s="231"/>
      <c r="IF297" s="231"/>
      <c r="IG297" s="231"/>
      <c r="IH297" s="231"/>
      <c r="II297" s="231"/>
      <c r="IJ297" s="231"/>
      <c r="IK297" s="231"/>
      <c r="IL297" s="231"/>
      <c r="IM297" s="231"/>
      <c r="IN297" s="231"/>
      <c r="IO297" s="231"/>
      <c r="IP297" s="231"/>
      <c r="IQ297" s="231"/>
      <c r="IR297" s="231"/>
      <c r="IS297" s="231"/>
      <c r="IT297" s="231"/>
      <c r="IU297" s="231"/>
      <c r="IV297" s="231"/>
    </row>
    <row r="298" spans="1:256" hidden="1">
      <c r="A298" s="822"/>
      <c r="B298" s="798"/>
      <c r="C298" s="238" t="s">
        <v>2</v>
      </c>
      <c r="D298" s="239">
        <f>D296+D297</f>
        <v>444000</v>
      </c>
      <c r="E298" s="240">
        <f t="shared" ref="E298:P298" si="124">E296+E297</f>
        <v>444000</v>
      </c>
      <c r="F298" s="240">
        <f t="shared" si="124"/>
        <v>0</v>
      </c>
      <c r="G298" s="240">
        <f t="shared" si="124"/>
        <v>0</v>
      </c>
      <c r="H298" s="240">
        <f t="shared" si="124"/>
        <v>0</v>
      </c>
      <c r="I298" s="240">
        <f t="shared" si="124"/>
        <v>444000</v>
      </c>
      <c r="J298" s="240">
        <f t="shared" si="124"/>
        <v>0</v>
      </c>
      <c r="K298" s="240">
        <f t="shared" si="124"/>
        <v>0</v>
      </c>
      <c r="L298" s="240">
        <f t="shared" si="124"/>
        <v>0</v>
      </c>
      <c r="M298" s="240">
        <f t="shared" si="124"/>
        <v>0</v>
      </c>
      <c r="N298" s="240">
        <f t="shared" si="124"/>
        <v>0</v>
      </c>
      <c r="O298" s="240">
        <f t="shared" si="124"/>
        <v>0</v>
      </c>
      <c r="P298" s="240">
        <f t="shared" si="124"/>
        <v>0</v>
      </c>
      <c r="Q298" s="241"/>
      <c r="R298" s="241"/>
      <c r="S298" s="241"/>
      <c r="T298" s="241"/>
      <c r="U298" s="241"/>
      <c r="V298" s="231"/>
      <c r="W298" s="231"/>
      <c r="X298" s="231"/>
      <c r="Y298" s="231"/>
      <c r="Z298" s="231"/>
      <c r="AA298" s="231"/>
      <c r="AB298" s="231"/>
      <c r="AC298" s="231"/>
      <c r="AD298" s="231"/>
      <c r="AE298" s="231"/>
      <c r="AF298" s="231"/>
      <c r="AG298" s="231"/>
      <c r="AH298" s="231"/>
      <c r="AI298" s="231"/>
      <c r="AJ298" s="231"/>
      <c r="AK298" s="231"/>
      <c r="AL298" s="231"/>
      <c r="AM298" s="231"/>
      <c r="AN298" s="231"/>
      <c r="AO298" s="231"/>
      <c r="AP298" s="231"/>
      <c r="AQ298" s="231"/>
      <c r="AR298" s="231"/>
      <c r="AS298" s="231"/>
      <c r="AT298" s="231"/>
      <c r="AU298" s="231"/>
      <c r="AV298" s="231"/>
      <c r="AW298" s="231"/>
      <c r="AX298" s="231"/>
      <c r="AY298" s="231"/>
      <c r="AZ298" s="231"/>
      <c r="BA298" s="231"/>
      <c r="BB298" s="231"/>
      <c r="BC298" s="231"/>
      <c r="BD298" s="231"/>
      <c r="BE298" s="231"/>
      <c r="BF298" s="231"/>
      <c r="BG298" s="231"/>
      <c r="BH298" s="231"/>
      <c r="BI298" s="231"/>
      <c r="BJ298" s="231"/>
      <c r="BK298" s="231"/>
      <c r="BL298" s="231"/>
      <c r="BM298" s="231"/>
      <c r="BN298" s="231"/>
      <c r="BO298" s="231"/>
      <c r="BP298" s="231"/>
      <c r="BQ298" s="231"/>
      <c r="BR298" s="231"/>
      <c r="BS298" s="231"/>
      <c r="BT298" s="231"/>
      <c r="BU298" s="231"/>
      <c r="BV298" s="231"/>
      <c r="BW298" s="231"/>
      <c r="BX298" s="231"/>
      <c r="BY298" s="231"/>
      <c r="BZ298" s="231"/>
      <c r="CA298" s="231"/>
      <c r="CB298" s="231"/>
      <c r="CC298" s="231"/>
      <c r="CD298" s="231"/>
      <c r="CE298" s="231"/>
      <c r="CF298" s="231"/>
      <c r="CG298" s="231"/>
      <c r="CH298" s="231"/>
      <c r="CI298" s="231"/>
      <c r="CJ298" s="231"/>
      <c r="CK298" s="231"/>
      <c r="CL298" s="231"/>
      <c r="CM298" s="231"/>
      <c r="CN298" s="231"/>
      <c r="CO298" s="231"/>
      <c r="CP298" s="231"/>
      <c r="CQ298" s="231"/>
      <c r="CR298" s="231"/>
      <c r="CS298" s="231"/>
      <c r="CT298" s="231"/>
      <c r="CU298" s="231"/>
      <c r="CV298" s="231"/>
      <c r="CW298" s="231"/>
      <c r="CX298" s="231"/>
      <c r="CY298" s="231"/>
      <c r="CZ298" s="231"/>
      <c r="DA298" s="231"/>
      <c r="DB298" s="231"/>
      <c r="DC298" s="231"/>
      <c r="DD298" s="231"/>
      <c r="DE298" s="231"/>
      <c r="DF298" s="231"/>
      <c r="DG298" s="231"/>
      <c r="DH298" s="231"/>
      <c r="DI298" s="231"/>
      <c r="DJ298" s="231"/>
      <c r="DK298" s="231"/>
      <c r="DL298" s="231"/>
      <c r="DM298" s="231"/>
      <c r="DN298" s="231"/>
      <c r="DO298" s="231"/>
      <c r="DP298" s="231"/>
      <c r="DQ298" s="231"/>
      <c r="DR298" s="231"/>
      <c r="DS298" s="231"/>
      <c r="DT298" s="231"/>
      <c r="DU298" s="231"/>
      <c r="DV298" s="231"/>
      <c r="DW298" s="231"/>
      <c r="DX298" s="231"/>
      <c r="DY298" s="231"/>
      <c r="DZ298" s="231"/>
      <c r="EA298" s="231"/>
      <c r="EB298" s="231"/>
      <c r="EC298" s="231"/>
      <c r="ED298" s="231"/>
      <c r="EE298" s="231"/>
      <c r="EF298" s="231"/>
      <c r="EG298" s="231"/>
      <c r="EH298" s="231"/>
      <c r="EI298" s="231"/>
      <c r="EJ298" s="231"/>
      <c r="EK298" s="231"/>
      <c r="EL298" s="231"/>
      <c r="EM298" s="231"/>
      <c r="EN298" s="231"/>
      <c r="EO298" s="231"/>
      <c r="EP298" s="231"/>
      <c r="EQ298" s="231"/>
      <c r="ER298" s="231"/>
      <c r="ES298" s="231"/>
      <c r="ET298" s="231"/>
      <c r="EU298" s="231"/>
      <c r="EV298" s="231"/>
      <c r="EW298" s="231"/>
      <c r="EX298" s="231"/>
      <c r="EY298" s="231"/>
      <c r="EZ298" s="231"/>
      <c r="FA298" s="231"/>
      <c r="FB298" s="231"/>
      <c r="FC298" s="231"/>
      <c r="FD298" s="231"/>
      <c r="FE298" s="231"/>
      <c r="FF298" s="231"/>
      <c r="FG298" s="231"/>
      <c r="FH298" s="231"/>
      <c r="FI298" s="231"/>
      <c r="FJ298" s="231"/>
      <c r="FK298" s="231"/>
      <c r="FL298" s="231"/>
      <c r="FM298" s="231"/>
      <c r="FN298" s="231"/>
      <c r="FO298" s="231"/>
      <c r="FP298" s="231"/>
      <c r="FQ298" s="231"/>
      <c r="FR298" s="231"/>
      <c r="FS298" s="231"/>
      <c r="FT298" s="231"/>
      <c r="FU298" s="231"/>
      <c r="FV298" s="231"/>
      <c r="FW298" s="231"/>
      <c r="FX298" s="231"/>
      <c r="FY298" s="231"/>
      <c r="FZ298" s="231"/>
      <c r="GA298" s="231"/>
      <c r="GB298" s="231"/>
      <c r="GC298" s="231"/>
      <c r="GD298" s="231"/>
      <c r="GE298" s="231"/>
      <c r="GF298" s="231"/>
      <c r="GG298" s="231"/>
      <c r="GH298" s="231"/>
      <c r="GI298" s="231"/>
      <c r="GJ298" s="231"/>
      <c r="GK298" s="231"/>
      <c r="GL298" s="231"/>
      <c r="GM298" s="231"/>
      <c r="GN298" s="231"/>
      <c r="GO298" s="231"/>
      <c r="GP298" s="231"/>
      <c r="GQ298" s="231"/>
      <c r="GR298" s="231"/>
      <c r="GS298" s="231"/>
      <c r="GT298" s="231"/>
      <c r="GU298" s="231"/>
      <c r="GV298" s="231"/>
      <c r="GW298" s="231"/>
      <c r="GX298" s="231"/>
      <c r="GY298" s="231"/>
      <c r="GZ298" s="231"/>
      <c r="HA298" s="231"/>
      <c r="HB298" s="231"/>
      <c r="HC298" s="231"/>
      <c r="HD298" s="231"/>
      <c r="HE298" s="231"/>
      <c r="HF298" s="231"/>
      <c r="HG298" s="231"/>
      <c r="HH298" s="231"/>
      <c r="HI298" s="231"/>
      <c r="HJ298" s="231"/>
      <c r="HK298" s="231"/>
      <c r="HL298" s="231"/>
      <c r="HM298" s="231"/>
      <c r="HN298" s="231"/>
      <c r="HO298" s="231"/>
      <c r="HP298" s="231"/>
      <c r="HQ298" s="231"/>
      <c r="HR298" s="231"/>
      <c r="HS298" s="231"/>
      <c r="HT298" s="231"/>
      <c r="HU298" s="231"/>
      <c r="HV298" s="231"/>
      <c r="HW298" s="231"/>
      <c r="HX298" s="231"/>
      <c r="HY298" s="231"/>
      <c r="HZ298" s="231"/>
      <c r="IA298" s="231"/>
      <c r="IB298" s="231"/>
      <c r="IC298" s="231"/>
      <c r="ID298" s="231"/>
      <c r="IE298" s="231"/>
      <c r="IF298" s="231"/>
      <c r="IG298" s="231"/>
      <c r="IH298" s="231"/>
      <c r="II298" s="231"/>
      <c r="IJ298" s="231"/>
      <c r="IK298" s="231"/>
      <c r="IL298" s="231"/>
      <c r="IM298" s="231"/>
      <c r="IN298" s="231"/>
      <c r="IO298" s="231"/>
      <c r="IP298" s="231"/>
      <c r="IQ298" s="231"/>
      <c r="IR298" s="231"/>
      <c r="IS298" s="231"/>
      <c r="IT298" s="231"/>
      <c r="IU298" s="231"/>
      <c r="IV298" s="231"/>
    </row>
    <row r="299" spans="1:256" hidden="1">
      <c r="A299" s="820">
        <v>85324</v>
      </c>
      <c r="B299" s="796" t="s">
        <v>590</v>
      </c>
      <c r="C299" s="238" t="s">
        <v>0</v>
      </c>
      <c r="D299" s="239">
        <f>E299+M299</f>
        <v>508688</v>
      </c>
      <c r="E299" s="240">
        <f>F299+I299+J299+K299+L299</f>
        <v>508688</v>
      </c>
      <c r="F299" s="240">
        <f>G299+H299</f>
        <v>508688</v>
      </c>
      <c r="G299" s="240">
        <v>444688</v>
      </c>
      <c r="H299" s="240">
        <v>64000</v>
      </c>
      <c r="I299" s="240">
        <v>0</v>
      </c>
      <c r="J299" s="240">
        <v>0</v>
      </c>
      <c r="K299" s="240">
        <v>0</v>
      </c>
      <c r="L299" s="240">
        <v>0</v>
      </c>
      <c r="M299" s="240">
        <f>N299+P299</f>
        <v>0</v>
      </c>
      <c r="N299" s="240">
        <v>0</v>
      </c>
      <c r="O299" s="240">
        <v>0</v>
      </c>
      <c r="P299" s="240">
        <v>0</v>
      </c>
      <c r="Q299" s="241"/>
      <c r="R299" s="241"/>
      <c r="S299" s="241"/>
      <c r="T299" s="241"/>
      <c r="U299" s="241"/>
      <c r="V299" s="231"/>
      <c r="W299" s="231"/>
      <c r="X299" s="231"/>
      <c r="Y299" s="231"/>
      <c r="Z299" s="231"/>
      <c r="AA299" s="231"/>
      <c r="AB299" s="231"/>
      <c r="AC299" s="231"/>
      <c r="AD299" s="231"/>
      <c r="AE299" s="231"/>
      <c r="AF299" s="231"/>
      <c r="AG299" s="231"/>
      <c r="AH299" s="231"/>
      <c r="AI299" s="231"/>
      <c r="AJ299" s="231"/>
      <c r="AK299" s="231"/>
      <c r="AL299" s="231"/>
      <c r="AM299" s="231"/>
      <c r="AN299" s="231"/>
      <c r="AO299" s="231"/>
      <c r="AP299" s="231"/>
      <c r="AQ299" s="231"/>
      <c r="AR299" s="231"/>
      <c r="AS299" s="231"/>
      <c r="AT299" s="231"/>
      <c r="AU299" s="231"/>
      <c r="AV299" s="231"/>
      <c r="AW299" s="231"/>
      <c r="AX299" s="231"/>
      <c r="AY299" s="231"/>
      <c r="AZ299" s="231"/>
      <c r="BA299" s="231"/>
      <c r="BB299" s="231"/>
      <c r="BC299" s="231"/>
      <c r="BD299" s="231"/>
      <c r="BE299" s="231"/>
      <c r="BF299" s="231"/>
      <c r="BG299" s="231"/>
      <c r="BH299" s="231"/>
      <c r="BI299" s="231"/>
      <c r="BJ299" s="231"/>
      <c r="BK299" s="231"/>
      <c r="BL299" s="231"/>
      <c r="BM299" s="231"/>
      <c r="BN299" s="231"/>
      <c r="BO299" s="231"/>
      <c r="BP299" s="231"/>
      <c r="BQ299" s="231"/>
      <c r="BR299" s="231"/>
      <c r="BS299" s="231"/>
      <c r="BT299" s="231"/>
      <c r="BU299" s="231"/>
      <c r="BV299" s="231"/>
      <c r="BW299" s="231"/>
      <c r="BX299" s="231"/>
      <c r="BY299" s="231"/>
      <c r="BZ299" s="231"/>
      <c r="CA299" s="231"/>
      <c r="CB299" s="231"/>
      <c r="CC299" s="231"/>
      <c r="CD299" s="231"/>
      <c r="CE299" s="231"/>
      <c r="CF299" s="231"/>
      <c r="CG299" s="231"/>
      <c r="CH299" s="231"/>
      <c r="CI299" s="231"/>
      <c r="CJ299" s="231"/>
      <c r="CK299" s="231"/>
      <c r="CL299" s="231"/>
      <c r="CM299" s="231"/>
      <c r="CN299" s="231"/>
      <c r="CO299" s="231"/>
      <c r="CP299" s="231"/>
      <c r="CQ299" s="231"/>
      <c r="CR299" s="231"/>
      <c r="CS299" s="231"/>
      <c r="CT299" s="231"/>
      <c r="CU299" s="231"/>
      <c r="CV299" s="231"/>
      <c r="CW299" s="231"/>
      <c r="CX299" s="231"/>
      <c r="CY299" s="231"/>
      <c r="CZ299" s="231"/>
      <c r="DA299" s="231"/>
      <c r="DB299" s="231"/>
      <c r="DC299" s="231"/>
      <c r="DD299" s="231"/>
      <c r="DE299" s="231"/>
      <c r="DF299" s="231"/>
      <c r="DG299" s="231"/>
      <c r="DH299" s="231"/>
      <c r="DI299" s="231"/>
      <c r="DJ299" s="231"/>
      <c r="DK299" s="231"/>
      <c r="DL299" s="231"/>
      <c r="DM299" s="231"/>
      <c r="DN299" s="231"/>
      <c r="DO299" s="231"/>
      <c r="DP299" s="231"/>
      <c r="DQ299" s="231"/>
      <c r="DR299" s="231"/>
      <c r="DS299" s="231"/>
      <c r="DT299" s="231"/>
      <c r="DU299" s="231"/>
      <c r="DV299" s="231"/>
      <c r="DW299" s="231"/>
      <c r="DX299" s="231"/>
      <c r="DY299" s="231"/>
      <c r="DZ299" s="231"/>
      <c r="EA299" s="231"/>
      <c r="EB299" s="231"/>
      <c r="EC299" s="231"/>
      <c r="ED299" s="231"/>
      <c r="EE299" s="231"/>
      <c r="EF299" s="231"/>
      <c r="EG299" s="231"/>
      <c r="EH299" s="231"/>
      <c r="EI299" s="231"/>
      <c r="EJ299" s="231"/>
      <c r="EK299" s="231"/>
      <c r="EL299" s="231"/>
      <c r="EM299" s="231"/>
      <c r="EN299" s="231"/>
      <c r="EO299" s="231"/>
      <c r="EP299" s="231"/>
      <c r="EQ299" s="231"/>
      <c r="ER299" s="231"/>
      <c r="ES299" s="231"/>
      <c r="ET299" s="231"/>
      <c r="EU299" s="231"/>
      <c r="EV299" s="231"/>
      <c r="EW299" s="231"/>
      <c r="EX299" s="231"/>
      <c r="EY299" s="231"/>
      <c r="EZ299" s="231"/>
      <c r="FA299" s="231"/>
      <c r="FB299" s="231"/>
      <c r="FC299" s="231"/>
      <c r="FD299" s="231"/>
      <c r="FE299" s="231"/>
      <c r="FF299" s="231"/>
      <c r="FG299" s="231"/>
      <c r="FH299" s="231"/>
      <c r="FI299" s="231"/>
      <c r="FJ299" s="231"/>
      <c r="FK299" s="231"/>
      <c r="FL299" s="231"/>
      <c r="FM299" s="231"/>
      <c r="FN299" s="231"/>
      <c r="FO299" s="231"/>
      <c r="FP299" s="231"/>
      <c r="FQ299" s="231"/>
      <c r="FR299" s="231"/>
      <c r="FS299" s="231"/>
      <c r="FT299" s="231"/>
      <c r="FU299" s="231"/>
      <c r="FV299" s="231"/>
      <c r="FW299" s="231"/>
      <c r="FX299" s="231"/>
      <c r="FY299" s="231"/>
      <c r="FZ299" s="231"/>
      <c r="GA299" s="231"/>
      <c r="GB299" s="231"/>
      <c r="GC299" s="231"/>
      <c r="GD299" s="231"/>
      <c r="GE299" s="231"/>
      <c r="GF299" s="231"/>
      <c r="GG299" s="231"/>
      <c r="GH299" s="231"/>
      <c r="GI299" s="231"/>
      <c r="GJ299" s="231"/>
      <c r="GK299" s="231"/>
      <c r="GL299" s="231"/>
      <c r="GM299" s="231"/>
      <c r="GN299" s="231"/>
      <c r="GO299" s="231"/>
      <c r="GP299" s="231"/>
      <c r="GQ299" s="231"/>
      <c r="GR299" s="231"/>
      <c r="GS299" s="231"/>
      <c r="GT299" s="231"/>
      <c r="GU299" s="231"/>
      <c r="GV299" s="231"/>
      <c r="GW299" s="231"/>
      <c r="GX299" s="231"/>
      <c r="GY299" s="231"/>
      <c r="GZ299" s="231"/>
      <c r="HA299" s="231"/>
      <c r="HB299" s="231"/>
      <c r="HC299" s="231"/>
      <c r="HD299" s="231"/>
      <c r="HE299" s="231"/>
      <c r="HF299" s="231"/>
      <c r="HG299" s="231"/>
      <c r="HH299" s="231"/>
      <c r="HI299" s="231"/>
      <c r="HJ299" s="231"/>
      <c r="HK299" s="231"/>
      <c r="HL299" s="231"/>
      <c r="HM299" s="231"/>
      <c r="HN299" s="231"/>
      <c r="HO299" s="231"/>
      <c r="HP299" s="231"/>
      <c r="HQ299" s="231"/>
      <c r="HR299" s="231"/>
      <c r="HS299" s="231"/>
      <c r="HT299" s="231"/>
      <c r="HU299" s="231"/>
      <c r="HV299" s="231"/>
      <c r="HW299" s="231"/>
      <c r="HX299" s="231"/>
      <c r="HY299" s="231"/>
      <c r="HZ299" s="231"/>
      <c r="IA299" s="231"/>
      <c r="IB299" s="231"/>
      <c r="IC299" s="231"/>
      <c r="ID299" s="231"/>
      <c r="IE299" s="231"/>
      <c r="IF299" s="231"/>
      <c r="IG299" s="231"/>
      <c r="IH299" s="231"/>
      <c r="II299" s="231"/>
      <c r="IJ299" s="231"/>
      <c r="IK299" s="231"/>
      <c r="IL299" s="231"/>
      <c r="IM299" s="231"/>
      <c r="IN299" s="231"/>
      <c r="IO299" s="231"/>
      <c r="IP299" s="231"/>
      <c r="IQ299" s="231"/>
      <c r="IR299" s="231"/>
      <c r="IS299" s="231"/>
      <c r="IT299" s="231"/>
      <c r="IU299" s="231"/>
      <c r="IV299" s="231"/>
    </row>
    <row r="300" spans="1:256" hidden="1">
      <c r="A300" s="821"/>
      <c r="B300" s="797"/>
      <c r="C300" s="238" t="s">
        <v>1</v>
      </c>
      <c r="D300" s="239">
        <f>E300+M300</f>
        <v>0</v>
      </c>
      <c r="E300" s="240">
        <f>F300+I300+J300+K300+L300</f>
        <v>0</v>
      </c>
      <c r="F300" s="240">
        <f>G300+H300</f>
        <v>0</v>
      </c>
      <c r="G300" s="240"/>
      <c r="H300" s="240"/>
      <c r="I300" s="240"/>
      <c r="J300" s="240"/>
      <c r="K300" s="240"/>
      <c r="L300" s="240"/>
      <c r="M300" s="240">
        <f>N300+P300</f>
        <v>0</v>
      </c>
      <c r="N300" s="240"/>
      <c r="O300" s="240"/>
      <c r="P300" s="240"/>
      <c r="Q300" s="241"/>
      <c r="R300" s="241"/>
      <c r="S300" s="241"/>
      <c r="T300" s="241"/>
      <c r="U300" s="241"/>
      <c r="V300" s="231"/>
      <c r="W300" s="231"/>
      <c r="X300" s="231"/>
      <c r="Y300" s="231"/>
      <c r="Z300" s="231"/>
      <c r="AA300" s="231"/>
      <c r="AB300" s="231"/>
      <c r="AC300" s="231"/>
      <c r="AD300" s="231"/>
      <c r="AE300" s="231"/>
      <c r="AF300" s="231"/>
      <c r="AG300" s="231"/>
      <c r="AH300" s="231"/>
      <c r="AI300" s="231"/>
      <c r="AJ300" s="231"/>
      <c r="AK300" s="231"/>
      <c r="AL300" s="231"/>
      <c r="AM300" s="231"/>
      <c r="AN300" s="231"/>
      <c r="AO300" s="231"/>
      <c r="AP300" s="231"/>
      <c r="AQ300" s="231"/>
      <c r="AR300" s="231"/>
      <c r="AS300" s="231"/>
      <c r="AT300" s="231"/>
      <c r="AU300" s="231"/>
      <c r="AV300" s="231"/>
      <c r="AW300" s="231"/>
      <c r="AX300" s="231"/>
      <c r="AY300" s="231"/>
      <c r="AZ300" s="231"/>
      <c r="BA300" s="231"/>
      <c r="BB300" s="231"/>
      <c r="BC300" s="231"/>
      <c r="BD300" s="231"/>
      <c r="BE300" s="231"/>
      <c r="BF300" s="231"/>
      <c r="BG300" s="231"/>
      <c r="BH300" s="231"/>
      <c r="BI300" s="231"/>
      <c r="BJ300" s="231"/>
      <c r="BK300" s="231"/>
      <c r="BL300" s="231"/>
      <c r="BM300" s="231"/>
      <c r="BN300" s="231"/>
      <c r="BO300" s="231"/>
      <c r="BP300" s="231"/>
      <c r="BQ300" s="231"/>
      <c r="BR300" s="231"/>
      <c r="BS300" s="231"/>
      <c r="BT300" s="231"/>
      <c r="BU300" s="231"/>
      <c r="BV300" s="231"/>
      <c r="BW300" s="231"/>
      <c r="BX300" s="231"/>
      <c r="BY300" s="231"/>
      <c r="BZ300" s="231"/>
      <c r="CA300" s="231"/>
      <c r="CB300" s="231"/>
      <c r="CC300" s="231"/>
      <c r="CD300" s="231"/>
      <c r="CE300" s="231"/>
      <c r="CF300" s="231"/>
      <c r="CG300" s="231"/>
      <c r="CH300" s="231"/>
      <c r="CI300" s="231"/>
      <c r="CJ300" s="231"/>
      <c r="CK300" s="231"/>
      <c r="CL300" s="231"/>
      <c r="CM300" s="231"/>
      <c r="CN300" s="231"/>
      <c r="CO300" s="231"/>
      <c r="CP300" s="231"/>
      <c r="CQ300" s="231"/>
      <c r="CR300" s="231"/>
      <c r="CS300" s="231"/>
      <c r="CT300" s="231"/>
      <c r="CU300" s="231"/>
      <c r="CV300" s="231"/>
      <c r="CW300" s="231"/>
      <c r="CX300" s="231"/>
      <c r="CY300" s="231"/>
      <c r="CZ300" s="231"/>
      <c r="DA300" s="231"/>
      <c r="DB300" s="231"/>
      <c r="DC300" s="231"/>
      <c r="DD300" s="231"/>
      <c r="DE300" s="231"/>
      <c r="DF300" s="231"/>
      <c r="DG300" s="231"/>
      <c r="DH300" s="231"/>
      <c r="DI300" s="231"/>
      <c r="DJ300" s="231"/>
      <c r="DK300" s="231"/>
      <c r="DL300" s="231"/>
      <c r="DM300" s="231"/>
      <c r="DN300" s="231"/>
      <c r="DO300" s="231"/>
      <c r="DP300" s="231"/>
      <c r="DQ300" s="231"/>
      <c r="DR300" s="231"/>
      <c r="DS300" s="231"/>
      <c r="DT300" s="231"/>
      <c r="DU300" s="231"/>
      <c r="DV300" s="231"/>
      <c r="DW300" s="231"/>
      <c r="DX300" s="231"/>
      <c r="DY300" s="231"/>
      <c r="DZ300" s="231"/>
      <c r="EA300" s="231"/>
      <c r="EB300" s="231"/>
      <c r="EC300" s="231"/>
      <c r="ED300" s="231"/>
      <c r="EE300" s="231"/>
      <c r="EF300" s="231"/>
      <c r="EG300" s="231"/>
      <c r="EH300" s="231"/>
      <c r="EI300" s="231"/>
      <c r="EJ300" s="231"/>
      <c r="EK300" s="231"/>
      <c r="EL300" s="231"/>
      <c r="EM300" s="231"/>
      <c r="EN300" s="231"/>
      <c r="EO300" s="231"/>
      <c r="EP300" s="231"/>
      <c r="EQ300" s="231"/>
      <c r="ER300" s="231"/>
      <c r="ES300" s="231"/>
      <c r="ET300" s="231"/>
      <c r="EU300" s="231"/>
      <c r="EV300" s="231"/>
      <c r="EW300" s="231"/>
      <c r="EX300" s="231"/>
      <c r="EY300" s="231"/>
      <c r="EZ300" s="231"/>
      <c r="FA300" s="231"/>
      <c r="FB300" s="231"/>
      <c r="FC300" s="231"/>
      <c r="FD300" s="231"/>
      <c r="FE300" s="231"/>
      <c r="FF300" s="231"/>
      <c r="FG300" s="231"/>
      <c r="FH300" s="231"/>
      <c r="FI300" s="231"/>
      <c r="FJ300" s="231"/>
      <c r="FK300" s="231"/>
      <c r="FL300" s="231"/>
      <c r="FM300" s="231"/>
      <c r="FN300" s="231"/>
      <c r="FO300" s="231"/>
      <c r="FP300" s="231"/>
      <c r="FQ300" s="231"/>
      <c r="FR300" s="231"/>
      <c r="FS300" s="231"/>
      <c r="FT300" s="231"/>
      <c r="FU300" s="231"/>
      <c r="FV300" s="231"/>
      <c r="FW300" s="231"/>
      <c r="FX300" s="231"/>
      <c r="FY300" s="231"/>
      <c r="FZ300" s="231"/>
      <c r="GA300" s="231"/>
      <c r="GB300" s="231"/>
      <c r="GC300" s="231"/>
      <c r="GD300" s="231"/>
      <c r="GE300" s="231"/>
      <c r="GF300" s="231"/>
      <c r="GG300" s="231"/>
      <c r="GH300" s="231"/>
      <c r="GI300" s="231"/>
      <c r="GJ300" s="231"/>
      <c r="GK300" s="231"/>
      <c r="GL300" s="231"/>
      <c r="GM300" s="231"/>
      <c r="GN300" s="231"/>
      <c r="GO300" s="231"/>
      <c r="GP300" s="231"/>
      <c r="GQ300" s="231"/>
      <c r="GR300" s="231"/>
      <c r="GS300" s="231"/>
      <c r="GT300" s="231"/>
      <c r="GU300" s="231"/>
      <c r="GV300" s="231"/>
      <c r="GW300" s="231"/>
      <c r="GX300" s="231"/>
      <c r="GY300" s="231"/>
      <c r="GZ300" s="231"/>
      <c r="HA300" s="231"/>
      <c r="HB300" s="231"/>
      <c r="HC300" s="231"/>
      <c r="HD300" s="231"/>
      <c r="HE300" s="231"/>
      <c r="HF300" s="231"/>
      <c r="HG300" s="231"/>
      <c r="HH300" s="231"/>
      <c r="HI300" s="231"/>
      <c r="HJ300" s="231"/>
      <c r="HK300" s="231"/>
      <c r="HL300" s="231"/>
      <c r="HM300" s="231"/>
      <c r="HN300" s="231"/>
      <c r="HO300" s="231"/>
      <c r="HP300" s="231"/>
      <c r="HQ300" s="231"/>
      <c r="HR300" s="231"/>
      <c r="HS300" s="231"/>
      <c r="HT300" s="231"/>
      <c r="HU300" s="231"/>
      <c r="HV300" s="231"/>
      <c r="HW300" s="231"/>
      <c r="HX300" s="231"/>
      <c r="HY300" s="231"/>
      <c r="HZ300" s="231"/>
      <c r="IA300" s="231"/>
      <c r="IB300" s="231"/>
      <c r="IC300" s="231"/>
      <c r="ID300" s="231"/>
      <c r="IE300" s="231"/>
      <c r="IF300" s="231"/>
      <c r="IG300" s="231"/>
      <c r="IH300" s="231"/>
      <c r="II300" s="231"/>
      <c r="IJ300" s="231"/>
      <c r="IK300" s="231"/>
      <c r="IL300" s="231"/>
      <c r="IM300" s="231"/>
      <c r="IN300" s="231"/>
      <c r="IO300" s="231"/>
      <c r="IP300" s="231"/>
      <c r="IQ300" s="231"/>
      <c r="IR300" s="231"/>
      <c r="IS300" s="231"/>
      <c r="IT300" s="231"/>
      <c r="IU300" s="231"/>
      <c r="IV300" s="231"/>
    </row>
    <row r="301" spans="1:256" hidden="1">
      <c r="A301" s="822"/>
      <c r="B301" s="798"/>
      <c r="C301" s="238" t="s">
        <v>2</v>
      </c>
      <c r="D301" s="239">
        <f>D299+D300</f>
        <v>508688</v>
      </c>
      <c r="E301" s="240">
        <f t="shared" ref="E301:P301" si="125">E299+E300</f>
        <v>508688</v>
      </c>
      <c r="F301" s="240">
        <f t="shared" si="125"/>
        <v>508688</v>
      </c>
      <c r="G301" s="240">
        <f t="shared" si="125"/>
        <v>444688</v>
      </c>
      <c r="H301" s="240">
        <f t="shared" si="125"/>
        <v>64000</v>
      </c>
      <c r="I301" s="240">
        <f t="shared" si="125"/>
        <v>0</v>
      </c>
      <c r="J301" s="240">
        <f t="shared" si="125"/>
        <v>0</v>
      </c>
      <c r="K301" s="240">
        <f t="shared" si="125"/>
        <v>0</v>
      </c>
      <c r="L301" s="240">
        <f t="shared" si="125"/>
        <v>0</v>
      </c>
      <c r="M301" s="240">
        <f t="shared" si="125"/>
        <v>0</v>
      </c>
      <c r="N301" s="240">
        <f t="shared" si="125"/>
        <v>0</v>
      </c>
      <c r="O301" s="240">
        <f t="shared" si="125"/>
        <v>0</v>
      </c>
      <c r="P301" s="240">
        <f t="shared" si="125"/>
        <v>0</v>
      </c>
      <c r="Q301" s="241"/>
      <c r="R301" s="241"/>
      <c r="S301" s="241"/>
      <c r="T301" s="241"/>
      <c r="U301" s="241"/>
      <c r="V301" s="231"/>
      <c r="W301" s="231"/>
      <c r="X301" s="231"/>
      <c r="Y301" s="231"/>
      <c r="Z301" s="231"/>
      <c r="AA301" s="231"/>
      <c r="AB301" s="231"/>
      <c r="AC301" s="231"/>
      <c r="AD301" s="231"/>
      <c r="AE301" s="231"/>
      <c r="AF301" s="231"/>
      <c r="AG301" s="231"/>
      <c r="AH301" s="231"/>
      <c r="AI301" s="231"/>
      <c r="AJ301" s="231"/>
      <c r="AK301" s="231"/>
      <c r="AL301" s="231"/>
      <c r="AM301" s="231"/>
      <c r="AN301" s="231"/>
      <c r="AO301" s="231"/>
      <c r="AP301" s="231"/>
      <c r="AQ301" s="231"/>
      <c r="AR301" s="231"/>
      <c r="AS301" s="231"/>
      <c r="AT301" s="231"/>
      <c r="AU301" s="231"/>
      <c r="AV301" s="231"/>
      <c r="AW301" s="231"/>
      <c r="AX301" s="231"/>
      <c r="AY301" s="231"/>
      <c r="AZ301" s="231"/>
      <c r="BA301" s="231"/>
      <c r="BB301" s="231"/>
      <c r="BC301" s="231"/>
      <c r="BD301" s="231"/>
      <c r="BE301" s="231"/>
      <c r="BF301" s="231"/>
      <c r="BG301" s="231"/>
      <c r="BH301" s="231"/>
      <c r="BI301" s="231"/>
      <c r="BJ301" s="231"/>
      <c r="BK301" s="231"/>
      <c r="BL301" s="231"/>
      <c r="BM301" s="231"/>
      <c r="BN301" s="231"/>
      <c r="BO301" s="231"/>
      <c r="BP301" s="231"/>
      <c r="BQ301" s="231"/>
      <c r="BR301" s="231"/>
      <c r="BS301" s="231"/>
      <c r="BT301" s="231"/>
      <c r="BU301" s="231"/>
      <c r="BV301" s="231"/>
      <c r="BW301" s="231"/>
      <c r="BX301" s="231"/>
      <c r="BY301" s="231"/>
      <c r="BZ301" s="231"/>
      <c r="CA301" s="231"/>
      <c r="CB301" s="231"/>
      <c r="CC301" s="231"/>
      <c r="CD301" s="231"/>
      <c r="CE301" s="231"/>
      <c r="CF301" s="231"/>
      <c r="CG301" s="231"/>
      <c r="CH301" s="231"/>
      <c r="CI301" s="231"/>
      <c r="CJ301" s="231"/>
      <c r="CK301" s="231"/>
      <c r="CL301" s="231"/>
      <c r="CM301" s="231"/>
      <c r="CN301" s="231"/>
      <c r="CO301" s="231"/>
      <c r="CP301" s="231"/>
      <c r="CQ301" s="231"/>
      <c r="CR301" s="231"/>
      <c r="CS301" s="231"/>
      <c r="CT301" s="231"/>
      <c r="CU301" s="231"/>
      <c r="CV301" s="231"/>
      <c r="CW301" s="231"/>
      <c r="CX301" s="231"/>
      <c r="CY301" s="231"/>
      <c r="CZ301" s="231"/>
      <c r="DA301" s="231"/>
      <c r="DB301" s="231"/>
      <c r="DC301" s="231"/>
      <c r="DD301" s="231"/>
      <c r="DE301" s="231"/>
      <c r="DF301" s="231"/>
      <c r="DG301" s="231"/>
      <c r="DH301" s="231"/>
      <c r="DI301" s="231"/>
      <c r="DJ301" s="231"/>
      <c r="DK301" s="231"/>
      <c r="DL301" s="231"/>
      <c r="DM301" s="231"/>
      <c r="DN301" s="231"/>
      <c r="DO301" s="231"/>
      <c r="DP301" s="231"/>
      <c r="DQ301" s="231"/>
      <c r="DR301" s="231"/>
      <c r="DS301" s="231"/>
      <c r="DT301" s="231"/>
      <c r="DU301" s="231"/>
      <c r="DV301" s="231"/>
      <c r="DW301" s="231"/>
      <c r="DX301" s="231"/>
      <c r="DY301" s="231"/>
      <c r="DZ301" s="231"/>
      <c r="EA301" s="231"/>
      <c r="EB301" s="231"/>
      <c r="EC301" s="231"/>
      <c r="ED301" s="231"/>
      <c r="EE301" s="231"/>
      <c r="EF301" s="231"/>
      <c r="EG301" s="231"/>
      <c r="EH301" s="231"/>
      <c r="EI301" s="231"/>
      <c r="EJ301" s="231"/>
      <c r="EK301" s="231"/>
      <c r="EL301" s="231"/>
      <c r="EM301" s="231"/>
      <c r="EN301" s="231"/>
      <c r="EO301" s="231"/>
      <c r="EP301" s="231"/>
      <c r="EQ301" s="231"/>
      <c r="ER301" s="231"/>
      <c r="ES301" s="231"/>
      <c r="ET301" s="231"/>
      <c r="EU301" s="231"/>
      <c r="EV301" s="231"/>
      <c r="EW301" s="231"/>
      <c r="EX301" s="231"/>
      <c r="EY301" s="231"/>
      <c r="EZ301" s="231"/>
      <c r="FA301" s="231"/>
      <c r="FB301" s="231"/>
      <c r="FC301" s="231"/>
      <c r="FD301" s="231"/>
      <c r="FE301" s="231"/>
      <c r="FF301" s="231"/>
      <c r="FG301" s="231"/>
      <c r="FH301" s="231"/>
      <c r="FI301" s="231"/>
      <c r="FJ301" s="231"/>
      <c r="FK301" s="231"/>
      <c r="FL301" s="231"/>
      <c r="FM301" s="231"/>
      <c r="FN301" s="231"/>
      <c r="FO301" s="231"/>
      <c r="FP301" s="231"/>
      <c r="FQ301" s="231"/>
      <c r="FR301" s="231"/>
      <c r="FS301" s="231"/>
      <c r="FT301" s="231"/>
      <c r="FU301" s="231"/>
      <c r="FV301" s="231"/>
      <c r="FW301" s="231"/>
      <c r="FX301" s="231"/>
      <c r="FY301" s="231"/>
      <c r="FZ301" s="231"/>
      <c r="GA301" s="231"/>
      <c r="GB301" s="231"/>
      <c r="GC301" s="231"/>
      <c r="GD301" s="231"/>
      <c r="GE301" s="231"/>
      <c r="GF301" s="231"/>
      <c r="GG301" s="231"/>
      <c r="GH301" s="231"/>
      <c r="GI301" s="231"/>
      <c r="GJ301" s="231"/>
      <c r="GK301" s="231"/>
      <c r="GL301" s="231"/>
      <c r="GM301" s="231"/>
      <c r="GN301" s="231"/>
      <c r="GO301" s="231"/>
      <c r="GP301" s="231"/>
      <c r="GQ301" s="231"/>
      <c r="GR301" s="231"/>
      <c r="GS301" s="231"/>
      <c r="GT301" s="231"/>
      <c r="GU301" s="231"/>
      <c r="GV301" s="231"/>
      <c r="GW301" s="231"/>
      <c r="GX301" s="231"/>
      <c r="GY301" s="231"/>
      <c r="GZ301" s="231"/>
      <c r="HA301" s="231"/>
      <c r="HB301" s="231"/>
      <c r="HC301" s="231"/>
      <c r="HD301" s="231"/>
      <c r="HE301" s="231"/>
      <c r="HF301" s="231"/>
      <c r="HG301" s="231"/>
      <c r="HH301" s="231"/>
      <c r="HI301" s="231"/>
      <c r="HJ301" s="231"/>
      <c r="HK301" s="231"/>
      <c r="HL301" s="231"/>
      <c r="HM301" s="231"/>
      <c r="HN301" s="231"/>
      <c r="HO301" s="231"/>
      <c r="HP301" s="231"/>
      <c r="HQ301" s="231"/>
      <c r="HR301" s="231"/>
      <c r="HS301" s="231"/>
      <c r="HT301" s="231"/>
      <c r="HU301" s="231"/>
      <c r="HV301" s="231"/>
      <c r="HW301" s="231"/>
      <c r="HX301" s="231"/>
      <c r="HY301" s="231"/>
      <c r="HZ301" s="231"/>
      <c r="IA301" s="231"/>
      <c r="IB301" s="231"/>
      <c r="IC301" s="231"/>
      <c r="ID301" s="231"/>
      <c r="IE301" s="231"/>
      <c r="IF301" s="231"/>
      <c r="IG301" s="231"/>
      <c r="IH301" s="231"/>
      <c r="II301" s="231"/>
      <c r="IJ301" s="231"/>
      <c r="IK301" s="231"/>
      <c r="IL301" s="231"/>
      <c r="IM301" s="231"/>
      <c r="IN301" s="231"/>
      <c r="IO301" s="231"/>
      <c r="IP301" s="231"/>
      <c r="IQ301" s="231"/>
      <c r="IR301" s="231"/>
      <c r="IS301" s="231"/>
      <c r="IT301" s="231"/>
      <c r="IU301" s="231"/>
      <c r="IV301" s="231"/>
    </row>
    <row r="302" spans="1:256" ht="12.75" customHeight="1">
      <c r="A302" s="820">
        <v>85325</v>
      </c>
      <c r="B302" s="796" t="s">
        <v>129</v>
      </c>
      <c r="C302" s="238" t="s">
        <v>0</v>
      </c>
      <c r="D302" s="239">
        <f>E302+M302</f>
        <v>1634200</v>
      </c>
      <c r="E302" s="240">
        <f>F302+I302+J302+K302+L302</f>
        <v>1634200</v>
      </c>
      <c r="F302" s="240">
        <f>G302+H302</f>
        <v>1631200</v>
      </c>
      <c r="G302" s="240">
        <v>1332200</v>
      </c>
      <c r="H302" s="240">
        <v>299000</v>
      </c>
      <c r="I302" s="240">
        <v>0</v>
      </c>
      <c r="J302" s="240">
        <v>3000</v>
      </c>
      <c r="K302" s="240">
        <v>0</v>
      </c>
      <c r="L302" s="240">
        <v>0</v>
      </c>
      <c r="M302" s="240">
        <f>N302+P302</f>
        <v>0</v>
      </c>
      <c r="N302" s="240">
        <v>0</v>
      </c>
      <c r="O302" s="240">
        <v>0</v>
      </c>
      <c r="P302" s="240">
        <v>0</v>
      </c>
      <c r="Q302" s="241"/>
      <c r="R302" s="241"/>
      <c r="S302" s="241"/>
      <c r="T302" s="241"/>
      <c r="U302" s="241"/>
      <c r="V302" s="231"/>
      <c r="W302" s="231"/>
      <c r="X302" s="231"/>
      <c r="Y302" s="231"/>
      <c r="Z302" s="231"/>
      <c r="AA302" s="231"/>
      <c r="AB302" s="231"/>
      <c r="AC302" s="231"/>
      <c r="AD302" s="231"/>
      <c r="AE302" s="231"/>
      <c r="AF302" s="231"/>
      <c r="AG302" s="231"/>
      <c r="AH302" s="231"/>
      <c r="AI302" s="231"/>
      <c r="AJ302" s="231"/>
      <c r="AK302" s="231"/>
      <c r="AL302" s="231"/>
      <c r="AM302" s="231"/>
      <c r="AN302" s="231"/>
      <c r="AO302" s="231"/>
      <c r="AP302" s="231"/>
      <c r="AQ302" s="231"/>
      <c r="AR302" s="231"/>
      <c r="AS302" s="231"/>
      <c r="AT302" s="231"/>
      <c r="AU302" s="231"/>
      <c r="AV302" s="231"/>
      <c r="AW302" s="231"/>
      <c r="AX302" s="231"/>
      <c r="AY302" s="231"/>
      <c r="AZ302" s="231"/>
      <c r="BA302" s="231"/>
      <c r="BB302" s="231"/>
      <c r="BC302" s="231"/>
      <c r="BD302" s="231"/>
      <c r="BE302" s="231"/>
      <c r="BF302" s="231"/>
      <c r="BG302" s="231"/>
      <c r="BH302" s="231"/>
      <c r="BI302" s="231"/>
      <c r="BJ302" s="231"/>
      <c r="BK302" s="231"/>
      <c r="BL302" s="231"/>
      <c r="BM302" s="231"/>
      <c r="BN302" s="231"/>
      <c r="BO302" s="231"/>
      <c r="BP302" s="231"/>
      <c r="BQ302" s="231"/>
      <c r="BR302" s="231"/>
      <c r="BS302" s="231"/>
      <c r="BT302" s="231"/>
      <c r="BU302" s="231"/>
      <c r="BV302" s="231"/>
      <c r="BW302" s="231"/>
      <c r="BX302" s="231"/>
      <c r="BY302" s="231"/>
      <c r="BZ302" s="231"/>
      <c r="CA302" s="231"/>
      <c r="CB302" s="231"/>
      <c r="CC302" s="231"/>
      <c r="CD302" s="231"/>
      <c r="CE302" s="231"/>
      <c r="CF302" s="231"/>
      <c r="CG302" s="231"/>
      <c r="CH302" s="231"/>
      <c r="CI302" s="231"/>
      <c r="CJ302" s="231"/>
      <c r="CK302" s="231"/>
      <c r="CL302" s="231"/>
      <c r="CM302" s="231"/>
      <c r="CN302" s="231"/>
      <c r="CO302" s="231"/>
      <c r="CP302" s="231"/>
      <c r="CQ302" s="231"/>
      <c r="CR302" s="231"/>
      <c r="CS302" s="231"/>
      <c r="CT302" s="231"/>
      <c r="CU302" s="231"/>
      <c r="CV302" s="231"/>
      <c r="CW302" s="231"/>
      <c r="CX302" s="231"/>
      <c r="CY302" s="231"/>
      <c r="CZ302" s="231"/>
      <c r="DA302" s="231"/>
      <c r="DB302" s="231"/>
      <c r="DC302" s="231"/>
      <c r="DD302" s="231"/>
      <c r="DE302" s="231"/>
      <c r="DF302" s="231"/>
      <c r="DG302" s="231"/>
      <c r="DH302" s="231"/>
      <c r="DI302" s="231"/>
      <c r="DJ302" s="231"/>
      <c r="DK302" s="231"/>
      <c r="DL302" s="231"/>
      <c r="DM302" s="231"/>
      <c r="DN302" s="231"/>
      <c r="DO302" s="231"/>
      <c r="DP302" s="231"/>
      <c r="DQ302" s="231"/>
      <c r="DR302" s="231"/>
      <c r="DS302" s="231"/>
      <c r="DT302" s="231"/>
      <c r="DU302" s="231"/>
      <c r="DV302" s="231"/>
      <c r="DW302" s="231"/>
      <c r="DX302" s="231"/>
      <c r="DY302" s="231"/>
      <c r="DZ302" s="231"/>
      <c r="EA302" s="231"/>
      <c r="EB302" s="231"/>
      <c r="EC302" s="231"/>
      <c r="ED302" s="231"/>
      <c r="EE302" s="231"/>
      <c r="EF302" s="231"/>
      <c r="EG302" s="231"/>
      <c r="EH302" s="231"/>
      <c r="EI302" s="231"/>
      <c r="EJ302" s="231"/>
      <c r="EK302" s="231"/>
      <c r="EL302" s="231"/>
      <c r="EM302" s="231"/>
      <c r="EN302" s="231"/>
      <c r="EO302" s="231"/>
      <c r="EP302" s="231"/>
      <c r="EQ302" s="231"/>
      <c r="ER302" s="231"/>
      <c r="ES302" s="231"/>
      <c r="ET302" s="231"/>
      <c r="EU302" s="231"/>
      <c r="EV302" s="231"/>
      <c r="EW302" s="231"/>
      <c r="EX302" s="231"/>
      <c r="EY302" s="231"/>
      <c r="EZ302" s="231"/>
      <c r="FA302" s="231"/>
      <c r="FB302" s="231"/>
      <c r="FC302" s="231"/>
      <c r="FD302" s="231"/>
      <c r="FE302" s="231"/>
      <c r="FF302" s="231"/>
      <c r="FG302" s="231"/>
      <c r="FH302" s="231"/>
      <c r="FI302" s="231"/>
      <c r="FJ302" s="231"/>
      <c r="FK302" s="231"/>
      <c r="FL302" s="231"/>
      <c r="FM302" s="231"/>
      <c r="FN302" s="231"/>
      <c r="FO302" s="231"/>
      <c r="FP302" s="231"/>
      <c r="FQ302" s="231"/>
      <c r="FR302" s="231"/>
      <c r="FS302" s="231"/>
      <c r="FT302" s="231"/>
      <c r="FU302" s="231"/>
      <c r="FV302" s="231"/>
      <c r="FW302" s="231"/>
      <c r="FX302" s="231"/>
      <c r="FY302" s="231"/>
      <c r="FZ302" s="231"/>
      <c r="GA302" s="231"/>
      <c r="GB302" s="231"/>
      <c r="GC302" s="231"/>
      <c r="GD302" s="231"/>
      <c r="GE302" s="231"/>
      <c r="GF302" s="231"/>
      <c r="GG302" s="231"/>
      <c r="GH302" s="231"/>
      <c r="GI302" s="231"/>
      <c r="GJ302" s="231"/>
      <c r="GK302" s="231"/>
      <c r="GL302" s="231"/>
      <c r="GM302" s="231"/>
      <c r="GN302" s="231"/>
      <c r="GO302" s="231"/>
      <c r="GP302" s="231"/>
      <c r="GQ302" s="231"/>
      <c r="GR302" s="231"/>
      <c r="GS302" s="231"/>
      <c r="GT302" s="231"/>
      <c r="GU302" s="231"/>
      <c r="GV302" s="231"/>
      <c r="GW302" s="231"/>
      <c r="GX302" s="231"/>
      <c r="GY302" s="231"/>
      <c r="GZ302" s="231"/>
      <c r="HA302" s="231"/>
      <c r="HB302" s="231"/>
      <c r="HC302" s="231"/>
      <c r="HD302" s="231"/>
      <c r="HE302" s="231"/>
      <c r="HF302" s="231"/>
      <c r="HG302" s="231"/>
      <c r="HH302" s="231"/>
      <c r="HI302" s="231"/>
      <c r="HJ302" s="231"/>
      <c r="HK302" s="231"/>
      <c r="HL302" s="231"/>
      <c r="HM302" s="231"/>
      <c r="HN302" s="231"/>
      <c r="HO302" s="231"/>
      <c r="HP302" s="231"/>
      <c r="HQ302" s="231"/>
      <c r="HR302" s="231"/>
      <c r="HS302" s="231"/>
      <c r="HT302" s="231"/>
      <c r="HU302" s="231"/>
      <c r="HV302" s="231"/>
      <c r="HW302" s="231"/>
      <c r="HX302" s="231"/>
      <c r="HY302" s="231"/>
      <c r="HZ302" s="231"/>
      <c r="IA302" s="231"/>
      <c r="IB302" s="231"/>
      <c r="IC302" s="231"/>
      <c r="ID302" s="231"/>
      <c r="IE302" s="231"/>
      <c r="IF302" s="231"/>
      <c r="IG302" s="231"/>
      <c r="IH302" s="231"/>
      <c r="II302" s="231"/>
      <c r="IJ302" s="231"/>
      <c r="IK302" s="231"/>
      <c r="IL302" s="231"/>
      <c r="IM302" s="231"/>
      <c r="IN302" s="231"/>
      <c r="IO302" s="231"/>
      <c r="IP302" s="231"/>
      <c r="IQ302" s="231"/>
      <c r="IR302" s="231"/>
      <c r="IS302" s="231"/>
      <c r="IT302" s="231"/>
      <c r="IU302" s="231"/>
      <c r="IV302" s="231"/>
    </row>
    <row r="303" spans="1:256" ht="12.75" customHeight="1">
      <c r="A303" s="821"/>
      <c r="B303" s="797"/>
      <c r="C303" s="238" t="s">
        <v>1</v>
      </c>
      <c r="D303" s="239">
        <f>E303+M303</f>
        <v>693188.53</v>
      </c>
      <c r="E303" s="240">
        <f>F303+I303+J303+K303+L303</f>
        <v>693188.53</v>
      </c>
      <c r="F303" s="240">
        <f>G303+H303</f>
        <v>693188.53</v>
      </c>
      <c r="G303" s="240">
        <f>290000+49850+7110+4350</f>
        <v>351310</v>
      </c>
      <c r="H303" s="240">
        <f>41878.53+300000</f>
        <v>341878.53</v>
      </c>
      <c r="I303" s="240"/>
      <c r="J303" s="240"/>
      <c r="K303" s="240"/>
      <c r="L303" s="240"/>
      <c r="M303" s="240">
        <f>N303+P303</f>
        <v>0</v>
      </c>
      <c r="N303" s="240"/>
      <c r="O303" s="240"/>
      <c r="P303" s="240"/>
      <c r="Q303" s="241"/>
      <c r="R303" s="241"/>
      <c r="S303" s="241"/>
      <c r="T303" s="241"/>
      <c r="U303" s="241"/>
      <c r="V303" s="231"/>
      <c r="W303" s="231"/>
      <c r="X303" s="231"/>
      <c r="Y303" s="231"/>
      <c r="Z303" s="231"/>
      <c r="AA303" s="231"/>
      <c r="AB303" s="231"/>
      <c r="AC303" s="231"/>
      <c r="AD303" s="231"/>
      <c r="AE303" s="231"/>
      <c r="AF303" s="231"/>
      <c r="AG303" s="231"/>
      <c r="AH303" s="231"/>
      <c r="AI303" s="231"/>
      <c r="AJ303" s="231"/>
      <c r="AK303" s="231"/>
      <c r="AL303" s="231"/>
      <c r="AM303" s="231"/>
      <c r="AN303" s="231"/>
      <c r="AO303" s="231"/>
      <c r="AP303" s="231"/>
      <c r="AQ303" s="231"/>
      <c r="AR303" s="231"/>
      <c r="AS303" s="231"/>
      <c r="AT303" s="231"/>
      <c r="AU303" s="231"/>
      <c r="AV303" s="231"/>
      <c r="AW303" s="231"/>
      <c r="AX303" s="231"/>
      <c r="AY303" s="231"/>
      <c r="AZ303" s="231"/>
      <c r="BA303" s="231"/>
      <c r="BB303" s="231"/>
      <c r="BC303" s="231"/>
      <c r="BD303" s="231"/>
      <c r="BE303" s="231"/>
      <c r="BF303" s="231"/>
      <c r="BG303" s="231"/>
      <c r="BH303" s="231"/>
      <c r="BI303" s="231"/>
      <c r="BJ303" s="231"/>
      <c r="BK303" s="231"/>
      <c r="BL303" s="231"/>
      <c r="BM303" s="231"/>
      <c r="BN303" s="231"/>
      <c r="BO303" s="231"/>
      <c r="BP303" s="231"/>
      <c r="BQ303" s="231"/>
      <c r="BR303" s="231"/>
      <c r="BS303" s="231"/>
      <c r="BT303" s="231"/>
      <c r="BU303" s="231"/>
      <c r="BV303" s="231"/>
      <c r="BW303" s="231"/>
      <c r="BX303" s="231"/>
      <c r="BY303" s="231"/>
      <c r="BZ303" s="231"/>
      <c r="CA303" s="231"/>
      <c r="CB303" s="231"/>
      <c r="CC303" s="231"/>
      <c r="CD303" s="231"/>
      <c r="CE303" s="231"/>
      <c r="CF303" s="231"/>
      <c r="CG303" s="231"/>
      <c r="CH303" s="231"/>
      <c r="CI303" s="231"/>
      <c r="CJ303" s="231"/>
      <c r="CK303" s="231"/>
      <c r="CL303" s="231"/>
      <c r="CM303" s="231"/>
      <c r="CN303" s="231"/>
      <c r="CO303" s="231"/>
      <c r="CP303" s="231"/>
      <c r="CQ303" s="231"/>
      <c r="CR303" s="231"/>
      <c r="CS303" s="231"/>
      <c r="CT303" s="231"/>
      <c r="CU303" s="231"/>
      <c r="CV303" s="231"/>
      <c r="CW303" s="231"/>
      <c r="CX303" s="231"/>
      <c r="CY303" s="231"/>
      <c r="CZ303" s="231"/>
      <c r="DA303" s="231"/>
      <c r="DB303" s="231"/>
      <c r="DC303" s="231"/>
      <c r="DD303" s="231"/>
      <c r="DE303" s="231"/>
      <c r="DF303" s="231"/>
      <c r="DG303" s="231"/>
      <c r="DH303" s="231"/>
      <c r="DI303" s="231"/>
      <c r="DJ303" s="231"/>
      <c r="DK303" s="231"/>
      <c r="DL303" s="231"/>
      <c r="DM303" s="231"/>
      <c r="DN303" s="231"/>
      <c r="DO303" s="231"/>
      <c r="DP303" s="231"/>
      <c r="DQ303" s="231"/>
      <c r="DR303" s="231"/>
      <c r="DS303" s="231"/>
      <c r="DT303" s="231"/>
      <c r="DU303" s="231"/>
      <c r="DV303" s="231"/>
      <c r="DW303" s="231"/>
      <c r="DX303" s="231"/>
      <c r="DY303" s="231"/>
      <c r="DZ303" s="231"/>
      <c r="EA303" s="231"/>
      <c r="EB303" s="231"/>
      <c r="EC303" s="231"/>
      <c r="ED303" s="231"/>
      <c r="EE303" s="231"/>
      <c r="EF303" s="231"/>
      <c r="EG303" s="231"/>
      <c r="EH303" s="231"/>
      <c r="EI303" s="231"/>
      <c r="EJ303" s="231"/>
      <c r="EK303" s="231"/>
      <c r="EL303" s="231"/>
      <c r="EM303" s="231"/>
      <c r="EN303" s="231"/>
      <c r="EO303" s="231"/>
      <c r="EP303" s="231"/>
      <c r="EQ303" s="231"/>
      <c r="ER303" s="231"/>
      <c r="ES303" s="231"/>
      <c r="ET303" s="231"/>
      <c r="EU303" s="231"/>
      <c r="EV303" s="231"/>
      <c r="EW303" s="231"/>
      <c r="EX303" s="231"/>
      <c r="EY303" s="231"/>
      <c r="EZ303" s="231"/>
      <c r="FA303" s="231"/>
      <c r="FB303" s="231"/>
      <c r="FC303" s="231"/>
      <c r="FD303" s="231"/>
      <c r="FE303" s="231"/>
      <c r="FF303" s="231"/>
      <c r="FG303" s="231"/>
      <c r="FH303" s="231"/>
      <c r="FI303" s="231"/>
      <c r="FJ303" s="231"/>
      <c r="FK303" s="231"/>
      <c r="FL303" s="231"/>
      <c r="FM303" s="231"/>
      <c r="FN303" s="231"/>
      <c r="FO303" s="231"/>
      <c r="FP303" s="231"/>
      <c r="FQ303" s="231"/>
      <c r="FR303" s="231"/>
      <c r="FS303" s="231"/>
      <c r="FT303" s="231"/>
      <c r="FU303" s="231"/>
      <c r="FV303" s="231"/>
      <c r="FW303" s="231"/>
      <c r="FX303" s="231"/>
      <c r="FY303" s="231"/>
      <c r="FZ303" s="231"/>
      <c r="GA303" s="231"/>
      <c r="GB303" s="231"/>
      <c r="GC303" s="231"/>
      <c r="GD303" s="231"/>
      <c r="GE303" s="231"/>
      <c r="GF303" s="231"/>
      <c r="GG303" s="231"/>
      <c r="GH303" s="231"/>
      <c r="GI303" s="231"/>
      <c r="GJ303" s="231"/>
      <c r="GK303" s="231"/>
      <c r="GL303" s="231"/>
      <c r="GM303" s="231"/>
      <c r="GN303" s="231"/>
      <c r="GO303" s="231"/>
      <c r="GP303" s="231"/>
      <c r="GQ303" s="231"/>
      <c r="GR303" s="231"/>
      <c r="GS303" s="231"/>
      <c r="GT303" s="231"/>
      <c r="GU303" s="231"/>
      <c r="GV303" s="231"/>
      <c r="GW303" s="231"/>
      <c r="GX303" s="231"/>
      <c r="GY303" s="231"/>
      <c r="GZ303" s="231"/>
      <c r="HA303" s="231"/>
      <c r="HB303" s="231"/>
      <c r="HC303" s="231"/>
      <c r="HD303" s="231"/>
      <c r="HE303" s="231"/>
      <c r="HF303" s="231"/>
      <c r="HG303" s="231"/>
      <c r="HH303" s="231"/>
      <c r="HI303" s="231"/>
      <c r="HJ303" s="231"/>
      <c r="HK303" s="231"/>
      <c r="HL303" s="231"/>
      <c r="HM303" s="231"/>
      <c r="HN303" s="231"/>
      <c r="HO303" s="231"/>
      <c r="HP303" s="231"/>
      <c r="HQ303" s="231"/>
      <c r="HR303" s="231"/>
      <c r="HS303" s="231"/>
      <c r="HT303" s="231"/>
      <c r="HU303" s="231"/>
      <c r="HV303" s="231"/>
      <c r="HW303" s="231"/>
      <c r="HX303" s="231"/>
      <c r="HY303" s="231"/>
      <c r="HZ303" s="231"/>
      <c r="IA303" s="231"/>
      <c r="IB303" s="231"/>
      <c r="IC303" s="231"/>
      <c r="ID303" s="231"/>
      <c r="IE303" s="231"/>
      <c r="IF303" s="231"/>
      <c r="IG303" s="231"/>
      <c r="IH303" s="231"/>
      <c r="II303" s="231"/>
      <c r="IJ303" s="231"/>
      <c r="IK303" s="231"/>
      <c r="IL303" s="231"/>
      <c r="IM303" s="231"/>
      <c r="IN303" s="231"/>
      <c r="IO303" s="231"/>
      <c r="IP303" s="231"/>
      <c r="IQ303" s="231"/>
      <c r="IR303" s="231"/>
      <c r="IS303" s="231"/>
      <c r="IT303" s="231"/>
      <c r="IU303" s="231"/>
      <c r="IV303" s="231"/>
    </row>
    <row r="304" spans="1:256" ht="12.75" customHeight="1">
      <c r="A304" s="822"/>
      <c r="B304" s="798"/>
      <c r="C304" s="238" t="s">
        <v>2</v>
      </c>
      <c r="D304" s="239">
        <f>D302+D303</f>
        <v>2327388.5300000003</v>
      </c>
      <c r="E304" s="240">
        <f t="shared" ref="E304:P304" si="126">E302+E303</f>
        <v>2327388.5300000003</v>
      </c>
      <c r="F304" s="240">
        <f t="shared" si="126"/>
        <v>2324388.5300000003</v>
      </c>
      <c r="G304" s="240">
        <f t="shared" si="126"/>
        <v>1683510</v>
      </c>
      <c r="H304" s="240">
        <f t="shared" si="126"/>
        <v>640878.53</v>
      </c>
      <c r="I304" s="240">
        <f t="shared" si="126"/>
        <v>0</v>
      </c>
      <c r="J304" s="240">
        <f t="shared" si="126"/>
        <v>3000</v>
      </c>
      <c r="K304" s="240">
        <f t="shared" si="126"/>
        <v>0</v>
      </c>
      <c r="L304" s="240">
        <f t="shared" si="126"/>
        <v>0</v>
      </c>
      <c r="M304" s="240">
        <f t="shared" si="126"/>
        <v>0</v>
      </c>
      <c r="N304" s="240">
        <f t="shared" si="126"/>
        <v>0</v>
      </c>
      <c r="O304" s="240">
        <f t="shared" si="126"/>
        <v>0</v>
      </c>
      <c r="P304" s="240">
        <f t="shared" si="126"/>
        <v>0</v>
      </c>
      <c r="Q304" s="241"/>
      <c r="R304" s="241"/>
      <c r="S304" s="241"/>
      <c r="T304" s="241"/>
      <c r="U304" s="241"/>
      <c r="V304" s="231"/>
      <c r="W304" s="231"/>
      <c r="X304" s="231"/>
      <c r="Y304" s="231"/>
      <c r="Z304" s="231"/>
      <c r="AA304" s="231"/>
      <c r="AB304" s="231"/>
      <c r="AC304" s="231"/>
      <c r="AD304" s="231"/>
      <c r="AE304" s="231"/>
      <c r="AF304" s="231"/>
      <c r="AG304" s="231"/>
      <c r="AH304" s="231"/>
      <c r="AI304" s="231"/>
      <c r="AJ304" s="231"/>
      <c r="AK304" s="231"/>
      <c r="AL304" s="231"/>
      <c r="AM304" s="231"/>
      <c r="AN304" s="231"/>
      <c r="AO304" s="231"/>
      <c r="AP304" s="231"/>
      <c r="AQ304" s="231"/>
      <c r="AR304" s="231"/>
      <c r="AS304" s="231"/>
      <c r="AT304" s="231"/>
      <c r="AU304" s="231"/>
      <c r="AV304" s="231"/>
      <c r="AW304" s="231"/>
      <c r="AX304" s="231"/>
      <c r="AY304" s="231"/>
      <c r="AZ304" s="231"/>
      <c r="BA304" s="231"/>
      <c r="BB304" s="231"/>
      <c r="BC304" s="231"/>
      <c r="BD304" s="231"/>
      <c r="BE304" s="231"/>
      <c r="BF304" s="231"/>
      <c r="BG304" s="231"/>
      <c r="BH304" s="231"/>
      <c r="BI304" s="231"/>
      <c r="BJ304" s="231"/>
      <c r="BK304" s="231"/>
      <c r="BL304" s="231"/>
      <c r="BM304" s="231"/>
      <c r="BN304" s="231"/>
      <c r="BO304" s="231"/>
      <c r="BP304" s="231"/>
      <c r="BQ304" s="231"/>
      <c r="BR304" s="231"/>
      <c r="BS304" s="231"/>
      <c r="BT304" s="231"/>
      <c r="BU304" s="231"/>
      <c r="BV304" s="231"/>
      <c r="BW304" s="231"/>
      <c r="BX304" s="231"/>
      <c r="BY304" s="231"/>
      <c r="BZ304" s="231"/>
      <c r="CA304" s="231"/>
      <c r="CB304" s="231"/>
      <c r="CC304" s="231"/>
      <c r="CD304" s="231"/>
      <c r="CE304" s="231"/>
      <c r="CF304" s="231"/>
      <c r="CG304" s="231"/>
      <c r="CH304" s="231"/>
      <c r="CI304" s="231"/>
      <c r="CJ304" s="231"/>
      <c r="CK304" s="231"/>
      <c r="CL304" s="231"/>
      <c r="CM304" s="231"/>
      <c r="CN304" s="231"/>
      <c r="CO304" s="231"/>
      <c r="CP304" s="231"/>
      <c r="CQ304" s="231"/>
      <c r="CR304" s="231"/>
      <c r="CS304" s="231"/>
      <c r="CT304" s="231"/>
      <c r="CU304" s="231"/>
      <c r="CV304" s="231"/>
      <c r="CW304" s="231"/>
      <c r="CX304" s="231"/>
      <c r="CY304" s="231"/>
      <c r="CZ304" s="231"/>
      <c r="DA304" s="231"/>
      <c r="DB304" s="231"/>
      <c r="DC304" s="231"/>
      <c r="DD304" s="231"/>
      <c r="DE304" s="231"/>
      <c r="DF304" s="231"/>
      <c r="DG304" s="231"/>
      <c r="DH304" s="231"/>
      <c r="DI304" s="231"/>
      <c r="DJ304" s="231"/>
      <c r="DK304" s="231"/>
      <c r="DL304" s="231"/>
      <c r="DM304" s="231"/>
      <c r="DN304" s="231"/>
      <c r="DO304" s="231"/>
      <c r="DP304" s="231"/>
      <c r="DQ304" s="231"/>
      <c r="DR304" s="231"/>
      <c r="DS304" s="231"/>
      <c r="DT304" s="231"/>
      <c r="DU304" s="231"/>
      <c r="DV304" s="231"/>
      <c r="DW304" s="231"/>
      <c r="DX304" s="231"/>
      <c r="DY304" s="231"/>
      <c r="DZ304" s="231"/>
      <c r="EA304" s="231"/>
      <c r="EB304" s="231"/>
      <c r="EC304" s="231"/>
      <c r="ED304" s="231"/>
      <c r="EE304" s="231"/>
      <c r="EF304" s="231"/>
      <c r="EG304" s="231"/>
      <c r="EH304" s="231"/>
      <c r="EI304" s="231"/>
      <c r="EJ304" s="231"/>
      <c r="EK304" s="231"/>
      <c r="EL304" s="231"/>
      <c r="EM304" s="231"/>
      <c r="EN304" s="231"/>
      <c r="EO304" s="231"/>
      <c r="EP304" s="231"/>
      <c r="EQ304" s="231"/>
      <c r="ER304" s="231"/>
      <c r="ES304" s="231"/>
      <c r="ET304" s="231"/>
      <c r="EU304" s="231"/>
      <c r="EV304" s="231"/>
      <c r="EW304" s="231"/>
      <c r="EX304" s="231"/>
      <c r="EY304" s="231"/>
      <c r="EZ304" s="231"/>
      <c r="FA304" s="231"/>
      <c r="FB304" s="231"/>
      <c r="FC304" s="231"/>
      <c r="FD304" s="231"/>
      <c r="FE304" s="231"/>
      <c r="FF304" s="231"/>
      <c r="FG304" s="231"/>
      <c r="FH304" s="231"/>
      <c r="FI304" s="231"/>
      <c r="FJ304" s="231"/>
      <c r="FK304" s="231"/>
      <c r="FL304" s="231"/>
      <c r="FM304" s="231"/>
      <c r="FN304" s="231"/>
      <c r="FO304" s="231"/>
      <c r="FP304" s="231"/>
      <c r="FQ304" s="231"/>
      <c r="FR304" s="231"/>
      <c r="FS304" s="231"/>
      <c r="FT304" s="231"/>
      <c r="FU304" s="231"/>
      <c r="FV304" s="231"/>
      <c r="FW304" s="231"/>
      <c r="FX304" s="231"/>
      <c r="FY304" s="231"/>
      <c r="FZ304" s="231"/>
      <c r="GA304" s="231"/>
      <c r="GB304" s="231"/>
      <c r="GC304" s="231"/>
      <c r="GD304" s="231"/>
      <c r="GE304" s="231"/>
      <c r="GF304" s="231"/>
      <c r="GG304" s="231"/>
      <c r="GH304" s="231"/>
      <c r="GI304" s="231"/>
      <c r="GJ304" s="231"/>
      <c r="GK304" s="231"/>
      <c r="GL304" s="231"/>
      <c r="GM304" s="231"/>
      <c r="GN304" s="231"/>
      <c r="GO304" s="231"/>
      <c r="GP304" s="231"/>
      <c r="GQ304" s="231"/>
      <c r="GR304" s="231"/>
      <c r="GS304" s="231"/>
      <c r="GT304" s="231"/>
      <c r="GU304" s="231"/>
      <c r="GV304" s="231"/>
      <c r="GW304" s="231"/>
      <c r="GX304" s="231"/>
      <c r="GY304" s="231"/>
      <c r="GZ304" s="231"/>
      <c r="HA304" s="231"/>
      <c r="HB304" s="231"/>
      <c r="HC304" s="231"/>
      <c r="HD304" s="231"/>
      <c r="HE304" s="231"/>
      <c r="HF304" s="231"/>
      <c r="HG304" s="231"/>
      <c r="HH304" s="231"/>
      <c r="HI304" s="231"/>
      <c r="HJ304" s="231"/>
      <c r="HK304" s="231"/>
      <c r="HL304" s="231"/>
      <c r="HM304" s="231"/>
      <c r="HN304" s="231"/>
      <c r="HO304" s="231"/>
      <c r="HP304" s="231"/>
      <c r="HQ304" s="231"/>
      <c r="HR304" s="231"/>
      <c r="HS304" s="231"/>
      <c r="HT304" s="231"/>
      <c r="HU304" s="231"/>
      <c r="HV304" s="231"/>
      <c r="HW304" s="231"/>
      <c r="HX304" s="231"/>
      <c r="HY304" s="231"/>
      <c r="HZ304" s="231"/>
      <c r="IA304" s="231"/>
      <c r="IB304" s="231"/>
      <c r="IC304" s="231"/>
      <c r="ID304" s="231"/>
      <c r="IE304" s="231"/>
      <c r="IF304" s="231"/>
      <c r="IG304" s="231"/>
      <c r="IH304" s="231"/>
      <c r="II304" s="231"/>
      <c r="IJ304" s="231"/>
      <c r="IK304" s="231"/>
      <c r="IL304" s="231"/>
      <c r="IM304" s="231"/>
      <c r="IN304" s="231"/>
      <c r="IO304" s="231"/>
      <c r="IP304" s="231"/>
      <c r="IQ304" s="231"/>
      <c r="IR304" s="231"/>
      <c r="IS304" s="231"/>
      <c r="IT304" s="231"/>
      <c r="IU304" s="231"/>
      <c r="IV304" s="231"/>
    </row>
    <row r="305" spans="1:256" ht="12.75" customHeight="1">
      <c r="A305" s="820">
        <v>85332</v>
      </c>
      <c r="B305" s="796" t="s">
        <v>186</v>
      </c>
      <c r="C305" s="247" t="s">
        <v>0</v>
      </c>
      <c r="D305" s="248">
        <f>E305+M305</f>
        <v>17649158</v>
      </c>
      <c r="E305" s="249">
        <f>F305+I305+J305+K305+L305</f>
        <v>17558158</v>
      </c>
      <c r="F305" s="249">
        <f>G305+H305</f>
        <v>11753900</v>
      </c>
      <c r="G305" s="249">
        <v>9805328</v>
      </c>
      <c r="H305" s="249">
        <v>1948572</v>
      </c>
      <c r="I305" s="249">
        <v>0</v>
      </c>
      <c r="J305" s="249">
        <v>9900</v>
      </c>
      <c r="K305" s="249">
        <v>5794358</v>
      </c>
      <c r="L305" s="249">
        <v>0</v>
      </c>
      <c r="M305" s="249">
        <f>N305+P305</f>
        <v>91000</v>
      </c>
      <c r="N305" s="249">
        <v>91000</v>
      </c>
      <c r="O305" s="249">
        <v>0</v>
      </c>
      <c r="P305" s="249">
        <v>0</v>
      </c>
      <c r="Q305" s="250"/>
      <c r="R305" s="250"/>
      <c r="S305" s="250"/>
      <c r="T305" s="250"/>
      <c r="U305" s="250"/>
      <c r="V305" s="251"/>
      <c r="W305" s="251"/>
      <c r="X305" s="251"/>
      <c r="Y305" s="251"/>
      <c r="Z305" s="251"/>
      <c r="AA305" s="251"/>
      <c r="AB305" s="251"/>
      <c r="AC305" s="251"/>
      <c r="AD305" s="251"/>
      <c r="AE305" s="251"/>
      <c r="AF305" s="251"/>
      <c r="AG305" s="251"/>
      <c r="AH305" s="251"/>
      <c r="AI305" s="251"/>
      <c r="AJ305" s="251"/>
      <c r="AK305" s="251"/>
      <c r="AL305" s="251"/>
      <c r="AM305" s="251"/>
      <c r="AN305" s="251"/>
      <c r="AO305" s="251"/>
      <c r="AP305" s="251"/>
      <c r="AQ305" s="251"/>
      <c r="AR305" s="251"/>
      <c r="AS305" s="251"/>
      <c r="AT305" s="251"/>
      <c r="AU305" s="251"/>
      <c r="AV305" s="251"/>
      <c r="AW305" s="251"/>
      <c r="AX305" s="251"/>
      <c r="AY305" s="251"/>
      <c r="AZ305" s="251"/>
      <c r="BA305" s="251"/>
      <c r="BB305" s="251"/>
      <c r="BC305" s="251"/>
      <c r="BD305" s="251"/>
      <c r="BE305" s="251"/>
      <c r="BF305" s="251"/>
      <c r="BG305" s="251"/>
      <c r="BH305" s="251"/>
      <c r="BI305" s="251"/>
      <c r="BJ305" s="251"/>
      <c r="BK305" s="251"/>
      <c r="BL305" s="251"/>
      <c r="BM305" s="251"/>
      <c r="BN305" s="251"/>
      <c r="BO305" s="251"/>
      <c r="BP305" s="251"/>
      <c r="BQ305" s="251"/>
      <c r="BR305" s="251"/>
      <c r="BS305" s="251"/>
      <c r="BT305" s="251"/>
      <c r="BU305" s="251"/>
      <c r="BV305" s="251"/>
      <c r="BW305" s="251"/>
      <c r="BX305" s="251"/>
      <c r="BY305" s="251"/>
      <c r="BZ305" s="251"/>
      <c r="CA305" s="251"/>
      <c r="CB305" s="251"/>
      <c r="CC305" s="251"/>
      <c r="CD305" s="251"/>
      <c r="CE305" s="251"/>
      <c r="CF305" s="251"/>
      <c r="CG305" s="251"/>
      <c r="CH305" s="251"/>
      <c r="CI305" s="251"/>
      <c r="CJ305" s="251"/>
      <c r="CK305" s="251"/>
      <c r="CL305" s="251"/>
      <c r="CM305" s="251"/>
      <c r="CN305" s="251"/>
      <c r="CO305" s="251"/>
      <c r="CP305" s="251"/>
      <c r="CQ305" s="251"/>
      <c r="CR305" s="251"/>
      <c r="CS305" s="251"/>
      <c r="CT305" s="251"/>
      <c r="CU305" s="251"/>
      <c r="CV305" s="251"/>
      <c r="CW305" s="251"/>
      <c r="CX305" s="251"/>
      <c r="CY305" s="251"/>
      <c r="CZ305" s="251"/>
      <c r="DA305" s="251"/>
      <c r="DB305" s="251"/>
      <c r="DC305" s="251"/>
      <c r="DD305" s="251"/>
      <c r="DE305" s="251"/>
      <c r="DF305" s="251"/>
      <c r="DG305" s="251"/>
      <c r="DH305" s="251"/>
      <c r="DI305" s="251"/>
      <c r="DJ305" s="251"/>
      <c r="DK305" s="251"/>
      <c r="DL305" s="251"/>
      <c r="DM305" s="251"/>
      <c r="DN305" s="251"/>
      <c r="DO305" s="251"/>
      <c r="DP305" s="251"/>
      <c r="DQ305" s="251"/>
      <c r="DR305" s="251"/>
      <c r="DS305" s="251"/>
      <c r="DT305" s="251"/>
      <c r="DU305" s="251"/>
      <c r="DV305" s="251"/>
      <c r="DW305" s="251"/>
      <c r="DX305" s="251"/>
      <c r="DY305" s="251"/>
      <c r="DZ305" s="251"/>
      <c r="EA305" s="251"/>
      <c r="EB305" s="251"/>
      <c r="EC305" s="251"/>
      <c r="ED305" s="251"/>
      <c r="EE305" s="251"/>
      <c r="EF305" s="251"/>
      <c r="EG305" s="251"/>
      <c r="EH305" s="251"/>
      <c r="EI305" s="251"/>
      <c r="EJ305" s="251"/>
      <c r="EK305" s="251"/>
      <c r="EL305" s="251"/>
      <c r="EM305" s="251"/>
      <c r="EN305" s="251"/>
      <c r="EO305" s="251"/>
      <c r="EP305" s="251"/>
      <c r="EQ305" s="251"/>
      <c r="ER305" s="251"/>
      <c r="ES305" s="251"/>
      <c r="ET305" s="251"/>
      <c r="EU305" s="251"/>
      <c r="EV305" s="251"/>
      <c r="EW305" s="251"/>
      <c r="EX305" s="251"/>
      <c r="EY305" s="251"/>
      <c r="EZ305" s="251"/>
      <c r="FA305" s="251"/>
      <c r="FB305" s="251"/>
      <c r="FC305" s="251"/>
      <c r="FD305" s="251"/>
      <c r="FE305" s="251"/>
      <c r="FF305" s="251"/>
      <c r="FG305" s="251"/>
      <c r="FH305" s="251"/>
      <c r="FI305" s="251"/>
      <c r="FJ305" s="251"/>
      <c r="FK305" s="251"/>
      <c r="FL305" s="251"/>
      <c r="FM305" s="251"/>
      <c r="FN305" s="251"/>
      <c r="FO305" s="251"/>
      <c r="FP305" s="251"/>
      <c r="FQ305" s="251"/>
      <c r="FR305" s="251"/>
      <c r="FS305" s="251"/>
      <c r="FT305" s="251"/>
      <c r="FU305" s="251"/>
      <c r="FV305" s="251"/>
      <c r="FW305" s="251"/>
      <c r="FX305" s="251"/>
      <c r="FY305" s="251"/>
      <c r="FZ305" s="251"/>
      <c r="GA305" s="251"/>
      <c r="GB305" s="251"/>
      <c r="GC305" s="251"/>
      <c r="GD305" s="251"/>
      <c r="GE305" s="251"/>
      <c r="GF305" s="251"/>
      <c r="GG305" s="251"/>
      <c r="GH305" s="251"/>
      <c r="GI305" s="251"/>
      <c r="GJ305" s="251"/>
      <c r="GK305" s="251"/>
      <c r="GL305" s="251"/>
      <c r="GM305" s="251"/>
      <c r="GN305" s="251"/>
      <c r="GO305" s="251"/>
      <c r="GP305" s="251"/>
      <c r="GQ305" s="251"/>
      <c r="GR305" s="251"/>
      <c r="GS305" s="251"/>
      <c r="GT305" s="251"/>
      <c r="GU305" s="251"/>
      <c r="GV305" s="251"/>
      <c r="GW305" s="251"/>
      <c r="GX305" s="251"/>
      <c r="GY305" s="251"/>
      <c r="GZ305" s="251"/>
      <c r="HA305" s="251"/>
      <c r="HB305" s="251"/>
      <c r="HC305" s="251"/>
      <c r="HD305" s="251"/>
      <c r="HE305" s="251"/>
      <c r="HF305" s="251"/>
      <c r="HG305" s="251"/>
      <c r="HH305" s="251"/>
      <c r="HI305" s="251"/>
      <c r="HJ305" s="251"/>
      <c r="HK305" s="251"/>
      <c r="HL305" s="251"/>
      <c r="HM305" s="251"/>
      <c r="HN305" s="251"/>
      <c r="HO305" s="251"/>
      <c r="HP305" s="251"/>
      <c r="HQ305" s="251"/>
      <c r="HR305" s="251"/>
      <c r="HS305" s="251"/>
      <c r="HT305" s="251"/>
      <c r="HU305" s="251"/>
      <c r="HV305" s="251"/>
      <c r="HW305" s="251"/>
      <c r="HX305" s="251"/>
      <c r="HY305" s="251"/>
      <c r="HZ305" s="251"/>
      <c r="IA305" s="251"/>
      <c r="IB305" s="251"/>
      <c r="IC305" s="251"/>
      <c r="ID305" s="251"/>
      <c r="IE305" s="251"/>
      <c r="IF305" s="251"/>
      <c r="IG305" s="251"/>
      <c r="IH305" s="251"/>
      <c r="II305" s="251"/>
      <c r="IJ305" s="251"/>
      <c r="IK305" s="251"/>
      <c r="IL305" s="251"/>
      <c r="IM305" s="251"/>
      <c r="IN305" s="251"/>
      <c r="IO305" s="251"/>
      <c r="IP305" s="251"/>
      <c r="IQ305" s="251"/>
      <c r="IR305" s="251"/>
      <c r="IS305" s="251"/>
      <c r="IT305" s="251"/>
      <c r="IU305" s="251"/>
      <c r="IV305" s="251"/>
    </row>
    <row r="306" spans="1:256" ht="12.75" customHeight="1">
      <c r="A306" s="821"/>
      <c r="B306" s="797"/>
      <c r="C306" s="247" t="s">
        <v>1</v>
      </c>
      <c r="D306" s="248">
        <f>E306+M306</f>
        <v>100000</v>
      </c>
      <c r="E306" s="249">
        <f>F306+I306+J306+K306+L306</f>
        <v>100000</v>
      </c>
      <c r="F306" s="249">
        <f>G306+H306</f>
        <v>0</v>
      </c>
      <c r="G306" s="249"/>
      <c r="H306" s="249"/>
      <c r="I306" s="249"/>
      <c r="J306" s="249"/>
      <c r="K306" s="249">
        <v>100000</v>
      </c>
      <c r="L306" s="249"/>
      <c r="M306" s="249">
        <f>N306+P306</f>
        <v>0</v>
      </c>
      <c r="N306" s="249"/>
      <c r="O306" s="249"/>
      <c r="P306" s="249"/>
      <c r="Q306" s="250"/>
      <c r="R306" s="250"/>
      <c r="S306" s="250"/>
      <c r="T306" s="250"/>
      <c r="U306" s="250"/>
      <c r="V306" s="251"/>
      <c r="W306" s="251"/>
      <c r="X306" s="251"/>
      <c r="Y306" s="251"/>
      <c r="Z306" s="251"/>
      <c r="AA306" s="251"/>
      <c r="AB306" s="251"/>
      <c r="AC306" s="251"/>
      <c r="AD306" s="251"/>
      <c r="AE306" s="251"/>
      <c r="AF306" s="251"/>
      <c r="AG306" s="251"/>
      <c r="AH306" s="251"/>
      <c r="AI306" s="251"/>
      <c r="AJ306" s="251"/>
      <c r="AK306" s="251"/>
      <c r="AL306" s="251"/>
      <c r="AM306" s="251"/>
      <c r="AN306" s="251"/>
      <c r="AO306" s="251"/>
      <c r="AP306" s="251"/>
      <c r="AQ306" s="251"/>
      <c r="AR306" s="251"/>
      <c r="AS306" s="251"/>
      <c r="AT306" s="251"/>
      <c r="AU306" s="251"/>
      <c r="AV306" s="251"/>
      <c r="AW306" s="251"/>
      <c r="AX306" s="251"/>
      <c r="AY306" s="251"/>
      <c r="AZ306" s="251"/>
      <c r="BA306" s="251"/>
      <c r="BB306" s="251"/>
      <c r="BC306" s="251"/>
      <c r="BD306" s="251"/>
      <c r="BE306" s="251"/>
      <c r="BF306" s="251"/>
      <c r="BG306" s="251"/>
      <c r="BH306" s="251"/>
      <c r="BI306" s="251"/>
      <c r="BJ306" s="251"/>
      <c r="BK306" s="251"/>
      <c r="BL306" s="251"/>
      <c r="BM306" s="251"/>
      <c r="BN306" s="251"/>
      <c r="BO306" s="251"/>
      <c r="BP306" s="251"/>
      <c r="BQ306" s="251"/>
      <c r="BR306" s="251"/>
      <c r="BS306" s="251"/>
      <c r="BT306" s="251"/>
      <c r="BU306" s="251"/>
      <c r="BV306" s="251"/>
      <c r="BW306" s="251"/>
      <c r="BX306" s="251"/>
      <c r="BY306" s="251"/>
      <c r="BZ306" s="251"/>
      <c r="CA306" s="251"/>
      <c r="CB306" s="251"/>
      <c r="CC306" s="251"/>
      <c r="CD306" s="251"/>
      <c r="CE306" s="251"/>
      <c r="CF306" s="251"/>
      <c r="CG306" s="251"/>
      <c r="CH306" s="251"/>
      <c r="CI306" s="251"/>
      <c r="CJ306" s="251"/>
      <c r="CK306" s="251"/>
      <c r="CL306" s="251"/>
      <c r="CM306" s="251"/>
      <c r="CN306" s="251"/>
      <c r="CO306" s="251"/>
      <c r="CP306" s="251"/>
      <c r="CQ306" s="251"/>
      <c r="CR306" s="251"/>
      <c r="CS306" s="251"/>
      <c r="CT306" s="251"/>
      <c r="CU306" s="251"/>
      <c r="CV306" s="251"/>
      <c r="CW306" s="251"/>
      <c r="CX306" s="251"/>
      <c r="CY306" s="251"/>
      <c r="CZ306" s="251"/>
      <c r="DA306" s="251"/>
      <c r="DB306" s="251"/>
      <c r="DC306" s="251"/>
      <c r="DD306" s="251"/>
      <c r="DE306" s="251"/>
      <c r="DF306" s="251"/>
      <c r="DG306" s="251"/>
      <c r="DH306" s="251"/>
      <c r="DI306" s="251"/>
      <c r="DJ306" s="251"/>
      <c r="DK306" s="251"/>
      <c r="DL306" s="251"/>
      <c r="DM306" s="251"/>
      <c r="DN306" s="251"/>
      <c r="DO306" s="251"/>
      <c r="DP306" s="251"/>
      <c r="DQ306" s="251"/>
      <c r="DR306" s="251"/>
      <c r="DS306" s="251"/>
      <c r="DT306" s="251"/>
      <c r="DU306" s="251"/>
      <c r="DV306" s="251"/>
      <c r="DW306" s="251"/>
      <c r="DX306" s="251"/>
      <c r="DY306" s="251"/>
      <c r="DZ306" s="251"/>
      <c r="EA306" s="251"/>
      <c r="EB306" s="251"/>
      <c r="EC306" s="251"/>
      <c r="ED306" s="251"/>
      <c r="EE306" s="251"/>
      <c r="EF306" s="251"/>
      <c r="EG306" s="251"/>
      <c r="EH306" s="251"/>
      <c r="EI306" s="251"/>
      <c r="EJ306" s="251"/>
      <c r="EK306" s="251"/>
      <c r="EL306" s="251"/>
      <c r="EM306" s="251"/>
      <c r="EN306" s="251"/>
      <c r="EO306" s="251"/>
      <c r="EP306" s="251"/>
      <c r="EQ306" s="251"/>
      <c r="ER306" s="251"/>
      <c r="ES306" s="251"/>
      <c r="ET306" s="251"/>
      <c r="EU306" s="251"/>
      <c r="EV306" s="251"/>
      <c r="EW306" s="251"/>
      <c r="EX306" s="251"/>
      <c r="EY306" s="251"/>
      <c r="EZ306" s="251"/>
      <c r="FA306" s="251"/>
      <c r="FB306" s="251"/>
      <c r="FC306" s="251"/>
      <c r="FD306" s="251"/>
      <c r="FE306" s="251"/>
      <c r="FF306" s="251"/>
      <c r="FG306" s="251"/>
      <c r="FH306" s="251"/>
      <c r="FI306" s="251"/>
      <c r="FJ306" s="251"/>
      <c r="FK306" s="251"/>
      <c r="FL306" s="251"/>
      <c r="FM306" s="251"/>
      <c r="FN306" s="251"/>
      <c r="FO306" s="251"/>
      <c r="FP306" s="251"/>
      <c r="FQ306" s="251"/>
      <c r="FR306" s="251"/>
      <c r="FS306" s="251"/>
      <c r="FT306" s="251"/>
      <c r="FU306" s="251"/>
      <c r="FV306" s="251"/>
      <c r="FW306" s="251"/>
      <c r="FX306" s="251"/>
      <c r="FY306" s="251"/>
      <c r="FZ306" s="251"/>
      <c r="GA306" s="251"/>
      <c r="GB306" s="251"/>
      <c r="GC306" s="251"/>
      <c r="GD306" s="251"/>
      <c r="GE306" s="251"/>
      <c r="GF306" s="251"/>
      <c r="GG306" s="251"/>
      <c r="GH306" s="251"/>
      <c r="GI306" s="251"/>
      <c r="GJ306" s="251"/>
      <c r="GK306" s="251"/>
      <c r="GL306" s="251"/>
      <c r="GM306" s="251"/>
      <c r="GN306" s="251"/>
      <c r="GO306" s="251"/>
      <c r="GP306" s="251"/>
      <c r="GQ306" s="251"/>
      <c r="GR306" s="251"/>
      <c r="GS306" s="251"/>
      <c r="GT306" s="251"/>
      <c r="GU306" s="251"/>
      <c r="GV306" s="251"/>
      <c r="GW306" s="251"/>
      <c r="GX306" s="251"/>
      <c r="GY306" s="251"/>
      <c r="GZ306" s="251"/>
      <c r="HA306" s="251"/>
      <c r="HB306" s="251"/>
      <c r="HC306" s="251"/>
      <c r="HD306" s="251"/>
      <c r="HE306" s="251"/>
      <c r="HF306" s="251"/>
      <c r="HG306" s="251"/>
      <c r="HH306" s="251"/>
      <c r="HI306" s="251"/>
      <c r="HJ306" s="251"/>
      <c r="HK306" s="251"/>
      <c r="HL306" s="251"/>
      <c r="HM306" s="251"/>
      <c r="HN306" s="251"/>
      <c r="HO306" s="251"/>
      <c r="HP306" s="251"/>
      <c r="HQ306" s="251"/>
      <c r="HR306" s="251"/>
      <c r="HS306" s="251"/>
      <c r="HT306" s="251"/>
      <c r="HU306" s="251"/>
      <c r="HV306" s="251"/>
      <c r="HW306" s="251"/>
      <c r="HX306" s="251"/>
      <c r="HY306" s="251"/>
      <c r="HZ306" s="251"/>
      <c r="IA306" s="251"/>
      <c r="IB306" s="251"/>
      <c r="IC306" s="251"/>
      <c r="ID306" s="251"/>
      <c r="IE306" s="251"/>
      <c r="IF306" s="251"/>
      <c r="IG306" s="251"/>
      <c r="IH306" s="251"/>
      <c r="II306" s="251"/>
      <c r="IJ306" s="251"/>
      <c r="IK306" s="251"/>
      <c r="IL306" s="251"/>
      <c r="IM306" s="251"/>
      <c r="IN306" s="251"/>
      <c r="IO306" s="251"/>
      <c r="IP306" s="251"/>
      <c r="IQ306" s="251"/>
      <c r="IR306" s="251"/>
      <c r="IS306" s="251"/>
      <c r="IT306" s="251"/>
      <c r="IU306" s="251"/>
      <c r="IV306" s="251"/>
    </row>
    <row r="307" spans="1:256" ht="12.75" customHeight="1">
      <c r="A307" s="822"/>
      <c r="B307" s="798"/>
      <c r="C307" s="247" t="s">
        <v>2</v>
      </c>
      <c r="D307" s="248">
        <f>D305+D306</f>
        <v>17749158</v>
      </c>
      <c r="E307" s="249">
        <f t="shared" ref="E307:P307" si="127">E305+E306</f>
        <v>17658158</v>
      </c>
      <c r="F307" s="249">
        <f t="shared" si="127"/>
        <v>11753900</v>
      </c>
      <c r="G307" s="249">
        <f t="shared" si="127"/>
        <v>9805328</v>
      </c>
      <c r="H307" s="249">
        <f t="shared" si="127"/>
        <v>1948572</v>
      </c>
      <c r="I307" s="249">
        <f t="shared" si="127"/>
        <v>0</v>
      </c>
      <c r="J307" s="249">
        <f t="shared" si="127"/>
        <v>9900</v>
      </c>
      <c r="K307" s="249">
        <f t="shared" si="127"/>
        <v>5894358</v>
      </c>
      <c r="L307" s="249">
        <f t="shared" si="127"/>
        <v>0</v>
      </c>
      <c r="M307" s="249">
        <f t="shared" si="127"/>
        <v>91000</v>
      </c>
      <c r="N307" s="249">
        <f t="shared" si="127"/>
        <v>91000</v>
      </c>
      <c r="O307" s="249">
        <f t="shared" si="127"/>
        <v>0</v>
      </c>
      <c r="P307" s="249">
        <f t="shared" si="127"/>
        <v>0</v>
      </c>
      <c r="Q307" s="250"/>
      <c r="R307" s="250"/>
      <c r="S307" s="250"/>
      <c r="T307" s="250"/>
      <c r="U307" s="250"/>
      <c r="V307" s="251"/>
      <c r="W307" s="251"/>
      <c r="X307" s="251"/>
      <c r="Y307" s="251"/>
      <c r="Z307" s="251"/>
      <c r="AA307" s="251"/>
      <c r="AB307" s="251"/>
      <c r="AC307" s="251"/>
      <c r="AD307" s="251"/>
      <c r="AE307" s="251"/>
      <c r="AF307" s="251"/>
      <c r="AG307" s="251"/>
      <c r="AH307" s="251"/>
      <c r="AI307" s="251"/>
      <c r="AJ307" s="251"/>
      <c r="AK307" s="251"/>
      <c r="AL307" s="251"/>
      <c r="AM307" s="251"/>
      <c r="AN307" s="251"/>
      <c r="AO307" s="251"/>
      <c r="AP307" s="251"/>
      <c r="AQ307" s="251"/>
      <c r="AR307" s="251"/>
      <c r="AS307" s="251"/>
      <c r="AT307" s="251"/>
      <c r="AU307" s="251"/>
      <c r="AV307" s="251"/>
      <c r="AW307" s="251"/>
      <c r="AX307" s="251"/>
      <c r="AY307" s="251"/>
      <c r="AZ307" s="251"/>
      <c r="BA307" s="251"/>
      <c r="BB307" s="251"/>
      <c r="BC307" s="251"/>
      <c r="BD307" s="251"/>
      <c r="BE307" s="251"/>
      <c r="BF307" s="251"/>
      <c r="BG307" s="251"/>
      <c r="BH307" s="251"/>
      <c r="BI307" s="251"/>
      <c r="BJ307" s="251"/>
      <c r="BK307" s="251"/>
      <c r="BL307" s="251"/>
      <c r="BM307" s="251"/>
      <c r="BN307" s="251"/>
      <c r="BO307" s="251"/>
      <c r="BP307" s="251"/>
      <c r="BQ307" s="251"/>
      <c r="BR307" s="251"/>
      <c r="BS307" s="251"/>
      <c r="BT307" s="251"/>
      <c r="BU307" s="251"/>
      <c r="BV307" s="251"/>
      <c r="BW307" s="251"/>
      <c r="BX307" s="251"/>
      <c r="BY307" s="251"/>
      <c r="BZ307" s="251"/>
      <c r="CA307" s="251"/>
      <c r="CB307" s="251"/>
      <c r="CC307" s="251"/>
      <c r="CD307" s="251"/>
      <c r="CE307" s="251"/>
      <c r="CF307" s="251"/>
      <c r="CG307" s="251"/>
      <c r="CH307" s="251"/>
      <c r="CI307" s="251"/>
      <c r="CJ307" s="251"/>
      <c r="CK307" s="251"/>
      <c r="CL307" s="251"/>
      <c r="CM307" s="251"/>
      <c r="CN307" s="251"/>
      <c r="CO307" s="251"/>
      <c r="CP307" s="251"/>
      <c r="CQ307" s="251"/>
      <c r="CR307" s="251"/>
      <c r="CS307" s="251"/>
      <c r="CT307" s="251"/>
      <c r="CU307" s="251"/>
      <c r="CV307" s="251"/>
      <c r="CW307" s="251"/>
      <c r="CX307" s="251"/>
      <c r="CY307" s="251"/>
      <c r="CZ307" s="251"/>
      <c r="DA307" s="251"/>
      <c r="DB307" s="251"/>
      <c r="DC307" s="251"/>
      <c r="DD307" s="251"/>
      <c r="DE307" s="251"/>
      <c r="DF307" s="251"/>
      <c r="DG307" s="251"/>
      <c r="DH307" s="251"/>
      <c r="DI307" s="251"/>
      <c r="DJ307" s="251"/>
      <c r="DK307" s="251"/>
      <c r="DL307" s="251"/>
      <c r="DM307" s="251"/>
      <c r="DN307" s="251"/>
      <c r="DO307" s="251"/>
      <c r="DP307" s="251"/>
      <c r="DQ307" s="251"/>
      <c r="DR307" s="251"/>
      <c r="DS307" s="251"/>
      <c r="DT307" s="251"/>
      <c r="DU307" s="251"/>
      <c r="DV307" s="251"/>
      <c r="DW307" s="251"/>
      <c r="DX307" s="251"/>
      <c r="DY307" s="251"/>
      <c r="DZ307" s="251"/>
      <c r="EA307" s="251"/>
      <c r="EB307" s="251"/>
      <c r="EC307" s="251"/>
      <c r="ED307" s="251"/>
      <c r="EE307" s="251"/>
      <c r="EF307" s="251"/>
      <c r="EG307" s="251"/>
      <c r="EH307" s="251"/>
      <c r="EI307" s="251"/>
      <c r="EJ307" s="251"/>
      <c r="EK307" s="251"/>
      <c r="EL307" s="251"/>
      <c r="EM307" s="251"/>
      <c r="EN307" s="251"/>
      <c r="EO307" s="251"/>
      <c r="EP307" s="251"/>
      <c r="EQ307" s="251"/>
      <c r="ER307" s="251"/>
      <c r="ES307" s="251"/>
      <c r="ET307" s="251"/>
      <c r="EU307" s="251"/>
      <c r="EV307" s="251"/>
      <c r="EW307" s="251"/>
      <c r="EX307" s="251"/>
      <c r="EY307" s="251"/>
      <c r="EZ307" s="251"/>
      <c r="FA307" s="251"/>
      <c r="FB307" s="251"/>
      <c r="FC307" s="251"/>
      <c r="FD307" s="251"/>
      <c r="FE307" s="251"/>
      <c r="FF307" s="251"/>
      <c r="FG307" s="251"/>
      <c r="FH307" s="251"/>
      <c r="FI307" s="251"/>
      <c r="FJ307" s="251"/>
      <c r="FK307" s="251"/>
      <c r="FL307" s="251"/>
      <c r="FM307" s="251"/>
      <c r="FN307" s="251"/>
      <c r="FO307" s="251"/>
      <c r="FP307" s="251"/>
      <c r="FQ307" s="251"/>
      <c r="FR307" s="251"/>
      <c r="FS307" s="251"/>
      <c r="FT307" s="251"/>
      <c r="FU307" s="251"/>
      <c r="FV307" s="251"/>
      <c r="FW307" s="251"/>
      <c r="FX307" s="251"/>
      <c r="FY307" s="251"/>
      <c r="FZ307" s="251"/>
      <c r="GA307" s="251"/>
      <c r="GB307" s="251"/>
      <c r="GC307" s="251"/>
      <c r="GD307" s="251"/>
      <c r="GE307" s="251"/>
      <c r="GF307" s="251"/>
      <c r="GG307" s="251"/>
      <c r="GH307" s="251"/>
      <c r="GI307" s="251"/>
      <c r="GJ307" s="251"/>
      <c r="GK307" s="251"/>
      <c r="GL307" s="251"/>
      <c r="GM307" s="251"/>
      <c r="GN307" s="251"/>
      <c r="GO307" s="251"/>
      <c r="GP307" s="251"/>
      <c r="GQ307" s="251"/>
      <c r="GR307" s="251"/>
      <c r="GS307" s="251"/>
      <c r="GT307" s="251"/>
      <c r="GU307" s="251"/>
      <c r="GV307" s="251"/>
      <c r="GW307" s="251"/>
      <c r="GX307" s="251"/>
      <c r="GY307" s="251"/>
      <c r="GZ307" s="251"/>
      <c r="HA307" s="251"/>
      <c r="HB307" s="251"/>
      <c r="HC307" s="251"/>
      <c r="HD307" s="251"/>
      <c r="HE307" s="251"/>
      <c r="HF307" s="251"/>
      <c r="HG307" s="251"/>
      <c r="HH307" s="251"/>
      <c r="HI307" s="251"/>
      <c r="HJ307" s="251"/>
      <c r="HK307" s="251"/>
      <c r="HL307" s="251"/>
      <c r="HM307" s="251"/>
      <c r="HN307" s="251"/>
      <c r="HO307" s="251"/>
      <c r="HP307" s="251"/>
      <c r="HQ307" s="251"/>
      <c r="HR307" s="251"/>
      <c r="HS307" s="251"/>
      <c r="HT307" s="251"/>
      <c r="HU307" s="251"/>
      <c r="HV307" s="251"/>
      <c r="HW307" s="251"/>
      <c r="HX307" s="251"/>
      <c r="HY307" s="251"/>
      <c r="HZ307" s="251"/>
      <c r="IA307" s="251"/>
      <c r="IB307" s="251"/>
      <c r="IC307" s="251"/>
      <c r="ID307" s="251"/>
      <c r="IE307" s="251"/>
      <c r="IF307" s="251"/>
      <c r="IG307" s="251"/>
      <c r="IH307" s="251"/>
      <c r="II307" s="251"/>
      <c r="IJ307" s="251"/>
      <c r="IK307" s="251"/>
      <c r="IL307" s="251"/>
      <c r="IM307" s="251"/>
      <c r="IN307" s="251"/>
      <c r="IO307" s="251"/>
      <c r="IP307" s="251"/>
      <c r="IQ307" s="251"/>
      <c r="IR307" s="251"/>
      <c r="IS307" s="251"/>
      <c r="IT307" s="251"/>
      <c r="IU307" s="251"/>
      <c r="IV307" s="251"/>
    </row>
    <row r="308" spans="1:256" ht="12.75" customHeight="1">
      <c r="A308" s="820">
        <v>85395</v>
      </c>
      <c r="B308" s="796" t="s">
        <v>115</v>
      </c>
      <c r="C308" s="247" t="s">
        <v>0</v>
      </c>
      <c r="D308" s="248">
        <f>E308+M308</f>
        <v>11962696</v>
      </c>
      <c r="E308" s="249">
        <f>F308+I308+J308+K308+L308</f>
        <v>11566350</v>
      </c>
      <c r="F308" s="249">
        <f>G308+H308</f>
        <v>5988900</v>
      </c>
      <c r="G308" s="249">
        <v>392656</v>
      </c>
      <c r="H308" s="249">
        <v>5596244</v>
      </c>
      <c r="I308" s="249">
        <v>313654</v>
      </c>
      <c r="J308" s="249">
        <v>0</v>
      </c>
      <c r="K308" s="249">
        <v>5263796</v>
      </c>
      <c r="L308" s="249">
        <v>0</v>
      </c>
      <c r="M308" s="249">
        <f>N308+P308</f>
        <v>396346</v>
      </c>
      <c r="N308" s="249">
        <v>396346</v>
      </c>
      <c r="O308" s="249">
        <v>0</v>
      </c>
      <c r="P308" s="249">
        <v>0</v>
      </c>
      <c r="Q308" s="250"/>
      <c r="R308" s="250"/>
      <c r="S308" s="250"/>
      <c r="T308" s="250"/>
      <c r="U308" s="250"/>
      <c r="V308" s="251"/>
      <c r="W308" s="251"/>
      <c r="X308" s="251"/>
      <c r="Y308" s="251"/>
      <c r="Z308" s="251"/>
      <c r="AA308" s="251"/>
      <c r="AB308" s="251"/>
      <c r="AC308" s="251"/>
      <c r="AD308" s="251"/>
      <c r="AE308" s="251"/>
      <c r="AF308" s="251"/>
      <c r="AG308" s="251"/>
      <c r="AH308" s="251"/>
      <c r="AI308" s="251"/>
      <c r="AJ308" s="251"/>
      <c r="AK308" s="251"/>
      <c r="AL308" s="251"/>
      <c r="AM308" s="251"/>
      <c r="AN308" s="251"/>
      <c r="AO308" s="251"/>
      <c r="AP308" s="251"/>
      <c r="AQ308" s="251"/>
      <c r="AR308" s="251"/>
      <c r="AS308" s="251"/>
      <c r="AT308" s="251"/>
      <c r="AU308" s="251"/>
      <c r="AV308" s="251"/>
      <c r="AW308" s="251"/>
      <c r="AX308" s="251"/>
      <c r="AY308" s="251"/>
      <c r="AZ308" s="251"/>
      <c r="BA308" s="251"/>
      <c r="BB308" s="251"/>
      <c r="BC308" s="251"/>
      <c r="BD308" s="251"/>
      <c r="BE308" s="251"/>
      <c r="BF308" s="251"/>
      <c r="BG308" s="251"/>
      <c r="BH308" s="251"/>
      <c r="BI308" s="251"/>
      <c r="BJ308" s="251"/>
      <c r="BK308" s="251"/>
      <c r="BL308" s="251"/>
      <c r="BM308" s="251"/>
      <c r="BN308" s="251"/>
      <c r="BO308" s="251"/>
      <c r="BP308" s="251"/>
      <c r="BQ308" s="251"/>
      <c r="BR308" s="251"/>
      <c r="BS308" s="251"/>
      <c r="BT308" s="251"/>
      <c r="BU308" s="251"/>
      <c r="BV308" s="251"/>
      <c r="BW308" s="251"/>
      <c r="BX308" s="251"/>
      <c r="BY308" s="251"/>
      <c r="BZ308" s="251"/>
      <c r="CA308" s="251"/>
      <c r="CB308" s="251"/>
      <c r="CC308" s="251"/>
      <c r="CD308" s="251"/>
      <c r="CE308" s="251"/>
      <c r="CF308" s="251"/>
      <c r="CG308" s="251"/>
      <c r="CH308" s="251"/>
      <c r="CI308" s="251"/>
      <c r="CJ308" s="251"/>
      <c r="CK308" s="251"/>
      <c r="CL308" s="251"/>
      <c r="CM308" s="251"/>
      <c r="CN308" s="251"/>
      <c r="CO308" s="251"/>
      <c r="CP308" s="251"/>
      <c r="CQ308" s="251"/>
      <c r="CR308" s="251"/>
      <c r="CS308" s="251"/>
      <c r="CT308" s="251"/>
      <c r="CU308" s="251"/>
      <c r="CV308" s="251"/>
      <c r="CW308" s="251"/>
      <c r="CX308" s="251"/>
      <c r="CY308" s="251"/>
      <c r="CZ308" s="251"/>
      <c r="DA308" s="251"/>
      <c r="DB308" s="251"/>
      <c r="DC308" s="251"/>
      <c r="DD308" s="251"/>
      <c r="DE308" s="251"/>
      <c r="DF308" s="251"/>
      <c r="DG308" s="251"/>
      <c r="DH308" s="251"/>
      <c r="DI308" s="251"/>
      <c r="DJ308" s="251"/>
      <c r="DK308" s="251"/>
      <c r="DL308" s="251"/>
      <c r="DM308" s="251"/>
      <c r="DN308" s="251"/>
      <c r="DO308" s="251"/>
      <c r="DP308" s="251"/>
      <c r="DQ308" s="251"/>
      <c r="DR308" s="251"/>
      <c r="DS308" s="251"/>
      <c r="DT308" s="251"/>
      <c r="DU308" s="251"/>
      <c r="DV308" s="251"/>
      <c r="DW308" s="251"/>
      <c r="DX308" s="251"/>
      <c r="DY308" s="251"/>
      <c r="DZ308" s="251"/>
      <c r="EA308" s="251"/>
      <c r="EB308" s="251"/>
      <c r="EC308" s="251"/>
      <c r="ED308" s="251"/>
      <c r="EE308" s="251"/>
      <c r="EF308" s="251"/>
      <c r="EG308" s="251"/>
      <c r="EH308" s="251"/>
      <c r="EI308" s="251"/>
      <c r="EJ308" s="251"/>
      <c r="EK308" s="251"/>
      <c r="EL308" s="251"/>
      <c r="EM308" s="251"/>
      <c r="EN308" s="251"/>
      <c r="EO308" s="251"/>
      <c r="EP308" s="251"/>
      <c r="EQ308" s="251"/>
      <c r="ER308" s="251"/>
      <c r="ES308" s="251"/>
      <c r="ET308" s="251"/>
      <c r="EU308" s="251"/>
      <c r="EV308" s="251"/>
      <c r="EW308" s="251"/>
      <c r="EX308" s="251"/>
      <c r="EY308" s="251"/>
      <c r="EZ308" s="251"/>
      <c r="FA308" s="251"/>
      <c r="FB308" s="251"/>
      <c r="FC308" s="251"/>
      <c r="FD308" s="251"/>
      <c r="FE308" s="251"/>
      <c r="FF308" s="251"/>
      <c r="FG308" s="251"/>
      <c r="FH308" s="251"/>
      <c r="FI308" s="251"/>
      <c r="FJ308" s="251"/>
      <c r="FK308" s="251"/>
      <c r="FL308" s="251"/>
      <c r="FM308" s="251"/>
      <c r="FN308" s="251"/>
      <c r="FO308" s="251"/>
      <c r="FP308" s="251"/>
      <c r="FQ308" s="251"/>
      <c r="FR308" s="251"/>
      <c r="FS308" s="251"/>
      <c r="FT308" s="251"/>
      <c r="FU308" s="251"/>
      <c r="FV308" s="251"/>
      <c r="FW308" s="251"/>
      <c r="FX308" s="251"/>
      <c r="FY308" s="251"/>
      <c r="FZ308" s="251"/>
      <c r="GA308" s="251"/>
      <c r="GB308" s="251"/>
      <c r="GC308" s="251"/>
      <c r="GD308" s="251"/>
      <c r="GE308" s="251"/>
      <c r="GF308" s="251"/>
      <c r="GG308" s="251"/>
      <c r="GH308" s="251"/>
      <c r="GI308" s="251"/>
      <c r="GJ308" s="251"/>
      <c r="GK308" s="251"/>
      <c r="GL308" s="251"/>
      <c r="GM308" s="251"/>
      <c r="GN308" s="251"/>
      <c r="GO308" s="251"/>
      <c r="GP308" s="251"/>
      <c r="GQ308" s="251"/>
      <c r="GR308" s="251"/>
      <c r="GS308" s="251"/>
      <c r="GT308" s="251"/>
      <c r="GU308" s="251"/>
      <c r="GV308" s="251"/>
      <c r="GW308" s="251"/>
      <c r="GX308" s="251"/>
      <c r="GY308" s="251"/>
      <c r="GZ308" s="251"/>
      <c r="HA308" s="251"/>
      <c r="HB308" s="251"/>
      <c r="HC308" s="251"/>
      <c r="HD308" s="251"/>
      <c r="HE308" s="251"/>
      <c r="HF308" s="251"/>
      <c r="HG308" s="251"/>
      <c r="HH308" s="251"/>
      <c r="HI308" s="251"/>
      <c r="HJ308" s="251"/>
      <c r="HK308" s="251"/>
      <c r="HL308" s="251"/>
      <c r="HM308" s="251"/>
      <c r="HN308" s="251"/>
      <c r="HO308" s="251"/>
      <c r="HP308" s="251"/>
      <c r="HQ308" s="251"/>
      <c r="HR308" s="251"/>
      <c r="HS308" s="251"/>
      <c r="HT308" s="251"/>
      <c r="HU308" s="251"/>
      <c r="HV308" s="251"/>
      <c r="HW308" s="251"/>
      <c r="HX308" s="251"/>
      <c r="HY308" s="251"/>
      <c r="HZ308" s="251"/>
      <c r="IA308" s="251"/>
      <c r="IB308" s="251"/>
      <c r="IC308" s="251"/>
      <c r="ID308" s="251"/>
      <c r="IE308" s="251"/>
      <c r="IF308" s="251"/>
      <c r="IG308" s="251"/>
      <c r="IH308" s="251"/>
      <c r="II308" s="251"/>
      <c r="IJ308" s="251"/>
      <c r="IK308" s="251"/>
      <c r="IL308" s="251"/>
      <c r="IM308" s="251"/>
      <c r="IN308" s="251"/>
      <c r="IO308" s="251"/>
      <c r="IP308" s="251"/>
      <c r="IQ308" s="251"/>
      <c r="IR308" s="251"/>
      <c r="IS308" s="251"/>
      <c r="IT308" s="251"/>
      <c r="IU308" s="251"/>
      <c r="IV308" s="251"/>
    </row>
    <row r="309" spans="1:256" ht="12.75" customHeight="1">
      <c r="A309" s="821"/>
      <c r="B309" s="797"/>
      <c r="C309" s="247" t="s">
        <v>1</v>
      </c>
      <c r="D309" s="248">
        <f>E309+M309</f>
        <v>94854</v>
      </c>
      <c r="E309" s="249">
        <f>F309+I309+J309+K309+L309</f>
        <v>47499</v>
      </c>
      <c r="F309" s="249">
        <f>G309+H309</f>
        <v>0</v>
      </c>
      <c r="G309" s="249">
        <v>0</v>
      </c>
      <c r="H309" s="249">
        <v>0</v>
      </c>
      <c r="I309" s="249"/>
      <c r="J309" s="249"/>
      <c r="K309" s="249">
        <f>40374+7125</f>
        <v>47499</v>
      </c>
      <c r="L309" s="249"/>
      <c r="M309" s="249">
        <f>N309+P309</f>
        <v>47355</v>
      </c>
      <c r="N309" s="249">
        <v>47355</v>
      </c>
      <c r="O309" s="249"/>
      <c r="P309" s="249"/>
      <c r="Q309" s="250"/>
      <c r="R309" s="250"/>
      <c r="S309" s="250"/>
      <c r="T309" s="250"/>
      <c r="U309" s="250"/>
      <c r="V309" s="251"/>
      <c r="W309" s="251"/>
      <c r="X309" s="251"/>
      <c r="Y309" s="251"/>
      <c r="Z309" s="251"/>
      <c r="AA309" s="251"/>
      <c r="AB309" s="251"/>
      <c r="AC309" s="251"/>
      <c r="AD309" s="251"/>
      <c r="AE309" s="251"/>
      <c r="AF309" s="251"/>
      <c r="AG309" s="251"/>
      <c r="AH309" s="251"/>
      <c r="AI309" s="251"/>
      <c r="AJ309" s="251"/>
      <c r="AK309" s="251"/>
      <c r="AL309" s="251"/>
      <c r="AM309" s="251"/>
      <c r="AN309" s="251"/>
      <c r="AO309" s="251"/>
      <c r="AP309" s="251"/>
      <c r="AQ309" s="251"/>
      <c r="AR309" s="251"/>
      <c r="AS309" s="251"/>
      <c r="AT309" s="251"/>
      <c r="AU309" s="251"/>
      <c r="AV309" s="251"/>
      <c r="AW309" s="251"/>
      <c r="AX309" s="251"/>
      <c r="AY309" s="251"/>
      <c r="AZ309" s="251"/>
      <c r="BA309" s="251"/>
      <c r="BB309" s="251"/>
      <c r="BC309" s="251"/>
      <c r="BD309" s="251"/>
      <c r="BE309" s="251"/>
      <c r="BF309" s="251"/>
      <c r="BG309" s="251"/>
      <c r="BH309" s="251"/>
      <c r="BI309" s="251"/>
      <c r="BJ309" s="251"/>
      <c r="BK309" s="251"/>
      <c r="BL309" s="251"/>
      <c r="BM309" s="251"/>
      <c r="BN309" s="251"/>
      <c r="BO309" s="251"/>
      <c r="BP309" s="251"/>
      <c r="BQ309" s="251"/>
      <c r="BR309" s="251"/>
      <c r="BS309" s="251"/>
      <c r="BT309" s="251"/>
      <c r="BU309" s="251"/>
      <c r="BV309" s="251"/>
      <c r="BW309" s="251"/>
      <c r="BX309" s="251"/>
      <c r="BY309" s="251"/>
      <c r="BZ309" s="251"/>
      <c r="CA309" s="251"/>
      <c r="CB309" s="251"/>
      <c r="CC309" s="251"/>
      <c r="CD309" s="251"/>
      <c r="CE309" s="251"/>
      <c r="CF309" s="251"/>
      <c r="CG309" s="251"/>
      <c r="CH309" s="251"/>
      <c r="CI309" s="251"/>
      <c r="CJ309" s="251"/>
      <c r="CK309" s="251"/>
      <c r="CL309" s="251"/>
      <c r="CM309" s="251"/>
      <c r="CN309" s="251"/>
      <c r="CO309" s="251"/>
      <c r="CP309" s="251"/>
      <c r="CQ309" s="251"/>
      <c r="CR309" s="251"/>
      <c r="CS309" s="251"/>
      <c r="CT309" s="251"/>
      <c r="CU309" s="251"/>
      <c r="CV309" s="251"/>
      <c r="CW309" s="251"/>
      <c r="CX309" s="251"/>
      <c r="CY309" s="251"/>
      <c r="CZ309" s="251"/>
      <c r="DA309" s="251"/>
      <c r="DB309" s="251"/>
      <c r="DC309" s="251"/>
      <c r="DD309" s="251"/>
      <c r="DE309" s="251"/>
      <c r="DF309" s="251"/>
      <c r="DG309" s="251"/>
      <c r="DH309" s="251"/>
      <c r="DI309" s="251"/>
      <c r="DJ309" s="251"/>
      <c r="DK309" s="251"/>
      <c r="DL309" s="251"/>
      <c r="DM309" s="251"/>
      <c r="DN309" s="251"/>
      <c r="DO309" s="251"/>
      <c r="DP309" s="251"/>
      <c r="DQ309" s="251"/>
      <c r="DR309" s="251"/>
      <c r="DS309" s="251"/>
      <c r="DT309" s="251"/>
      <c r="DU309" s="251"/>
      <c r="DV309" s="251"/>
      <c r="DW309" s="251"/>
      <c r="DX309" s="251"/>
      <c r="DY309" s="251"/>
      <c r="DZ309" s="251"/>
      <c r="EA309" s="251"/>
      <c r="EB309" s="251"/>
      <c r="EC309" s="251"/>
      <c r="ED309" s="251"/>
      <c r="EE309" s="251"/>
      <c r="EF309" s="251"/>
      <c r="EG309" s="251"/>
      <c r="EH309" s="251"/>
      <c r="EI309" s="251"/>
      <c r="EJ309" s="251"/>
      <c r="EK309" s="251"/>
      <c r="EL309" s="251"/>
      <c r="EM309" s="251"/>
      <c r="EN309" s="251"/>
      <c r="EO309" s="251"/>
      <c r="EP309" s="251"/>
      <c r="EQ309" s="251"/>
      <c r="ER309" s="251"/>
      <c r="ES309" s="251"/>
      <c r="ET309" s="251"/>
      <c r="EU309" s="251"/>
      <c r="EV309" s="251"/>
      <c r="EW309" s="251"/>
      <c r="EX309" s="251"/>
      <c r="EY309" s="251"/>
      <c r="EZ309" s="251"/>
      <c r="FA309" s="251"/>
      <c r="FB309" s="251"/>
      <c r="FC309" s="251"/>
      <c r="FD309" s="251"/>
      <c r="FE309" s="251"/>
      <c r="FF309" s="251"/>
      <c r="FG309" s="251"/>
      <c r="FH309" s="251"/>
      <c r="FI309" s="251"/>
      <c r="FJ309" s="251"/>
      <c r="FK309" s="251"/>
      <c r="FL309" s="251"/>
      <c r="FM309" s="251"/>
      <c r="FN309" s="251"/>
      <c r="FO309" s="251"/>
      <c r="FP309" s="251"/>
      <c r="FQ309" s="251"/>
      <c r="FR309" s="251"/>
      <c r="FS309" s="251"/>
      <c r="FT309" s="251"/>
      <c r="FU309" s="251"/>
      <c r="FV309" s="251"/>
      <c r="FW309" s="251"/>
      <c r="FX309" s="251"/>
      <c r="FY309" s="251"/>
      <c r="FZ309" s="251"/>
      <c r="GA309" s="251"/>
      <c r="GB309" s="251"/>
      <c r="GC309" s="251"/>
      <c r="GD309" s="251"/>
      <c r="GE309" s="251"/>
      <c r="GF309" s="251"/>
      <c r="GG309" s="251"/>
      <c r="GH309" s="251"/>
      <c r="GI309" s="251"/>
      <c r="GJ309" s="251"/>
      <c r="GK309" s="251"/>
      <c r="GL309" s="251"/>
      <c r="GM309" s="251"/>
      <c r="GN309" s="251"/>
      <c r="GO309" s="251"/>
      <c r="GP309" s="251"/>
      <c r="GQ309" s="251"/>
      <c r="GR309" s="251"/>
      <c r="GS309" s="251"/>
      <c r="GT309" s="251"/>
      <c r="GU309" s="251"/>
      <c r="GV309" s="251"/>
      <c r="GW309" s="251"/>
      <c r="GX309" s="251"/>
      <c r="GY309" s="251"/>
      <c r="GZ309" s="251"/>
      <c r="HA309" s="251"/>
      <c r="HB309" s="251"/>
      <c r="HC309" s="251"/>
      <c r="HD309" s="251"/>
      <c r="HE309" s="251"/>
      <c r="HF309" s="251"/>
      <c r="HG309" s="251"/>
      <c r="HH309" s="251"/>
      <c r="HI309" s="251"/>
      <c r="HJ309" s="251"/>
      <c r="HK309" s="251"/>
      <c r="HL309" s="251"/>
      <c r="HM309" s="251"/>
      <c r="HN309" s="251"/>
      <c r="HO309" s="251"/>
      <c r="HP309" s="251"/>
      <c r="HQ309" s="251"/>
      <c r="HR309" s="251"/>
      <c r="HS309" s="251"/>
      <c r="HT309" s="251"/>
      <c r="HU309" s="251"/>
      <c r="HV309" s="251"/>
      <c r="HW309" s="251"/>
      <c r="HX309" s="251"/>
      <c r="HY309" s="251"/>
      <c r="HZ309" s="251"/>
      <c r="IA309" s="251"/>
      <c r="IB309" s="251"/>
      <c r="IC309" s="251"/>
      <c r="ID309" s="251"/>
      <c r="IE309" s="251"/>
      <c r="IF309" s="251"/>
      <c r="IG309" s="251"/>
      <c r="IH309" s="251"/>
      <c r="II309" s="251"/>
      <c r="IJ309" s="251"/>
      <c r="IK309" s="251"/>
      <c r="IL309" s="251"/>
      <c r="IM309" s="251"/>
      <c r="IN309" s="251"/>
      <c r="IO309" s="251"/>
      <c r="IP309" s="251"/>
      <c r="IQ309" s="251"/>
      <c r="IR309" s="251"/>
      <c r="IS309" s="251"/>
      <c r="IT309" s="251"/>
      <c r="IU309" s="251"/>
      <c r="IV309" s="251"/>
    </row>
    <row r="310" spans="1:256" ht="12.75" customHeight="1">
      <c r="A310" s="822"/>
      <c r="B310" s="798"/>
      <c r="C310" s="247" t="s">
        <v>2</v>
      </c>
      <c r="D310" s="248">
        <f>D308+D309</f>
        <v>12057550</v>
      </c>
      <c r="E310" s="249">
        <f t="shared" ref="E310:P310" si="128">E308+E309</f>
        <v>11613849</v>
      </c>
      <c r="F310" s="249">
        <f t="shared" si="128"/>
        <v>5988900</v>
      </c>
      <c r="G310" s="249">
        <f t="shared" si="128"/>
        <v>392656</v>
      </c>
      <c r="H310" s="249">
        <f t="shared" si="128"/>
        <v>5596244</v>
      </c>
      <c r="I310" s="249">
        <f t="shared" si="128"/>
        <v>313654</v>
      </c>
      <c r="J310" s="249">
        <f t="shared" si="128"/>
        <v>0</v>
      </c>
      <c r="K310" s="249">
        <f t="shared" si="128"/>
        <v>5311295</v>
      </c>
      <c r="L310" s="249">
        <f t="shared" si="128"/>
        <v>0</v>
      </c>
      <c r="M310" s="249">
        <f t="shared" si="128"/>
        <v>443701</v>
      </c>
      <c r="N310" s="249">
        <f t="shared" si="128"/>
        <v>443701</v>
      </c>
      <c r="O310" s="249">
        <f t="shared" si="128"/>
        <v>0</v>
      </c>
      <c r="P310" s="249">
        <f t="shared" si="128"/>
        <v>0</v>
      </c>
      <c r="Q310" s="250"/>
      <c r="R310" s="250"/>
      <c r="S310" s="250"/>
      <c r="T310" s="250"/>
      <c r="U310" s="250"/>
      <c r="V310" s="251"/>
      <c r="W310" s="251"/>
      <c r="X310" s="251"/>
      <c r="Y310" s="251"/>
      <c r="Z310" s="251"/>
      <c r="AA310" s="251"/>
      <c r="AB310" s="251"/>
      <c r="AC310" s="251"/>
      <c r="AD310" s="251"/>
      <c r="AE310" s="251"/>
      <c r="AF310" s="251"/>
      <c r="AG310" s="251"/>
      <c r="AH310" s="251"/>
      <c r="AI310" s="251"/>
      <c r="AJ310" s="251"/>
      <c r="AK310" s="251"/>
      <c r="AL310" s="251"/>
      <c r="AM310" s="251"/>
      <c r="AN310" s="251"/>
      <c r="AO310" s="251"/>
      <c r="AP310" s="251"/>
      <c r="AQ310" s="251"/>
      <c r="AR310" s="251"/>
      <c r="AS310" s="251"/>
      <c r="AT310" s="251"/>
      <c r="AU310" s="251"/>
      <c r="AV310" s="251"/>
      <c r="AW310" s="251"/>
      <c r="AX310" s="251"/>
      <c r="AY310" s="251"/>
      <c r="AZ310" s="251"/>
      <c r="BA310" s="251"/>
      <c r="BB310" s="251"/>
      <c r="BC310" s="251"/>
      <c r="BD310" s="251"/>
      <c r="BE310" s="251"/>
      <c r="BF310" s="251"/>
      <c r="BG310" s="251"/>
      <c r="BH310" s="251"/>
      <c r="BI310" s="251"/>
      <c r="BJ310" s="251"/>
      <c r="BK310" s="251"/>
      <c r="BL310" s="251"/>
      <c r="BM310" s="251"/>
      <c r="BN310" s="251"/>
      <c r="BO310" s="251"/>
      <c r="BP310" s="251"/>
      <c r="BQ310" s="251"/>
      <c r="BR310" s="251"/>
      <c r="BS310" s="251"/>
      <c r="BT310" s="251"/>
      <c r="BU310" s="251"/>
      <c r="BV310" s="251"/>
      <c r="BW310" s="251"/>
      <c r="BX310" s="251"/>
      <c r="BY310" s="251"/>
      <c r="BZ310" s="251"/>
      <c r="CA310" s="251"/>
      <c r="CB310" s="251"/>
      <c r="CC310" s="251"/>
      <c r="CD310" s="251"/>
      <c r="CE310" s="251"/>
      <c r="CF310" s="251"/>
      <c r="CG310" s="251"/>
      <c r="CH310" s="251"/>
      <c r="CI310" s="251"/>
      <c r="CJ310" s="251"/>
      <c r="CK310" s="251"/>
      <c r="CL310" s="251"/>
      <c r="CM310" s="251"/>
      <c r="CN310" s="251"/>
      <c r="CO310" s="251"/>
      <c r="CP310" s="251"/>
      <c r="CQ310" s="251"/>
      <c r="CR310" s="251"/>
      <c r="CS310" s="251"/>
      <c r="CT310" s="251"/>
      <c r="CU310" s="251"/>
      <c r="CV310" s="251"/>
      <c r="CW310" s="251"/>
      <c r="CX310" s="251"/>
      <c r="CY310" s="251"/>
      <c r="CZ310" s="251"/>
      <c r="DA310" s="251"/>
      <c r="DB310" s="251"/>
      <c r="DC310" s="251"/>
      <c r="DD310" s="251"/>
      <c r="DE310" s="251"/>
      <c r="DF310" s="251"/>
      <c r="DG310" s="251"/>
      <c r="DH310" s="251"/>
      <c r="DI310" s="251"/>
      <c r="DJ310" s="251"/>
      <c r="DK310" s="251"/>
      <c r="DL310" s="251"/>
      <c r="DM310" s="251"/>
      <c r="DN310" s="251"/>
      <c r="DO310" s="251"/>
      <c r="DP310" s="251"/>
      <c r="DQ310" s="251"/>
      <c r="DR310" s="251"/>
      <c r="DS310" s="251"/>
      <c r="DT310" s="251"/>
      <c r="DU310" s="251"/>
      <c r="DV310" s="251"/>
      <c r="DW310" s="251"/>
      <c r="DX310" s="251"/>
      <c r="DY310" s="251"/>
      <c r="DZ310" s="251"/>
      <c r="EA310" s="251"/>
      <c r="EB310" s="251"/>
      <c r="EC310" s="251"/>
      <c r="ED310" s="251"/>
      <c r="EE310" s="251"/>
      <c r="EF310" s="251"/>
      <c r="EG310" s="251"/>
      <c r="EH310" s="251"/>
      <c r="EI310" s="251"/>
      <c r="EJ310" s="251"/>
      <c r="EK310" s="251"/>
      <c r="EL310" s="251"/>
      <c r="EM310" s="251"/>
      <c r="EN310" s="251"/>
      <c r="EO310" s="251"/>
      <c r="EP310" s="251"/>
      <c r="EQ310" s="251"/>
      <c r="ER310" s="251"/>
      <c r="ES310" s="251"/>
      <c r="ET310" s="251"/>
      <c r="EU310" s="251"/>
      <c r="EV310" s="251"/>
      <c r="EW310" s="251"/>
      <c r="EX310" s="251"/>
      <c r="EY310" s="251"/>
      <c r="EZ310" s="251"/>
      <c r="FA310" s="251"/>
      <c r="FB310" s="251"/>
      <c r="FC310" s="251"/>
      <c r="FD310" s="251"/>
      <c r="FE310" s="251"/>
      <c r="FF310" s="251"/>
      <c r="FG310" s="251"/>
      <c r="FH310" s="251"/>
      <c r="FI310" s="251"/>
      <c r="FJ310" s="251"/>
      <c r="FK310" s="251"/>
      <c r="FL310" s="251"/>
      <c r="FM310" s="251"/>
      <c r="FN310" s="251"/>
      <c r="FO310" s="251"/>
      <c r="FP310" s="251"/>
      <c r="FQ310" s="251"/>
      <c r="FR310" s="251"/>
      <c r="FS310" s="251"/>
      <c r="FT310" s="251"/>
      <c r="FU310" s="251"/>
      <c r="FV310" s="251"/>
      <c r="FW310" s="251"/>
      <c r="FX310" s="251"/>
      <c r="FY310" s="251"/>
      <c r="FZ310" s="251"/>
      <c r="GA310" s="251"/>
      <c r="GB310" s="251"/>
      <c r="GC310" s="251"/>
      <c r="GD310" s="251"/>
      <c r="GE310" s="251"/>
      <c r="GF310" s="251"/>
      <c r="GG310" s="251"/>
      <c r="GH310" s="251"/>
      <c r="GI310" s="251"/>
      <c r="GJ310" s="251"/>
      <c r="GK310" s="251"/>
      <c r="GL310" s="251"/>
      <c r="GM310" s="251"/>
      <c r="GN310" s="251"/>
      <c r="GO310" s="251"/>
      <c r="GP310" s="251"/>
      <c r="GQ310" s="251"/>
      <c r="GR310" s="251"/>
      <c r="GS310" s="251"/>
      <c r="GT310" s="251"/>
      <c r="GU310" s="251"/>
      <c r="GV310" s="251"/>
      <c r="GW310" s="251"/>
      <c r="GX310" s="251"/>
      <c r="GY310" s="251"/>
      <c r="GZ310" s="251"/>
      <c r="HA310" s="251"/>
      <c r="HB310" s="251"/>
      <c r="HC310" s="251"/>
      <c r="HD310" s="251"/>
      <c r="HE310" s="251"/>
      <c r="HF310" s="251"/>
      <c r="HG310" s="251"/>
      <c r="HH310" s="251"/>
      <c r="HI310" s="251"/>
      <c r="HJ310" s="251"/>
      <c r="HK310" s="251"/>
      <c r="HL310" s="251"/>
      <c r="HM310" s="251"/>
      <c r="HN310" s="251"/>
      <c r="HO310" s="251"/>
      <c r="HP310" s="251"/>
      <c r="HQ310" s="251"/>
      <c r="HR310" s="251"/>
      <c r="HS310" s="251"/>
      <c r="HT310" s="251"/>
      <c r="HU310" s="251"/>
      <c r="HV310" s="251"/>
      <c r="HW310" s="251"/>
      <c r="HX310" s="251"/>
      <c r="HY310" s="251"/>
      <c r="HZ310" s="251"/>
      <c r="IA310" s="251"/>
      <c r="IB310" s="251"/>
      <c r="IC310" s="251"/>
      <c r="ID310" s="251"/>
      <c r="IE310" s="251"/>
      <c r="IF310" s="251"/>
      <c r="IG310" s="251"/>
      <c r="IH310" s="251"/>
      <c r="II310" s="251"/>
      <c r="IJ310" s="251"/>
      <c r="IK310" s="251"/>
      <c r="IL310" s="251"/>
      <c r="IM310" s="251"/>
      <c r="IN310" s="251"/>
      <c r="IO310" s="251"/>
      <c r="IP310" s="251"/>
      <c r="IQ310" s="251"/>
      <c r="IR310" s="251"/>
      <c r="IS310" s="251"/>
      <c r="IT310" s="251"/>
      <c r="IU310" s="251"/>
      <c r="IV310" s="251"/>
    </row>
    <row r="311" spans="1:256" ht="15.75" customHeight="1">
      <c r="A311" s="817">
        <v>854</v>
      </c>
      <c r="B311" s="808" t="s">
        <v>591</v>
      </c>
      <c r="C311" s="242" t="s">
        <v>0</v>
      </c>
      <c r="D311" s="243">
        <f t="shared" ref="D311:P312" si="129">D314+D320+D323+D326+D332+D335+D317+D329</f>
        <v>53212014</v>
      </c>
      <c r="E311" s="244">
        <f t="shared" si="129"/>
        <v>38135328</v>
      </c>
      <c r="F311" s="244">
        <f t="shared" si="129"/>
        <v>31666791</v>
      </c>
      <c r="G311" s="244">
        <f t="shared" si="129"/>
        <v>27390865</v>
      </c>
      <c r="H311" s="244">
        <f t="shared" si="129"/>
        <v>4275926</v>
      </c>
      <c r="I311" s="244">
        <f t="shared" si="129"/>
        <v>1434000</v>
      </c>
      <c r="J311" s="244">
        <f t="shared" si="129"/>
        <v>67715</v>
      </c>
      <c r="K311" s="244">
        <f t="shared" si="129"/>
        <v>4966822</v>
      </c>
      <c r="L311" s="244">
        <f t="shared" si="129"/>
        <v>0</v>
      </c>
      <c r="M311" s="244">
        <f t="shared" si="129"/>
        <v>15076686</v>
      </c>
      <c r="N311" s="244">
        <f t="shared" si="129"/>
        <v>15076686</v>
      </c>
      <c r="O311" s="244">
        <f t="shared" si="129"/>
        <v>6424532</v>
      </c>
      <c r="P311" s="244">
        <f t="shared" si="129"/>
        <v>0</v>
      </c>
      <c r="Q311" s="257"/>
      <c r="R311" s="257"/>
      <c r="S311" s="257"/>
      <c r="T311" s="257"/>
      <c r="U311" s="257"/>
      <c r="V311" s="258"/>
      <c r="W311" s="258"/>
      <c r="X311" s="258"/>
      <c r="Y311" s="258"/>
      <c r="Z311" s="258"/>
      <c r="AA311" s="258"/>
      <c r="AB311" s="258"/>
      <c r="AC311" s="258"/>
      <c r="AD311" s="258"/>
      <c r="AE311" s="258"/>
      <c r="AF311" s="258"/>
      <c r="AG311" s="258"/>
      <c r="AH311" s="258"/>
      <c r="AI311" s="258"/>
      <c r="AJ311" s="258"/>
      <c r="AK311" s="258"/>
      <c r="AL311" s="258"/>
      <c r="AM311" s="258"/>
      <c r="AN311" s="258"/>
      <c r="AO311" s="258"/>
      <c r="AP311" s="258"/>
      <c r="AQ311" s="258"/>
      <c r="AR311" s="258"/>
      <c r="AS311" s="258"/>
      <c r="AT311" s="258"/>
      <c r="AU311" s="258"/>
      <c r="AV311" s="258"/>
      <c r="AW311" s="258"/>
      <c r="AX311" s="258"/>
      <c r="AY311" s="258"/>
      <c r="AZ311" s="258"/>
      <c r="BA311" s="258"/>
      <c r="BB311" s="258"/>
      <c r="BC311" s="258"/>
      <c r="BD311" s="258"/>
      <c r="BE311" s="258"/>
      <c r="BF311" s="258"/>
      <c r="BG311" s="258"/>
      <c r="BH311" s="258"/>
      <c r="BI311" s="258"/>
      <c r="BJ311" s="258"/>
      <c r="BK311" s="258"/>
      <c r="BL311" s="258"/>
      <c r="BM311" s="258"/>
      <c r="BN311" s="258"/>
      <c r="BO311" s="258"/>
      <c r="BP311" s="258"/>
      <c r="BQ311" s="258"/>
      <c r="BR311" s="258"/>
      <c r="BS311" s="258"/>
      <c r="BT311" s="258"/>
      <c r="BU311" s="258"/>
      <c r="BV311" s="258"/>
      <c r="BW311" s="258"/>
      <c r="BX311" s="258"/>
      <c r="BY311" s="258"/>
      <c r="BZ311" s="258"/>
      <c r="CA311" s="258"/>
      <c r="CB311" s="258"/>
      <c r="CC311" s="258"/>
      <c r="CD311" s="258"/>
      <c r="CE311" s="258"/>
      <c r="CF311" s="258"/>
      <c r="CG311" s="258"/>
      <c r="CH311" s="258"/>
      <c r="CI311" s="258"/>
      <c r="CJ311" s="258"/>
      <c r="CK311" s="258"/>
      <c r="CL311" s="258"/>
      <c r="CM311" s="258"/>
      <c r="CN311" s="258"/>
      <c r="CO311" s="258"/>
      <c r="CP311" s="258"/>
      <c r="CQ311" s="258"/>
      <c r="CR311" s="258"/>
      <c r="CS311" s="258"/>
      <c r="CT311" s="258"/>
      <c r="CU311" s="258"/>
      <c r="CV311" s="258"/>
      <c r="CW311" s="258"/>
      <c r="CX311" s="258"/>
      <c r="CY311" s="258"/>
      <c r="CZ311" s="258"/>
      <c r="DA311" s="258"/>
      <c r="DB311" s="258"/>
      <c r="DC311" s="258"/>
      <c r="DD311" s="258"/>
      <c r="DE311" s="258"/>
      <c r="DF311" s="258"/>
      <c r="DG311" s="258"/>
      <c r="DH311" s="258"/>
      <c r="DI311" s="258"/>
      <c r="DJ311" s="258"/>
      <c r="DK311" s="258"/>
      <c r="DL311" s="258"/>
      <c r="DM311" s="258"/>
      <c r="DN311" s="258"/>
      <c r="DO311" s="258"/>
      <c r="DP311" s="258"/>
      <c r="DQ311" s="258"/>
      <c r="DR311" s="258"/>
      <c r="DS311" s="258"/>
      <c r="DT311" s="258"/>
      <c r="DU311" s="258"/>
      <c r="DV311" s="258"/>
      <c r="DW311" s="258"/>
      <c r="DX311" s="258"/>
      <c r="DY311" s="258"/>
      <c r="DZ311" s="258"/>
      <c r="EA311" s="258"/>
      <c r="EB311" s="258"/>
      <c r="EC311" s="258"/>
      <c r="ED311" s="258"/>
      <c r="EE311" s="258"/>
      <c r="EF311" s="258"/>
      <c r="EG311" s="258"/>
      <c r="EH311" s="258"/>
      <c r="EI311" s="258"/>
      <c r="EJ311" s="258"/>
      <c r="EK311" s="258"/>
      <c r="EL311" s="258"/>
      <c r="EM311" s="258"/>
      <c r="EN311" s="258"/>
      <c r="EO311" s="258"/>
      <c r="EP311" s="258"/>
      <c r="EQ311" s="258"/>
      <c r="ER311" s="258"/>
      <c r="ES311" s="258"/>
      <c r="ET311" s="258"/>
      <c r="EU311" s="258"/>
      <c r="EV311" s="258"/>
      <c r="EW311" s="258"/>
      <c r="EX311" s="258"/>
      <c r="EY311" s="258"/>
      <c r="EZ311" s="258"/>
      <c r="FA311" s="258"/>
      <c r="FB311" s="258"/>
      <c r="FC311" s="258"/>
      <c r="FD311" s="258"/>
      <c r="FE311" s="258"/>
      <c r="FF311" s="258"/>
      <c r="FG311" s="258"/>
      <c r="FH311" s="258"/>
      <c r="FI311" s="258"/>
      <c r="FJ311" s="258"/>
      <c r="FK311" s="258"/>
      <c r="FL311" s="258"/>
      <c r="FM311" s="258"/>
      <c r="FN311" s="258"/>
      <c r="FO311" s="258"/>
      <c r="FP311" s="258"/>
      <c r="FQ311" s="258"/>
      <c r="FR311" s="258"/>
      <c r="FS311" s="258"/>
      <c r="FT311" s="258"/>
      <c r="FU311" s="258"/>
      <c r="FV311" s="258"/>
      <c r="FW311" s="258"/>
      <c r="FX311" s="258"/>
      <c r="FY311" s="258"/>
      <c r="FZ311" s="258"/>
      <c r="GA311" s="258"/>
      <c r="GB311" s="258"/>
      <c r="GC311" s="258"/>
      <c r="GD311" s="258"/>
      <c r="GE311" s="258"/>
      <c r="GF311" s="258"/>
      <c r="GG311" s="258"/>
      <c r="GH311" s="258"/>
      <c r="GI311" s="258"/>
      <c r="GJ311" s="258"/>
      <c r="GK311" s="258"/>
      <c r="GL311" s="258"/>
      <c r="GM311" s="258"/>
      <c r="GN311" s="258"/>
      <c r="GO311" s="258"/>
      <c r="GP311" s="258"/>
      <c r="GQ311" s="258"/>
      <c r="GR311" s="258"/>
      <c r="GS311" s="258"/>
      <c r="GT311" s="258"/>
      <c r="GU311" s="258"/>
      <c r="GV311" s="258"/>
      <c r="GW311" s="258"/>
      <c r="GX311" s="258"/>
      <c r="GY311" s="258"/>
      <c r="GZ311" s="258"/>
      <c r="HA311" s="258"/>
      <c r="HB311" s="258"/>
      <c r="HC311" s="258"/>
      <c r="HD311" s="258"/>
      <c r="HE311" s="258"/>
      <c r="HF311" s="258"/>
      <c r="HG311" s="258"/>
      <c r="HH311" s="258"/>
      <c r="HI311" s="258"/>
      <c r="HJ311" s="258"/>
      <c r="HK311" s="258"/>
      <c r="HL311" s="258"/>
      <c r="HM311" s="258"/>
      <c r="HN311" s="258"/>
      <c r="HO311" s="258"/>
      <c r="HP311" s="258"/>
      <c r="HQ311" s="258"/>
      <c r="HR311" s="258"/>
      <c r="HS311" s="258"/>
      <c r="HT311" s="258"/>
      <c r="HU311" s="258"/>
      <c r="HV311" s="258"/>
      <c r="HW311" s="258"/>
      <c r="HX311" s="258"/>
      <c r="HY311" s="258"/>
      <c r="HZ311" s="258"/>
      <c r="IA311" s="258"/>
      <c r="IB311" s="258"/>
      <c r="IC311" s="258"/>
      <c r="ID311" s="258"/>
      <c r="IE311" s="258"/>
      <c r="IF311" s="258"/>
      <c r="IG311" s="258"/>
      <c r="IH311" s="258"/>
      <c r="II311" s="258"/>
      <c r="IJ311" s="258"/>
      <c r="IK311" s="258"/>
      <c r="IL311" s="258"/>
      <c r="IM311" s="258"/>
      <c r="IN311" s="258"/>
      <c r="IO311" s="258"/>
      <c r="IP311" s="258"/>
      <c r="IQ311" s="258"/>
      <c r="IR311" s="258"/>
      <c r="IS311" s="258"/>
      <c r="IT311" s="258"/>
      <c r="IU311" s="258"/>
      <c r="IV311" s="258"/>
    </row>
    <row r="312" spans="1:256" ht="15.75" customHeight="1">
      <c r="A312" s="818"/>
      <c r="B312" s="809"/>
      <c r="C312" s="242" t="s">
        <v>1</v>
      </c>
      <c r="D312" s="243">
        <f t="shared" si="129"/>
        <v>5849160</v>
      </c>
      <c r="E312" s="244">
        <f t="shared" si="129"/>
        <v>640953</v>
      </c>
      <c r="F312" s="244">
        <f t="shared" si="129"/>
        <v>477933</v>
      </c>
      <c r="G312" s="244">
        <f t="shared" si="129"/>
        <v>160465</v>
      </c>
      <c r="H312" s="244">
        <f t="shared" si="129"/>
        <v>317468</v>
      </c>
      <c r="I312" s="244">
        <f t="shared" si="129"/>
        <v>0</v>
      </c>
      <c r="J312" s="244">
        <f t="shared" si="129"/>
        <v>0</v>
      </c>
      <c r="K312" s="244">
        <f t="shared" si="129"/>
        <v>163020</v>
      </c>
      <c r="L312" s="244">
        <f t="shared" si="129"/>
        <v>0</v>
      </c>
      <c r="M312" s="244">
        <f t="shared" si="129"/>
        <v>5208207</v>
      </c>
      <c r="N312" s="244">
        <f t="shared" si="129"/>
        <v>5208207</v>
      </c>
      <c r="O312" s="244">
        <f t="shared" si="129"/>
        <v>0</v>
      </c>
      <c r="P312" s="244">
        <f t="shared" si="129"/>
        <v>0</v>
      </c>
      <c r="Q312" s="257"/>
      <c r="R312" s="257"/>
      <c r="S312" s="257"/>
      <c r="T312" s="257"/>
      <c r="U312" s="257"/>
      <c r="V312" s="258"/>
      <c r="W312" s="258"/>
      <c r="X312" s="258"/>
      <c r="Y312" s="258"/>
      <c r="Z312" s="258"/>
      <c r="AA312" s="258"/>
      <c r="AB312" s="258"/>
      <c r="AC312" s="258"/>
      <c r="AD312" s="258"/>
      <c r="AE312" s="258"/>
      <c r="AF312" s="258"/>
      <c r="AG312" s="258"/>
      <c r="AH312" s="258"/>
      <c r="AI312" s="258"/>
      <c r="AJ312" s="258"/>
      <c r="AK312" s="258"/>
      <c r="AL312" s="258"/>
      <c r="AM312" s="258"/>
      <c r="AN312" s="258"/>
      <c r="AO312" s="258"/>
      <c r="AP312" s="258"/>
      <c r="AQ312" s="258"/>
      <c r="AR312" s="258"/>
      <c r="AS312" s="258"/>
      <c r="AT312" s="258"/>
      <c r="AU312" s="258"/>
      <c r="AV312" s="258"/>
      <c r="AW312" s="258"/>
      <c r="AX312" s="258"/>
      <c r="AY312" s="258"/>
      <c r="AZ312" s="258"/>
      <c r="BA312" s="258"/>
      <c r="BB312" s="258"/>
      <c r="BC312" s="258"/>
      <c r="BD312" s="258"/>
      <c r="BE312" s="258"/>
      <c r="BF312" s="258"/>
      <c r="BG312" s="258"/>
      <c r="BH312" s="258"/>
      <c r="BI312" s="258"/>
      <c r="BJ312" s="258"/>
      <c r="BK312" s="258"/>
      <c r="BL312" s="258"/>
      <c r="BM312" s="258"/>
      <c r="BN312" s="258"/>
      <c r="BO312" s="258"/>
      <c r="BP312" s="258"/>
      <c r="BQ312" s="258"/>
      <c r="BR312" s="258"/>
      <c r="BS312" s="258"/>
      <c r="BT312" s="258"/>
      <c r="BU312" s="258"/>
      <c r="BV312" s="258"/>
      <c r="BW312" s="258"/>
      <c r="BX312" s="258"/>
      <c r="BY312" s="258"/>
      <c r="BZ312" s="258"/>
      <c r="CA312" s="258"/>
      <c r="CB312" s="258"/>
      <c r="CC312" s="258"/>
      <c r="CD312" s="258"/>
      <c r="CE312" s="258"/>
      <c r="CF312" s="258"/>
      <c r="CG312" s="258"/>
      <c r="CH312" s="258"/>
      <c r="CI312" s="258"/>
      <c r="CJ312" s="258"/>
      <c r="CK312" s="258"/>
      <c r="CL312" s="258"/>
      <c r="CM312" s="258"/>
      <c r="CN312" s="258"/>
      <c r="CO312" s="258"/>
      <c r="CP312" s="258"/>
      <c r="CQ312" s="258"/>
      <c r="CR312" s="258"/>
      <c r="CS312" s="258"/>
      <c r="CT312" s="258"/>
      <c r="CU312" s="258"/>
      <c r="CV312" s="258"/>
      <c r="CW312" s="258"/>
      <c r="CX312" s="258"/>
      <c r="CY312" s="258"/>
      <c r="CZ312" s="258"/>
      <c r="DA312" s="258"/>
      <c r="DB312" s="258"/>
      <c r="DC312" s="258"/>
      <c r="DD312" s="258"/>
      <c r="DE312" s="258"/>
      <c r="DF312" s="258"/>
      <c r="DG312" s="258"/>
      <c r="DH312" s="258"/>
      <c r="DI312" s="258"/>
      <c r="DJ312" s="258"/>
      <c r="DK312" s="258"/>
      <c r="DL312" s="258"/>
      <c r="DM312" s="258"/>
      <c r="DN312" s="258"/>
      <c r="DO312" s="258"/>
      <c r="DP312" s="258"/>
      <c r="DQ312" s="258"/>
      <c r="DR312" s="258"/>
      <c r="DS312" s="258"/>
      <c r="DT312" s="258"/>
      <c r="DU312" s="258"/>
      <c r="DV312" s="258"/>
      <c r="DW312" s="258"/>
      <c r="DX312" s="258"/>
      <c r="DY312" s="258"/>
      <c r="DZ312" s="258"/>
      <c r="EA312" s="258"/>
      <c r="EB312" s="258"/>
      <c r="EC312" s="258"/>
      <c r="ED312" s="258"/>
      <c r="EE312" s="258"/>
      <c r="EF312" s="258"/>
      <c r="EG312" s="258"/>
      <c r="EH312" s="258"/>
      <c r="EI312" s="258"/>
      <c r="EJ312" s="258"/>
      <c r="EK312" s="258"/>
      <c r="EL312" s="258"/>
      <c r="EM312" s="258"/>
      <c r="EN312" s="258"/>
      <c r="EO312" s="258"/>
      <c r="EP312" s="258"/>
      <c r="EQ312" s="258"/>
      <c r="ER312" s="258"/>
      <c r="ES312" s="258"/>
      <c r="ET312" s="258"/>
      <c r="EU312" s="258"/>
      <c r="EV312" s="258"/>
      <c r="EW312" s="258"/>
      <c r="EX312" s="258"/>
      <c r="EY312" s="258"/>
      <c r="EZ312" s="258"/>
      <c r="FA312" s="258"/>
      <c r="FB312" s="258"/>
      <c r="FC312" s="258"/>
      <c r="FD312" s="258"/>
      <c r="FE312" s="258"/>
      <c r="FF312" s="258"/>
      <c r="FG312" s="258"/>
      <c r="FH312" s="258"/>
      <c r="FI312" s="258"/>
      <c r="FJ312" s="258"/>
      <c r="FK312" s="258"/>
      <c r="FL312" s="258"/>
      <c r="FM312" s="258"/>
      <c r="FN312" s="258"/>
      <c r="FO312" s="258"/>
      <c r="FP312" s="258"/>
      <c r="FQ312" s="258"/>
      <c r="FR312" s="258"/>
      <c r="FS312" s="258"/>
      <c r="FT312" s="258"/>
      <c r="FU312" s="258"/>
      <c r="FV312" s="258"/>
      <c r="FW312" s="258"/>
      <c r="FX312" s="258"/>
      <c r="FY312" s="258"/>
      <c r="FZ312" s="258"/>
      <c r="GA312" s="258"/>
      <c r="GB312" s="258"/>
      <c r="GC312" s="258"/>
      <c r="GD312" s="258"/>
      <c r="GE312" s="258"/>
      <c r="GF312" s="258"/>
      <c r="GG312" s="258"/>
      <c r="GH312" s="258"/>
      <c r="GI312" s="258"/>
      <c r="GJ312" s="258"/>
      <c r="GK312" s="258"/>
      <c r="GL312" s="258"/>
      <c r="GM312" s="258"/>
      <c r="GN312" s="258"/>
      <c r="GO312" s="258"/>
      <c r="GP312" s="258"/>
      <c r="GQ312" s="258"/>
      <c r="GR312" s="258"/>
      <c r="GS312" s="258"/>
      <c r="GT312" s="258"/>
      <c r="GU312" s="258"/>
      <c r="GV312" s="258"/>
      <c r="GW312" s="258"/>
      <c r="GX312" s="258"/>
      <c r="GY312" s="258"/>
      <c r="GZ312" s="258"/>
      <c r="HA312" s="258"/>
      <c r="HB312" s="258"/>
      <c r="HC312" s="258"/>
      <c r="HD312" s="258"/>
      <c r="HE312" s="258"/>
      <c r="HF312" s="258"/>
      <c r="HG312" s="258"/>
      <c r="HH312" s="258"/>
      <c r="HI312" s="258"/>
      <c r="HJ312" s="258"/>
      <c r="HK312" s="258"/>
      <c r="HL312" s="258"/>
      <c r="HM312" s="258"/>
      <c r="HN312" s="258"/>
      <c r="HO312" s="258"/>
      <c r="HP312" s="258"/>
      <c r="HQ312" s="258"/>
      <c r="HR312" s="258"/>
      <c r="HS312" s="258"/>
      <c r="HT312" s="258"/>
      <c r="HU312" s="258"/>
      <c r="HV312" s="258"/>
      <c r="HW312" s="258"/>
      <c r="HX312" s="258"/>
      <c r="HY312" s="258"/>
      <c r="HZ312" s="258"/>
      <c r="IA312" s="258"/>
      <c r="IB312" s="258"/>
      <c r="IC312" s="258"/>
      <c r="ID312" s="258"/>
      <c r="IE312" s="258"/>
      <c r="IF312" s="258"/>
      <c r="IG312" s="258"/>
      <c r="IH312" s="258"/>
      <c r="II312" s="258"/>
      <c r="IJ312" s="258"/>
      <c r="IK312" s="258"/>
      <c r="IL312" s="258"/>
      <c r="IM312" s="258"/>
      <c r="IN312" s="258"/>
      <c r="IO312" s="258"/>
      <c r="IP312" s="258"/>
      <c r="IQ312" s="258"/>
      <c r="IR312" s="258"/>
      <c r="IS312" s="258"/>
      <c r="IT312" s="258"/>
      <c r="IU312" s="258"/>
      <c r="IV312" s="258"/>
    </row>
    <row r="313" spans="1:256" ht="15.75" customHeight="1">
      <c r="A313" s="819"/>
      <c r="B313" s="810"/>
      <c r="C313" s="242" t="s">
        <v>2</v>
      </c>
      <c r="D313" s="243">
        <f>D311+D312</f>
        <v>59061174</v>
      </c>
      <c r="E313" s="244">
        <f t="shared" ref="E313:P313" si="130">E311+E312</f>
        <v>38776281</v>
      </c>
      <c r="F313" s="244">
        <f t="shared" si="130"/>
        <v>32144724</v>
      </c>
      <c r="G313" s="244">
        <f t="shared" si="130"/>
        <v>27551330</v>
      </c>
      <c r="H313" s="244">
        <f t="shared" si="130"/>
        <v>4593394</v>
      </c>
      <c r="I313" s="244">
        <f t="shared" si="130"/>
        <v>1434000</v>
      </c>
      <c r="J313" s="244">
        <f t="shared" si="130"/>
        <v>67715</v>
      </c>
      <c r="K313" s="244">
        <f t="shared" si="130"/>
        <v>5129842</v>
      </c>
      <c r="L313" s="244">
        <f t="shared" si="130"/>
        <v>0</v>
      </c>
      <c r="M313" s="244">
        <f t="shared" si="130"/>
        <v>20284893</v>
      </c>
      <c r="N313" s="244">
        <f t="shared" si="130"/>
        <v>20284893</v>
      </c>
      <c r="O313" s="244">
        <f t="shared" si="130"/>
        <v>6424532</v>
      </c>
      <c r="P313" s="244">
        <f t="shared" si="130"/>
        <v>0</v>
      </c>
      <c r="Q313" s="257"/>
      <c r="R313" s="257"/>
      <c r="S313" s="257"/>
      <c r="T313" s="257"/>
      <c r="U313" s="257"/>
      <c r="V313" s="258"/>
      <c r="W313" s="258"/>
      <c r="X313" s="258"/>
      <c r="Y313" s="258"/>
      <c r="Z313" s="258"/>
      <c r="AA313" s="258"/>
      <c r="AB313" s="258"/>
      <c r="AC313" s="258"/>
      <c r="AD313" s="258"/>
      <c r="AE313" s="258"/>
      <c r="AF313" s="258"/>
      <c r="AG313" s="258"/>
      <c r="AH313" s="258"/>
      <c r="AI313" s="258"/>
      <c r="AJ313" s="258"/>
      <c r="AK313" s="258"/>
      <c r="AL313" s="258"/>
      <c r="AM313" s="258"/>
      <c r="AN313" s="258"/>
      <c r="AO313" s="258"/>
      <c r="AP313" s="258"/>
      <c r="AQ313" s="258"/>
      <c r="AR313" s="258"/>
      <c r="AS313" s="258"/>
      <c r="AT313" s="258"/>
      <c r="AU313" s="258"/>
      <c r="AV313" s="258"/>
      <c r="AW313" s="258"/>
      <c r="AX313" s="258"/>
      <c r="AY313" s="258"/>
      <c r="AZ313" s="258"/>
      <c r="BA313" s="258"/>
      <c r="BB313" s="258"/>
      <c r="BC313" s="258"/>
      <c r="BD313" s="258"/>
      <c r="BE313" s="258"/>
      <c r="BF313" s="258"/>
      <c r="BG313" s="258"/>
      <c r="BH313" s="258"/>
      <c r="BI313" s="258"/>
      <c r="BJ313" s="258"/>
      <c r="BK313" s="258"/>
      <c r="BL313" s="258"/>
      <c r="BM313" s="258"/>
      <c r="BN313" s="258"/>
      <c r="BO313" s="258"/>
      <c r="BP313" s="258"/>
      <c r="BQ313" s="258"/>
      <c r="BR313" s="258"/>
      <c r="BS313" s="258"/>
      <c r="BT313" s="258"/>
      <c r="BU313" s="258"/>
      <c r="BV313" s="258"/>
      <c r="BW313" s="258"/>
      <c r="BX313" s="258"/>
      <c r="BY313" s="258"/>
      <c r="BZ313" s="258"/>
      <c r="CA313" s="258"/>
      <c r="CB313" s="258"/>
      <c r="CC313" s="258"/>
      <c r="CD313" s="258"/>
      <c r="CE313" s="258"/>
      <c r="CF313" s="258"/>
      <c r="CG313" s="258"/>
      <c r="CH313" s="258"/>
      <c r="CI313" s="258"/>
      <c r="CJ313" s="258"/>
      <c r="CK313" s="258"/>
      <c r="CL313" s="258"/>
      <c r="CM313" s="258"/>
      <c r="CN313" s="258"/>
      <c r="CO313" s="258"/>
      <c r="CP313" s="258"/>
      <c r="CQ313" s="258"/>
      <c r="CR313" s="258"/>
      <c r="CS313" s="258"/>
      <c r="CT313" s="258"/>
      <c r="CU313" s="258"/>
      <c r="CV313" s="258"/>
      <c r="CW313" s="258"/>
      <c r="CX313" s="258"/>
      <c r="CY313" s="258"/>
      <c r="CZ313" s="258"/>
      <c r="DA313" s="258"/>
      <c r="DB313" s="258"/>
      <c r="DC313" s="258"/>
      <c r="DD313" s="258"/>
      <c r="DE313" s="258"/>
      <c r="DF313" s="258"/>
      <c r="DG313" s="258"/>
      <c r="DH313" s="258"/>
      <c r="DI313" s="258"/>
      <c r="DJ313" s="258"/>
      <c r="DK313" s="258"/>
      <c r="DL313" s="258"/>
      <c r="DM313" s="258"/>
      <c r="DN313" s="258"/>
      <c r="DO313" s="258"/>
      <c r="DP313" s="258"/>
      <c r="DQ313" s="258"/>
      <c r="DR313" s="258"/>
      <c r="DS313" s="258"/>
      <c r="DT313" s="258"/>
      <c r="DU313" s="258"/>
      <c r="DV313" s="258"/>
      <c r="DW313" s="258"/>
      <c r="DX313" s="258"/>
      <c r="DY313" s="258"/>
      <c r="DZ313" s="258"/>
      <c r="EA313" s="258"/>
      <c r="EB313" s="258"/>
      <c r="EC313" s="258"/>
      <c r="ED313" s="258"/>
      <c r="EE313" s="258"/>
      <c r="EF313" s="258"/>
      <c r="EG313" s="258"/>
      <c r="EH313" s="258"/>
      <c r="EI313" s="258"/>
      <c r="EJ313" s="258"/>
      <c r="EK313" s="258"/>
      <c r="EL313" s="258"/>
      <c r="EM313" s="258"/>
      <c r="EN313" s="258"/>
      <c r="EO313" s="258"/>
      <c r="EP313" s="258"/>
      <c r="EQ313" s="258"/>
      <c r="ER313" s="258"/>
      <c r="ES313" s="258"/>
      <c r="ET313" s="258"/>
      <c r="EU313" s="258"/>
      <c r="EV313" s="258"/>
      <c r="EW313" s="258"/>
      <c r="EX313" s="258"/>
      <c r="EY313" s="258"/>
      <c r="EZ313" s="258"/>
      <c r="FA313" s="258"/>
      <c r="FB313" s="258"/>
      <c r="FC313" s="258"/>
      <c r="FD313" s="258"/>
      <c r="FE313" s="258"/>
      <c r="FF313" s="258"/>
      <c r="FG313" s="258"/>
      <c r="FH313" s="258"/>
      <c r="FI313" s="258"/>
      <c r="FJ313" s="258"/>
      <c r="FK313" s="258"/>
      <c r="FL313" s="258"/>
      <c r="FM313" s="258"/>
      <c r="FN313" s="258"/>
      <c r="FO313" s="258"/>
      <c r="FP313" s="258"/>
      <c r="FQ313" s="258"/>
      <c r="FR313" s="258"/>
      <c r="FS313" s="258"/>
      <c r="FT313" s="258"/>
      <c r="FU313" s="258"/>
      <c r="FV313" s="258"/>
      <c r="FW313" s="258"/>
      <c r="FX313" s="258"/>
      <c r="FY313" s="258"/>
      <c r="FZ313" s="258"/>
      <c r="GA313" s="258"/>
      <c r="GB313" s="258"/>
      <c r="GC313" s="258"/>
      <c r="GD313" s="258"/>
      <c r="GE313" s="258"/>
      <c r="GF313" s="258"/>
      <c r="GG313" s="258"/>
      <c r="GH313" s="258"/>
      <c r="GI313" s="258"/>
      <c r="GJ313" s="258"/>
      <c r="GK313" s="258"/>
      <c r="GL313" s="258"/>
      <c r="GM313" s="258"/>
      <c r="GN313" s="258"/>
      <c r="GO313" s="258"/>
      <c r="GP313" s="258"/>
      <c r="GQ313" s="258"/>
      <c r="GR313" s="258"/>
      <c r="GS313" s="258"/>
      <c r="GT313" s="258"/>
      <c r="GU313" s="258"/>
      <c r="GV313" s="258"/>
      <c r="GW313" s="258"/>
      <c r="GX313" s="258"/>
      <c r="GY313" s="258"/>
      <c r="GZ313" s="258"/>
      <c r="HA313" s="258"/>
      <c r="HB313" s="258"/>
      <c r="HC313" s="258"/>
      <c r="HD313" s="258"/>
      <c r="HE313" s="258"/>
      <c r="HF313" s="258"/>
      <c r="HG313" s="258"/>
      <c r="HH313" s="258"/>
      <c r="HI313" s="258"/>
      <c r="HJ313" s="258"/>
      <c r="HK313" s="258"/>
      <c r="HL313" s="258"/>
      <c r="HM313" s="258"/>
      <c r="HN313" s="258"/>
      <c r="HO313" s="258"/>
      <c r="HP313" s="258"/>
      <c r="HQ313" s="258"/>
      <c r="HR313" s="258"/>
      <c r="HS313" s="258"/>
      <c r="HT313" s="258"/>
      <c r="HU313" s="258"/>
      <c r="HV313" s="258"/>
      <c r="HW313" s="258"/>
      <c r="HX313" s="258"/>
      <c r="HY313" s="258"/>
      <c r="HZ313" s="258"/>
      <c r="IA313" s="258"/>
      <c r="IB313" s="258"/>
      <c r="IC313" s="258"/>
      <c r="ID313" s="258"/>
      <c r="IE313" s="258"/>
      <c r="IF313" s="258"/>
      <c r="IG313" s="258"/>
      <c r="IH313" s="258"/>
      <c r="II313" s="258"/>
      <c r="IJ313" s="258"/>
      <c r="IK313" s="258"/>
      <c r="IL313" s="258"/>
      <c r="IM313" s="258"/>
      <c r="IN313" s="258"/>
      <c r="IO313" s="258"/>
      <c r="IP313" s="258"/>
      <c r="IQ313" s="258"/>
      <c r="IR313" s="258"/>
      <c r="IS313" s="258"/>
      <c r="IT313" s="258"/>
      <c r="IU313" s="258"/>
      <c r="IV313" s="258"/>
    </row>
    <row r="314" spans="1:256" ht="12.95" customHeight="1">
      <c r="A314" s="820">
        <v>85403</v>
      </c>
      <c r="B314" s="796" t="s">
        <v>184</v>
      </c>
      <c r="C314" s="247" t="s">
        <v>0</v>
      </c>
      <c r="D314" s="248">
        <f t="shared" ref="D314:D336" si="131">E314+M314</f>
        <v>38605412</v>
      </c>
      <c r="E314" s="249">
        <f t="shared" ref="E314:E336" si="132">F314+I314+J314+K314+L314</f>
        <v>23828726</v>
      </c>
      <c r="F314" s="249">
        <f t="shared" ref="F314:F336" si="133">G314+H314</f>
        <v>23476016</v>
      </c>
      <c r="G314" s="249">
        <v>20260934</v>
      </c>
      <c r="H314" s="249">
        <v>3215082</v>
      </c>
      <c r="I314" s="249">
        <v>0</v>
      </c>
      <c r="J314" s="249">
        <v>12200</v>
      </c>
      <c r="K314" s="249">
        <v>340510</v>
      </c>
      <c r="L314" s="249">
        <v>0</v>
      </c>
      <c r="M314" s="249">
        <f t="shared" ref="M314:M336" si="134">N314+P314</f>
        <v>14776686</v>
      </c>
      <c r="N314" s="249">
        <v>14776686</v>
      </c>
      <c r="O314" s="249">
        <v>6424532</v>
      </c>
      <c r="P314" s="249">
        <v>0</v>
      </c>
      <c r="Q314" s="250"/>
      <c r="R314" s="250"/>
      <c r="S314" s="250"/>
      <c r="T314" s="250"/>
      <c r="U314" s="250"/>
      <c r="V314" s="251"/>
      <c r="W314" s="251"/>
      <c r="X314" s="251"/>
      <c r="Y314" s="251"/>
      <c r="Z314" s="251"/>
      <c r="AA314" s="251"/>
      <c r="AB314" s="251"/>
      <c r="AC314" s="251"/>
      <c r="AD314" s="251"/>
      <c r="AE314" s="251"/>
      <c r="AF314" s="251"/>
      <c r="AG314" s="251"/>
      <c r="AH314" s="251"/>
      <c r="AI314" s="251"/>
      <c r="AJ314" s="251"/>
      <c r="AK314" s="251"/>
      <c r="AL314" s="251"/>
      <c r="AM314" s="251"/>
      <c r="AN314" s="251"/>
      <c r="AO314" s="251"/>
      <c r="AP314" s="251"/>
      <c r="AQ314" s="251"/>
      <c r="AR314" s="251"/>
      <c r="AS314" s="251"/>
      <c r="AT314" s="251"/>
      <c r="AU314" s="251"/>
      <c r="AV314" s="251"/>
      <c r="AW314" s="251"/>
      <c r="AX314" s="251"/>
      <c r="AY314" s="251"/>
      <c r="AZ314" s="251"/>
      <c r="BA314" s="251"/>
      <c r="BB314" s="251"/>
      <c r="BC314" s="251"/>
      <c r="BD314" s="251"/>
      <c r="BE314" s="251"/>
      <c r="BF314" s="251"/>
      <c r="BG314" s="251"/>
      <c r="BH314" s="251"/>
      <c r="BI314" s="251"/>
      <c r="BJ314" s="251"/>
      <c r="BK314" s="251"/>
      <c r="BL314" s="251"/>
      <c r="BM314" s="251"/>
      <c r="BN314" s="251"/>
      <c r="BO314" s="251"/>
      <c r="BP314" s="251"/>
      <c r="BQ314" s="251"/>
      <c r="BR314" s="251"/>
      <c r="BS314" s="251"/>
      <c r="BT314" s="251"/>
      <c r="BU314" s="251"/>
      <c r="BV314" s="251"/>
      <c r="BW314" s="251"/>
      <c r="BX314" s="251"/>
      <c r="BY314" s="251"/>
      <c r="BZ314" s="251"/>
      <c r="CA314" s="251"/>
      <c r="CB314" s="251"/>
      <c r="CC314" s="251"/>
      <c r="CD314" s="251"/>
      <c r="CE314" s="251"/>
      <c r="CF314" s="251"/>
      <c r="CG314" s="251"/>
      <c r="CH314" s="251"/>
      <c r="CI314" s="251"/>
      <c r="CJ314" s="251"/>
      <c r="CK314" s="251"/>
      <c r="CL314" s="251"/>
      <c r="CM314" s="251"/>
      <c r="CN314" s="251"/>
      <c r="CO314" s="251"/>
      <c r="CP314" s="251"/>
      <c r="CQ314" s="251"/>
      <c r="CR314" s="251"/>
      <c r="CS314" s="251"/>
      <c r="CT314" s="251"/>
      <c r="CU314" s="251"/>
      <c r="CV314" s="251"/>
      <c r="CW314" s="251"/>
      <c r="CX314" s="251"/>
      <c r="CY314" s="251"/>
      <c r="CZ314" s="251"/>
      <c r="DA314" s="251"/>
      <c r="DB314" s="251"/>
      <c r="DC314" s="251"/>
      <c r="DD314" s="251"/>
      <c r="DE314" s="251"/>
      <c r="DF314" s="251"/>
      <c r="DG314" s="251"/>
      <c r="DH314" s="251"/>
      <c r="DI314" s="251"/>
      <c r="DJ314" s="251"/>
      <c r="DK314" s="251"/>
      <c r="DL314" s="251"/>
      <c r="DM314" s="251"/>
      <c r="DN314" s="251"/>
      <c r="DO314" s="251"/>
      <c r="DP314" s="251"/>
      <c r="DQ314" s="251"/>
      <c r="DR314" s="251"/>
      <c r="DS314" s="251"/>
      <c r="DT314" s="251"/>
      <c r="DU314" s="251"/>
      <c r="DV314" s="251"/>
      <c r="DW314" s="251"/>
      <c r="DX314" s="251"/>
      <c r="DY314" s="251"/>
      <c r="DZ314" s="251"/>
      <c r="EA314" s="251"/>
      <c r="EB314" s="251"/>
      <c r="EC314" s="251"/>
      <c r="ED314" s="251"/>
      <c r="EE314" s="251"/>
      <c r="EF314" s="251"/>
      <c r="EG314" s="251"/>
      <c r="EH314" s="251"/>
      <c r="EI314" s="251"/>
      <c r="EJ314" s="251"/>
      <c r="EK314" s="251"/>
      <c r="EL314" s="251"/>
      <c r="EM314" s="251"/>
      <c r="EN314" s="251"/>
      <c r="EO314" s="251"/>
      <c r="EP314" s="251"/>
      <c r="EQ314" s="251"/>
      <c r="ER314" s="251"/>
      <c r="ES314" s="251"/>
      <c r="ET314" s="251"/>
      <c r="EU314" s="251"/>
      <c r="EV314" s="251"/>
      <c r="EW314" s="251"/>
      <c r="EX314" s="251"/>
      <c r="EY314" s="251"/>
      <c r="EZ314" s="251"/>
      <c r="FA314" s="251"/>
      <c r="FB314" s="251"/>
      <c r="FC314" s="251"/>
      <c r="FD314" s="251"/>
      <c r="FE314" s="251"/>
      <c r="FF314" s="251"/>
      <c r="FG314" s="251"/>
      <c r="FH314" s="251"/>
      <c r="FI314" s="251"/>
      <c r="FJ314" s="251"/>
      <c r="FK314" s="251"/>
      <c r="FL314" s="251"/>
      <c r="FM314" s="251"/>
      <c r="FN314" s="251"/>
      <c r="FO314" s="251"/>
      <c r="FP314" s="251"/>
      <c r="FQ314" s="251"/>
      <c r="FR314" s="251"/>
      <c r="FS314" s="251"/>
      <c r="FT314" s="251"/>
      <c r="FU314" s="251"/>
      <c r="FV314" s="251"/>
      <c r="FW314" s="251"/>
      <c r="FX314" s="251"/>
      <c r="FY314" s="251"/>
      <c r="FZ314" s="251"/>
      <c r="GA314" s="251"/>
      <c r="GB314" s="251"/>
      <c r="GC314" s="251"/>
      <c r="GD314" s="251"/>
      <c r="GE314" s="251"/>
      <c r="GF314" s="251"/>
      <c r="GG314" s="251"/>
      <c r="GH314" s="251"/>
      <c r="GI314" s="251"/>
      <c r="GJ314" s="251"/>
      <c r="GK314" s="251"/>
      <c r="GL314" s="251"/>
      <c r="GM314" s="251"/>
      <c r="GN314" s="251"/>
      <c r="GO314" s="251"/>
      <c r="GP314" s="251"/>
      <c r="GQ314" s="251"/>
      <c r="GR314" s="251"/>
      <c r="GS314" s="251"/>
      <c r="GT314" s="251"/>
      <c r="GU314" s="251"/>
      <c r="GV314" s="251"/>
      <c r="GW314" s="251"/>
      <c r="GX314" s="251"/>
      <c r="GY314" s="251"/>
      <c r="GZ314" s="251"/>
      <c r="HA314" s="251"/>
      <c r="HB314" s="251"/>
      <c r="HC314" s="251"/>
      <c r="HD314" s="251"/>
      <c r="HE314" s="251"/>
      <c r="HF314" s="251"/>
      <c r="HG314" s="251"/>
      <c r="HH314" s="251"/>
      <c r="HI314" s="251"/>
      <c r="HJ314" s="251"/>
      <c r="HK314" s="251"/>
      <c r="HL314" s="251"/>
      <c r="HM314" s="251"/>
      <c r="HN314" s="251"/>
      <c r="HO314" s="251"/>
      <c r="HP314" s="251"/>
      <c r="HQ314" s="251"/>
      <c r="HR314" s="251"/>
      <c r="HS314" s="251"/>
      <c r="HT314" s="251"/>
      <c r="HU314" s="251"/>
      <c r="HV314" s="251"/>
      <c r="HW314" s="251"/>
      <c r="HX314" s="251"/>
      <c r="HY314" s="251"/>
      <c r="HZ314" s="251"/>
      <c r="IA314" s="251"/>
      <c r="IB314" s="251"/>
      <c r="IC314" s="251"/>
      <c r="ID314" s="251"/>
      <c r="IE314" s="251"/>
      <c r="IF314" s="251"/>
      <c r="IG314" s="251"/>
      <c r="IH314" s="251"/>
      <c r="II314" s="251"/>
      <c r="IJ314" s="251"/>
      <c r="IK314" s="251"/>
      <c r="IL314" s="251"/>
      <c r="IM314" s="251"/>
      <c r="IN314" s="251"/>
      <c r="IO314" s="251"/>
      <c r="IP314" s="251"/>
      <c r="IQ314" s="251"/>
      <c r="IR314" s="251"/>
      <c r="IS314" s="251"/>
      <c r="IT314" s="251"/>
      <c r="IU314" s="251"/>
      <c r="IV314" s="251"/>
    </row>
    <row r="315" spans="1:256" ht="12.95" customHeight="1">
      <c r="A315" s="821"/>
      <c r="B315" s="797"/>
      <c r="C315" s="247" t="s">
        <v>1</v>
      </c>
      <c r="D315" s="248">
        <f t="shared" si="131"/>
        <v>2850565</v>
      </c>
      <c r="E315" s="249">
        <f t="shared" si="132"/>
        <v>54553</v>
      </c>
      <c r="F315" s="249">
        <f t="shared" si="133"/>
        <v>54553</v>
      </c>
      <c r="G315" s="249"/>
      <c r="H315" s="249">
        <f>54553</f>
        <v>54553</v>
      </c>
      <c r="I315" s="249"/>
      <c r="J315" s="249"/>
      <c r="K315" s="249"/>
      <c r="L315" s="249"/>
      <c r="M315" s="249">
        <f t="shared" si="134"/>
        <v>2796012</v>
      </c>
      <c r="N315" s="249">
        <v>2796012</v>
      </c>
      <c r="O315" s="249"/>
      <c r="P315" s="249"/>
      <c r="Q315" s="250"/>
      <c r="R315" s="250"/>
      <c r="S315" s="250"/>
      <c r="T315" s="250"/>
      <c r="U315" s="250"/>
      <c r="V315" s="251"/>
      <c r="W315" s="251"/>
      <c r="X315" s="251"/>
      <c r="Y315" s="251"/>
      <c r="Z315" s="251"/>
      <c r="AA315" s="251"/>
      <c r="AB315" s="251"/>
      <c r="AC315" s="251"/>
      <c r="AD315" s="251"/>
      <c r="AE315" s="251"/>
      <c r="AF315" s="251"/>
      <c r="AG315" s="251"/>
      <c r="AH315" s="251"/>
      <c r="AI315" s="251"/>
      <c r="AJ315" s="251"/>
      <c r="AK315" s="251"/>
      <c r="AL315" s="251"/>
      <c r="AM315" s="251"/>
      <c r="AN315" s="251"/>
      <c r="AO315" s="251"/>
      <c r="AP315" s="251"/>
      <c r="AQ315" s="251"/>
      <c r="AR315" s="251"/>
      <c r="AS315" s="251"/>
      <c r="AT315" s="251"/>
      <c r="AU315" s="251"/>
      <c r="AV315" s="251"/>
      <c r="AW315" s="251"/>
      <c r="AX315" s="251"/>
      <c r="AY315" s="251"/>
      <c r="AZ315" s="251"/>
      <c r="BA315" s="251"/>
      <c r="BB315" s="251"/>
      <c r="BC315" s="251"/>
      <c r="BD315" s="251"/>
      <c r="BE315" s="251"/>
      <c r="BF315" s="251"/>
      <c r="BG315" s="251"/>
      <c r="BH315" s="251"/>
      <c r="BI315" s="251"/>
      <c r="BJ315" s="251"/>
      <c r="BK315" s="251"/>
      <c r="BL315" s="251"/>
      <c r="BM315" s="251"/>
      <c r="BN315" s="251"/>
      <c r="BO315" s="251"/>
      <c r="BP315" s="251"/>
      <c r="BQ315" s="251"/>
      <c r="BR315" s="251"/>
      <c r="BS315" s="251"/>
      <c r="BT315" s="251"/>
      <c r="BU315" s="251"/>
      <c r="BV315" s="251"/>
      <c r="BW315" s="251"/>
      <c r="BX315" s="251"/>
      <c r="BY315" s="251"/>
      <c r="BZ315" s="251"/>
      <c r="CA315" s="251"/>
      <c r="CB315" s="251"/>
      <c r="CC315" s="251"/>
      <c r="CD315" s="251"/>
      <c r="CE315" s="251"/>
      <c r="CF315" s="251"/>
      <c r="CG315" s="251"/>
      <c r="CH315" s="251"/>
      <c r="CI315" s="251"/>
      <c r="CJ315" s="251"/>
      <c r="CK315" s="251"/>
      <c r="CL315" s="251"/>
      <c r="CM315" s="251"/>
      <c r="CN315" s="251"/>
      <c r="CO315" s="251"/>
      <c r="CP315" s="251"/>
      <c r="CQ315" s="251"/>
      <c r="CR315" s="251"/>
      <c r="CS315" s="251"/>
      <c r="CT315" s="251"/>
      <c r="CU315" s="251"/>
      <c r="CV315" s="251"/>
      <c r="CW315" s="251"/>
      <c r="CX315" s="251"/>
      <c r="CY315" s="251"/>
      <c r="CZ315" s="251"/>
      <c r="DA315" s="251"/>
      <c r="DB315" s="251"/>
      <c r="DC315" s="251"/>
      <c r="DD315" s="251"/>
      <c r="DE315" s="251"/>
      <c r="DF315" s="251"/>
      <c r="DG315" s="251"/>
      <c r="DH315" s="251"/>
      <c r="DI315" s="251"/>
      <c r="DJ315" s="251"/>
      <c r="DK315" s="251"/>
      <c r="DL315" s="251"/>
      <c r="DM315" s="251"/>
      <c r="DN315" s="251"/>
      <c r="DO315" s="251"/>
      <c r="DP315" s="251"/>
      <c r="DQ315" s="251"/>
      <c r="DR315" s="251"/>
      <c r="DS315" s="251"/>
      <c r="DT315" s="251"/>
      <c r="DU315" s="251"/>
      <c r="DV315" s="251"/>
      <c r="DW315" s="251"/>
      <c r="DX315" s="251"/>
      <c r="DY315" s="251"/>
      <c r="DZ315" s="251"/>
      <c r="EA315" s="251"/>
      <c r="EB315" s="251"/>
      <c r="EC315" s="251"/>
      <c r="ED315" s="251"/>
      <c r="EE315" s="251"/>
      <c r="EF315" s="251"/>
      <c r="EG315" s="251"/>
      <c r="EH315" s="251"/>
      <c r="EI315" s="251"/>
      <c r="EJ315" s="251"/>
      <c r="EK315" s="251"/>
      <c r="EL315" s="251"/>
      <c r="EM315" s="251"/>
      <c r="EN315" s="251"/>
      <c r="EO315" s="251"/>
      <c r="EP315" s="251"/>
      <c r="EQ315" s="251"/>
      <c r="ER315" s="251"/>
      <c r="ES315" s="251"/>
      <c r="ET315" s="251"/>
      <c r="EU315" s="251"/>
      <c r="EV315" s="251"/>
      <c r="EW315" s="251"/>
      <c r="EX315" s="251"/>
      <c r="EY315" s="251"/>
      <c r="EZ315" s="251"/>
      <c r="FA315" s="251"/>
      <c r="FB315" s="251"/>
      <c r="FC315" s="251"/>
      <c r="FD315" s="251"/>
      <c r="FE315" s="251"/>
      <c r="FF315" s="251"/>
      <c r="FG315" s="251"/>
      <c r="FH315" s="251"/>
      <c r="FI315" s="251"/>
      <c r="FJ315" s="251"/>
      <c r="FK315" s="251"/>
      <c r="FL315" s="251"/>
      <c r="FM315" s="251"/>
      <c r="FN315" s="251"/>
      <c r="FO315" s="251"/>
      <c r="FP315" s="251"/>
      <c r="FQ315" s="251"/>
      <c r="FR315" s="251"/>
      <c r="FS315" s="251"/>
      <c r="FT315" s="251"/>
      <c r="FU315" s="251"/>
      <c r="FV315" s="251"/>
      <c r="FW315" s="251"/>
      <c r="FX315" s="251"/>
      <c r="FY315" s="251"/>
      <c r="FZ315" s="251"/>
      <c r="GA315" s="251"/>
      <c r="GB315" s="251"/>
      <c r="GC315" s="251"/>
      <c r="GD315" s="251"/>
      <c r="GE315" s="251"/>
      <c r="GF315" s="251"/>
      <c r="GG315" s="251"/>
      <c r="GH315" s="251"/>
      <c r="GI315" s="251"/>
      <c r="GJ315" s="251"/>
      <c r="GK315" s="251"/>
      <c r="GL315" s="251"/>
      <c r="GM315" s="251"/>
      <c r="GN315" s="251"/>
      <c r="GO315" s="251"/>
      <c r="GP315" s="251"/>
      <c r="GQ315" s="251"/>
      <c r="GR315" s="251"/>
      <c r="GS315" s="251"/>
      <c r="GT315" s="251"/>
      <c r="GU315" s="251"/>
      <c r="GV315" s="251"/>
      <c r="GW315" s="251"/>
      <c r="GX315" s="251"/>
      <c r="GY315" s="251"/>
      <c r="GZ315" s="251"/>
      <c r="HA315" s="251"/>
      <c r="HB315" s="251"/>
      <c r="HC315" s="251"/>
      <c r="HD315" s="251"/>
      <c r="HE315" s="251"/>
      <c r="HF315" s="251"/>
      <c r="HG315" s="251"/>
      <c r="HH315" s="251"/>
      <c r="HI315" s="251"/>
      <c r="HJ315" s="251"/>
      <c r="HK315" s="251"/>
      <c r="HL315" s="251"/>
      <c r="HM315" s="251"/>
      <c r="HN315" s="251"/>
      <c r="HO315" s="251"/>
      <c r="HP315" s="251"/>
      <c r="HQ315" s="251"/>
      <c r="HR315" s="251"/>
      <c r="HS315" s="251"/>
      <c r="HT315" s="251"/>
      <c r="HU315" s="251"/>
      <c r="HV315" s="251"/>
      <c r="HW315" s="251"/>
      <c r="HX315" s="251"/>
      <c r="HY315" s="251"/>
      <c r="HZ315" s="251"/>
      <c r="IA315" s="251"/>
      <c r="IB315" s="251"/>
      <c r="IC315" s="251"/>
      <c r="ID315" s="251"/>
      <c r="IE315" s="251"/>
      <c r="IF315" s="251"/>
      <c r="IG315" s="251"/>
      <c r="IH315" s="251"/>
      <c r="II315" s="251"/>
      <c r="IJ315" s="251"/>
      <c r="IK315" s="251"/>
      <c r="IL315" s="251"/>
      <c r="IM315" s="251"/>
      <c r="IN315" s="251"/>
      <c r="IO315" s="251"/>
      <c r="IP315" s="251"/>
      <c r="IQ315" s="251"/>
      <c r="IR315" s="251"/>
      <c r="IS315" s="251"/>
      <c r="IT315" s="251"/>
      <c r="IU315" s="251"/>
      <c r="IV315" s="251"/>
    </row>
    <row r="316" spans="1:256" ht="12.95" customHeight="1">
      <c r="A316" s="822"/>
      <c r="B316" s="798"/>
      <c r="C316" s="247" t="s">
        <v>2</v>
      </c>
      <c r="D316" s="248">
        <f>D314+D315</f>
        <v>41455977</v>
      </c>
      <c r="E316" s="249">
        <f t="shared" ref="E316:P316" si="135">E314+E315</f>
        <v>23883279</v>
      </c>
      <c r="F316" s="249">
        <f t="shared" si="135"/>
        <v>23530569</v>
      </c>
      <c r="G316" s="249">
        <f t="shared" si="135"/>
        <v>20260934</v>
      </c>
      <c r="H316" s="249">
        <f t="shared" si="135"/>
        <v>3269635</v>
      </c>
      <c r="I316" s="249">
        <f t="shared" si="135"/>
        <v>0</v>
      </c>
      <c r="J316" s="249">
        <f t="shared" si="135"/>
        <v>12200</v>
      </c>
      <c r="K316" s="249">
        <f t="shared" si="135"/>
        <v>340510</v>
      </c>
      <c r="L316" s="249">
        <f t="shared" si="135"/>
        <v>0</v>
      </c>
      <c r="M316" s="249">
        <f t="shared" si="135"/>
        <v>17572698</v>
      </c>
      <c r="N316" s="249">
        <f t="shared" si="135"/>
        <v>17572698</v>
      </c>
      <c r="O316" s="249">
        <f t="shared" si="135"/>
        <v>6424532</v>
      </c>
      <c r="P316" s="249">
        <f t="shared" si="135"/>
        <v>0</v>
      </c>
      <c r="Q316" s="250"/>
      <c r="R316" s="250"/>
      <c r="S316" s="250"/>
      <c r="T316" s="250"/>
      <c r="U316" s="250"/>
      <c r="V316" s="251"/>
      <c r="W316" s="251"/>
      <c r="X316" s="251"/>
      <c r="Y316" s="251"/>
      <c r="Z316" s="251"/>
      <c r="AA316" s="251"/>
      <c r="AB316" s="251"/>
      <c r="AC316" s="251"/>
      <c r="AD316" s="251"/>
      <c r="AE316" s="251"/>
      <c r="AF316" s="251"/>
      <c r="AG316" s="251"/>
      <c r="AH316" s="251"/>
      <c r="AI316" s="251"/>
      <c r="AJ316" s="251"/>
      <c r="AK316" s="251"/>
      <c r="AL316" s="251"/>
      <c r="AM316" s="251"/>
      <c r="AN316" s="251"/>
      <c r="AO316" s="251"/>
      <c r="AP316" s="251"/>
      <c r="AQ316" s="251"/>
      <c r="AR316" s="251"/>
      <c r="AS316" s="251"/>
      <c r="AT316" s="251"/>
      <c r="AU316" s="251"/>
      <c r="AV316" s="251"/>
      <c r="AW316" s="251"/>
      <c r="AX316" s="251"/>
      <c r="AY316" s="251"/>
      <c r="AZ316" s="251"/>
      <c r="BA316" s="251"/>
      <c r="BB316" s="251"/>
      <c r="BC316" s="251"/>
      <c r="BD316" s="251"/>
      <c r="BE316" s="251"/>
      <c r="BF316" s="251"/>
      <c r="BG316" s="251"/>
      <c r="BH316" s="251"/>
      <c r="BI316" s="251"/>
      <c r="BJ316" s="251"/>
      <c r="BK316" s="251"/>
      <c r="BL316" s="251"/>
      <c r="BM316" s="251"/>
      <c r="BN316" s="251"/>
      <c r="BO316" s="251"/>
      <c r="BP316" s="251"/>
      <c r="BQ316" s="251"/>
      <c r="BR316" s="251"/>
      <c r="BS316" s="251"/>
      <c r="BT316" s="251"/>
      <c r="BU316" s="251"/>
      <c r="BV316" s="251"/>
      <c r="BW316" s="251"/>
      <c r="BX316" s="251"/>
      <c r="BY316" s="251"/>
      <c r="BZ316" s="251"/>
      <c r="CA316" s="251"/>
      <c r="CB316" s="251"/>
      <c r="CC316" s="251"/>
      <c r="CD316" s="251"/>
      <c r="CE316" s="251"/>
      <c r="CF316" s="251"/>
      <c r="CG316" s="251"/>
      <c r="CH316" s="251"/>
      <c r="CI316" s="251"/>
      <c r="CJ316" s="251"/>
      <c r="CK316" s="251"/>
      <c r="CL316" s="251"/>
      <c r="CM316" s="251"/>
      <c r="CN316" s="251"/>
      <c r="CO316" s="251"/>
      <c r="CP316" s="251"/>
      <c r="CQ316" s="251"/>
      <c r="CR316" s="251"/>
      <c r="CS316" s="251"/>
      <c r="CT316" s="251"/>
      <c r="CU316" s="251"/>
      <c r="CV316" s="251"/>
      <c r="CW316" s="251"/>
      <c r="CX316" s="251"/>
      <c r="CY316" s="251"/>
      <c r="CZ316" s="251"/>
      <c r="DA316" s="251"/>
      <c r="DB316" s="251"/>
      <c r="DC316" s="251"/>
      <c r="DD316" s="251"/>
      <c r="DE316" s="251"/>
      <c r="DF316" s="251"/>
      <c r="DG316" s="251"/>
      <c r="DH316" s="251"/>
      <c r="DI316" s="251"/>
      <c r="DJ316" s="251"/>
      <c r="DK316" s="251"/>
      <c r="DL316" s="251"/>
      <c r="DM316" s="251"/>
      <c r="DN316" s="251"/>
      <c r="DO316" s="251"/>
      <c r="DP316" s="251"/>
      <c r="DQ316" s="251"/>
      <c r="DR316" s="251"/>
      <c r="DS316" s="251"/>
      <c r="DT316" s="251"/>
      <c r="DU316" s="251"/>
      <c r="DV316" s="251"/>
      <c r="DW316" s="251"/>
      <c r="DX316" s="251"/>
      <c r="DY316" s="251"/>
      <c r="DZ316" s="251"/>
      <c r="EA316" s="251"/>
      <c r="EB316" s="251"/>
      <c r="EC316" s="251"/>
      <c r="ED316" s="251"/>
      <c r="EE316" s="251"/>
      <c r="EF316" s="251"/>
      <c r="EG316" s="251"/>
      <c r="EH316" s="251"/>
      <c r="EI316" s="251"/>
      <c r="EJ316" s="251"/>
      <c r="EK316" s="251"/>
      <c r="EL316" s="251"/>
      <c r="EM316" s="251"/>
      <c r="EN316" s="251"/>
      <c r="EO316" s="251"/>
      <c r="EP316" s="251"/>
      <c r="EQ316" s="251"/>
      <c r="ER316" s="251"/>
      <c r="ES316" s="251"/>
      <c r="ET316" s="251"/>
      <c r="EU316" s="251"/>
      <c r="EV316" s="251"/>
      <c r="EW316" s="251"/>
      <c r="EX316" s="251"/>
      <c r="EY316" s="251"/>
      <c r="EZ316" s="251"/>
      <c r="FA316" s="251"/>
      <c r="FB316" s="251"/>
      <c r="FC316" s="251"/>
      <c r="FD316" s="251"/>
      <c r="FE316" s="251"/>
      <c r="FF316" s="251"/>
      <c r="FG316" s="251"/>
      <c r="FH316" s="251"/>
      <c r="FI316" s="251"/>
      <c r="FJ316" s="251"/>
      <c r="FK316" s="251"/>
      <c r="FL316" s="251"/>
      <c r="FM316" s="251"/>
      <c r="FN316" s="251"/>
      <c r="FO316" s="251"/>
      <c r="FP316" s="251"/>
      <c r="FQ316" s="251"/>
      <c r="FR316" s="251"/>
      <c r="FS316" s="251"/>
      <c r="FT316" s="251"/>
      <c r="FU316" s="251"/>
      <c r="FV316" s="251"/>
      <c r="FW316" s="251"/>
      <c r="FX316" s="251"/>
      <c r="FY316" s="251"/>
      <c r="FZ316" s="251"/>
      <c r="GA316" s="251"/>
      <c r="GB316" s="251"/>
      <c r="GC316" s="251"/>
      <c r="GD316" s="251"/>
      <c r="GE316" s="251"/>
      <c r="GF316" s="251"/>
      <c r="GG316" s="251"/>
      <c r="GH316" s="251"/>
      <c r="GI316" s="251"/>
      <c r="GJ316" s="251"/>
      <c r="GK316" s="251"/>
      <c r="GL316" s="251"/>
      <c r="GM316" s="251"/>
      <c r="GN316" s="251"/>
      <c r="GO316" s="251"/>
      <c r="GP316" s="251"/>
      <c r="GQ316" s="251"/>
      <c r="GR316" s="251"/>
      <c r="GS316" s="251"/>
      <c r="GT316" s="251"/>
      <c r="GU316" s="251"/>
      <c r="GV316" s="251"/>
      <c r="GW316" s="251"/>
      <c r="GX316" s="251"/>
      <c r="GY316" s="251"/>
      <c r="GZ316" s="251"/>
      <c r="HA316" s="251"/>
      <c r="HB316" s="251"/>
      <c r="HC316" s="251"/>
      <c r="HD316" s="251"/>
      <c r="HE316" s="251"/>
      <c r="HF316" s="251"/>
      <c r="HG316" s="251"/>
      <c r="HH316" s="251"/>
      <c r="HI316" s="251"/>
      <c r="HJ316" s="251"/>
      <c r="HK316" s="251"/>
      <c r="HL316" s="251"/>
      <c r="HM316" s="251"/>
      <c r="HN316" s="251"/>
      <c r="HO316" s="251"/>
      <c r="HP316" s="251"/>
      <c r="HQ316" s="251"/>
      <c r="HR316" s="251"/>
      <c r="HS316" s="251"/>
      <c r="HT316" s="251"/>
      <c r="HU316" s="251"/>
      <c r="HV316" s="251"/>
      <c r="HW316" s="251"/>
      <c r="HX316" s="251"/>
      <c r="HY316" s="251"/>
      <c r="HZ316" s="251"/>
      <c r="IA316" s="251"/>
      <c r="IB316" s="251"/>
      <c r="IC316" s="251"/>
      <c r="ID316" s="251"/>
      <c r="IE316" s="251"/>
      <c r="IF316" s="251"/>
      <c r="IG316" s="251"/>
      <c r="IH316" s="251"/>
      <c r="II316" s="251"/>
      <c r="IJ316" s="251"/>
      <c r="IK316" s="251"/>
      <c r="IL316" s="251"/>
      <c r="IM316" s="251"/>
      <c r="IN316" s="251"/>
      <c r="IO316" s="251"/>
      <c r="IP316" s="251"/>
      <c r="IQ316" s="251"/>
      <c r="IR316" s="251"/>
      <c r="IS316" s="251"/>
      <c r="IT316" s="251"/>
      <c r="IU316" s="251"/>
      <c r="IV316" s="251"/>
    </row>
    <row r="317" spans="1:256" hidden="1">
      <c r="A317" s="820">
        <v>85404</v>
      </c>
      <c r="B317" s="796" t="s">
        <v>592</v>
      </c>
      <c r="C317" s="247" t="s">
        <v>0</v>
      </c>
      <c r="D317" s="248">
        <f t="shared" si="131"/>
        <v>1679911</v>
      </c>
      <c r="E317" s="249">
        <f t="shared" si="132"/>
        <v>1679911</v>
      </c>
      <c r="F317" s="249">
        <f t="shared" si="133"/>
        <v>1679911</v>
      </c>
      <c r="G317" s="249">
        <v>1561139</v>
      </c>
      <c r="H317" s="249">
        <v>118772</v>
      </c>
      <c r="I317" s="249">
        <v>0</v>
      </c>
      <c r="J317" s="249">
        <v>0</v>
      </c>
      <c r="K317" s="249">
        <v>0</v>
      </c>
      <c r="L317" s="249">
        <v>0</v>
      </c>
      <c r="M317" s="249">
        <f t="shared" si="134"/>
        <v>0</v>
      </c>
      <c r="N317" s="249">
        <v>0</v>
      </c>
      <c r="O317" s="249">
        <v>0</v>
      </c>
      <c r="P317" s="249">
        <v>0</v>
      </c>
      <c r="Q317" s="250"/>
      <c r="R317" s="250"/>
      <c r="S317" s="250"/>
      <c r="T317" s="250"/>
      <c r="U317" s="250"/>
      <c r="V317" s="251"/>
      <c r="W317" s="251"/>
      <c r="X317" s="251"/>
      <c r="Y317" s="251"/>
      <c r="Z317" s="251"/>
      <c r="AA317" s="251"/>
      <c r="AB317" s="251"/>
      <c r="AC317" s="251"/>
      <c r="AD317" s="251"/>
      <c r="AE317" s="251"/>
      <c r="AF317" s="251"/>
      <c r="AG317" s="251"/>
      <c r="AH317" s="251"/>
      <c r="AI317" s="251"/>
      <c r="AJ317" s="251"/>
      <c r="AK317" s="251"/>
      <c r="AL317" s="251"/>
      <c r="AM317" s="251"/>
      <c r="AN317" s="251"/>
      <c r="AO317" s="251"/>
      <c r="AP317" s="251"/>
      <c r="AQ317" s="251"/>
      <c r="AR317" s="251"/>
      <c r="AS317" s="251"/>
      <c r="AT317" s="251"/>
      <c r="AU317" s="251"/>
      <c r="AV317" s="251"/>
      <c r="AW317" s="251"/>
      <c r="AX317" s="251"/>
      <c r="AY317" s="251"/>
      <c r="AZ317" s="251"/>
      <c r="BA317" s="251"/>
      <c r="BB317" s="251"/>
      <c r="BC317" s="251"/>
      <c r="BD317" s="251"/>
      <c r="BE317" s="251"/>
      <c r="BF317" s="251"/>
      <c r="BG317" s="251"/>
      <c r="BH317" s="251"/>
      <c r="BI317" s="251"/>
      <c r="BJ317" s="251"/>
      <c r="BK317" s="251"/>
      <c r="BL317" s="251"/>
      <c r="BM317" s="251"/>
      <c r="BN317" s="251"/>
      <c r="BO317" s="251"/>
      <c r="BP317" s="251"/>
      <c r="BQ317" s="251"/>
      <c r="BR317" s="251"/>
      <c r="BS317" s="251"/>
      <c r="BT317" s="251"/>
      <c r="BU317" s="251"/>
      <c r="BV317" s="251"/>
      <c r="BW317" s="251"/>
      <c r="BX317" s="251"/>
      <c r="BY317" s="251"/>
      <c r="BZ317" s="251"/>
      <c r="CA317" s="251"/>
      <c r="CB317" s="251"/>
      <c r="CC317" s="251"/>
      <c r="CD317" s="251"/>
      <c r="CE317" s="251"/>
      <c r="CF317" s="251"/>
      <c r="CG317" s="251"/>
      <c r="CH317" s="251"/>
      <c r="CI317" s="251"/>
      <c r="CJ317" s="251"/>
      <c r="CK317" s="251"/>
      <c r="CL317" s="251"/>
      <c r="CM317" s="251"/>
      <c r="CN317" s="251"/>
      <c r="CO317" s="251"/>
      <c r="CP317" s="251"/>
      <c r="CQ317" s="251"/>
      <c r="CR317" s="251"/>
      <c r="CS317" s="251"/>
      <c r="CT317" s="251"/>
      <c r="CU317" s="251"/>
      <c r="CV317" s="251"/>
      <c r="CW317" s="251"/>
      <c r="CX317" s="251"/>
      <c r="CY317" s="251"/>
      <c r="CZ317" s="251"/>
      <c r="DA317" s="251"/>
      <c r="DB317" s="251"/>
      <c r="DC317" s="251"/>
      <c r="DD317" s="251"/>
      <c r="DE317" s="251"/>
      <c r="DF317" s="251"/>
      <c r="DG317" s="251"/>
      <c r="DH317" s="251"/>
      <c r="DI317" s="251"/>
      <c r="DJ317" s="251"/>
      <c r="DK317" s="251"/>
      <c r="DL317" s="251"/>
      <c r="DM317" s="251"/>
      <c r="DN317" s="251"/>
      <c r="DO317" s="251"/>
      <c r="DP317" s="251"/>
      <c r="DQ317" s="251"/>
      <c r="DR317" s="251"/>
      <c r="DS317" s="251"/>
      <c r="DT317" s="251"/>
      <c r="DU317" s="251"/>
      <c r="DV317" s="251"/>
      <c r="DW317" s="251"/>
      <c r="DX317" s="251"/>
      <c r="DY317" s="251"/>
      <c r="DZ317" s="251"/>
      <c r="EA317" s="251"/>
      <c r="EB317" s="251"/>
      <c r="EC317" s="251"/>
      <c r="ED317" s="251"/>
      <c r="EE317" s="251"/>
      <c r="EF317" s="251"/>
      <c r="EG317" s="251"/>
      <c r="EH317" s="251"/>
      <c r="EI317" s="251"/>
      <c r="EJ317" s="251"/>
      <c r="EK317" s="251"/>
      <c r="EL317" s="251"/>
      <c r="EM317" s="251"/>
      <c r="EN317" s="251"/>
      <c r="EO317" s="251"/>
      <c r="EP317" s="251"/>
      <c r="EQ317" s="251"/>
      <c r="ER317" s="251"/>
      <c r="ES317" s="251"/>
      <c r="ET317" s="251"/>
      <c r="EU317" s="251"/>
      <c r="EV317" s="251"/>
      <c r="EW317" s="251"/>
      <c r="EX317" s="251"/>
      <c r="EY317" s="251"/>
      <c r="EZ317" s="251"/>
      <c r="FA317" s="251"/>
      <c r="FB317" s="251"/>
      <c r="FC317" s="251"/>
      <c r="FD317" s="251"/>
      <c r="FE317" s="251"/>
      <c r="FF317" s="251"/>
      <c r="FG317" s="251"/>
      <c r="FH317" s="251"/>
      <c r="FI317" s="251"/>
      <c r="FJ317" s="251"/>
      <c r="FK317" s="251"/>
      <c r="FL317" s="251"/>
      <c r="FM317" s="251"/>
      <c r="FN317" s="251"/>
      <c r="FO317" s="251"/>
      <c r="FP317" s="251"/>
      <c r="FQ317" s="251"/>
      <c r="FR317" s="251"/>
      <c r="FS317" s="251"/>
      <c r="FT317" s="251"/>
      <c r="FU317" s="251"/>
      <c r="FV317" s="251"/>
      <c r="FW317" s="251"/>
      <c r="FX317" s="251"/>
      <c r="FY317" s="251"/>
      <c r="FZ317" s="251"/>
      <c r="GA317" s="251"/>
      <c r="GB317" s="251"/>
      <c r="GC317" s="251"/>
      <c r="GD317" s="251"/>
      <c r="GE317" s="251"/>
      <c r="GF317" s="251"/>
      <c r="GG317" s="251"/>
      <c r="GH317" s="251"/>
      <c r="GI317" s="251"/>
      <c r="GJ317" s="251"/>
      <c r="GK317" s="251"/>
      <c r="GL317" s="251"/>
      <c r="GM317" s="251"/>
      <c r="GN317" s="251"/>
      <c r="GO317" s="251"/>
      <c r="GP317" s="251"/>
      <c r="GQ317" s="251"/>
      <c r="GR317" s="251"/>
      <c r="GS317" s="251"/>
      <c r="GT317" s="251"/>
      <c r="GU317" s="251"/>
      <c r="GV317" s="251"/>
      <c r="GW317" s="251"/>
      <c r="GX317" s="251"/>
      <c r="GY317" s="251"/>
      <c r="GZ317" s="251"/>
      <c r="HA317" s="251"/>
      <c r="HB317" s="251"/>
      <c r="HC317" s="251"/>
      <c r="HD317" s="251"/>
      <c r="HE317" s="251"/>
      <c r="HF317" s="251"/>
      <c r="HG317" s="251"/>
      <c r="HH317" s="251"/>
      <c r="HI317" s="251"/>
      <c r="HJ317" s="251"/>
      <c r="HK317" s="251"/>
      <c r="HL317" s="251"/>
      <c r="HM317" s="251"/>
      <c r="HN317" s="251"/>
      <c r="HO317" s="251"/>
      <c r="HP317" s="251"/>
      <c r="HQ317" s="251"/>
      <c r="HR317" s="251"/>
      <c r="HS317" s="251"/>
      <c r="HT317" s="251"/>
      <c r="HU317" s="251"/>
      <c r="HV317" s="251"/>
      <c r="HW317" s="251"/>
      <c r="HX317" s="251"/>
      <c r="HY317" s="251"/>
      <c r="HZ317" s="251"/>
      <c r="IA317" s="251"/>
      <c r="IB317" s="251"/>
      <c r="IC317" s="251"/>
      <c r="ID317" s="251"/>
      <c r="IE317" s="251"/>
      <c r="IF317" s="251"/>
      <c r="IG317" s="251"/>
      <c r="IH317" s="251"/>
      <c r="II317" s="251"/>
      <c r="IJ317" s="251"/>
      <c r="IK317" s="251"/>
      <c r="IL317" s="251"/>
      <c r="IM317" s="251"/>
      <c r="IN317" s="251"/>
      <c r="IO317" s="251"/>
      <c r="IP317" s="251"/>
      <c r="IQ317" s="251"/>
      <c r="IR317" s="251"/>
      <c r="IS317" s="251"/>
      <c r="IT317" s="251"/>
      <c r="IU317" s="251"/>
      <c r="IV317" s="251"/>
    </row>
    <row r="318" spans="1:256" hidden="1">
      <c r="A318" s="821"/>
      <c r="B318" s="797"/>
      <c r="C318" s="247" t="s">
        <v>1</v>
      </c>
      <c r="D318" s="248">
        <f t="shared" si="131"/>
        <v>0</v>
      </c>
      <c r="E318" s="249">
        <f t="shared" si="132"/>
        <v>0</v>
      </c>
      <c r="F318" s="249">
        <f t="shared" si="133"/>
        <v>0</v>
      </c>
      <c r="G318" s="249"/>
      <c r="H318" s="249"/>
      <c r="I318" s="249"/>
      <c r="J318" s="249"/>
      <c r="K318" s="249"/>
      <c r="L318" s="249"/>
      <c r="M318" s="249">
        <f t="shared" si="134"/>
        <v>0</v>
      </c>
      <c r="N318" s="249"/>
      <c r="O318" s="249"/>
      <c r="P318" s="249"/>
      <c r="Q318" s="250"/>
      <c r="R318" s="250"/>
      <c r="S318" s="250"/>
      <c r="T318" s="250"/>
      <c r="U318" s="250"/>
      <c r="V318" s="251"/>
      <c r="W318" s="251"/>
      <c r="X318" s="251"/>
      <c r="Y318" s="251"/>
      <c r="Z318" s="251"/>
      <c r="AA318" s="251"/>
      <c r="AB318" s="251"/>
      <c r="AC318" s="251"/>
      <c r="AD318" s="251"/>
      <c r="AE318" s="251"/>
      <c r="AF318" s="251"/>
      <c r="AG318" s="251"/>
      <c r="AH318" s="251"/>
      <c r="AI318" s="251"/>
      <c r="AJ318" s="251"/>
      <c r="AK318" s="251"/>
      <c r="AL318" s="251"/>
      <c r="AM318" s="251"/>
      <c r="AN318" s="251"/>
      <c r="AO318" s="251"/>
      <c r="AP318" s="251"/>
      <c r="AQ318" s="251"/>
      <c r="AR318" s="251"/>
      <c r="AS318" s="251"/>
      <c r="AT318" s="251"/>
      <c r="AU318" s="251"/>
      <c r="AV318" s="251"/>
      <c r="AW318" s="251"/>
      <c r="AX318" s="251"/>
      <c r="AY318" s="251"/>
      <c r="AZ318" s="251"/>
      <c r="BA318" s="251"/>
      <c r="BB318" s="251"/>
      <c r="BC318" s="251"/>
      <c r="BD318" s="251"/>
      <c r="BE318" s="251"/>
      <c r="BF318" s="251"/>
      <c r="BG318" s="251"/>
      <c r="BH318" s="251"/>
      <c r="BI318" s="251"/>
      <c r="BJ318" s="251"/>
      <c r="BK318" s="251"/>
      <c r="BL318" s="251"/>
      <c r="BM318" s="251"/>
      <c r="BN318" s="251"/>
      <c r="BO318" s="251"/>
      <c r="BP318" s="251"/>
      <c r="BQ318" s="251"/>
      <c r="BR318" s="251"/>
      <c r="BS318" s="251"/>
      <c r="BT318" s="251"/>
      <c r="BU318" s="251"/>
      <c r="BV318" s="251"/>
      <c r="BW318" s="251"/>
      <c r="BX318" s="251"/>
      <c r="BY318" s="251"/>
      <c r="BZ318" s="251"/>
      <c r="CA318" s="251"/>
      <c r="CB318" s="251"/>
      <c r="CC318" s="251"/>
      <c r="CD318" s="251"/>
      <c r="CE318" s="251"/>
      <c r="CF318" s="251"/>
      <c r="CG318" s="251"/>
      <c r="CH318" s="251"/>
      <c r="CI318" s="251"/>
      <c r="CJ318" s="251"/>
      <c r="CK318" s="251"/>
      <c r="CL318" s="251"/>
      <c r="CM318" s="251"/>
      <c r="CN318" s="251"/>
      <c r="CO318" s="251"/>
      <c r="CP318" s="251"/>
      <c r="CQ318" s="251"/>
      <c r="CR318" s="251"/>
      <c r="CS318" s="251"/>
      <c r="CT318" s="251"/>
      <c r="CU318" s="251"/>
      <c r="CV318" s="251"/>
      <c r="CW318" s="251"/>
      <c r="CX318" s="251"/>
      <c r="CY318" s="251"/>
      <c r="CZ318" s="251"/>
      <c r="DA318" s="251"/>
      <c r="DB318" s="251"/>
      <c r="DC318" s="251"/>
      <c r="DD318" s="251"/>
      <c r="DE318" s="251"/>
      <c r="DF318" s="251"/>
      <c r="DG318" s="251"/>
      <c r="DH318" s="251"/>
      <c r="DI318" s="251"/>
      <c r="DJ318" s="251"/>
      <c r="DK318" s="251"/>
      <c r="DL318" s="251"/>
      <c r="DM318" s="251"/>
      <c r="DN318" s="251"/>
      <c r="DO318" s="251"/>
      <c r="DP318" s="251"/>
      <c r="DQ318" s="251"/>
      <c r="DR318" s="251"/>
      <c r="DS318" s="251"/>
      <c r="DT318" s="251"/>
      <c r="DU318" s="251"/>
      <c r="DV318" s="251"/>
      <c r="DW318" s="251"/>
      <c r="DX318" s="251"/>
      <c r="DY318" s="251"/>
      <c r="DZ318" s="251"/>
      <c r="EA318" s="251"/>
      <c r="EB318" s="251"/>
      <c r="EC318" s="251"/>
      <c r="ED318" s="251"/>
      <c r="EE318" s="251"/>
      <c r="EF318" s="251"/>
      <c r="EG318" s="251"/>
      <c r="EH318" s="251"/>
      <c r="EI318" s="251"/>
      <c r="EJ318" s="251"/>
      <c r="EK318" s="251"/>
      <c r="EL318" s="251"/>
      <c r="EM318" s="251"/>
      <c r="EN318" s="251"/>
      <c r="EO318" s="251"/>
      <c r="EP318" s="251"/>
      <c r="EQ318" s="251"/>
      <c r="ER318" s="251"/>
      <c r="ES318" s="251"/>
      <c r="ET318" s="251"/>
      <c r="EU318" s="251"/>
      <c r="EV318" s="251"/>
      <c r="EW318" s="251"/>
      <c r="EX318" s="251"/>
      <c r="EY318" s="251"/>
      <c r="EZ318" s="251"/>
      <c r="FA318" s="251"/>
      <c r="FB318" s="251"/>
      <c r="FC318" s="251"/>
      <c r="FD318" s="251"/>
      <c r="FE318" s="251"/>
      <c r="FF318" s="251"/>
      <c r="FG318" s="251"/>
      <c r="FH318" s="251"/>
      <c r="FI318" s="251"/>
      <c r="FJ318" s="251"/>
      <c r="FK318" s="251"/>
      <c r="FL318" s="251"/>
      <c r="FM318" s="251"/>
      <c r="FN318" s="251"/>
      <c r="FO318" s="251"/>
      <c r="FP318" s="251"/>
      <c r="FQ318" s="251"/>
      <c r="FR318" s="251"/>
      <c r="FS318" s="251"/>
      <c r="FT318" s="251"/>
      <c r="FU318" s="251"/>
      <c r="FV318" s="251"/>
      <c r="FW318" s="251"/>
      <c r="FX318" s="251"/>
      <c r="FY318" s="251"/>
      <c r="FZ318" s="251"/>
      <c r="GA318" s="251"/>
      <c r="GB318" s="251"/>
      <c r="GC318" s="251"/>
      <c r="GD318" s="251"/>
      <c r="GE318" s="251"/>
      <c r="GF318" s="251"/>
      <c r="GG318" s="251"/>
      <c r="GH318" s="251"/>
      <c r="GI318" s="251"/>
      <c r="GJ318" s="251"/>
      <c r="GK318" s="251"/>
      <c r="GL318" s="251"/>
      <c r="GM318" s="251"/>
      <c r="GN318" s="251"/>
      <c r="GO318" s="251"/>
      <c r="GP318" s="251"/>
      <c r="GQ318" s="251"/>
      <c r="GR318" s="251"/>
      <c r="GS318" s="251"/>
      <c r="GT318" s="251"/>
      <c r="GU318" s="251"/>
      <c r="GV318" s="251"/>
      <c r="GW318" s="251"/>
      <c r="GX318" s="251"/>
      <c r="GY318" s="251"/>
      <c r="GZ318" s="251"/>
      <c r="HA318" s="251"/>
      <c r="HB318" s="251"/>
      <c r="HC318" s="251"/>
      <c r="HD318" s="251"/>
      <c r="HE318" s="251"/>
      <c r="HF318" s="251"/>
      <c r="HG318" s="251"/>
      <c r="HH318" s="251"/>
      <c r="HI318" s="251"/>
      <c r="HJ318" s="251"/>
      <c r="HK318" s="251"/>
      <c r="HL318" s="251"/>
      <c r="HM318" s="251"/>
      <c r="HN318" s="251"/>
      <c r="HO318" s="251"/>
      <c r="HP318" s="251"/>
      <c r="HQ318" s="251"/>
      <c r="HR318" s="251"/>
      <c r="HS318" s="251"/>
      <c r="HT318" s="251"/>
      <c r="HU318" s="251"/>
      <c r="HV318" s="251"/>
      <c r="HW318" s="251"/>
      <c r="HX318" s="251"/>
      <c r="HY318" s="251"/>
      <c r="HZ318" s="251"/>
      <c r="IA318" s="251"/>
      <c r="IB318" s="251"/>
      <c r="IC318" s="251"/>
      <c r="ID318" s="251"/>
      <c r="IE318" s="251"/>
      <c r="IF318" s="251"/>
      <c r="IG318" s="251"/>
      <c r="IH318" s="251"/>
      <c r="II318" s="251"/>
      <c r="IJ318" s="251"/>
      <c r="IK318" s="251"/>
      <c r="IL318" s="251"/>
      <c r="IM318" s="251"/>
      <c r="IN318" s="251"/>
      <c r="IO318" s="251"/>
      <c r="IP318" s="251"/>
      <c r="IQ318" s="251"/>
      <c r="IR318" s="251"/>
      <c r="IS318" s="251"/>
      <c r="IT318" s="251"/>
      <c r="IU318" s="251"/>
      <c r="IV318" s="251"/>
    </row>
    <row r="319" spans="1:256" hidden="1">
      <c r="A319" s="822"/>
      <c r="B319" s="798"/>
      <c r="C319" s="247" t="s">
        <v>2</v>
      </c>
      <c r="D319" s="248">
        <f>D317+D318</f>
        <v>1679911</v>
      </c>
      <c r="E319" s="249">
        <f t="shared" ref="E319:P319" si="136">E317+E318</f>
        <v>1679911</v>
      </c>
      <c r="F319" s="249">
        <f t="shared" si="136"/>
        <v>1679911</v>
      </c>
      <c r="G319" s="249">
        <f t="shared" si="136"/>
        <v>1561139</v>
      </c>
      <c r="H319" s="249">
        <f t="shared" si="136"/>
        <v>118772</v>
      </c>
      <c r="I319" s="249">
        <f t="shared" si="136"/>
        <v>0</v>
      </c>
      <c r="J319" s="249">
        <f t="shared" si="136"/>
        <v>0</v>
      </c>
      <c r="K319" s="249">
        <f t="shared" si="136"/>
        <v>0</v>
      </c>
      <c r="L319" s="249">
        <f t="shared" si="136"/>
        <v>0</v>
      </c>
      <c r="M319" s="249">
        <f t="shared" si="136"/>
        <v>0</v>
      </c>
      <c r="N319" s="249">
        <f t="shared" si="136"/>
        <v>0</v>
      </c>
      <c r="O319" s="249">
        <f t="shared" si="136"/>
        <v>0</v>
      </c>
      <c r="P319" s="249">
        <f t="shared" si="136"/>
        <v>0</v>
      </c>
      <c r="Q319" s="250"/>
      <c r="R319" s="250"/>
      <c r="S319" s="250"/>
      <c r="T319" s="250"/>
      <c r="U319" s="250"/>
      <c r="V319" s="251"/>
      <c r="W319" s="251"/>
      <c r="X319" s="251"/>
      <c r="Y319" s="251"/>
      <c r="Z319" s="251"/>
      <c r="AA319" s="251"/>
      <c r="AB319" s="251"/>
      <c r="AC319" s="251"/>
      <c r="AD319" s="251"/>
      <c r="AE319" s="251"/>
      <c r="AF319" s="251"/>
      <c r="AG319" s="251"/>
      <c r="AH319" s="251"/>
      <c r="AI319" s="251"/>
      <c r="AJ319" s="251"/>
      <c r="AK319" s="251"/>
      <c r="AL319" s="251"/>
      <c r="AM319" s="251"/>
      <c r="AN319" s="251"/>
      <c r="AO319" s="251"/>
      <c r="AP319" s="251"/>
      <c r="AQ319" s="251"/>
      <c r="AR319" s="251"/>
      <c r="AS319" s="251"/>
      <c r="AT319" s="251"/>
      <c r="AU319" s="251"/>
      <c r="AV319" s="251"/>
      <c r="AW319" s="251"/>
      <c r="AX319" s="251"/>
      <c r="AY319" s="251"/>
      <c r="AZ319" s="251"/>
      <c r="BA319" s="251"/>
      <c r="BB319" s="251"/>
      <c r="BC319" s="251"/>
      <c r="BD319" s="251"/>
      <c r="BE319" s="251"/>
      <c r="BF319" s="251"/>
      <c r="BG319" s="251"/>
      <c r="BH319" s="251"/>
      <c r="BI319" s="251"/>
      <c r="BJ319" s="251"/>
      <c r="BK319" s="251"/>
      <c r="BL319" s="251"/>
      <c r="BM319" s="251"/>
      <c r="BN319" s="251"/>
      <c r="BO319" s="251"/>
      <c r="BP319" s="251"/>
      <c r="BQ319" s="251"/>
      <c r="BR319" s="251"/>
      <c r="BS319" s="251"/>
      <c r="BT319" s="251"/>
      <c r="BU319" s="251"/>
      <c r="BV319" s="251"/>
      <c r="BW319" s="251"/>
      <c r="BX319" s="251"/>
      <c r="BY319" s="251"/>
      <c r="BZ319" s="251"/>
      <c r="CA319" s="251"/>
      <c r="CB319" s="251"/>
      <c r="CC319" s="251"/>
      <c r="CD319" s="251"/>
      <c r="CE319" s="251"/>
      <c r="CF319" s="251"/>
      <c r="CG319" s="251"/>
      <c r="CH319" s="251"/>
      <c r="CI319" s="251"/>
      <c r="CJ319" s="251"/>
      <c r="CK319" s="251"/>
      <c r="CL319" s="251"/>
      <c r="CM319" s="251"/>
      <c r="CN319" s="251"/>
      <c r="CO319" s="251"/>
      <c r="CP319" s="251"/>
      <c r="CQ319" s="251"/>
      <c r="CR319" s="251"/>
      <c r="CS319" s="251"/>
      <c r="CT319" s="251"/>
      <c r="CU319" s="251"/>
      <c r="CV319" s="251"/>
      <c r="CW319" s="251"/>
      <c r="CX319" s="251"/>
      <c r="CY319" s="251"/>
      <c r="CZ319" s="251"/>
      <c r="DA319" s="251"/>
      <c r="DB319" s="251"/>
      <c r="DC319" s="251"/>
      <c r="DD319" s="251"/>
      <c r="DE319" s="251"/>
      <c r="DF319" s="251"/>
      <c r="DG319" s="251"/>
      <c r="DH319" s="251"/>
      <c r="DI319" s="251"/>
      <c r="DJ319" s="251"/>
      <c r="DK319" s="251"/>
      <c r="DL319" s="251"/>
      <c r="DM319" s="251"/>
      <c r="DN319" s="251"/>
      <c r="DO319" s="251"/>
      <c r="DP319" s="251"/>
      <c r="DQ319" s="251"/>
      <c r="DR319" s="251"/>
      <c r="DS319" s="251"/>
      <c r="DT319" s="251"/>
      <c r="DU319" s="251"/>
      <c r="DV319" s="251"/>
      <c r="DW319" s="251"/>
      <c r="DX319" s="251"/>
      <c r="DY319" s="251"/>
      <c r="DZ319" s="251"/>
      <c r="EA319" s="251"/>
      <c r="EB319" s="251"/>
      <c r="EC319" s="251"/>
      <c r="ED319" s="251"/>
      <c r="EE319" s="251"/>
      <c r="EF319" s="251"/>
      <c r="EG319" s="251"/>
      <c r="EH319" s="251"/>
      <c r="EI319" s="251"/>
      <c r="EJ319" s="251"/>
      <c r="EK319" s="251"/>
      <c r="EL319" s="251"/>
      <c r="EM319" s="251"/>
      <c r="EN319" s="251"/>
      <c r="EO319" s="251"/>
      <c r="EP319" s="251"/>
      <c r="EQ319" s="251"/>
      <c r="ER319" s="251"/>
      <c r="ES319" s="251"/>
      <c r="ET319" s="251"/>
      <c r="EU319" s="251"/>
      <c r="EV319" s="251"/>
      <c r="EW319" s="251"/>
      <c r="EX319" s="251"/>
      <c r="EY319" s="251"/>
      <c r="EZ319" s="251"/>
      <c r="FA319" s="251"/>
      <c r="FB319" s="251"/>
      <c r="FC319" s="251"/>
      <c r="FD319" s="251"/>
      <c r="FE319" s="251"/>
      <c r="FF319" s="251"/>
      <c r="FG319" s="251"/>
      <c r="FH319" s="251"/>
      <c r="FI319" s="251"/>
      <c r="FJ319" s="251"/>
      <c r="FK319" s="251"/>
      <c r="FL319" s="251"/>
      <c r="FM319" s="251"/>
      <c r="FN319" s="251"/>
      <c r="FO319" s="251"/>
      <c r="FP319" s="251"/>
      <c r="FQ319" s="251"/>
      <c r="FR319" s="251"/>
      <c r="FS319" s="251"/>
      <c r="FT319" s="251"/>
      <c r="FU319" s="251"/>
      <c r="FV319" s="251"/>
      <c r="FW319" s="251"/>
      <c r="FX319" s="251"/>
      <c r="FY319" s="251"/>
      <c r="FZ319" s="251"/>
      <c r="GA319" s="251"/>
      <c r="GB319" s="251"/>
      <c r="GC319" s="251"/>
      <c r="GD319" s="251"/>
      <c r="GE319" s="251"/>
      <c r="GF319" s="251"/>
      <c r="GG319" s="251"/>
      <c r="GH319" s="251"/>
      <c r="GI319" s="251"/>
      <c r="GJ319" s="251"/>
      <c r="GK319" s="251"/>
      <c r="GL319" s="251"/>
      <c r="GM319" s="251"/>
      <c r="GN319" s="251"/>
      <c r="GO319" s="251"/>
      <c r="GP319" s="251"/>
      <c r="GQ319" s="251"/>
      <c r="GR319" s="251"/>
      <c r="GS319" s="251"/>
      <c r="GT319" s="251"/>
      <c r="GU319" s="251"/>
      <c r="GV319" s="251"/>
      <c r="GW319" s="251"/>
      <c r="GX319" s="251"/>
      <c r="GY319" s="251"/>
      <c r="GZ319" s="251"/>
      <c r="HA319" s="251"/>
      <c r="HB319" s="251"/>
      <c r="HC319" s="251"/>
      <c r="HD319" s="251"/>
      <c r="HE319" s="251"/>
      <c r="HF319" s="251"/>
      <c r="HG319" s="251"/>
      <c r="HH319" s="251"/>
      <c r="HI319" s="251"/>
      <c r="HJ319" s="251"/>
      <c r="HK319" s="251"/>
      <c r="HL319" s="251"/>
      <c r="HM319" s="251"/>
      <c r="HN319" s="251"/>
      <c r="HO319" s="251"/>
      <c r="HP319" s="251"/>
      <c r="HQ319" s="251"/>
      <c r="HR319" s="251"/>
      <c r="HS319" s="251"/>
      <c r="HT319" s="251"/>
      <c r="HU319" s="251"/>
      <c r="HV319" s="251"/>
      <c r="HW319" s="251"/>
      <c r="HX319" s="251"/>
      <c r="HY319" s="251"/>
      <c r="HZ319" s="251"/>
      <c r="IA319" s="251"/>
      <c r="IB319" s="251"/>
      <c r="IC319" s="251"/>
      <c r="ID319" s="251"/>
      <c r="IE319" s="251"/>
      <c r="IF319" s="251"/>
      <c r="IG319" s="251"/>
      <c r="IH319" s="251"/>
      <c r="II319" s="251"/>
      <c r="IJ319" s="251"/>
      <c r="IK319" s="251"/>
      <c r="IL319" s="251"/>
      <c r="IM319" s="251"/>
      <c r="IN319" s="251"/>
      <c r="IO319" s="251"/>
      <c r="IP319" s="251"/>
      <c r="IQ319" s="251"/>
      <c r="IR319" s="251"/>
      <c r="IS319" s="251"/>
      <c r="IT319" s="251"/>
      <c r="IU319" s="251"/>
      <c r="IV319" s="251"/>
    </row>
    <row r="320" spans="1:256" ht="12.95" customHeight="1">
      <c r="A320" s="820">
        <v>85407</v>
      </c>
      <c r="B320" s="796" t="s">
        <v>183</v>
      </c>
      <c r="C320" s="247" t="s">
        <v>0</v>
      </c>
      <c r="D320" s="248">
        <f t="shared" si="131"/>
        <v>4111198</v>
      </c>
      <c r="E320" s="249">
        <f t="shared" si="132"/>
        <v>4111198</v>
      </c>
      <c r="F320" s="249">
        <f t="shared" si="133"/>
        <v>4098183</v>
      </c>
      <c r="G320" s="249">
        <v>3951010</v>
      </c>
      <c r="H320" s="249">
        <v>147173</v>
      </c>
      <c r="I320" s="249">
        <v>0</v>
      </c>
      <c r="J320" s="249">
        <v>13015</v>
      </c>
      <c r="K320" s="249">
        <v>0</v>
      </c>
      <c r="L320" s="249">
        <v>0</v>
      </c>
      <c r="M320" s="249">
        <f t="shared" si="134"/>
        <v>0</v>
      </c>
      <c r="N320" s="249">
        <v>0</v>
      </c>
      <c r="O320" s="249">
        <v>0</v>
      </c>
      <c r="P320" s="249">
        <v>0</v>
      </c>
      <c r="Q320" s="250"/>
      <c r="R320" s="250"/>
      <c r="S320" s="250"/>
      <c r="T320" s="250"/>
      <c r="U320" s="250"/>
      <c r="V320" s="251"/>
      <c r="W320" s="251"/>
      <c r="X320" s="251"/>
      <c r="Y320" s="251"/>
      <c r="Z320" s="251"/>
      <c r="AA320" s="251"/>
      <c r="AB320" s="251"/>
      <c r="AC320" s="251"/>
      <c r="AD320" s="251"/>
      <c r="AE320" s="251"/>
      <c r="AF320" s="251"/>
      <c r="AG320" s="251"/>
      <c r="AH320" s="251"/>
      <c r="AI320" s="251"/>
      <c r="AJ320" s="251"/>
      <c r="AK320" s="251"/>
      <c r="AL320" s="251"/>
      <c r="AM320" s="251"/>
      <c r="AN320" s="251"/>
      <c r="AO320" s="251"/>
      <c r="AP320" s="251"/>
      <c r="AQ320" s="251"/>
      <c r="AR320" s="251"/>
      <c r="AS320" s="251"/>
      <c r="AT320" s="251"/>
      <c r="AU320" s="251"/>
      <c r="AV320" s="251"/>
      <c r="AW320" s="251"/>
      <c r="AX320" s="251"/>
      <c r="AY320" s="251"/>
      <c r="AZ320" s="251"/>
      <c r="BA320" s="251"/>
      <c r="BB320" s="251"/>
      <c r="BC320" s="251"/>
      <c r="BD320" s="251"/>
      <c r="BE320" s="251"/>
      <c r="BF320" s="251"/>
      <c r="BG320" s="251"/>
      <c r="BH320" s="251"/>
      <c r="BI320" s="251"/>
      <c r="BJ320" s="251"/>
      <c r="BK320" s="251"/>
      <c r="BL320" s="251"/>
      <c r="BM320" s="251"/>
      <c r="BN320" s="251"/>
      <c r="BO320" s="251"/>
      <c r="BP320" s="251"/>
      <c r="BQ320" s="251"/>
      <c r="BR320" s="251"/>
      <c r="BS320" s="251"/>
      <c r="BT320" s="251"/>
      <c r="BU320" s="251"/>
      <c r="BV320" s="251"/>
      <c r="BW320" s="251"/>
      <c r="BX320" s="251"/>
      <c r="BY320" s="251"/>
      <c r="BZ320" s="251"/>
      <c r="CA320" s="251"/>
      <c r="CB320" s="251"/>
      <c r="CC320" s="251"/>
      <c r="CD320" s="251"/>
      <c r="CE320" s="251"/>
      <c r="CF320" s="251"/>
      <c r="CG320" s="251"/>
      <c r="CH320" s="251"/>
      <c r="CI320" s="251"/>
      <c r="CJ320" s="251"/>
      <c r="CK320" s="251"/>
      <c r="CL320" s="251"/>
      <c r="CM320" s="251"/>
      <c r="CN320" s="251"/>
      <c r="CO320" s="251"/>
      <c r="CP320" s="251"/>
      <c r="CQ320" s="251"/>
      <c r="CR320" s="251"/>
      <c r="CS320" s="251"/>
      <c r="CT320" s="251"/>
      <c r="CU320" s="251"/>
      <c r="CV320" s="251"/>
      <c r="CW320" s="251"/>
      <c r="CX320" s="251"/>
      <c r="CY320" s="251"/>
      <c r="CZ320" s="251"/>
      <c r="DA320" s="251"/>
      <c r="DB320" s="251"/>
      <c r="DC320" s="251"/>
      <c r="DD320" s="251"/>
      <c r="DE320" s="251"/>
      <c r="DF320" s="251"/>
      <c r="DG320" s="251"/>
      <c r="DH320" s="251"/>
      <c r="DI320" s="251"/>
      <c r="DJ320" s="251"/>
      <c r="DK320" s="251"/>
      <c r="DL320" s="251"/>
      <c r="DM320" s="251"/>
      <c r="DN320" s="251"/>
      <c r="DO320" s="251"/>
      <c r="DP320" s="251"/>
      <c r="DQ320" s="251"/>
      <c r="DR320" s="251"/>
      <c r="DS320" s="251"/>
      <c r="DT320" s="251"/>
      <c r="DU320" s="251"/>
      <c r="DV320" s="251"/>
      <c r="DW320" s="251"/>
      <c r="DX320" s="251"/>
      <c r="DY320" s="251"/>
      <c r="DZ320" s="251"/>
      <c r="EA320" s="251"/>
      <c r="EB320" s="251"/>
      <c r="EC320" s="251"/>
      <c r="ED320" s="251"/>
      <c r="EE320" s="251"/>
      <c r="EF320" s="251"/>
      <c r="EG320" s="251"/>
      <c r="EH320" s="251"/>
      <c r="EI320" s="251"/>
      <c r="EJ320" s="251"/>
      <c r="EK320" s="251"/>
      <c r="EL320" s="251"/>
      <c r="EM320" s="251"/>
      <c r="EN320" s="251"/>
      <c r="EO320" s="251"/>
      <c r="EP320" s="251"/>
      <c r="EQ320" s="251"/>
      <c r="ER320" s="251"/>
      <c r="ES320" s="251"/>
      <c r="ET320" s="251"/>
      <c r="EU320" s="251"/>
      <c r="EV320" s="251"/>
      <c r="EW320" s="251"/>
      <c r="EX320" s="251"/>
      <c r="EY320" s="251"/>
      <c r="EZ320" s="251"/>
      <c r="FA320" s="251"/>
      <c r="FB320" s="251"/>
      <c r="FC320" s="251"/>
      <c r="FD320" s="251"/>
      <c r="FE320" s="251"/>
      <c r="FF320" s="251"/>
      <c r="FG320" s="251"/>
      <c r="FH320" s="251"/>
      <c r="FI320" s="251"/>
      <c r="FJ320" s="251"/>
      <c r="FK320" s="251"/>
      <c r="FL320" s="251"/>
      <c r="FM320" s="251"/>
      <c r="FN320" s="251"/>
      <c r="FO320" s="251"/>
      <c r="FP320" s="251"/>
      <c r="FQ320" s="251"/>
      <c r="FR320" s="251"/>
      <c r="FS320" s="251"/>
      <c r="FT320" s="251"/>
      <c r="FU320" s="251"/>
      <c r="FV320" s="251"/>
      <c r="FW320" s="251"/>
      <c r="FX320" s="251"/>
      <c r="FY320" s="251"/>
      <c r="FZ320" s="251"/>
      <c r="GA320" s="251"/>
      <c r="GB320" s="251"/>
      <c r="GC320" s="251"/>
      <c r="GD320" s="251"/>
      <c r="GE320" s="251"/>
      <c r="GF320" s="251"/>
      <c r="GG320" s="251"/>
      <c r="GH320" s="251"/>
      <c r="GI320" s="251"/>
      <c r="GJ320" s="251"/>
      <c r="GK320" s="251"/>
      <c r="GL320" s="251"/>
      <c r="GM320" s="251"/>
      <c r="GN320" s="251"/>
      <c r="GO320" s="251"/>
      <c r="GP320" s="251"/>
      <c r="GQ320" s="251"/>
      <c r="GR320" s="251"/>
      <c r="GS320" s="251"/>
      <c r="GT320" s="251"/>
      <c r="GU320" s="251"/>
      <c r="GV320" s="251"/>
      <c r="GW320" s="251"/>
      <c r="GX320" s="251"/>
      <c r="GY320" s="251"/>
      <c r="GZ320" s="251"/>
      <c r="HA320" s="251"/>
      <c r="HB320" s="251"/>
      <c r="HC320" s="251"/>
      <c r="HD320" s="251"/>
      <c r="HE320" s="251"/>
      <c r="HF320" s="251"/>
      <c r="HG320" s="251"/>
      <c r="HH320" s="251"/>
      <c r="HI320" s="251"/>
      <c r="HJ320" s="251"/>
      <c r="HK320" s="251"/>
      <c r="HL320" s="251"/>
      <c r="HM320" s="251"/>
      <c r="HN320" s="251"/>
      <c r="HO320" s="251"/>
      <c r="HP320" s="251"/>
      <c r="HQ320" s="251"/>
      <c r="HR320" s="251"/>
      <c r="HS320" s="251"/>
      <c r="HT320" s="251"/>
      <c r="HU320" s="251"/>
      <c r="HV320" s="251"/>
      <c r="HW320" s="251"/>
      <c r="HX320" s="251"/>
      <c r="HY320" s="251"/>
      <c r="HZ320" s="251"/>
      <c r="IA320" s="251"/>
      <c r="IB320" s="251"/>
      <c r="IC320" s="251"/>
      <c r="ID320" s="251"/>
      <c r="IE320" s="251"/>
      <c r="IF320" s="251"/>
      <c r="IG320" s="251"/>
      <c r="IH320" s="251"/>
      <c r="II320" s="251"/>
      <c r="IJ320" s="251"/>
      <c r="IK320" s="251"/>
      <c r="IL320" s="251"/>
      <c r="IM320" s="251"/>
      <c r="IN320" s="251"/>
      <c r="IO320" s="251"/>
      <c r="IP320" s="251"/>
      <c r="IQ320" s="251"/>
      <c r="IR320" s="251"/>
      <c r="IS320" s="251"/>
      <c r="IT320" s="251"/>
      <c r="IU320" s="251"/>
      <c r="IV320" s="251"/>
    </row>
    <row r="321" spans="1:256" ht="12.95" customHeight="1">
      <c r="A321" s="821"/>
      <c r="B321" s="797"/>
      <c r="C321" s="247" t="s">
        <v>1</v>
      </c>
      <c r="D321" s="248">
        <f t="shared" si="131"/>
        <v>165680</v>
      </c>
      <c r="E321" s="249">
        <f t="shared" si="132"/>
        <v>165680</v>
      </c>
      <c r="F321" s="249">
        <f t="shared" si="133"/>
        <v>165680</v>
      </c>
      <c r="G321" s="249">
        <f>165680-5215</f>
        <v>160465</v>
      </c>
      <c r="H321" s="249">
        <v>5215</v>
      </c>
      <c r="I321" s="249"/>
      <c r="J321" s="249"/>
      <c r="K321" s="249"/>
      <c r="L321" s="249"/>
      <c r="M321" s="249">
        <f t="shared" si="134"/>
        <v>0</v>
      </c>
      <c r="N321" s="249"/>
      <c r="O321" s="249"/>
      <c r="P321" s="249"/>
      <c r="Q321" s="250"/>
      <c r="R321" s="250"/>
      <c r="S321" s="250"/>
      <c r="T321" s="250"/>
      <c r="U321" s="250"/>
      <c r="V321" s="251"/>
      <c r="W321" s="251"/>
      <c r="X321" s="251"/>
      <c r="Y321" s="251"/>
      <c r="Z321" s="251"/>
      <c r="AA321" s="251"/>
      <c r="AB321" s="251"/>
      <c r="AC321" s="251"/>
      <c r="AD321" s="251"/>
      <c r="AE321" s="251"/>
      <c r="AF321" s="251"/>
      <c r="AG321" s="251"/>
      <c r="AH321" s="251"/>
      <c r="AI321" s="251"/>
      <c r="AJ321" s="251"/>
      <c r="AK321" s="251"/>
      <c r="AL321" s="251"/>
      <c r="AM321" s="251"/>
      <c r="AN321" s="251"/>
      <c r="AO321" s="251"/>
      <c r="AP321" s="251"/>
      <c r="AQ321" s="251"/>
      <c r="AR321" s="251"/>
      <c r="AS321" s="251"/>
      <c r="AT321" s="251"/>
      <c r="AU321" s="251"/>
      <c r="AV321" s="251"/>
      <c r="AW321" s="251"/>
      <c r="AX321" s="251"/>
      <c r="AY321" s="251"/>
      <c r="AZ321" s="251"/>
      <c r="BA321" s="251"/>
      <c r="BB321" s="251"/>
      <c r="BC321" s="251"/>
      <c r="BD321" s="251"/>
      <c r="BE321" s="251"/>
      <c r="BF321" s="251"/>
      <c r="BG321" s="251"/>
      <c r="BH321" s="251"/>
      <c r="BI321" s="251"/>
      <c r="BJ321" s="251"/>
      <c r="BK321" s="251"/>
      <c r="BL321" s="251"/>
      <c r="BM321" s="251"/>
      <c r="BN321" s="251"/>
      <c r="BO321" s="251"/>
      <c r="BP321" s="251"/>
      <c r="BQ321" s="251"/>
      <c r="BR321" s="251"/>
      <c r="BS321" s="251"/>
      <c r="BT321" s="251"/>
      <c r="BU321" s="251"/>
      <c r="BV321" s="251"/>
      <c r="BW321" s="251"/>
      <c r="BX321" s="251"/>
      <c r="BY321" s="251"/>
      <c r="BZ321" s="251"/>
      <c r="CA321" s="251"/>
      <c r="CB321" s="251"/>
      <c r="CC321" s="251"/>
      <c r="CD321" s="251"/>
      <c r="CE321" s="251"/>
      <c r="CF321" s="251"/>
      <c r="CG321" s="251"/>
      <c r="CH321" s="251"/>
      <c r="CI321" s="251"/>
      <c r="CJ321" s="251"/>
      <c r="CK321" s="251"/>
      <c r="CL321" s="251"/>
      <c r="CM321" s="251"/>
      <c r="CN321" s="251"/>
      <c r="CO321" s="251"/>
      <c r="CP321" s="251"/>
      <c r="CQ321" s="251"/>
      <c r="CR321" s="251"/>
      <c r="CS321" s="251"/>
      <c r="CT321" s="251"/>
      <c r="CU321" s="251"/>
      <c r="CV321" s="251"/>
      <c r="CW321" s="251"/>
      <c r="CX321" s="251"/>
      <c r="CY321" s="251"/>
      <c r="CZ321" s="251"/>
      <c r="DA321" s="251"/>
      <c r="DB321" s="251"/>
      <c r="DC321" s="251"/>
      <c r="DD321" s="251"/>
      <c r="DE321" s="251"/>
      <c r="DF321" s="251"/>
      <c r="DG321" s="251"/>
      <c r="DH321" s="251"/>
      <c r="DI321" s="251"/>
      <c r="DJ321" s="251"/>
      <c r="DK321" s="251"/>
      <c r="DL321" s="251"/>
      <c r="DM321" s="251"/>
      <c r="DN321" s="251"/>
      <c r="DO321" s="251"/>
      <c r="DP321" s="251"/>
      <c r="DQ321" s="251"/>
      <c r="DR321" s="251"/>
      <c r="DS321" s="251"/>
      <c r="DT321" s="251"/>
      <c r="DU321" s="251"/>
      <c r="DV321" s="251"/>
      <c r="DW321" s="251"/>
      <c r="DX321" s="251"/>
      <c r="DY321" s="251"/>
      <c r="DZ321" s="251"/>
      <c r="EA321" s="251"/>
      <c r="EB321" s="251"/>
      <c r="EC321" s="251"/>
      <c r="ED321" s="251"/>
      <c r="EE321" s="251"/>
      <c r="EF321" s="251"/>
      <c r="EG321" s="251"/>
      <c r="EH321" s="251"/>
      <c r="EI321" s="251"/>
      <c r="EJ321" s="251"/>
      <c r="EK321" s="251"/>
      <c r="EL321" s="251"/>
      <c r="EM321" s="251"/>
      <c r="EN321" s="251"/>
      <c r="EO321" s="251"/>
      <c r="EP321" s="251"/>
      <c r="EQ321" s="251"/>
      <c r="ER321" s="251"/>
      <c r="ES321" s="251"/>
      <c r="ET321" s="251"/>
      <c r="EU321" s="251"/>
      <c r="EV321" s="251"/>
      <c r="EW321" s="251"/>
      <c r="EX321" s="251"/>
      <c r="EY321" s="251"/>
      <c r="EZ321" s="251"/>
      <c r="FA321" s="251"/>
      <c r="FB321" s="251"/>
      <c r="FC321" s="251"/>
      <c r="FD321" s="251"/>
      <c r="FE321" s="251"/>
      <c r="FF321" s="251"/>
      <c r="FG321" s="251"/>
      <c r="FH321" s="251"/>
      <c r="FI321" s="251"/>
      <c r="FJ321" s="251"/>
      <c r="FK321" s="251"/>
      <c r="FL321" s="251"/>
      <c r="FM321" s="251"/>
      <c r="FN321" s="251"/>
      <c r="FO321" s="251"/>
      <c r="FP321" s="251"/>
      <c r="FQ321" s="251"/>
      <c r="FR321" s="251"/>
      <c r="FS321" s="251"/>
      <c r="FT321" s="251"/>
      <c r="FU321" s="251"/>
      <c r="FV321" s="251"/>
      <c r="FW321" s="251"/>
      <c r="FX321" s="251"/>
      <c r="FY321" s="251"/>
      <c r="FZ321" s="251"/>
      <c r="GA321" s="251"/>
      <c r="GB321" s="251"/>
      <c r="GC321" s="251"/>
      <c r="GD321" s="251"/>
      <c r="GE321" s="251"/>
      <c r="GF321" s="251"/>
      <c r="GG321" s="251"/>
      <c r="GH321" s="251"/>
      <c r="GI321" s="251"/>
      <c r="GJ321" s="251"/>
      <c r="GK321" s="251"/>
      <c r="GL321" s="251"/>
      <c r="GM321" s="251"/>
      <c r="GN321" s="251"/>
      <c r="GO321" s="251"/>
      <c r="GP321" s="251"/>
      <c r="GQ321" s="251"/>
      <c r="GR321" s="251"/>
      <c r="GS321" s="251"/>
      <c r="GT321" s="251"/>
      <c r="GU321" s="251"/>
      <c r="GV321" s="251"/>
      <c r="GW321" s="251"/>
      <c r="GX321" s="251"/>
      <c r="GY321" s="251"/>
      <c r="GZ321" s="251"/>
      <c r="HA321" s="251"/>
      <c r="HB321" s="251"/>
      <c r="HC321" s="251"/>
      <c r="HD321" s="251"/>
      <c r="HE321" s="251"/>
      <c r="HF321" s="251"/>
      <c r="HG321" s="251"/>
      <c r="HH321" s="251"/>
      <c r="HI321" s="251"/>
      <c r="HJ321" s="251"/>
      <c r="HK321" s="251"/>
      <c r="HL321" s="251"/>
      <c r="HM321" s="251"/>
      <c r="HN321" s="251"/>
      <c r="HO321" s="251"/>
      <c r="HP321" s="251"/>
      <c r="HQ321" s="251"/>
      <c r="HR321" s="251"/>
      <c r="HS321" s="251"/>
      <c r="HT321" s="251"/>
      <c r="HU321" s="251"/>
      <c r="HV321" s="251"/>
      <c r="HW321" s="251"/>
      <c r="HX321" s="251"/>
      <c r="HY321" s="251"/>
      <c r="HZ321" s="251"/>
      <c r="IA321" s="251"/>
      <c r="IB321" s="251"/>
      <c r="IC321" s="251"/>
      <c r="ID321" s="251"/>
      <c r="IE321" s="251"/>
      <c r="IF321" s="251"/>
      <c r="IG321" s="251"/>
      <c r="IH321" s="251"/>
      <c r="II321" s="251"/>
      <c r="IJ321" s="251"/>
      <c r="IK321" s="251"/>
      <c r="IL321" s="251"/>
      <c r="IM321" s="251"/>
      <c r="IN321" s="251"/>
      <c r="IO321" s="251"/>
      <c r="IP321" s="251"/>
      <c r="IQ321" s="251"/>
      <c r="IR321" s="251"/>
      <c r="IS321" s="251"/>
      <c r="IT321" s="251"/>
      <c r="IU321" s="251"/>
      <c r="IV321" s="251"/>
    </row>
    <row r="322" spans="1:256" ht="12.95" customHeight="1">
      <c r="A322" s="822"/>
      <c r="B322" s="798"/>
      <c r="C322" s="247" t="s">
        <v>2</v>
      </c>
      <c r="D322" s="248">
        <f>D320+D321</f>
        <v>4276878</v>
      </c>
      <c r="E322" s="249">
        <f t="shared" ref="E322:P322" si="137">E320+E321</f>
        <v>4276878</v>
      </c>
      <c r="F322" s="249">
        <f t="shared" si="137"/>
        <v>4263863</v>
      </c>
      <c r="G322" s="249">
        <f t="shared" si="137"/>
        <v>4111475</v>
      </c>
      <c r="H322" s="249">
        <f t="shared" si="137"/>
        <v>152388</v>
      </c>
      <c r="I322" s="249">
        <f t="shared" si="137"/>
        <v>0</v>
      </c>
      <c r="J322" s="249">
        <f t="shared" si="137"/>
        <v>13015</v>
      </c>
      <c r="K322" s="249">
        <f t="shared" si="137"/>
        <v>0</v>
      </c>
      <c r="L322" s="249">
        <f t="shared" si="137"/>
        <v>0</v>
      </c>
      <c r="M322" s="249">
        <f t="shared" si="137"/>
        <v>0</v>
      </c>
      <c r="N322" s="249">
        <f t="shared" si="137"/>
        <v>0</v>
      </c>
      <c r="O322" s="249">
        <f t="shared" si="137"/>
        <v>0</v>
      </c>
      <c r="P322" s="249">
        <f t="shared" si="137"/>
        <v>0</v>
      </c>
      <c r="Q322" s="250"/>
      <c r="R322" s="250"/>
      <c r="S322" s="250"/>
      <c r="T322" s="250"/>
      <c r="U322" s="250"/>
      <c r="V322" s="251"/>
      <c r="W322" s="251"/>
      <c r="X322" s="251"/>
      <c r="Y322" s="251"/>
      <c r="Z322" s="251"/>
      <c r="AA322" s="251"/>
      <c r="AB322" s="251"/>
      <c r="AC322" s="251"/>
      <c r="AD322" s="251"/>
      <c r="AE322" s="251"/>
      <c r="AF322" s="251"/>
      <c r="AG322" s="251"/>
      <c r="AH322" s="251"/>
      <c r="AI322" s="251"/>
      <c r="AJ322" s="251"/>
      <c r="AK322" s="251"/>
      <c r="AL322" s="251"/>
      <c r="AM322" s="251"/>
      <c r="AN322" s="251"/>
      <c r="AO322" s="251"/>
      <c r="AP322" s="251"/>
      <c r="AQ322" s="251"/>
      <c r="AR322" s="251"/>
      <c r="AS322" s="251"/>
      <c r="AT322" s="251"/>
      <c r="AU322" s="251"/>
      <c r="AV322" s="251"/>
      <c r="AW322" s="251"/>
      <c r="AX322" s="251"/>
      <c r="AY322" s="251"/>
      <c r="AZ322" s="251"/>
      <c r="BA322" s="251"/>
      <c r="BB322" s="251"/>
      <c r="BC322" s="251"/>
      <c r="BD322" s="251"/>
      <c r="BE322" s="251"/>
      <c r="BF322" s="251"/>
      <c r="BG322" s="251"/>
      <c r="BH322" s="251"/>
      <c r="BI322" s="251"/>
      <c r="BJ322" s="251"/>
      <c r="BK322" s="251"/>
      <c r="BL322" s="251"/>
      <c r="BM322" s="251"/>
      <c r="BN322" s="251"/>
      <c r="BO322" s="251"/>
      <c r="BP322" s="251"/>
      <c r="BQ322" s="251"/>
      <c r="BR322" s="251"/>
      <c r="BS322" s="251"/>
      <c r="BT322" s="251"/>
      <c r="BU322" s="251"/>
      <c r="BV322" s="251"/>
      <c r="BW322" s="251"/>
      <c r="BX322" s="251"/>
      <c r="BY322" s="251"/>
      <c r="BZ322" s="251"/>
      <c r="CA322" s="251"/>
      <c r="CB322" s="251"/>
      <c r="CC322" s="251"/>
      <c r="CD322" s="251"/>
      <c r="CE322" s="251"/>
      <c r="CF322" s="251"/>
      <c r="CG322" s="251"/>
      <c r="CH322" s="251"/>
      <c r="CI322" s="251"/>
      <c r="CJ322" s="251"/>
      <c r="CK322" s="251"/>
      <c r="CL322" s="251"/>
      <c r="CM322" s="251"/>
      <c r="CN322" s="251"/>
      <c r="CO322" s="251"/>
      <c r="CP322" s="251"/>
      <c r="CQ322" s="251"/>
      <c r="CR322" s="251"/>
      <c r="CS322" s="251"/>
      <c r="CT322" s="251"/>
      <c r="CU322" s="251"/>
      <c r="CV322" s="251"/>
      <c r="CW322" s="251"/>
      <c r="CX322" s="251"/>
      <c r="CY322" s="251"/>
      <c r="CZ322" s="251"/>
      <c r="DA322" s="251"/>
      <c r="DB322" s="251"/>
      <c r="DC322" s="251"/>
      <c r="DD322" s="251"/>
      <c r="DE322" s="251"/>
      <c r="DF322" s="251"/>
      <c r="DG322" s="251"/>
      <c r="DH322" s="251"/>
      <c r="DI322" s="251"/>
      <c r="DJ322" s="251"/>
      <c r="DK322" s="251"/>
      <c r="DL322" s="251"/>
      <c r="DM322" s="251"/>
      <c r="DN322" s="251"/>
      <c r="DO322" s="251"/>
      <c r="DP322" s="251"/>
      <c r="DQ322" s="251"/>
      <c r="DR322" s="251"/>
      <c r="DS322" s="251"/>
      <c r="DT322" s="251"/>
      <c r="DU322" s="251"/>
      <c r="DV322" s="251"/>
      <c r="DW322" s="251"/>
      <c r="DX322" s="251"/>
      <c r="DY322" s="251"/>
      <c r="DZ322" s="251"/>
      <c r="EA322" s="251"/>
      <c r="EB322" s="251"/>
      <c r="EC322" s="251"/>
      <c r="ED322" s="251"/>
      <c r="EE322" s="251"/>
      <c r="EF322" s="251"/>
      <c r="EG322" s="251"/>
      <c r="EH322" s="251"/>
      <c r="EI322" s="251"/>
      <c r="EJ322" s="251"/>
      <c r="EK322" s="251"/>
      <c r="EL322" s="251"/>
      <c r="EM322" s="251"/>
      <c r="EN322" s="251"/>
      <c r="EO322" s="251"/>
      <c r="EP322" s="251"/>
      <c r="EQ322" s="251"/>
      <c r="ER322" s="251"/>
      <c r="ES322" s="251"/>
      <c r="ET322" s="251"/>
      <c r="EU322" s="251"/>
      <c r="EV322" s="251"/>
      <c r="EW322" s="251"/>
      <c r="EX322" s="251"/>
      <c r="EY322" s="251"/>
      <c r="EZ322" s="251"/>
      <c r="FA322" s="251"/>
      <c r="FB322" s="251"/>
      <c r="FC322" s="251"/>
      <c r="FD322" s="251"/>
      <c r="FE322" s="251"/>
      <c r="FF322" s="251"/>
      <c r="FG322" s="251"/>
      <c r="FH322" s="251"/>
      <c r="FI322" s="251"/>
      <c r="FJ322" s="251"/>
      <c r="FK322" s="251"/>
      <c r="FL322" s="251"/>
      <c r="FM322" s="251"/>
      <c r="FN322" s="251"/>
      <c r="FO322" s="251"/>
      <c r="FP322" s="251"/>
      <c r="FQ322" s="251"/>
      <c r="FR322" s="251"/>
      <c r="FS322" s="251"/>
      <c r="FT322" s="251"/>
      <c r="FU322" s="251"/>
      <c r="FV322" s="251"/>
      <c r="FW322" s="251"/>
      <c r="FX322" s="251"/>
      <c r="FY322" s="251"/>
      <c r="FZ322" s="251"/>
      <c r="GA322" s="251"/>
      <c r="GB322" s="251"/>
      <c r="GC322" s="251"/>
      <c r="GD322" s="251"/>
      <c r="GE322" s="251"/>
      <c r="GF322" s="251"/>
      <c r="GG322" s="251"/>
      <c r="GH322" s="251"/>
      <c r="GI322" s="251"/>
      <c r="GJ322" s="251"/>
      <c r="GK322" s="251"/>
      <c r="GL322" s="251"/>
      <c r="GM322" s="251"/>
      <c r="GN322" s="251"/>
      <c r="GO322" s="251"/>
      <c r="GP322" s="251"/>
      <c r="GQ322" s="251"/>
      <c r="GR322" s="251"/>
      <c r="GS322" s="251"/>
      <c r="GT322" s="251"/>
      <c r="GU322" s="251"/>
      <c r="GV322" s="251"/>
      <c r="GW322" s="251"/>
      <c r="GX322" s="251"/>
      <c r="GY322" s="251"/>
      <c r="GZ322" s="251"/>
      <c r="HA322" s="251"/>
      <c r="HB322" s="251"/>
      <c r="HC322" s="251"/>
      <c r="HD322" s="251"/>
      <c r="HE322" s="251"/>
      <c r="HF322" s="251"/>
      <c r="HG322" s="251"/>
      <c r="HH322" s="251"/>
      <c r="HI322" s="251"/>
      <c r="HJ322" s="251"/>
      <c r="HK322" s="251"/>
      <c r="HL322" s="251"/>
      <c r="HM322" s="251"/>
      <c r="HN322" s="251"/>
      <c r="HO322" s="251"/>
      <c r="HP322" s="251"/>
      <c r="HQ322" s="251"/>
      <c r="HR322" s="251"/>
      <c r="HS322" s="251"/>
      <c r="HT322" s="251"/>
      <c r="HU322" s="251"/>
      <c r="HV322" s="251"/>
      <c r="HW322" s="251"/>
      <c r="HX322" s="251"/>
      <c r="HY322" s="251"/>
      <c r="HZ322" s="251"/>
      <c r="IA322" s="251"/>
      <c r="IB322" s="251"/>
      <c r="IC322" s="251"/>
      <c r="ID322" s="251"/>
      <c r="IE322" s="251"/>
      <c r="IF322" s="251"/>
      <c r="IG322" s="251"/>
      <c r="IH322" s="251"/>
      <c r="II322" s="251"/>
      <c r="IJ322" s="251"/>
      <c r="IK322" s="251"/>
      <c r="IL322" s="251"/>
      <c r="IM322" s="251"/>
      <c r="IN322" s="251"/>
      <c r="IO322" s="251"/>
      <c r="IP322" s="251"/>
      <c r="IQ322" s="251"/>
      <c r="IR322" s="251"/>
      <c r="IS322" s="251"/>
      <c r="IT322" s="251"/>
      <c r="IU322" s="251"/>
      <c r="IV322" s="251"/>
    </row>
    <row r="323" spans="1:256" ht="12.95" customHeight="1">
      <c r="A323" s="820">
        <v>85410</v>
      </c>
      <c r="B323" s="796" t="s">
        <v>180</v>
      </c>
      <c r="C323" s="247" t="s">
        <v>0</v>
      </c>
      <c r="D323" s="248">
        <f t="shared" si="131"/>
        <v>1914934</v>
      </c>
      <c r="E323" s="249">
        <f t="shared" si="132"/>
        <v>1914934</v>
      </c>
      <c r="F323" s="249">
        <f t="shared" si="133"/>
        <v>1912434</v>
      </c>
      <c r="G323" s="249">
        <v>1617782</v>
      </c>
      <c r="H323" s="249">
        <v>294652</v>
      </c>
      <c r="I323" s="249">
        <v>0</v>
      </c>
      <c r="J323" s="249">
        <v>2500</v>
      </c>
      <c r="K323" s="249">
        <v>0</v>
      </c>
      <c r="L323" s="249">
        <v>0</v>
      </c>
      <c r="M323" s="249">
        <f t="shared" si="134"/>
        <v>0</v>
      </c>
      <c r="N323" s="249">
        <v>0</v>
      </c>
      <c r="O323" s="249">
        <v>0</v>
      </c>
      <c r="P323" s="249">
        <v>0</v>
      </c>
      <c r="Q323" s="250"/>
      <c r="R323" s="250"/>
      <c r="S323" s="250"/>
      <c r="T323" s="250"/>
      <c r="U323" s="250"/>
      <c r="V323" s="251"/>
      <c r="W323" s="251"/>
      <c r="X323" s="251"/>
      <c r="Y323" s="251"/>
      <c r="Z323" s="251"/>
      <c r="AA323" s="251"/>
      <c r="AB323" s="251"/>
      <c r="AC323" s="251"/>
      <c r="AD323" s="251"/>
      <c r="AE323" s="251"/>
      <c r="AF323" s="251"/>
      <c r="AG323" s="251"/>
      <c r="AH323" s="251"/>
      <c r="AI323" s="251"/>
      <c r="AJ323" s="251"/>
      <c r="AK323" s="251"/>
      <c r="AL323" s="251"/>
      <c r="AM323" s="251"/>
      <c r="AN323" s="251"/>
      <c r="AO323" s="251"/>
      <c r="AP323" s="251"/>
      <c r="AQ323" s="251"/>
      <c r="AR323" s="251"/>
      <c r="AS323" s="251"/>
      <c r="AT323" s="251"/>
      <c r="AU323" s="251"/>
      <c r="AV323" s="251"/>
      <c r="AW323" s="251"/>
      <c r="AX323" s="251"/>
      <c r="AY323" s="251"/>
      <c r="AZ323" s="251"/>
      <c r="BA323" s="251"/>
      <c r="BB323" s="251"/>
      <c r="BC323" s="251"/>
      <c r="BD323" s="251"/>
      <c r="BE323" s="251"/>
      <c r="BF323" s="251"/>
      <c r="BG323" s="251"/>
      <c r="BH323" s="251"/>
      <c r="BI323" s="251"/>
      <c r="BJ323" s="251"/>
      <c r="BK323" s="251"/>
      <c r="BL323" s="251"/>
      <c r="BM323" s="251"/>
      <c r="BN323" s="251"/>
      <c r="BO323" s="251"/>
      <c r="BP323" s="251"/>
      <c r="BQ323" s="251"/>
      <c r="BR323" s="251"/>
      <c r="BS323" s="251"/>
      <c r="BT323" s="251"/>
      <c r="BU323" s="251"/>
      <c r="BV323" s="251"/>
      <c r="BW323" s="251"/>
      <c r="BX323" s="251"/>
      <c r="BY323" s="251"/>
      <c r="BZ323" s="251"/>
      <c r="CA323" s="251"/>
      <c r="CB323" s="251"/>
      <c r="CC323" s="251"/>
      <c r="CD323" s="251"/>
      <c r="CE323" s="251"/>
      <c r="CF323" s="251"/>
      <c r="CG323" s="251"/>
      <c r="CH323" s="251"/>
      <c r="CI323" s="251"/>
      <c r="CJ323" s="251"/>
      <c r="CK323" s="251"/>
      <c r="CL323" s="251"/>
      <c r="CM323" s="251"/>
      <c r="CN323" s="251"/>
      <c r="CO323" s="251"/>
      <c r="CP323" s="251"/>
      <c r="CQ323" s="251"/>
      <c r="CR323" s="251"/>
      <c r="CS323" s="251"/>
      <c r="CT323" s="251"/>
      <c r="CU323" s="251"/>
      <c r="CV323" s="251"/>
      <c r="CW323" s="251"/>
      <c r="CX323" s="251"/>
      <c r="CY323" s="251"/>
      <c r="CZ323" s="251"/>
      <c r="DA323" s="251"/>
      <c r="DB323" s="251"/>
      <c r="DC323" s="251"/>
      <c r="DD323" s="251"/>
      <c r="DE323" s="251"/>
      <c r="DF323" s="251"/>
      <c r="DG323" s="251"/>
      <c r="DH323" s="251"/>
      <c r="DI323" s="251"/>
      <c r="DJ323" s="251"/>
      <c r="DK323" s="251"/>
      <c r="DL323" s="251"/>
      <c r="DM323" s="251"/>
      <c r="DN323" s="251"/>
      <c r="DO323" s="251"/>
      <c r="DP323" s="251"/>
      <c r="DQ323" s="251"/>
      <c r="DR323" s="251"/>
      <c r="DS323" s="251"/>
      <c r="DT323" s="251"/>
      <c r="DU323" s="251"/>
      <c r="DV323" s="251"/>
      <c r="DW323" s="251"/>
      <c r="DX323" s="251"/>
      <c r="DY323" s="251"/>
      <c r="DZ323" s="251"/>
      <c r="EA323" s="251"/>
      <c r="EB323" s="251"/>
      <c r="EC323" s="251"/>
      <c r="ED323" s="251"/>
      <c r="EE323" s="251"/>
      <c r="EF323" s="251"/>
      <c r="EG323" s="251"/>
      <c r="EH323" s="251"/>
      <c r="EI323" s="251"/>
      <c r="EJ323" s="251"/>
      <c r="EK323" s="251"/>
      <c r="EL323" s="251"/>
      <c r="EM323" s="251"/>
      <c r="EN323" s="251"/>
      <c r="EO323" s="251"/>
      <c r="EP323" s="251"/>
      <c r="EQ323" s="251"/>
      <c r="ER323" s="251"/>
      <c r="ES323" s="251"/>
      <c r="ET323" s="251"/>
      <c r="EU323" s="251"/>
      <c r="EV323" s="251"/>
      <c r="EW323" s="251"/>
      <c r="EX323" s="251"/>
      <c r="EY323" s="251"/>
      <c r="EZ323" s="251"/>
      <c r="FA323" s="251"/>
      <c r="FB323" s="251"/>
      <c r="FC323" s="251"/>
      <c r="FD323" s="251"/>
      <c r="FE323" s="251"/>
      <c r="FF323" s="251"/>
      <c r="FG323" s="251"/>
      <c r="FH323" s="251"/>
      <c r="FI323" s="251"/>
      <c r="FJ323" s="251"/>
      <c r="FK323" s="251"/>
      <c r="FL323" s="251"/>
      <c r="FM323" s="251"/>
      <c r="FN323" s="251"/>
      <c r="FO323" s="251"/>
      <c r="FP323" s="251"/>
      <c r="FQ323" s="251"/>
      <c r="FR323" s="251"/>
      <c r="FS323" s="251"/>
      <c r="FT323" s="251"/>
      <c r="FU323" s="251"/>
      <c r="FV323" s="251"/>
      <c r="FW323" s="251"/>
      <c r="FX323" s="251"/>
      <c r="FY323" s="251"/>
      <c r="FZ323" s="251"/>
      <c r="GA323" s="251"/>
      <c r="GB323" s="251"/>
      <c r="GC323" s="251"/>
      <c r="GD323" s="251"/>
      <c r="GE323" s="251"/>
      <c r="GF323" s="251"/>
      <c r="GG323" s="251"/>
      <c r="GH323" s="251"/>
      <c r="GI323" s="251"/>
      <c r="GJ323" s="251"/>
      <c r="GK323" s="251"/>
      <c r="GL323" s="251"/>
      <c r="GM323" s="251"/>
      <c r="GN323" s="251"/>
      <c r="GO323" s="251"/>
      <c r="GP323" s="251"/>
      <c r="GQ323" s="251"/>
      <c r="GR323" s="251"/>
      <c r="GS323" s="251"/>
      <c r="GT323" s="251"/>
      <c r="GU323" s="251"/>
      <c r="GV323" s="251"/>
      <c r="GW323" s="251"/>
      <c r="GX323" s="251"/>
      <c r="GY323" s="251"/>
      <c r="GZ323" s="251"/>
      <c r="HA323" s="251"/>
      <c r="HB323" s="251"/>
      <c r="HC323" s="251"/>
      <c r="HD323" s="251"/>
      <c r="HE323" s="251"/>
      <c r="HF323" s="251"/>
      <c r="HG323" s="251"/>
      <c r="HH323" s="251"/>
      <c r="HI323" s="251"/>
      <c r="HJ323" s="251"/>
      <c r="HK323" s="251"/>
      <c r="HL323" s="251"/>
      <c r="HM323" s="251"/>
      <c r="HN323" s="251"/>
      <c r="HO323" s="251"/>
      <c r="HP323" s="251"/>
      <c r="HQ323" s="251"/>
      <c r="HR323" s="251"/>
      <c r="HS323" s="251"/>
      <c r="HT323" s="251"/>
      <c r="HU323" s="251"/>
      <c r="HV323" s="251"/>
      <c r="HW323" s="251"/>
      <c r="HX323" s="251"/>
      <c r="HY323" s="251"/>
      <c r="HZ323" s="251"/>
      <c r="IA323" s="251"/>
      <c r="IB323" s="251"/>
      <c r="IC323" s="251"/>
      <c r="ID323" s="251"/>
      <c r="IE323" s="251"/>
      <c r="IF323" s="251"/>
      <c r="IG323" s="251"/>
      <c r="IH323" s="251"/>
      <c r="II323" s="251"/>
      <c r="IJ323" s="251"/>
      <c r="IK323" s="251"/>
      <c r="IL323" s="251"/>
      <c r="IM323" s="251"/>
      <c r="IN323" s="251"/>
      <c r="IO323" s="251"/>
      <c r="IP323" s="251"/>
      <c r="IQ323" s="251"/>
      <c r="IR323" s="251"/>
      <c r="IS323" s="251"/>
      <c r="IT323" s="251"/>
      <c r="IU323" s="251"/>
      <c r="IV323" s="251"/>
    </row>
    <row r="324" spans="1:256" ht="12.95" customHeight="1">
      <c r="A324" s="821"/>
      <c r="B324" s="797"/>
      <c r="C324" s="247" t="s">
        <v>1</v>
      </c>
      <c r="D324" s="248">
        <f t="shared" si="131"/>
        <v>112195</v>
      </c>
      <c r="E324" s="249">
        <f t="shared" si="132"/>
        <v>0</v>
      </c>
      <c r="F324" s="249">
        <f t="shared" si="133"/>
        <v>0</v>
      </c>
      <c r="G324" s="249"/>
      <c r="H324" s="249"/>
      <c r="I324" s="249"/>
      <c r="J324" s="249"/>
      <c r="K324" s="249"/>
      <c r="L324" s="249"/>
      <c r="M324" s="249">
        <f t="shared" si="134"/>
        <v>112195</v>
      </c>
      <c r="N324" s="249">
        <v>112195</v>
      </c>
      <c r="O324" s="249"/>
      <c r="P324" s="249"/>
      <c r="Q324" s="250"/>
      <c r="R324" s="250"/>
      <c r="S324" s="250"/>
      <c r="T324" s="250"/>
      <c r="U324" s="250"/>
      <c r="V324" s="251"/>
      <c r="W324" s="251"/>
      <c r="X324" s="251"/>
      <c r="Y324" s="251"/>
      <c r="Z324" s="251"/>
      <c r="AA324" s="251"/>
      <c r="AB324" s="251"/>
      <c r="AC324" s="251"/>
      <c r="AD324" s="251"/>
      <c r="AE324" s="251"/>
      <c r="AF324" s="251"/>
      <c r="AG324" s="251"/>
      <c r="AH324" s="251"/>
      <c r="AI324" s="251"/>
      <c r="AJ324" s="251"/>
      <c r="AK324" s="251"/>
      <c r="AL324" s="251"/>
      <c r="AM324" s="251"/>
      <c r="AN324" s="251"/>
      <c r="AO324" s="251"/>
      <c r="AP324" s="251"/>
      <c r="AQ324" s="251"/>
      <c r="AR324" s="251"/>
      <c r="AS324" s="251"/>
      <c r="AT324" s="251"/>
      <c r="AU324" s="251"/>
      <c r="AV324" s="251"/>
      <c r="AW324" s="251"/>
      <c r="AX324" s="251"/>
      <c r="AY324" s="251"/>
      <c r="AZ324" s="251"/>
      <c r="BA324" s="251"/>
      <c r="BB324" s="251"/>
      <c r="BC324" s="251"/>
      <c r="BD324" s="251"/>
      <c r="BE324" s="251"/>
      <c r="BF324" s="251"/>
      <c r="BG324" s="251"/>
      <c r="BH324" s="251"/>
      <c r="BI324" s="251"/>
      <c r="BJ324" s="251"/>
      <c r="BK324" s="251"/>
      <c r="BL324" s="251"/>
      <c r="BM324" s="251"/>
      <c r="BN324" s="251"/>
      <c r="BO324" s="251"/>
      <c r="BP324" s="251"/>
      <c r="BQ324" s="251"/>
      <c r="BR324" s="251"/>
      <c r="BS324" s="251"/>
      <c r="BT324" s="251"/>
      <c r="BU324" s="251"/>
      <c r="BV324" s="251"/>
      <c r="BW324" s="251"/>
      <c r="BX324" s="251"/>
      <c r="BY324" s="251"/>
      <c r="BZ324" s="251"/>
      <c r="CA324" s="251"/>
      <c r="CB324" s="251"/>
      <c r="CC324" s="251"/>
      <c r="CD324" s="251"/>
      <c r="CE324" s="251"/>
      <c r="CF324" s="251"/>
      <c r="CG324" s="251"/>
      <c r="CH324" s="251"/>
      <c r="CI324" s="251"/>
      <c r="CJ324" s="251"/>
      <c r="CK324" s="251"/>
      <c r="CL324" s="251"/>
      <c r="CM324" s="251"/>
      <c r="CN324" s="251"/>
      <c r="CO324" s="251"/>
      <c r="CP324" s="251"/>
      <c r="CQ324" s="251"/>
      <c r="CR324" s="251"/>
      <c r="CS324" s="251"/>
      <c r="CT324" s="251"/>
      <c r="CU324" s="251"/>
      <c r="CV324" s="251"/>
      <c r="CW324" s="251"/>
      <c r="CX324" s="251"/>
      <c r="CY324" s="251"/>
      <c r="CZ324" s="251"/>
      <c r="DA324" s="251"/>
      <c r="DB324" s="251"/>
      <c r="DC324" s="251"/>
      <c r="DD324" s="251"/>
      <c r="DE324" s="251"/>
      <c r="DF324" s="251"/>
      <c r="DG324" s="251"/>
      <c r="DH324" s="251"/>
      <c r="DI324" s="251"/>
      <c r="DJ324" s="251"/>
      <c r="DK324" s="251"/>
      <c r="DL324" s="251"/>
      <c r="DM324" s="251"/>
      <c r="DN324" s="251"/>
      <c r="DO324" s="251"/>
      <c r="DP324" s="251"/>
      <c r="DQ324" s="251"/>
      <c r="DR324" s="251"/>
      <c r="DS324" s="251"/>
      <c r="DT324" s="251"/>
      <c r="DU324" s="251"/>
      <c r="DV324" s="251"/>
      <c r="DW324" s="251"/>
      <c r="DX324" s="251"/>
      <c r="DY324" s="251"/>
      <c r="DZ324" s="251"/>
      <c r="EA324" s="251"/>
      <c r="EB324" s="251"/>
      <c r="EC324" s="251"/>
      <c r="ED324" s="251"/>
      <c r="EE324" s="251"/>
      <c r="EF324" s="251"/>
      <c r="EG324" s="251"/>
      <c r="EH324" s="251"/>
      <c r="EI324" s="251"/>
      <c r="EJ324" s="251"/>
      <c r="EK324" s="251"/>
      <c r="EL324" s="251"/>
      <c r="EM324" s="251"/>
      <c r="EN324" s="251"/>
      <c r="EO324" s="251"/>
      <c r="EP324" s="251"/>
      <c r="EQ324" s="251"/>
      <c r="ER324" s="251"/>
      <c r="ES324" s="251"/>
      <c r="ET324" s="251"/>
      <c r="EU324" s="251"/>
      <c r="EV324" s="251"/>
      <c r="EW324" s="251"/>
      <c r="EX324" s="251"/>
      <c r="EY324" s="251"/>
      <c r="EZ324" s="251"/>
      <c r="FA324" s="251"/>
      <c r="FB324" s="251"/>
      <c r="FC324" s="251"/>
      <c r="FD324" s="251"/>
      <c r="FE324" s="251"/>
      <c r="FF324" s="251"/>
      <c r="FG324" s="251"/>
      <c r="FH324" s="251"/>
      <c r="FI324" s="251"/>
      <c r="FJ324" s="251"/>
      <c r="FK324" s="251"/>
      <c r="FL324" s="251"/>
      <c r="FM324" s="251"/>
      <c r="FN324" s="251"/>
      <c r="FO324" s="251"/>
      <c r="FP324" s="251"/>
      <c r="FQ324" s="251"/>
      <c r="FR324" s="251"/>
      <c r="FS324" s="251"/>
      <c r="FT324" s="251"/>
      <c r="FU324" s="251"/>
      <c r="FV324" s="251"/>
      <c r="FW324" s="251"/>
      <c r="FX324" s="251"/>
      <c r="FY324" s="251"/>
      <c r="FZ324" s="251"/>
      <c r="GA324" s="251"/>
      <c r="GB324" s="251"/>
      <c r="GC324" s="251"/>
      <c r="GD324" s="251"/>
      <c r="GE324" s="251"/>
      <c r="GF324" s="251"/>
      <c r="GG324" s="251"/>
      <c r="GH324" s="251"/>
      <c r="GI324" s="251"/>
      <c r="GJ324" s="251"/>
      <c r="GK324" s="251"/>
      <c r="GL324" s="251"/>
      <c r="GM324" s="251"/>
      <c r="GN324" s="251"/>
      <c r="GO324" s="251"/>
      <c r="GP324" s="251"/>
      <c r="GQ324" s="251"/>
      <c r="GR324" s="251"/>
      <c r="GS324" s="251"/>
      <c r="GT324" s="251"/>
      <c r="GU324" s="251"/>
      <c r="GV324" s="251"/>
      <c r="GW324" s="251"/>
      <c r="GX324" s="251"/>
      <c r="GY324" s="251"/>
      <c r="GZ324" s="251"/>
      <c r="HA324" s="251"/>
      <c r="HB324" s="251"/>
      <c r="HC324" s="251"/>
      <c r="HD324" s="251"/>
      <c r="HE324" s="251"/>
      <c r="HF324" s="251"/>
      <c r="HG324" s="251"/>
      <c r="HH324" s="251"/>
      <c r="HI324" s="251"/>
      <c r="HJ324" s="251"/>
      <c r="HK324" s="251"/>
      <c r="HL324" s="251"/>
      <c r="HM324" s="251"/>
      <c r="HN324" s="251"/>
      <c r="HO324" s="251"/>
      <c r="HP324" s="251"/>
      <c r="HQ324" s="251"/>
      <c r="HR324" s="251"/>
      <c r="HS324" s="251"/>
      <c r="HT324" s="251"/>
      <c r="HU324" s="251"/>
      <c r="HV324" s="251"/>
      <c r="HW324" s="251"/>
      <c r="HX324" s="251"/>
      <c r="HY324" s="251"/>
      <c r="HZ324" s="251"/>
      <c r="IA324" s="251"/>
      <c r="IB324" s="251"/>
      <c r="IC324" s="251"/>
      <c r="ID324" s="251"/>
      <c r="IE324" s="251"/>
      <c r="IF324" s="251"/>
      <c r="IG324" s="251"/>
      <c r="IH324" s="251"/>
      <c r="II324" s="251"/>
      <c r="IJ324" s="251"/>
      <c r="IK324" s="251"/>
      <c r="IL324" s="251"/>
      <c r="IM324" s="251"/>
      <c r="IN324" s="251"/>
      <c r="IO324" s="251"/>
      <c r="IP324" s="251"/>
      <c r="IQ324" s="251"/>
      <c r="IR324" s="251"/>
      <c r="IS324" s="251"/>
      <c r="IT324" s="251"/>
      <c r="IU324" s="251"/>
      <c r="IV324" s="251"/>
    </row>
    <row r="325" spans="1:256" ht="12.95" customHeight="1">
      <c r="A325" s="822"/>
      <c r="B325" s="798"/>
      <c r="C325" s="247" t="s">
        <v>2</v>
      </c>
      <c r="D325" s="248">
        <f>D323+D324</f>
        <v>2027129</v>
      </c>
      <c r="E325" s="249">
        <f t="shared" ref="E325:P325" si="138">E323+E324</f>
        <v>1914934</v>
      </c>
      <c r="F325" s="249">
        <f t="shared" si="138"/>
        <v>1912434</v>
      </c>
      <c r="G325" s="249">
        <f t="shared" si="138"/>
        <v>1617782</v>
      </c>
      <c r="H325" s="249">
        <f t="shared" si="138"/>
        <v>294652</v>
      </c>
      <c r="I325" s="249">
        <f t="shared" si="138"/>
        <v>0</v>
      </c>
      <c r="J325" s="249">
        <f t="shared" si="138"/>
        <v>2500</v>
      </c>
      <c r="K325" s="249">
        <f t="shared" si="138"/>
        <v>0</v>
      </c>
      <c r="L325" s="249">
        <f t="shared" si="138"/>
        <v>0</v>
      </c>
      <c r="M325" s="249">
        <f t="shared" si="138"/>
        <v>112195</v>
      </c>
      <c r="N325" s="249">
        <f t="shared" si="138"/>
        <v>112195</v>
      </c>
      <c r="O325" s="249">
        <f t="shared" si="138"/>
        <v>0</v>
      </c>
      <c r="P325" s="249">
        <f t="shared" si="138"/>
        <v>0</v>
      </c>
      <c r="Q325" s="250"/>
      <c r="R325" s="250"/>
      <c r="S325" s="250"/>
      <c r="T325" s="250"/>
      <c r="U325" s="250"/>
      <c r="V325" s="251"/>
      <c r="W325" s="251"/>
      <c r="X325" s="251"/>
      <c r="Y325" s="251"/>
      <c r="Z325" s="251"/>
      <c r="AA325" s="251"/>
      <c r="AB325" s="251"/>
      <c r="AC325" s="251"/>
      <c r="AD325" s="251"/>
      <c r="AE325" s="251"/>
      <c r="AF325" s="251"/>
      <c r="AG325" s="251"/>
      <c r="AH325" s="251"/>
      <c r="AI325" s="251"/>
      <c r="AJ325" s="251"/>
      <c r="AK325" s="251"/>
      <c r="AL325" s="251"/>
      <c r="AM325" s="251"/>
      <c r="AN325" s="251"/>
      <c r="AO325" s="251"/>
      <c r="AP325" s="251"/>
      <c r="AQ325" s="251"/>
      <c r="AR325" s="251"/>
      <c r="AS325" s="251"/>
      <c r="AT325" s="251"/>
      <c r="AU325" s="251"/>
      <c r="AV325" s="251"/>
      <c r="AW325" s="251"/>
      <c r="AX325" s="251"/>
      <c r="AY325" s="251"/>
      <c r="AZ325" s="251"/>
      <c r="BA325" s="251"/>
      <c r="BB325" s="251"/>
      <c r="BC325" s="251"/>
      <c r="BD325" s="251"/>
      <c r="BE325" s="251"/>
      <c r="BF325" s="251"/>
      <c r="BG325" s="251"/>
      <c r="BH325" s="251"/>
      <c r="BI325" s="251"/>
      <c r="BJ325" s="251"/>
      <c r="BK325" s="251"/>
      <c r="BL325" s="251"/>
      <c r="BM325" s="251"/>
      <c r="BN325" s="251"/>
      <c r="BO325" s="251"/>
      <c r="BP325" s="251"/>
      <c r="BQ325" s="251"/>
      <c r="BR325" s="251"/>
      <c r="BS325" s="251"/>
      <c r="BT325" s="251"/>
      <c r="BU325" s="251"/>
      <c r="BV325" s="251"/>
      <c r="BW325" s="251"/>
      <c r="BX325" s="251"/>
      <c r="BY325" s="251"/>
      <c r="BZ325" s="251"/>
      <c r="CA325" s="251"/>
      <c r="CB325" s="251"/>
      <c r="CC325" s="251"/>
      <c r="CD325" s="251"/>
      <c r="CE325" s="251"/>
      <c r="CF325" s="251"/>
      <c r="CG325" s="251"/>
      <c r="CH325" s="251"/>
      <c r="CI325" s="251"/>
      <c r="CJ325" s="251"/>
      <c r="CK325" s="251"/>
      <c r="CL325" s="251"/>
      <c r="CM325" s="251"/>
      <c r="CN325" s="251"/>
      <c r="CO325" s="251"/>
      <c r="CP325" s="251"/>
      <c r="CQ325" s="251"/>
      <c r="CR325" s="251"/>
      <c r="CS325" s="251"/>
      <c r="CT325" s="251"/>
      <c r="CU325" s="251"/>
      <c r="CV325" s="251"/>
      <c r="CW325" s="251"/>
      <c r="CX325" s="251"/>
      <c r="CY325" s="251"/>
      <c r="CZ325" s="251"/>
      <c r="DA325" s="251"/>
      <c r="DB325" s="251"/>
      <c r="DC325" s="251"/>
      <c r="DD325" s="251"/>
      <c r="DE325" s="251"/>
      <c r="DF325" s="251"/>
      <c r="DG325" s="251"/>
      <c r="DH325" s="251"/>
      <c r="DI325" s="251"/>
      <c r="DJ325" s="251"/>
      <c r="DK325" s="251"/>
      <c r="DL325" s="251"/>
      <c r="DM325" s="251"/>
      <c r="DN325" s="251"/>
      <c r="DO325" s="251"/>
      <c r="DP325" s="251"/>
      <c r="DQ325" s="251"/>
      <c r="DR325" s="251"/>
      <c r="DS325" s="251"/>
      <c r="DT325" s="251"/>
      <c r="DU325" s="251"/>
      <c r="DV325" s="251"/>
      <c r="DW325" s="251"/>
      <c r="DX325" s="251"/>
      <c r="DY325" s="251"/>
      <c r="DZ325" s="251"/>
      <c r="EA325" s="251"/>
      <c r="EB325" s="251"/>
      <c r="EC325" s="251"/>
      <c r="ED325" s="251"/>
      <c r="EE325" s="251"/>
      <c r="EF325" s="251"/>
      <c r="EG325" s="251"/>
      <c r="EH325" s="251"/>
      <c r="EI325" s="251"/>
      <c r="EJ325" s="251"/>
      <c r="EK325" s="251"/>
      <c r="EL325" s="251"/>
      <c r="EM325" s="251"/>
      <c r="EN325" s="251"/>
      <c r="EO325" s="251"/>
      <c r="EP325" s="251"/>
      <c r="EQ325" s="251"/>
      <c r="ER325" s="251"/>
      <c r="ES325" s="251"/>
      <c r="ET325" s="251"/>
      <c r="EU325" s="251"/>
      <c r="EV325" s="251"/>
      <c r="EW325" s="251"/>
      <c r="EX325" s="251"/>
      <c r="EY325" s="251"/>
      <c r="EZ325" s="251"/>
      <c r="FA325" s="251"/>
      <c r="FB325" s="251"/>
      <c r="FC325" s="251"/>
      <c r="FD325" s="251"/>
      <c r="FE325" s="251"/>
      <c r="FF325" s="251"/>
      <c r="FG325" s="251"/>
      <c r="FH325" s="251"/>
      <c r="FI325" s="251"/>
      <c r="FJ325" s="251"/>
      <c r="FK325" s="251"/>
      <c r="FL325" s="251"/>
      <c r="FM325" s="251"/>
      <c r="FN325" s="251"/>
      <c r="FO325" s="251"/>
      <c r="FP325" s="251"/>
      <c r="FQ325" s="251"/>
      <c r="FR325" s="251"/>
      <c r="FS325" s="251"/>
      <c r="FT325" s="251"/>
      <c r="FU325" s="251"/>
      <c r="FV325" s="251"/>
      <c r="FW325" s="251"/>
      <c r="FX325" s="251"/>
      <c r="FY325" s="251"/>
      <c r="FZ325" s="251"/>
      <c r="GA325" s="251"/>
      <c r="GB325" s="251"/>
      <c r="GC325" s="251"/>
      <c r="GD325" s="251"/>
      <c r="GE325" s="251"/>
      <c r="GF325" s="251"/>
      <c r="GG325" s="251"/>
      <c r="GH325" s="251"/>
      <c r="GI325" s="251"/>
      <c r="GJ325" s="251"/>
      <c r="GK325" s="251"/>
      <c r="GL325" s="251"/>
      <c r="GM325" s="251"/>
      <c r="GN325" s="251"/>
      <c r="GO325" s="251"/>
      <c r="GP325" s="251"/>
      <c r="GQ325" s="251"/>
      <c r="GR325" s="251"/>
      <c r="GS325" s="251"/>
      <c r="GT325" s="251"/>
      <c r="GU325" s="251"/>
      <c r="GV325" s="251"/>
      <c r="GW325" s="251"/>
      <c r="GX325" s="251"/>
      <c r="GY325" s="251"/>
      <c r="GZ325" s="251"/>
      <c r="HA325" s="251"/>
      <c r="HB325" s="251"/>
      <c r="HC325" s="251"/>
      <c r="HD325" s="251"/>
      <c r="HE325" s="251"/>
      <c r="HF325" s="251"/>
      <c r="HG325" s="251"/>
      <c r="HH325" s="251"/>
      <c r="HI325" s="251"/>
      <c r="HJ325" s="251"/>
      <c r="HK325" s="251"/>
      <c r="HL325" s="251"/>
      <c r="HM325" s="251"/>
      <c r="HN325" s="251"/>
      <c r="HO325" s="251"/>
      <c r="HP325" s="251"/>
      <c r="HQ325" s="251"/>
      <c r="HR325" s="251"/>
      <c r="HS325" s="251"/>
      <c r="HT325" s="251"/>
      <c r="HU325" s="251"/>
      <c r="HV325" s="251"/>
      <c r="HW325" s="251"/>
      <c r="HX325" s="251"/>
      <c r="HY325" s="251"/>
      <c r="HZ325" s="251"/>
      <c r="IA325" s="251"/>
      <c r="IB325" s="251"/>
      <c r="IC325" s="251"/>
      <c r="ID325" s="251"/>
      <c r="IE325" s="251"/>
      <c r="IF325" s="251"/>
      <c r="IG325" s="251"/>
      <c r="IH325" s="251"/>
      <c r="II325" s="251"/>
      <c r="IJ325" s="251"/>
      <c r="IK325" s="251"/>
      <c r="IL325" s="251"/>
      <c r="IM325" s="251"/>
      <c r="IN325" s="251"/>
      <c r="IO325" s="251"/>
      <c r="IP325" s="251"/>
      <c r="IQ325" s="251"/>
      <c r="IR325" s="251"/>
      <c r="IS325" s="251"/>
      <c r="IT325" s="251"/>
      <c r="IU325" s="251"/>
      <c r="IV325" s="251"/>
    </row>
    <row r="326" spans="1:256" hidden="1">
      <c r="A326" s="820">
        <v>85415</v>
      </c>
      <c r="B326" s="796" t="s">
        <v>593</v>
      </c>
      <c r="C326" s="238" t="s">
        <v>0</v>
      </c>
      <c r="D326" s="239">
        <f t="shared" si="131"/>
        <v>234000</v>
      </c>
      <c r="E326" s="240">
        <f t="shared" si="132"/>
        <v>234000</v>
      </c>
      <c r="F326" s="240">
        <f t="shared" si="133"/>
        <v>0</v>
      </c>
      <c r="G326" s="240">
        <v>0</v>
      </c>
      <c r="H326" s="240">
        <v>0</v>
      </c>
      <c r="I326" s="240">
        <v>234000</v>
      </c>
      <c r="J326" s="240">
        <v>0</v>
      </c>
      <c r="K326" s="240">
        <v>0</v>
      </c>
      <c r="L326" s="240">
        <v>0</v>
      </c>
      <c r="M326" s="240">
        <f t="shared" si="134"/>
        <v>0</v>
      </c>
      <c r="N326" s="240">
        <v>0</v>
      </c>
      <c r="O326" s="240">
        <v>0</v>
      </c>
      <c r="P326" s="240">
        <v>0</v>
      </c>
      <c r="Q326" s="241"/>
      <c r="R326" s="241"/>
      <c r="S326" s="241"/>
      <c r="T326" s="241"/>
      <c r="U326" s="241"/>
      <c r="V326" s="231"/>
      <c r="W326" s="231"/>
      <c r="X326" s="231"/>
      <c r="Y326" s="231"/>
      <c r="Z326" s="231"/>
      <c r="AA326" s="231"/>
      <c r="AB326" s="231"/>
      <c r="AC326" s="231"/>
      <c r="AD326" s="231"/>
      <c r="AE326" s="231"/>
      <c r="AF326" s="231"/>
      <c r="AG326" s="231"/>
      <c r="AH326" s="231"/>
      <c r="AI326" s="231"/>
      <c r="AJ326" s="231"/>
      <c r="AK326" s="231"/>
      <c r="AL326" s="231"/>
      <c r="AM326" s="231"/>
      <c r="AN326" s="231"/>
      <c r="AO326" s="231"/>
      <c r="AP326" s="231"/>
      <c r="AQ326" s="231"/>
      <c r="AR326" s="231"/>
      <c r="AS326" s="231"/>
      <c r="AT326" s="231"/>
      <c r="AU326" s="231"/>
      <c r="AV326" s="231"/>
      <c r="AW326" s="231"/>
      <c r="AX326" s="231"/>
      <c r="AY326" s="231"/>
      <c r="AZ326" s="231"/>
      <c r="BA326" s="231"/>
      <c r="BB326" s="231"/>
      <c r="BC326" s="231"/>
      <c r="BD326" s="231"/>
      <c r="BE326" s="231"/>
      <c r="BF326" s="231"/>
      <c r="BG326" s="231"/>
      <c r="BH326" s="231"/>
      <c r="BI326" s="231"/>
      <c r="BJ326" s="231"/>
      <c r="BK326" s="231"/>
      <c r="BL326" s="231"/>
      <c r="BM326" s="231"/>
      <c r="BN326" s="231"/>
      <c r="BO326" s="231"/>
      <c r="BP326" s="231"/>
      <c r="BQ326" s="231"/>
      <c r="BR326" s="231"/>
      <c r="BS326" s="231"/>
      <c r="BT326" s="231"/>
      <c r="BU326" s="231"/>
      <c r="BV326" s="231"/>
      <c r="BW326" s="231"/>
      <c r="BX326" s="231"/>
      <c r="BY326" s="231"/>
      <c r="BZ326" s="231"/>
      <c r="CA326" s="231"/>
      <c r="CB326" s="231"/>
      <c r="CC326" s="231"/>
      <c r="CD326" s="231"/>
      <c r="CE326" s="231"/>
      <c r="CF326" s="231"/>
      <c r="CG326" s="231"/>
      <c r="CH326" s="231"/>
      <c r="CI326" s="231"/>
      <c r="CJ326" s="231"/>
      <c r="CK326" s="231"/>
      <c r="CL326" s="231"/>
      <c r="CM326" s="231"/>
      <c r="CN326" s="231"/>
      <c r="CO326" s="231"/>
      <c r="CP326" s="231"/>
      <c r="CQ326" s="231"/>
      <c r="CR326" s="231"/>
      <c r="CS326" s="231"/>
      <c r="CT326" s="231"/>
      <c r="CU326" s="231"/>
      <c r="CV326" s="231"/>
      <c r="CW326" s="231"/>
      <c r="CX326" s="231"/>
      <c r="CY326" s="231"/>
      <c r="CZ326" s="231"/>
      <c r="DA326" s="231"/>
      <c r="DB326" s="231"/>
      <c r="DC326" s="231"/>
      <c r="DD326" s="231"/>
      <c r="DE326" s="231"/>
      <c r="DF326" s="231"/>
      <c r="DG326" s="231"/>
      <c r="DH326" s="231"/>
      <c r="DI326" s="231"/>
      <c r="DJ326" s="231"/>
      <c r="DK326" s="231"/>
      <c r="DL326" s="231"/>
      <c r="DM326" s="231"/>
      <c r="DN326" s="231"/>
      <c r="DO326" s="231"/>
      <c r="DP326" s="231"/>
      <c r="DQ326" s="231"/>
      <c r="DR326" s="231"/>
      <c r="DS326" s="231"/>
      <c r="DT326" s="231"/>
      <c r="DU326" s="231"/>
      <c r="DV326" s="231"/>
      <c r="DW326" s="231"/>
      <c r="DX326" s="231"/>
      <c r="DY326" s="231"/>
      <c r="DZ326" s="231"/>
      <c r="EA326" s="231"/>
      <c r="EB326" s="231"/>
      <c r="EC326" s="231"/>
      <c r="ED326" s="231"/>
      <c r="EE326" s="231"/>
      <c r="EF326" s="231"/>
      <c r="EG326" s="231"/>
      <c r="EH326" s="231"/>
      <c r="EI326" s="231"/>
      <c r="EJ326" s="231"/>
      <c r="EK326" s="231"/>
      <c r="EL326" s="231"/>
      <c r="EM326" s="231"/>
      <c r="EN326" s="231"/>
      <c r="EO326" s="231"/>
      <c r="EP326" s="231"/>
      <c r="EQ326" s="231"/>
      <c r="ER326" s="231"/>
      <c r="ES326" s="231"/>
      <c r="ET326" s="231"/>
      <c r="EU326" s="231"/>
      <c r="EV326" s="231"/>
      <c r="EW326" s="231"/>
      <c r="EX326" s="231"/>
      <c r="EY326" s="231"/>
      <c r="EZ326" s="231"/>
      <c r="FA326" s="231"/>
      <c r="FB326" s="231"/>
      <c r="FC326" s="231"/>
      <c r="FD326" s="231"/>
      <c r="FE326" s="231"/>
      <c r="FF326" s="231"/>
      <c r="FG326" s="231"/>
      <c r="FH326" s="231"/>
      <c r="FI326" s="231"/>
      <c r="FJ326" s="231"/>
      <c r="FK326" s="231"/>
      <c r="FL326" s="231"/>
      <c r="FM326" s="231"/>
      <c r="FN326" s="231"/>
      <c r="FO326" s="231"/>
      <c r="FP326" s="231"/>
      <c r="FQ326" s="231"/>
      <c r="FR326" s="231"/>
      <c r="FS326" s="231"/>
      <c r="FT326" s="231"/>
      <c r="FU326" s="231"/>
      <c r="FV326" s="231"/>
      <c r="FW326" s="231"/>
      <c r="FX326" s="231"/>
      <c r="FY326" s="231"/>
      <c r="FZ326" s="231"/>
      <c r="GA326" s="231"/>
      <c r="GB326" s="231"/>
      <c r="GC326" s="231"/>
      <c r="GD326" s="231"/>
      <c r="GE326" s="231"/>
      <c r="GF326" s="231"/>
      <c r="GG326" s="231"/>
      <c r="GH326" s="231"/>
      <c r="GI326" s="231"/>
      <c r="GJ326" s="231"/>
      <c r="GK326" s="231"/>
      <c r="GL326" s="231"/>
      <c r="GM326" s="231"/>
      <c r="GN326" s="231"/>
      <c r="GO326" s="231"/>
      <c r="GP326" s="231"/>
      <c r="GQ326" s="231"/>
      <c r="GR326" s="231"/>
      <c r="GS326" s="231"/>
      <c r="GT326" s="231"/>
      <c r="GU326" s="231"/>
      <c r="GV326" s="231"/>
      <c r="GW326" s="231"/>
      <c r="GX326" s="231"/>
      <c r="GY326" s="231"/>
      <c r="GZ326" s="231"/>
      <c r="HA326" s="231"/>
      <c r="HB326" s="231"/>
      <c r="HC326" s="231"/>
      <c r="HD326" s="231"/>
      <c r="HE326" s="231"/>
      <c r="HF326" s="231"/>
      <c r="HG326" s="231"/>
      <c r="HH326" s="231"/>
      <c r="HI326" s="231"/>
      <c r="HJ326" s="231"/>
      <c r="HK326" s="231"/>
      <c r="HL326" s="231"/>
      <c r="HM326" s="231"/>
      <c r="HN326" s="231"/>
      <c r="HO326" s="231"/>
      <c r="HP326" s="231"/>
      <c r="HQ326" s="231"/>
      <c r="HR326" s="231"/>
      <c r="HS326" s="231"/>
      <c r="HT326" s="231"/>
      <c r="HU326" s="231"/>
      <c r="HV326" s="231"/>
      <c r="HW326" s="231"/>
      <c r="HX326" s="231"/>
      <c r="HY326" s="231"/>
      <c r="HZ326" s="231"/>
      <c r="IA326" s="231"/>
      <c r="IB326" s="231"/>
      <c r="IC326" s="231"/>
      <c r="ID326" s="231"/>
      <c r="IE326" s="231"/>
      <c r="IF326" s="231"/>
      <c r="IG326" s="231"/>
      <c r="IH326" s="231"/>
      <c r="II326" s="231"/>
      <c r="IJ326" s="231"/>
      <c r="IK326" s="231"/>
      <c r="IL326" s="231"/>
      <c r="IM326" s="231"/>
      <c r="IN326" s="231"/>
      <c r="IO326" s="231"/>
      <c r="IP326" s="231"/>
      <c r="IQ326" s="231"/>
      <c r="IR326" s="231"/>
      <c r="IS326" s="231"/>
      <c r="IT326" s="231"/>
      <c r="IU326" s="231"/>
      <c r="IV326" s="231"/>
    </row>
    <row r="327" spans="1:256" hidden="1">
      <c r="A327" s="821"/>
      <c r="B327" s="797"/>
      <c r="C327" s="238" t="s">
        <v>1</v>
      </c>
      <c r="D327" s="239">
        <f t="shared" si="131"/>
        <v>0</v>
      </c>
      <c r="E327" s="240">
        <f t="shared" si="132"/>
        <v>0</v>
      </c>
      <c r="F327" s="240">
        <f t="shared" si="133"/>
        <v>0</v>
      </c>
      <c r="G327" s="240"/>
      <c r="H327" s="240"/>
      <c r="I327" s="240"/>
      <c r="J327" s="240"/>
      <c r="K327" s="240"/>
      <c r="L327" s="240"/>
      <c r="M327" s="240">
        <f t="shared" si="134"/>
        <v>0</v>
      </c>
      <c r="N327" s="240"/>
      <c r="O327" s="240"/>
      <c r="P327" s="240"/>
      <c r="Q327" s="241"/>
      <c r="R327" s="241"/>
      <c r="S327" s="241"/>
      <c r="T327" s="241"/>
      <c r="U327" s="241"/>
      <c r="V327" s="231"/>
      <c r="W327" s="231"/>
      <c r="X327" s="231"/>
      <c r="Y327" s="231"/>
      <c r="Z327" s="231"/>
      <c r="AA327" s="231"/>
      <c r="AB327" s="231"/>
      <c r="AC327" s="231"/>
      <c r="AD327" s="231"/>
      <c r="AE327" s="231"/>
      <c r="AF327" s="231"/>
      <c r="AG327" s="231"/>
      <c r="AH327" s="231"/>
      <c r="AI327" s="231"/>
      <c r="AJ327" s="231"/>
      <c r="AK327" s="231"/>
      <c r="AL327" s="231"/>
      <c r="AM327" s="231"/>
      <c r="AN327" s="231"/>
      <c r="AO327" s="231"/>
      <c r="AP327" s="231"/>
      <c r="AQ327" s="231"/>
      <c r="AR327" s="231"/>
      <c r="AS327" s="231"/>
      <c r="AT327" s="231"/>
      <c r="AU327" s="231"/>
      <c r="AV327" s="231"/>
      <c r="AW327" s="231"/>
      <c r="AX327" s="231"/>
      <c r="AY327" s="231"/>
      <c r="AZ327" s="231"/>
      <c r="BA327" s="231"/>
      <c r="BB327" s="231"/>
      <c r="BC327" s="231"/>
      <c r="BD327" s="231"/>
      <c r="BE327" s="231"/>
      <c r="BF327" s="231"/>
      <c r="BG327" s="231"/>
      <c r="BH327" s="231"/>
      <c r="BI327" s="231"/>
      <c r="BJ327" s="231"/>
      <c r="BK327" s="231"/>
      <c r="BL327" s="231"/>
      <c r="BM327" s="231"/>
      <c r="BN327" s="231"/>
      <c r="BO327" s="231"/>
      <c r="BP327" s="231"/>
      <c r="BQ327" s="231"/>
      <c r="BR327" s="231"/>
      <c r="BS327" s="231"/>
      <c r="BT327" s="231"/>
      <c r="BU327" s="231"/>
      <c r="BV327" s="231"/>
      <c r="BW327" s="231"/>
      <c r="BX327" s="231"/>
      <c r="BY327" s="231"/>
      <c r="BZ327" s="231"/>
      <c r="CA327" s="231"/>
      <c r="CB327" s="231"/>
      <c r="CC327" s="231"/>
      <c r="CD327" s="231"/>
      <c r="CE327" s="231"/>
      <c r="CF327" s="231"/>
      <c r="CG327" s="231"/>
      <c r="CH327" s="231"/>
      <c r="CI327" s="231"/>
      <c r="CJ327" s="231"/>
      <c r="CK327" s="231"/>
      <c r="CL327" s="231"/>
      <c r="CM327" s="231"/>
      <c r="CN327" s="231"/>
      <c r="CO327" s="231"/>
      <c r="CP327" s="231"/>
      <c r="CQ327" s="231"/>
      <c r="CR327" s="231"/>
      <c r="CS327" s="231"/>
      <c r="CT327" s="231"/>
      <c r="CU327" s="231"/>
      <c r="CV327" s="231"/>
      <c r="CW327" s="231"/>
      <c r="CX327" s="231"/>
      <c r="CY327" s="231"/>
      <c r="CZ327" s="231"/>
      <c r="DA327" s="231"/>
      <c r="DB327" s="231"/>
      <c r="DC327" s="231"/>
      <c r="DD327" s="231"/>
      <c r="DE327" s="231"/>
      <c r="DF327" s="231"/>
      <c r="DG327" s="231"/>
      <c r="DH327" s="231"/>
      <c r="DI327" s="231"/>
      <c r="DJ327" s="231"/>
      <c r="DK327" s="231"/>
      <c r="DL327" s="231"/>
      <c r="DM327" s="231"/>
      <c r="DN327" s="231"/>
      <c r="DO327" s="231"/>
      <c r="DP327" s="231"/>
      <c r="DQ327" s="231"/>
      <c r="DR327" s="231"/>
      <c r="DS327" s="231"/>
      <c r="DT327" s="231"/>
      <c r="DU327" s="231"/>
      <c r="DV327" s="231"/>
      <c r="DW327" s="231"/>
      <c r="DX327" s="231"/>
      <c r="DY327" s="231"/>
      <c r="DZ327" s="231"/>
      <c r="EA327" s="231"/>
      <c r="EB327" s="231"/>
      <c r="EC327" s="231"/>
      <c r="ED327" s="231"/>
      <c r="EE327" s="231"/>
      <c r="EF327" s="231"/>
      <c r="EG327" s="231"/>
      <c r="EH327" s="231"/>
      <c r="EI327" s="231"/>
      <c r="EJ327" s="231"/>
      <c r="EK327" s="231"/>
      <c r="EL327" s="231"/>
      <c r="EM327" s="231"/>
      <c r="EN327" s="231"/>
      <c r="EO327" s="231"/>
      <c r="EP327" s="231"/>
      <c r="EQ327" s="231"/>
      <c r="ER327" s="231"/>
      <c r="ES327" s="231"/>
      <c r="ET327" s="231"/>
      <c r="EU327" s="231"/>
      <c r="EV327" s="231"/>
      <c r="EW327" s="231"/>
      <c r="EX327" s="231"/>
      <c r="EY327" s="231"/>
      <c r="EZ327" s="231"/>
      <c r="FA327" s="231"/>
      <c r="FB327" s="231"/>
      <c r="FC327" s="231"/>
      <c r="FD327" s="231"/>
      <c r="FE327" s="231"/>
      <c r="FF327" s="231"/>
      <c r="FG327" s="231"/>
      <c r="FH327" s="231"/>
      <c r="FI327" s="231"/>
      <c r="FJ327" s="231"/>
      <c r="FK327" s="231"/>
      <c r="FL327" s="231"/>
      <c r="FM327" s="231"/>
      <c r="FN327" s="231"/>
      <c r="FO327" s="231"/>
      <c r="FP327" s="231"/>
      <c r="FQ327" s="231"/>
      <c r="FR327" s="231"/>
      <c r="FS327" s="231"/>
      <c r="FT327" s="231"/>
      <c r="FU327" s="231"/>
      <c r="FV327" s="231"/>
      <c r="FW327" s="231"/>
      <c r="FX327" s="231"/>
      <c r="FY327" s="231"/>
      <c r="FZ327" s="231"/>
      <c r="GA327" s="231"/>
      <c r="GB327" s="231"/>
      <c r="GC327" s="231"/>
      <c r="GD327" s="231"/>
      <c r="GE327" s="231"/>
      <c r="GF327" s="231"/>
      <c r="GG327" s="231"/>
      <c r="GH327" s="231"/>
      <c r="GI327" s="231"/>
      <c r="GJ327" s="231"/>
      <c r="GK327" s="231"/>
      <c r="GL327" s="231"/>
      <c r="GM327" s="231"/>
      <c r="GN327" s="231"/>
      <c r="GO327" s="231"/>
      <c r="GP327" s="231"/>
      <c r="GQ327" s="231"/>
      <c r="GR327" s="231"/>
      <c r="GS327" s="231"/>
      <c r="GT327" s="231"/>
      <c r="GU327" s="231"/>
      <c r="GV327" s="231"/>
      <c r="GW327" s="231"/>
      <c r="GX327" s="231"/>
      <c r="GY327" s="231"/>
      <c r="GZ327" s="231"/>
      <c r="HA327" s="231"/>
      <c r="HB327" s="231"/>
      <c r="HC327" s="231"/>
      <c r="HD327" s="231"/>
      <c r="HE327" s="231"/>
      <c r="HF327" s="231"/>
      <c r="HG327" s="231"/>
      <c r="HH327" s="231"/>
      <c r="HI327" s="231"/>
      <c r="HJ327" s="231"/>
      <c r="HK327" s="231"/>
      <c r="HL327" s="231"/>
      <c r="HM327" s="231"/>
      <c r="HN327" s="231"/>
      <c r="HO327" s="231"/>
      <c r="HP327" s="231"/>
      <c r="HQ327" s="231"/>
      <c r="HR327" s="231"/>
      <c r="HS327" s="231"/>
      <c r="HT327" s="231"/>
      <c r="HU327" s="231"/>
      <c r="HV327" s="231"/>
      <c r="HW327" s="231"/>
      <c r="HX327" s="231"/>
      <c r="HY327" s="231"/>
      <c r="HZ327" s="231"/>
      <c r="IA327" s="231"/>
      <c r="IB327" s="231"/>
      <c r="IC327" s="231"/>
      <c r="ID327" s="231"/>
      <c r="IE327" s="231"/>
      <c r="IF327" s="231"/>
      <c r="IG327" s="231"/>
      <c r="IH327" s="231"/>
      <c r="II327" s="231"/>
      <c r="IJ327" s="231"/>
      <c r="IK327" s="231"/>
      <c r="IL327" s="231"/>
      <c r="IM327" s="231"/>
      <c r="IN327" s="231"/>
      <c r="IO327" s="231"/>
      <c r="IP327" s="231"/>
      <c r="IQ327" s="231"/>
      <c r="IR327" s="231"/>
      <c r="IS327" s="231"/>
      <c r="IT327" s="231"/>
      <c r="IU327" s="231"/>
      <c r="IV327" s="231"/>
    </row>
    <row r="328" spans="1:256" hidden="1">
      <c r="A328" s="822"/>
      <c r="B328" s="798"/>
      <c r="C328" s="238" t="s">
        <v>2</v>
      </c>
      <c r="D328" s="239">
        <f>D326+D327</f>
        <v>234000</v>
      </c>
      <c r="E328" s="240">
        <f t="shared" ref="E328:P328" si="139">E326+E327</f>
        <v>234000</v>
      </c>
      <c r="F328" s="240">
        <f t="shared" si="139"/>
        <v>0</v>
      </c>
      <c r="G328" s="240">
        <f t="shared" si="139"/>
        <v>0</v>
      </c>
      <c r="H328" s="240">
        <f t="shared" si="139"/>
        <v>0</v>
      </c>
      <c r="I328" s="240">
        <f t="shared" si="139"/>
        <v>234000</v>
      </c>
      <c r="J328" s="240">
        <f t="shared" si="139"/>
        <v>0</v>
      </c>
      <c r="K328" s="240">
        <f t="shared" si="139"/>
        <v>0</v>
      </c>
      <c r="L328" s="240">
        <f t="shared" si="139"/>
        <v>0</v>
      </c>
      <c r="M328" s="240">
        <f t="shared" si="139"/>
        <v>0</v>
      </c>
      <c r="N328" s="240">
        <f t="shared" si="139"/>
        <v>0</v>
      </c>
      <c r="O328" s="240">
        <f t="shared" si="139"/>
        <v>0</v>
      </c>
      <c r="P328" s="240">
        <f t="shared" si="139"/>
        <v>0</v>
      </c>
      <c r="Q328" s="241"/>
      <c r="R328" s="241"/>
      <c r="S328" s="241"/>
      <c r="T328" s="241"/>
      <c r="U328" s="241"/>
      <c r="V328" s="231"/>
      <c r="W328" s="231"/>
      <c r="X328" s="231"/>
      <c r="Y328" s="231"/>
      <c r="Z328" s="231"/>
      <c r="AA328" s="231"/>
      <c r="AB328" s="231"/>
      <c r="AC328" s="231"/>
      <c r="AD328" s="231"/>
      <c r="AE328" s="231"/>
      <c r="AF328" s="231"/>
      <c r="AG328" s="231"/>
      <c r="AH328" s="231"/>
      <c r="AI328" s="231"/>
      <c r="AJ328" s="231"/>
      <c r="AK328" s="231"/>
      <c r="AL328" s="231"/>
      <c r="AM328" s="231"/>
      <c r="AN328" s="231"/>
      <c r="AO328" s="231"/>
      <c r="AP328" s="231"/>
      <c r="AQ328" s="231"/>
      <c r="AR328" s="231"/>
      <c r="AS328" s="231"/>
      <c r="AT328" s="231"/>
      <c r="AU328" s="231"/>
      <c r="AV328" s="231"/>
      <c r="AW328" s="231"/>
      <c r="AX328" s="231"/>
      <c r="AY328" s="231"/>
      <c r="AZ328" s="231"/>
      <c r="BA328" s="231"/>
      <c r="BB328" s="231"/>
      <c r="BC328" s="231"/>
      <c r="BD328" s="231"/>
      <c r="BE328" s="231"/>
      <c r="BF328" s="231"/>
      <c r="BG328" s="231"/>
      <c r="BH328" s="231"/>
      <c r="BI328" s="231"/>
      <c r="BJ328" s="231"/>
      <c r="BK328" s="231"/>
      <c r="BL328" s="231"/>
      <c r="BM328" s="231"/>
      <c r="BN328" s="231"/>
      <c r="BO328" s="231"/>
      <c r="BP328" s="231"/>
      <c r="BQ328" s="231"/>
      <c r="BR328" s="231"/>
      <c r="BS328" s="231"/>
      <c r="BT328" s="231"/>
      <c r="BU328" s="231"/>
      <c r="BV328" s="231"/>
      <c r="BW328" s="231"/>
      <c r="BX328" s="231"/>
      <c r="BY328" s="231"/>
      <c r="BZ328" s="231"/>
      <c r="CA328" s="231"/>
      <c r="CB328" s="231"/>
      <c r="CC328" s="231"/>
      <c r="CD328" s="231"/>
      <c r="CE328" s="231"/>
      <c r="CF328" s="231"/>
      <c r="CG328" s="231"/>
      <c r="CH328" s="231"/>
      <c r="CI328" s="231"/>
      <c r="CJ328" s="231"/>
      <c r="CK328" s="231"/>
      <c r="CL328" s="231"/>
      <c r="CM328" s="231"/>
      <c r="CN328" s="231"/>
      <c r="CO328" s="231"/>
      <c r="CP328" s="231"/>
      <c r="CQ328" s="231"/>
      <c r="CR328" s="231"/>
      <c r="CS328" s="231"/>
      <c r="CT328" s="231"/>
      <c r="CU328" s="231"/>
      <c r="CV328" s="231"/>
      <c r="CW328" s="231"/>
      <c r="CX328" s="231"/>
      <c r="CY328" s="231"/>
      <c r="CZ328" s="231"/>
      <c r="DA328" s="231"/>
      <c r="DB328" s="231"/>
      <c r="DC328" s="231"/>
      <c r="DD328" s="231"/>
      <c r="DE328" s="231"/>
      <c r="DF328" s="231"/>
      <c r="DG328" s="231"/>
      <c r="DH328" s="231"/>
      <c r="DI328" s="231"/>
      <c r="DJ328" s="231"/>
      <c r="DK328" s="231"/>
      <c r="DL328" s="231"/>
      <c r="DM328" s="231"/>
      <c r="DN328" s="231"/>
      <c r="DO328" s="231"/>
      <c r="DP328" s="231"/>
      <c r="DQ328" s="231"/>
      <c r="DR328" s="231"/>
      <c r="DS328" s="231"/>
      <c r="DT328" s="231"/>
      <c r="DU328" s="231"/>
      <c r="DV328" s="231"/>
      <c r="DW328" s="231"/>
      <c r="DX328" s="231"/>
      <c r="DY328" s="231"/>
      <c r="DZ328" s="231"/>
      <c r="EA328" s="231"/>
      <c r="EB328" s="231"/>
      <c r="EC328" s="231"/>
      <c r="ED328" s="231"/>
      <c r="EE328" s="231"/>
      <c r="EF328" s="231"/>
      <c r="EG328" s="231"/>
      <c r="EH328" s="231"/>
      <c r="EI328" s="231"/>
      <c r="EJ328" s="231"/>
      <c r="EK328" s="231"/>
      <c r="EL328" s="231"/>
      <c r="EM328" s="231"/>
      <c r="EN328" s="231"/>
      <c r="EO328" s="231"/>
      <c r="EP328" s="231"/>
      <c r="EQ328" s="231"/>
      <c r="ER328" s="231"/>
      <c r="ES328" s="231"/>
      <c r="ET328" s="231"/>
      <c r="EU328" s="231"/>
      <c r="EV328" s="231"/>
      <c r="EW328" s="231"/>
      <c r="EX328" s="231"/>
      <c r="EY328" s="231"/>
      <c r="EZ328" s="231"/>
      <c r="FA328" s="231"/>
      <c r="FB328" s="231"/>
      <c r="FC328" s="231"/>
      <c r="FD328" s="231"/>
      <c r="FE328" s="231"/>
      <c r="FF328" s="231"/>
      <c r="FG328" s="231"/>
      <c r="FH328" s="231"/>
      <c r="FI328" s="231"/>
      <c r="FJ328" s="231"/>
      <c r="FK328" s="231"/>
      <c r="FL328" s="231"/>
      <c r="FM328" s="231"/>
      <c r="FN328" s="231"/>
      <c r="FO328" s="231"/>
      <c r="FP328" s="231"/>
      <c r="FQ328" s="231"/>
      <c r="FR328" s="231"/>
      <c r="FS328" s="231"/>
      <c r="FT328" s="231"/>
      <c r="FU328" s="231"/>
      <c r="FV328" s="231"/>
      <c r="FW328" s="231"/>
      <c r="FX328" s="231"/>
      <c r="FY328" s="231"/>
      <c r="FZ328" s="231"/>
      <c r="GA328" s="231"/>
      <c r="GB328" s="231"/>
      <c r="GC328" s="231"/>
      <c r="GD328" s="231"/>
      <c r="GE328" s="231"/>
      <c r="GF328" s="231"/>
      <c r="GG328" s="231"/>
      <c r="GH328" s="231"/>
      <c r="GI328" s="231"/>
      <c r="GJ328" s="231"/>
      <c r="GK328" s="231"/>
      <c r="GL328" s="231"/>
      <c r="GM328" s="231"/>
      <c r="GN328" s="231"/>
      <c r="GO328" s="231"/>
      <c r="GP328" s="231"/>
      <c r="GQ328" s="231"/>
      <c r="GR328" s="231"/>
      <c r="GS328" s="231"/>
      <c r="GT328" s="231"/>
      <c r="GU328" s="231"/>
      <c r="GV328" s="231"/>
      <c r="GW328" s="231"/>
      <c r="GX328" s="231"/>
      <c r="GY328" s="231"/>
      <c r="GZ328" s="231"/>
      <c r="HA328" s="231"/>
      <c r="HB328" s="231"/>
      <c r="HC328" s="231"/>
      <c r="HD328" s="231"/>
      <c r="HE328" s="231"/>
      <c r="HF328" s="231"/>
      <c r="HG328" s="231"/>
      <c r="HH328" s="231"/>
      <c r="HI328" s="231"/>
      <c r="HJ328" s="231"/>
      <c r="HK328" s="231"/>
      <c r="HL328" s="231"/>
      <c r="HM328" s="231"/>
      <c r="HN328" s="231"/>
      <c r="HO328" s="231"/>
      <c r="HP328" s="231"/>
      <c r="HQ328" s="231"/>
      <c r="HR328" s="231"/>
      <c r="HS328" s="231"/>
      <c r="HT328" s="231"/>
      <c r="HU328" s="231"/>
      <c r="HV328" s="231"/>
      <c r="HW328" s="231"/>
      <c r="HX328" s="231"/>
      <c r="HY328" s="231"/>
      <c r="HZ328" s="231"/>
      <c r="IA328" s="231"/>
      <c r="IB328" s="231"/>
      <c r="IC328" s="231"/>
      <c r="ID328" s="231"/>
      <c r="IE328" s="231"/>
      <c r="IF328" s="231"/>
      <c r="IG328" s="231"/>
      <c r="IH328" s="231"/>
      <c r="II328" s="231"/>
      <c r="IJ328" s="231"/>
      <c r="IK328" s="231"/>
      <c r="IL328" s="231"/>
      <c r="IM328" s="231"/>
      <c r="IN328" s="231"/>
      <c r="IO328" s="231"/>
      <c r="IP328" s="231"/>
      <c r="IQ328" s="231"/>
      <c r="IR328" s="231"/>
      <c r="IS328" s="231"/>
      <c r="IT328" s="231"/>
      <c r="IU328" s="231"/>
      <c r="IV328" s="231"/>
    </row>
    <row r="329" spans="1:256" ht="12.95" customHeight="1">
      <c r="A329" s="820">
        <v>85416</v>
      </c>
      <c r="B329" s="796" t="s">
        <v>179</v>
      </c>
      <c r="C329" s="238" t="s">
        <v>0</v>
      </c>
      <c r="D329" s="239">
        <f t="shared" si="131"/>
        <v>4626312</v>
      </c>
      <c r="E329" s="240">
        <f t="shared" si="132"/>
        <v>4626312</v>
      </c>
      <c r="F329" s="240">
        <f t="shared" si="133"/>
        <v>0</v>
      </c>
      <c r="G329" s="240">
        <v>0</v>
      </c>
      <c r="H329" s="240">
        <v>0</v>
      </c>
      <c r="I329" s="240">
        <v>0</v>
      </c>
      <c r="J329" s="240">
        <v>0</v>
      </c>
      <c r="K329" s="240">
        <v>4626312</v>
      </c>
      <c r="L329" s="240">
        <v>0</v>
      </c>
      <c r="M329" s="240">
        <f t="shared" si="134"/>
        <v>0</v>
      </c>
      <c r="N329" s="240">
        <v>0</v>
      </c>
      <c r="O329" s="240">
        <v>0</v>
      </c>
      <c r="P329" s="240">
        <v>0</v>
      </c>
      <c r="Q329" s="241"/>
      <c r="R329" s="241"/>
      <c r="S329" s="241"/>
      <c r="T329" s="241"/>
      <c r="U329" s="241"/>
      <c r="V329" s="231"/>
      <c r="W329" s="231"/>
      <c r="X329" s="231"/>
      <c r="Y329" s="231"/>
      <c r="Z329" s="231"/>
      <c r="AA329" s="231"/>
      <c r="AB329" s="231"/>
      <c r="AC329" s="231"/>
      <c r="AD329" s="231"/>
      <c r="AE329" s="231"/>
      <c r="AF329" s="231"/>
      <c r="AG329" s="231"/>
      <c r="AH329" s="231"/>
      <c r="AI329" s="231"/>
      <c r="AJ329" s="231"/>
      <c r="AK329" s="231"/>
      <c r="AL329" s="231"/>
      <c r="AM329" s="231"/>
      <c r="AN329" s="231"/>
      <c r="AO329" s="231"/>
      <c r="AP329" s="231"/>
      <c r="AQ329" s="231"/>
      <c r="AR329" s="231"/>
      <c r="AS329" s="231"/>
      <c r="AT329" s="231"/>
      <c r="AU329" s="231"/>
      <c r="AV329" s="231"/>
      <c r="AW329" s="231"/>
      <c r="AX329" s="231"/>
      <c r="AY329" s="231"/>
      <c r="AZ329" s="231"/>
      <c r="BA329" s="231"/>
      <c r="BB329" s="231"/>
      <c r="BC329" s="231"/>
      <c r="BD329" s="231"/>
      <c r="BE329" s="231"/>
      <c r="BF329" s="231"/>
      <c r="BG329" s="231"/>
      <c r="BH329" s="231"/>
      <c r="BI329" s="231"/>
      <c r="BJ329" s="231"/>
      <c r="BK329" s="231"/>
      <c r="BL329" s="231"/>
      <c r="BM329" s="231"/>
      <c r="BN329" s="231"/>
      <c r="BO329" s="231"/>
      <c r="BP329" s="231"/>
      <c r="BQ329" s="231"/>
      <c r="BR329" s="231"/>
      <c r="BS329" s="231"/>
      <c r="BT329" s="231"/>
      <c r="BU329" s="231"/>
      <c r="BV329" s="231"/>
      <c r="BW329" s="231"/>
      <c r="BX329" s="231"/>
      <c r="BY329" s="231"/>
      <c r="BZ329" s="231"/>
      <c r="CA329" s="231"/>
      <c r="CB329" s="231"/>
      <c r="CC329" s="231"/>
      <c r="CD329" s="231"/>
      <c r="CE329" s="231"/>
      <c r="CF329" s="231"/>
      <c r="CG329" s="231"/>
      <c r="CH329" s="231"/>
      <c r="CI329" s="231"/>
      <c r="CJ329" s="231"/>
      <c r="CK329" s="231"/>
      <c r="CL329" s="231"/>
      <c r="CM329" s="231"/>
      <c r="CN329" s="231"/>
      <c r="CO329" s="231"/>
      <c r="CP329" s="231"/>
      <c r="CQ329" s="231"/>
      <c r="CR329" s="231"/>
      <c r="CS329" s="231"/>
      <c r="CT329" s="231"/>
      <c r="CU329" s="231"/>
      <c r="CV329" s="231"/>
      <c r="CW329" s="231"/>
      <c r="CX329" s="231"/>
      <c r="CY329" s="231"/>
      <c r="CZ329" s="231"/>
      <c r="DA329" s="231"/>
      <c r="DB329" s="231"/>
      <c r="DC329" s="231"/>
      <c r="DD329" s="231"/>
      <c r="DE329" s="231"/>
      <c r="DF329" s="231"/>
      <c r="DG329" s="231"/>
      <c r="DH329" s="231"/>
      <c r="DI329" s="231"/>
      <c r="DJ329" s="231"/>
      <c r="DK329" s="231"/>
      <c r="DL329" s="231"/>
      <c r="DM329" s="231"/>
      <c r="DN329" s="231"/>
      <c r="DO329" s="231"/>
      <c r="DP329" s="231"/>
      <c r="DQ329" s="231"/>
      <c r="DR329" s="231"/>
      <c r="DS329" s="231"/>
      <c r="DT329" s="231"/>
      <c r="DU329" s="231"/>
      <c r="DV329" s="231"/>
      <c r="DW329" s="231"/>
      <c r="DX329" s="231"/>
      <c r="DY329" s="231"/>
      <c r="DZ329" s="231"/>
      <c r="EA329" s="231"/>
      <c r="EB329" s="231"/>
      <c r="EC329" s="231"/>
      <c r="ED329" s="231"/>
      <c r="EE329" s="231"/>
      <c r="EF329" s="231"/>
      <c r="EG329" s="231"/>
      <c r="EH329" s="231"/>
      <c r="EI329" s="231"/>
      <c r="EJ329" s="231"/>
      <c r="EK329" s="231"/>
      <c r="EL329" s="231"/>
      <c r="EM329" s="231"/>
      <c r="EN329" s="231"/>
      <c r="EO329" s="231"/>
      <c r="EP329" s="231"/>
      <c r="EQ329" s="231"/>
      <c r="ER329" s="231"/>
      <c r="ES329" s="231"/>
      <c r="ET329" s="231"/>
      <c r="EU329" s="231"/>
      <c r="EV329" s="231"/>
      <c r="EW329" s="231"/>
      <c r="EX329" s="231"/>
      <c r="EY329" s="231"/>
      <c r="EZ329" s="231"/>
      <c r="FA329" s="231"/>
      <c r="FB329" s="231"/>
      <c r="FC329" s="231"/>
      <c r="FD329" s="231"/>
      <c r="FE329" s="231"/>
      <c r="FF329" s="231"/>
      <c r="FG329" s="231"/>
      <c r="FH329" s="231"/>
      <c r="FI329" s="231"/>
      <c r="FJ329" s="231"/>
      <c r="FK329" s="231"/>
      <c r="FL329" s="231"/>
      <c r="FM329" s="231"/>
      <c r="FN329" s="231"/>
      <c r="FO329" s="231"/>
      <c r="FP329" s="231"/>
      <c r="FQ329" s="231"/>
      <c r="FR329" s="231"/>
      <c r="FS329" s="231"/>
      <c r="FT329" s="231"/>
      <c r="FU329" s="231"/>
      <c r="FV329" s="231"/>
      <c r="FW329" s="231"/>
      <c r="FX329" s="231"/>
      <c r="FY329" s="231"/>
      <c r="FZ329" s="231"/>
      <c r="GA329" s="231"/>
      <c r="GB329" s="231"/>
      <c r="GC329" s="231"/>
      <c r="GD329" s="231"/>
      <c r="GE329" s="231"/>
      <c r="GF329" s="231"/>
      <c r="GG329" s="231"/>
      <c r="GH329" s="231"/>
      <c r="GI329" s="231"/>
      <c r="GJ329" s="231"/>
      <c r="GK329" s="231"/>
      <c r="GL329" s="231"/>
      <c r="GM329" s="231"/>
      <c r="GN329" s="231"/>
      <c r="GO329" s="231"/>
      <c r="GP329" s="231"/>
      <c r="GQ329" s="231"/>
      <c r="GR329" s="231"/>
      <c r="GS329" s="231"/>
      <c r="GT329" s="231"/>
      <c r="GU329" s="231"/>
      <c r="GV329" s="231"/>
      <c r="GW329" s="231"/>
      <c r="GX329" s="231"/>
      <c r="GY329" s="231"/>
      <c r="GZ329" s="231"/>
      <c r="HA329" s="231"/>
      <c r="HB329" s="231"/>
      <c r="HC329" s="231"/>
      <c r="HD329" s="231"/>
      <c r="HE329" s="231"/>
      <c r="HF329" s="231"/>
      <c r="HG329" s="231"/>
      <c r="HH329" s="231"/>
      <c r="HI329" s="231"/>
      <c r="HJ329" s="231"/>
      <c r="HK329" s="231"/>
      <c r="HL329" s="231"/>
      <c r="HM329" s="231"/>
      <c r="HN329" s="231"/>
      <c r="HO329" s="231"/>
      <c r="HP329" s="231"/>
      <c r="HQ329" s="231"/>
      <c r="HR329" s="231"/>
      <c r="HS329" s="231"/>
      <c r="HT329" s="231"/>
      <c r="HU329" s="231"/>
      <c r="HV329" s="231"/>
      <c r="HW329" s="231"/>
      <c r="HX329" s="231"/>
      <c r="HY329" s="231"/>
      <c r="HZ329" s="231"/>
      <c r="IA329" s="231"/>
      <c r="IB329" s="231"/>
      <c r="IC329" s="231"/>
      <c r="ID329" s="231"/>
      <c r="IE329" s="231"/>
      <c r="IF329" s="231"/>
      <c r="IG329" s="231"/>
      <c r="IH329" s="231"/>
      <c r="II329" s="231"/>
      <c r="IJ329" s="231"/>
      <c r="IK329" s="231"/>
      <c r="IL329" s="231"/>
      <c r="IM329" s="231"/>
      <c r="IN329" s="231"/>
      <c r="IO329" s="231"/>
      <c r="IP329" s="231"/>
      <c r="IQ329" s="231"/>
      <c r="IR329" s="231"/>
      <c r="IS329" s="231"/>
      <c r="IT329" s="231"/>
      <c r="IU329" s="231"/>
      <c r="IV329" s="231"/>
    </row>
    <row r="330" spans="1:256" ht="12.95" customHeight="1">
      <c r="A330" s="821"/>
      <c r="B330" s="797"/>
      <c r="C330" s="238" t="s">
        <v>1</v>
      </c>
      <c r="D330" s="239">
        <f t="shared" si="131"/>
        <v>163020</v>
      </c>
      <c r="E330" s="240">
        <f t="shared" si="132"/>
        <v>163020</v>
      </c>
      <c r="F330" s="240">
        <f t="shared" si="133"/>
        <v>0</v>
      </c>
      <c r="G330" s="240"/>
      <c r="H330" s="240"/>
      <c r="I330" s="240"/>
      <c r="J330" s="240"/>
      <c r="K330" s="240">
        <v>163020</v>
      </c>
      <c r="L330" s="240"/>
      <c r="M330" s="240">
        <f t="shared" si="134"/>
        <v>0</v>
      </c>
      <c r="N330" s="240"/>
      <c r="O330" s="240"/>
      <c r="P330" s="240"/>
      <c r="Q330" s="241"/>
      <c r="R330" s="241"/>
      <c r="S330" s="241"/>
      <c r="T330" s="241"/>
      <c r="U330" s="241"/>
      <c r="V330" s="231"/>
      <c r="W330" s="231"/>
      <c r="X330" s="231"/>
      <c r="Y330" s="231"/>
      <c r="Z330" s="231"/>
      <c r="AA330" s="231"/>
      <c r="AB330" s="231"/>
      <c r="AC330" s="231"/>
      <c r="AD330" s="231"/>
      <c r="AE330" s="231"/>
      <c r="AF330" s="231"/>
      <c r="AG330" s="231"/>
      <c r="AH330" s="231"/>
      <c r="AI330" s="231"/>
      <c r="AJ330" s="231"/>
      <c r="AK330" s="231"/>
      <c r="AL330" s="231"/>
      <c r="AM330" s="231"/>
      <c r="AN330" s="231"/>
      <c r="AO330" s="231"/>
      <c r="AP330" s="231"/>
      <c r="AQ330" s="231"/>
      <c r="AR330" s="231"/>
      <c r="AS330" s="231"/>
      <c r="AT330" s="231"/>
      <c r="AU330" s="231"/>
      <c r="AV330" s="231"/>
      <c r="AW330" s="231"/>
      <c r="AX330" s="231"/>
      <c r="AY330" s="231"/>
      <c r="AZ330" s="231"/>
      <c r="BA330" s="231"/>
      <c r="BB330" s="231"/>
      <c r="BC330" s="231"/>
      <c r="BD330" s="231"/>
      <c r="BE330" s="231"/>
      <c r="BF330" s="231"/>
      <c r="BG330" s="231"/>
      <c r="BH330" s="231"/>
      <c r="BI330" s="231"/>
      <c r="BJ330" s="231"/>
      <c r="BK330" s="231"/>
      <c r="BL330" s="231"/>
      <c r="BM330" s="231"/>
      <c r="BN330" s="231"/>
      <c r="BO330" s="231"/>
      <c r="BP330" s="231"/>
      <c r="BQ330" s="231"/>
      <c r="BR330" s="231"/>
      <c r="BS330" s="231"/>
      <c r="BT330" s="231"/>
      <c r="BU330" s="231"/>
      <c r="BV330" s="231"/>
      <c r="BW330" s="231"/>
      <c r="BX330" s="231"/>
      <c r="BY330" s="231"/>
      <c r="BZ330" s="231"/>
      <c r="CA330" s="231"/>
      <c r="CB330" s="231"/>
      <c r="CC330" s="231"/>
      <c r="CD330" s="231"/>
      <c r="CE330" s="231"/>
      <c r="CF330" s="231"/>
      <c r="CG330" s="231"/>
      <c r="CH330" s="231"/>
      <c r="CI330" s="231"/>
      <c r="CJ330" s="231"/>
      <c r="CK330" s="231"/>
      <c r="CL330" s="231"/>
      <c r="CM330" s="231"/>
      <c r="CN330" s="231"/>
      <c r="CO330" s="231"/>
      <c r="CP330" s="231"/>
      <c r="CQ330" s="231"/>
      <c r="CR330" s="231"/>
      <c r="CS330" s="231"/>
      <c r="CT330" s="231"/>
      <c r="CU330" s="231"/>
      <c r="CV330" s="231"/>
      <c r="CW330" s="231"/>
      <c r="CX330" s="231"/>
      <c r="CY330" s="231"/>
      <c r="CZ330" s="231"/>
      <c r="DA330" s="231"/>
      <c r="DB330" s="231"/>
      <c r="DC330" s="231"/>
      <c r="DD330" s="231"/>
      <c r="DE330" s="231"/>
      <c r="DF330" s="231"/>
      <c r="DG330" s="231"/>
      <c r="DH330" s="231"/>
      <c r="DI330" s="231"/>
      <c r="DJ330" s="231"/>
      <c r="DK330" s="231"/>
      <c r="DL330" s="231"/>
      <c r="DM330" s="231"/>
      <c r="DN330" s="231"/>
      <c r="DO330" s="231"/>
      <c r="DP330" s="231"/>
      <c r="DQ330" s="231"/>
      <c r="DR330" s="231"/>
      <c r="DS330" s="231"/>
      <c r="DT330" s="231"/>
      <c r="DU330" s="231"/>
      <c r="DV330" s="231"/>
      <c r="DW330" s="231"/>
      <c r="DX330" s="231"/>
      <c r="DY330" s="231"/>
      <c r="DZ330" s="231"/>
      <c r="EA330" s="231"/>
      <c r="EB330" s="231"/>
      <c r="EC330" s="231"/>
      <c r="ED330" s="231"/>
      <c r="EE330" s="231"/>
      <c r="EF330" s="231"/>
      <c r="EG330" s="231"/>
      <c r="EH330" s="231"/>
      <c r="EI330" s="231"/>
      <c r="EJ330" s="231"/>
      <c r="EK330" s="231"/>
      <c r="EL330" s="231"/>
      <c r="EM330" s="231"/>
      <c r="EN330" s="231"/>
      <c r="EO330" s="231"/>
      <c r="EP330" s="231"/>
      <c r="EQ330" s="231"/>
      <c r="ER330" s="231"/>
      <c r="ES330" s="231"/>
      <c r="ET330" s="231"/>
      <c r="EU330" s="231"/>
      <c r="EV330" s="231"/>
      <c r="EW330" s="231"/>
      <c r="EX330" s="231"/>
      <c r="EY330" s="231"/>
      <c r="EZ330" s="231"/>
      <c r="FA330" s="231"/>
      <c r="FB330" s="231"/>
      <c r="FC330" s="231"/>
      <c r="FD330" s="231"/>
      <c r="FE330" s="231"/>
      <c r="FF330" s="231"/>
      <c r="FG330" s="231"/>
      <c r="FH330" s="231"/>
      <c r="FI330" s="231"/>
      <c r="FJ330" s="231"/>
      <c r="FK330" s="231"/>
      <c r="FL330" s="231"/>
      <c r="FM330" s="231"/>
      <c r="FN330" s="231"/>
      <c r="FO330" s="231"/>
      <c r="FP330" s="231"/>
      <c r="FQ330" s="231"/>
      <c r="FR330" s="231"/>
      <c r="FS330" s="231"/>
      <c r="FT330" s="231"/>
      <c r="FU330" s="231"/>
      <c r="FV330" s="231"/>
      <c r="FW330" s="231"/>
      <c r="FX330" s="231"/>
      <c r="FY330" s="231"/>
      <c r="FZ330" s="231"/>
      <c r="GA330" s="231"/>
      <c r="GB330" s="231"/>
      <c r="GC330" s="231"/>
      <c r="GD330" s="231"/>
      <c r="GE330" s="231"/>
      <c r="GF330" s="231"/>
      <c r="GG330" s="231"/>
      <c r="GH330" s="231"/>
      <c r="GI330" s="231"/>
      <c r="GJ330" s="231"/>
      <c r="GK330" s="231"/>
      <c r="GL330" s="231"/>
      <c r="GM330" s="231"/>
      <c r="GN330" s="231"/>
      <c r="GO330" s="231"/>
      <c r="GP330" s="231"/>
      <c r="GQ330" s="231"/>
      <c r="GR330" s="231"/>
      <c r="GS330" s="231"/>
      <c r="GT330" s="231"/>
      <c r="GU330" s="231"/>
      <c r="GV330" s="231"/>
      <c r="GW330" s="231"/>
      <c r="GX330" s="231"/>
      <c r="GY330" s="231"/>
      <c r="GZ330" s="231"/>
      <c r="HA330" s="231"/>
      <c r="HB330" s="231"/>
      <c r="HC330" s="231"/>
      <c r="HD330" s="231"/>
      <c r="HE330" s="231"/>
      <c r="HF330" s="231"/>
      <c r="HG330" s="231"/>
      <c r="HH330" s="231"/>
      <c r="HI330" s="231"/>
      <c r="HJ330" s="231"/>
      <c r="HK330" s="231"/>
      <c r="HL330" s="231"/>
      <c r="HM330" s="231"/>
      <c r="HN330" s="231"/>
      <c r="HO330" s="231"/>
      <c r="HP330" s="231"/>
      <c r="HQ330" s="231"/>
      <c r="HR330" s="231"/>
      <c r="HS330" s="231"/>
      <c r="HT330" s="231"/>
      <c r="HU330" s="231"/>
      <c r="HV330" s="231"/>
      <c r="HW330" s="231"/>
      <c r="HX330" s="231"/>
      <c r="HY330" s="231"/>
      <c r="HZ330" s="231"/>
      <c r="IA330" s="231"/>
      <c r="IB330" s="231"/>
      <c r="IC330" s="231"/>
      <c r="ID330" s="231"/>
      <c r="IE330" s="231"/>
      <c r="IF330" s="231"/>
      <c r="IG330" s="231"/>
      <c r="IH330" s="231"/>
      <c r="II330" s="231"/>
      <c r="IJ330" s="231"/>
      <c r="IK330" s="231"/>
      <c r="IL330" s="231"/>
      <c r="IM330" s="231"/>
      <c r="IN330" s="231"/>
      <c r="IO330" s="231"/>
      <c r="IP330" s="231"/>
      <c r="IQ330" s="231"/>
      <c r="IR330" s="231"/>
      <c r="IS330" s="231"/>
      <c r="IT330" s="231"/>
      <c r="IU330" s="231"/>
      <c r="IV330" s="231"/>
    </row>
    <row r="331" spans="1:256" ht="12.95" customHeight="1">
      <c r="A331" s="822"/>
      <c r="B331" s="798"/>
      <c r="C331" s="238" t="s">
        <v>2</v>
      </c>
      <c r="D331" s="239">
        <f>D329+D330</f>
        <v>4789332</v>
      </c>
      <c r="E331" s="240">
        <f t="shared" ref="E331:P331" si="140">E329+E330</f>
        <v>4789332</v>
      </c>
      <c r="F331" s="240">
        <f t="shared" si="140"/>
        <v>0</v>
      </c>
      <c r="G331" s="240">
        <f t="shared" si="140"/>
        <v>0</v>
      </c>
      <c r="H331" s="240">
        <f t="shared" si="140"/>
        <v>0</v>
      </c>
      <c r="I331" s="240">
        <f t="shared" si="140"/>
        <v>0</v>
      </c>
      <c r="J331" s="240">
        <f t="shared" si="140"/>
        <v>0</v>
      </c>
      <c r="K331" s="240">
        <f t="shared" si="140"/>
        <v>4789332</v>
      </c>
      <c r="L331" s="240">
        <f t="shared" si="140"/>
        <v>0</v>
      </c>
      <c r="M331" s="240">
        <f t="shared" si="140"/>
        <v>0</v>
      </c>
      <c r="N331" s="240">
        <f t="shared" si="140"/>
        <v>0</v>
      </c>
      <c r="O331" s="240">
        <f t="shared" si="140"/>
        <v>0</v>
      </c>
      <c r="P331" s="240">
        <f t="shared" si="140"/>
        <v>0</v>
      </c>
      <c r="Q331" s="241"/>
      <c r="R331" s="241"/>
      <c r="S331" s="241"/>
      <c r="T331" s="241"/>
      <c r="U331" s="241"/>
      <c r="V331" s="231"/>
      <c r="W331" s="231"/>
      <c r="X331" s="231"/>
      <c r="Y331" s="231"/>
      <c r="Z331" s="231"/>
      <c r="AA331" s="231"/>
      <c r="AB331" s="231"/>
      <c r="AC331" s="231"/>
      <c r="AD331" s="231"/>
      <c r="AE331" s="231"/>
      <c r="AF331" s="231"/>
      <c r="AG331" s="231"/>
      <c r="AH331" s="231"/>
      <c r="AI331" s="231"/>
      <c r="AJ331" s="231"/>
      <c r="AK331" s="231"/>
      <c r="AL331" s="231"/>
      <c r="AM331" s="231"/>
      <c r="AN331" s="231"/>
      <c r="AO331" s="231"/>
      <c r="AP331" s="231"/>
      <c r="AQ331" s="231"/>
      <c r="AR331" s="231"/>
      <c r="AS331" s="231"/>
      <c r="AT331" s="231"/>
      <c r="AU331" s="231"/>
      <c r="AV331" s="231"/>
      <c r="AW331" s="231"/>
      <c r="AX331" s="231"/>
      <c r="AY331" s="231"/>
      <c r="AZ331" s="231"/>
      <c r="BA331" s="231"/>
      <c r="BB331" s="231"/>
      <c r="BC331" s="231"/>
      <c r="BD331" s="231"/>
      <c r="BE331" s="231"/>
      <c r="BF331" s="231"/>
      <c r="BG331" s="231"/>
      <c r="BH331" s="231"/>
      <c r="BI331" s="231"/>
      <c r="BJ331" s="231"/>
      <c r="BK331" s="231"/>
      <c r="BL331" s="231"/>
      <c r="BM331" s="231"/>
      <c r="BN331" s="231"/>
      <c r="BO331" s="231"/>
      <c r="BP331" s="231"/>
      <c r="BQ331" s="231"/>
      <c r="BR331" s="231"/>
      <c r="BS331" s="231"/>
      <c r="BT331" s="231"/>
      <c r="BU331" s="231"/>
      <c r="BV331" s="231"/>
      <c r="BW331" s="231"/>
      <c r="BX331" s="231"/>
      <c r="BY331" s="231"/>
      <c r="BZ331" s="231"/>
      <c r="CA331" s="231"/>
      <c r="CB331" s="231"/>
      <c r="CC331" s="231"/>
      <c r="CD331" s="231"/>
      <c r="CE331" s="231"/>
      <c r="CF331" s="231"/>
      <c r="CG331" s="231"/>
      <c r="CH331" s="231"/>
      <c r="CI331" s="231"/>
      <c r="CJ331" s="231"/>
      <c r="CK331" s="231"/>
      <c r="CL331" s="231"/>
      <c r="CM331" s="231"/>
      <c r="CN331" s="231"/>
      <c r="CO331" s="231"/>
      <c r="CP331" s="231"/>
      <c r="CQ331" s="231"/>
      <c r="CR331" s="231"/>
      <c r="CS331" s="231"/>
      <c r="CT331" s="231"/>
      <c r="CU331" s="231"/>
      <c r="CV331" s="231"/>
      <c r="CW331" s="231"/>
      <c r="CX331" s="231"/>
      <c r="CY331" s="231"/>
      <c r="CZ331" s="231"/>
      <c r="DA331" s="231"/>
      <c r="DB331" s="231"/>
      <c r="DC331" s="231"/>
      <c r="DD331" s="231"/>
      <c r="DE331" s="231"/>
      <c r="DF331" s="231"/>
      <c r="DG331" s="231"/>
      <c r="DH331" s="231"/>
      <c r="DI331" s="231"/>
      <c r="DJ331" s="231"/>
      <c r="DK331" s="231"/>
      <c r="DL331" s="231"/>
      <c r="DM331" s="231"/>
      <c r="DN331" s="231"/>
      <c r="DO331" s="231"/>
      <c r="DP331" s="231"/>
      <c r="DQ331" s="231"/>
      <c r="DR331" s="231"/>
      <c r="DS331" s="231"/>
      <c r="DT331" s="231"/>
      <c r="DU331" s="231"/>
      <c r="DV331" s="231"/>
      <c r="DW331" s="231"/>
      <c r="DX331" s="231"/>
      <c r="DY331" s="231"/>
      <c r="DZ331" s="231"/>
      <c r="EA331" s="231"/>
      <c r="EB331" s="231"/>
      <c r="EC331" s="231"/>
      <c r="ED331" s="231"/>
      <c r="EE331" s="231"/>
      <c r="EF331" s="231"/>
      <c r="EG331" s="231"/>
      <c r="EH331" s="231"/>
      <c r="EI331" s="231"/>
      <c r="EJ331" s="231"/>
      <c r="EK331" s="231"/>
      <c r="EL331" s="231"/>
      <c r="EM331" s="231"/>
      <c r="EN331" s="231"/>
      <c r="EO331" s="231"/>
      <c r="EP331" s="231"/>
      <c r="EQ331" s="231"/>
      <c r="ER331" s="231"/>
      <c r="ES331" s="231"/>
      <c r="ET331" s="231"/>
      <c r="EU331" s="231"/>
      <c r="EV331" s="231"/>
      <c r="EW331" s="231"/>
      <c r="EX331" s="231"/>
      <c r="EY331" s="231"/>
      <c r="EZ331" s="231"/>
      <c r="FA331" s="231"/>
      <c r="FB331" s="231"/>
      <c r="FC331" s="231"/>
      <c r="FD331" s="231"/>
      <c r="FE331" s="231"/>
      <c r="FF331" s="231"/>
      <c r="FG331" s="231"/>
      <c r="FH331" s="231"/>
      <c r="FI331" s="231"/>
      <c r="FJ331" s="231"/>
      <c r="FK331" s="231"/>
      <c r="FL331" s="231"/>
      <c r="FM331" s="231"/>
      <c r="FN331" s="231"/>
      <c r="FO331" s="231"/>
      <c r="FP331" s="231"/>
      <c r="FQ331" s="231"/>
      <c r="FR331" s="231"/>
      <c r="FS331" s="231"/>
      <c r="FT331" s="231"/>
      <c r="FU331" s="231"/>
      <c r="FV331" s="231"/>
      <c r="FW331" s="231"/>
      <c r="FX331" s="231"/>
      <c r="FY331" s="231"/>
      <c r="FZ331" s="231"/>
      <c r="GA331" s="231"/>
      <c r="GB331" s="231"/>
      <c r="GC331" s="231"/>
      <c r="GD331" s="231"/>
      <c r="GE331" s="231"/>
      <c r="GF331" s="231"/>
      <c r="GG331" s="231"/>
      <c r="GH331" s="231"/>
      <c r="GI331" s="231"/>
      <c r="GJ331" s="231"/>
      <c r="GK331" s="231"/>
      <c r="GL331" s="231"/>
      <c r="GM331" s="231"/>
      <c r="GN331" s="231"/>
      <c r="GO331" s="231"/>
      <c r="GP331" s="231"/>
      <c r="GQ331" s="231"/>
      <c r="GR331" s="231"/>
      <c r="GS331" s="231"/>
      <c r="GT331" s="231"/>
      <c r="GU331" s="231"/>
      <c r="GV331" s="231"/>
      <c r="GW331" s="231"/>
      <c r="GX331" s="231"/>
      <c r="GY331" s="231"/>
      <c r="GZ331" s="231"/>
      <c r="HA331" s="231"/>
      <c r="HB331" s="231"/>
      <c r="HC331" s="231"/>
      <c r="HD331" s="231"/>
      <c r="HE331" s="231"/>
      <c r="HF331" s="231"/>
      <c r="HG331" s="231"/>
      <c r="HH331" s="231"/>
      <c r="HI331" s="231"/>
      <c r="HJ331" s="231"/>
      <c r="HK331" s="231"/>
      <c r="HL331" s="231"/>
      <c r="HM331" s="231"/>
      <c r="HN331" s="231"/>
      <c r="HO331" s="231"/>
      <c r="HP331" s="231"/>
      <c r="HQ331" s="231"/>
      <c r="HR331" s="231"/>
      <c r="HS331" s="231"/>
      <c r="HT331" s="231"/>
      <c r="HU331" s="231"/>
      <c r="HV331" s="231"/>
      <c r="HW331" s="231"/>
      <c r="HX331" s="231"/>
      <c r="HY331" s="231"/>
      <c r="HZ331" s="231"/>
      <c r="IA331" s="231"/>
      <c r="IB331" s="231"/>
      <c r="IC331" s="231"/>
      <c r="ID331" s="231"/>
      <c r="IE331" s="231"/>
      <c r="IF331" s="231"/>
      <c r="IG331" s="231"/>
      <c r="IH331" s="231"/>
      <c r="II331" s="231"/>
      <c r="IJ331" s="231"/>
      <c r="IK331" s="231"/>
      <c r="IL331" s="231"/>
      <c r="IM331" s="231"/>
      <c r="IN331" s="231"/>
      <c r="IO331" s="231"/>
      <c r="IP331" s="231"/>
      <c r="IQ331" s="231"/>
      <c r="IR331" s="231"/>
      <c r="IS331" s="231"/>
      <c r="IT331" s="231"/>
      <c r="IU331" s="231"/>
      <c r="IV331" s="231"/>
    </row>
    <row r="332" spans="1:256" ht="12.95" customHeight="1">
      <c r="A332" s="820">
        <v>85446</v>
      </c>
      <c r="B332" s="796" t="s">
        <v>176</v>
      </c>
      <c r="C332" s="247" t="s">
        <v>0</v>
      </c>
      <c r="D332" s="248">
        <f t="shared" si="131"/>
        <v>122605</v>
      </c>
      <c r="E332" s="249">
        <f t="shared" si="132"/>
        <v>122605</v>
      </c>
      <c r="F332" s="249">
        <f t="shared" si="133"/>
        <v>122605</v>
      </c>
      <c r="G332" s="249">
        <v>0</v>
      </c>
      <c r="H332" s="249">
        <v>122605</v>
      </c>
      <c r="I332" s="249">
        <v>0</v>
      </c>
      <c r="J332" s="249">
        <v>0</v>
      </c>
      <c r="K332" s="249">
        <v>0</v>
      </c>
      <c r="L332" s="249">
        <v>0</v>
      </c>
      <c r="M332" s="249">
        <f t="shared" si="134"/>
        <v>0</v>
      </c>
      <c r="N332" s="249">
        <v>0</v>
      </c>
      <c r="O332" s="249">
        <v>0</v>
      </c>
      <c r="P332" s="249">
        <v>0</v>
      </c>
      <c r="Q332" s="250"/>
      <c r="R332" s="250"/>
      <c r="S332" s="250"/>
      <c r="T332" s="250"/>
      <c r="U332" s="250"/>
      <c r="V332" s="251"/>
      <c r="W332" s="251"/>
      <c r="X332" s="251"/>
      <c r="Y332" s="251"/>
      <c r="Z332" s="251"/>
      <c r="AA332" s="251"/>
      <c r="AB332" s="251"/>
      <c r="AC332" s="251"/>
      <c r="AD332" s="251"/>
      <c r="AE332" s="251"/>
      <c r="AF332" s="251"/>
      <c r="AG332" s="251"/>
      <c r="AH332" s="251"/>
      <c r="AI332" s="251"/>
      <c r="AJ332" s="251"/>
      <c r="AK332" s="251"/>
      <c r="AL332" s="251"/>
      <c r="AM332" s="251"/>
      <c r="AN332" s="251"/>
      <c r="AO332" s="251"/>
      <c r="AP332" s="251"/>
      <c r="AQ332" s="251"/>
      <c r="AR332" s="251"/>
      <c r="AS332" s="251"/>
      <c r="AT332" s="251"/>
      <c r="AU332" s="251"/>
      <c r="AV332" s="251"/>
      <c r="AW332" s="251"/>
      <c r="AX332" s="251"/>
      <c r="AY332" s="251"/>
      <c r="AZ332" s="251"/>
      <c r="BA332" s="251"/>
      <c r="BB332" s="251"/>
      <c r="BC332" s="251"/>
      <c r="BD332" s="251"/>
      <c r="BE332" s="251"/>
      <c r="BF332" s="251"/>
      <c r="BG332" s="251"/>
      <c r="BH332" s="251"/>
      <c r="BI332" s="251"/>
      <c r="BJ332" s="251"/>
      <c r="BK332" s="251"/>
      <c r="BL332" s="251"/>
      <c r="BM332" s="251"/>
      <c r="BN332" s="251"/>
      <c r="BO332" s="251"/>
      <c r="BP332" s="251"/>
      <c r="BQ332" s="251"/>
      <c r="BR332" s="251"/>
      <c r="BS332" s="251"/>
      <c r="BT332" s="251"/>
      <c r="BU332" s="251"/>
      <c r="BV332" s="251"/>
      <c r="BW332" s="251"/>
      <c r="BX332" s="251"/>
      <c r="BY332" s="251"/>
      <c r="BZ332" s="251"/>
      <c r="CA332" s="251"/>
      <c r="CB332" s="251"/>
      <c r="CC332" s="251"/>
      <c r="CD332" s="251"/>
      <c r="CE332" s="251"/>
      <c r="CF332" s="251"/>
      <c r="CG332" s="251"/>
      <c r="CH332" s="251"/>
      <c r="CI332" s="251"/>
      <c r="CJ332" s="251"/>
      <c r="CK332" s="251"/>
      <c r="CL332" s="251"/>
      <c r="CM332" s="251"/>
      <c r="CN332" s="251"/>
      <c r="CO332" s="251"/>
      <c r="CP332" s="251"/>
      <c r="CQ332" s="251"/>
      <c r="CR332" s="251"/>
      <c r="CS332" s="251"/>
      <c r="CT332" s="251"/>
      <c r="CU332" s="251"/>
      <c r="CV332" s="251"/>
      <c r="CW332" s="251"/>
      <c r="CX332" s="251"/>
      <c r="CY332" s="251"/>
      <c r="CZ332" s="251"/>
      <c r="DA332" s="251"/>
      <c r="DB332" s="251"/>
      <c r="DC332" s="251"/>
      <c r="DD332" s="251"/>
      <c r="DE332" s="251"/>
      <c r="DF332" s="251"/>
      <c r="DG332" s="251"/>
      <c r="DH332" s="251"/>
      <c r="DI332" s="251"/>
      <c r="DJ332" s="251"/>
      <c r="DK332" s="251"/>
      <c r="DL332" s="251"/>
      <c r="DM332" s="251"/>
      <c r="DN332" s="251"/>
      <c r="DO332" s="251"/>
      <c r="DP332" s="251"/>
      <c r="DQ332" s="251"/>
      <c r="DR332" s="251"/>
      <c r="DS332" s="251"/>
      <c r="DT332" s="251"/>
      <c r="DU332" s="251"/>
      <c r="DV332" s="251"/>
      <c r="DW332" s="251"/>
      <c r="DX332" s="251"/>
      <c r="DY332" s="251"/>
      <c r="DZ332" s="251"/>
      <c r="EA332" s="251"/>
      <c r="EB332" s="251"/>
      <c r="EC332" s="251"/>
      <c r="ED332" s="251"/>
      <c r="EE332" s="251"/>
      <c r="EF332" s="251"/>
      <c r="EG332" s="251"/>
      <c r="EH332" s="251"/>
      <c r="EI332" s="251"/>
      <c r="EJ332" s="251"/>
      <c r="EK332" s="251"/>
      <c r="EL332" s="251"/>
      <c r="EM332" s="251"/>
      <c r="EN332" s="251"/>
      <c r="EO332" s="251"/>
      <c r="EP332" s="251"/>
      <c r="EQ332" s="251"/>
      <c r="ER332" s="251"/>
      <c r="ES332" s="251"/>
      <c r="ET332" s="251"/>
      <c r="EU332" s="251"/>
      <c r="EV332" s="251"/>
      <c r="EW332" s="251"/>
      <c r="EX332" s="251"/>
      <c r="EY332" s="251"/>
      <c r="EZ332" s="251"/>
      <c r="FA332" s="251"/>
      <c r="FB332" s="251"/>
      <c r="FC332" s="251"/>
      <c r="FD332" s="251"/>
      <c r="FE332" s="251"/>
      <c r="FF332" s="251"/>
      <c r="FG332" s="251"/>
      <c r="FH332" s="251"/>
      <c r="FI332" s="251"/>
      <c r="FJ332" s="251"/>
      <c r="FK332" s="251"/>
      <c r="FL332" s="251"/>
      <c r="FM332" s="251"/>
      <c r="FN332" s="251"/>
      <c r="FO332" s="251"/>
      <c r="FP332" s="251"/>
      <c r="FQ332" s="251"/>
      <c r="FR332" s="251"/>
      <c r="FS332" s="251"/>
      <c r="FT332" s="251"/>
      <c r="FU332" s="251"/>
      <c r="FV332" s="251"/>
      <c r="FW332" s="251"/>
      <c r="FX332" s="251"/>
      <c r="FY332" s="251"/>
      <c r="FZ332" s="251"/>
      <c r="GA332" s="251"/>
      <c r="GB332" s="251"/>
      <c r="GC332" s="251"/>
      <c r="GD332" s="251"/>
      <c r="GE332" s="251"/>
      <c r="GF332" s="251"/>
      <c r="GG332" s="251"/>
      <c r="GH332" s="251"/>
      <c r="GI332" s="251"/>
      <c r="GJ332" s="251"/>
      <c r="GK332" s="251"/>
      <c r="GL332" s="251"/>
      <c r="GM332" s="251"/>
      <c r="GN332" s="251"/>
      <c r="GO332" s="251"/>
      <c r="GP332" s="251"/>
      <c r="GQ332" s="251"/>
      <c r="GR332" s="251"/>
      <c r="GS332" s="251"/>
      <c r="GT332" s="251"/>
      <c r="GU332" s="251"/>
      <c r="GV332" s="251"/>
      <c r="GW332" s="251"/>
      <c r="GX332" s="251"/>
      <c r="GY332" s="251"/>
      <c r="GZ332" s="251"/>
      <c r="HA332" s="251"/>
      <c r="HB332" s="251"/>
      <c r="HC332" s="251"/>
      <c r="HD332" s="251"/>
      <c r="HE332" s="251"/>
      <c r="HF332" s="251"/>
      <c r="HG332" s="251"/>
      <c r="HH332" s="251"/>
      <c r="HI332" s="251"/>
      <c r="HJ332" s="251"/>
      <c r="HK332" s="251"/>
      <c r="HL332" s="251"/>
      <c r="HM332" s="251"/>
      <c r="HN332" s="251"/>
      <c r="HO332" s="251"/>
      <c r="HP332" s="251"/>
      <c r="HQ332" s="251"/>
      <c r="HR332" s="251"/>
      <c r="HS332" s="251"/>
      <c r="HT332" s="251"/>
      <c r="HU332" s="251"/>
      <c r="HV332" s="251"/>
      <c r="HW332" s="251"/>
      <c r="HX332" s="251"/>
      <c r="HY332" s="251"/>
      <c r="HZ332" s="251"/>
      <c r="IA332" s="251"/>
      <c r="IB332" s="251"/>
      <c r="IC332" s="251"/>
      <c r="ID332" s="251"/>
      <c r="IE332" s="251"/>
      <c r="IF332" s="251"/>
      <c r="IG332" s="251"/>
      <c r="IH332" s="251"/>
      <c r="II332" s="251"/>
      <c r="IJ332" s="251"/>
      <c r="IK332" s="251"/>
      <c r="IL332" s="251"/>
      <c r="IM332" s="251"/>
      <c r="IN332" s="251"/>
      <c r="IO332" s="251"/>
      <c r="IP332" s="251"/>
      <c r="IQ332" s="251"/>
      <c r="IR332" s="251"/>
      <c r="IS332" s="251"/>
      <c r="IT332" s="251"/>
      <c r="IU332" s="251"/>
      <c r="IV332" s="251"/>
    </row>
    <row r="333" spans="1:256" ht="12.95" customHeight="1">
      <c r="A333" s="821"/>
      <c r="B333" s="797"/>
      <c r="C333" s="247" t="s">
        <v>1</v>
      </c>
      <c r="D333" s="248">
        <f t="shared" si="131"/>
        <v>-3200</v>
      </c>
      <c r="E333" s="249">
        <f t="shared" si="132"/>
        <v>-3200</v>
      </c>
      <c r="F333" s="249">
        <f t="shared" si="133"/>
        <v>-3200</v>
      </c>
      <c r="G333" s="249"/>
      <c r="H333" s="249">
        <v>-3200</v>
      </c>
      <c r="I333" s="249"/>
      <c r="J333" s="249"/>
      <c r="K333" s="249"/>
      <c r="L333" s="249"/>
      <c r="M333" s="249">
        <f t="shared" si="134"/>
        <v>0</v>
      </c>
      <c r="N333" s="249"/>
      <c r="O333" s="249"/>
      <c r="P333" s="249"/>
      <c r="Q333" s="250"/>
      <c r="R333" s="250"/>
      <c r="S333" s="250"/>
      <c r="T333" s="250"/>
      <c r="U333" s="250"/>
      <c r="V333" s="251"/>
      <c r="W333" s="251"/>
      <c r="X333" s="251"/>
      <c r="Y333" s="251"/>
      <c r="Z333" s="251"/>
      <c r="AA333" s="251"/>
      <c r="AB333" s="251"/>
      <c r="AC333" s="251"/>
      <c r="AD333" s="251"/>
      <c r="AE333" s="251"/>
      <c r="AF333" s="251"/>
      <c r="AG333" s="251"/>
      <c r="AH333" s="251"/>
      <c r="AI333" s="251"/>
      <c r="AJ333" s="251"/>
      <c r="AK333" s="251"/>
      <c r="AL333" s="251"/>
      <c r="AM333" s="251"/>
      <c r="AN333" s="251"/>
      <c r="AO333" s="251"/>
      <c r="AP333" s="251"/>
      <c r="AQ333" s="251"/>
      <c r="AR333" s="251"/>
      <c r="AS333" s="251"/>
      <c r="AT333" s="251"/>
      <c r="AU333" s="251"/>
      <c r="AV333" s="251"/>
      <c r="AW333" s="251"/>
      <c r="AX333" s="251"/>
      <c r="AY333" s="251"/>
      <c r="AZ333" s="251"/>
      <c r="BA333" s="251"/>
      <c r="BB333" s="251"/>
      <c r="BC333" s="251"/>
      <c r="BD333" s="251"/>
      <c r="BE333" s="251"/>
      <c r="BF333" s="251"/>
      <c r="BG333" s="251"/>
      <c r="BH333" s="251"/>
      <c r="BI333" s="251"/>
      <c r="BJ333" s="251"/>
      <c r="BK333" s="251"/>
      <c r="BL333" s="251"/>
      <c r="BM333" s="251"/>
      <c r="BN333" s="251"/>
      <c r="BO333" s="251"/>
      <c r="BP333" s="251"/>
      <c r="BQ333" s="251"/>
      <c r="BR333" s="251"/>
      <c r="BS333" s="251"/>
      <c r="BT333" s="251"/>
      <c r="BU333" s="251"/>
      <c r="BV333" s="251"/>
      <c r="BW333" s="251"/>
      <c r="BX333" s="251"/>
      <c r="BY333" s="251"/>
      <c r="BZ333" s="251"/>
      <c r="CA333" s="251"/>
      <c r="CB333" s="251"/>
      <c r="CC333" s="251"/>
      <c r="CD333" s="251"/>
      <c r="CE333" s="251"/>
      <c r="CF333" s="251"/>
      <c r="CG333" s="251"/>
      <c r="CH333" s="251"/>
      <c r="CI333" s="251"/>
      <c r="CJ333" s="251"/>
      <c r="CK333" s="251"/>
      <c r="CL333" s="251"/>
      <c r="CM333" s="251"/>
      <c r="CN333" s="251"/>
      <c r="CO333" s="251"/>
      <c r="CP333" s="251"/>
      <c r="CQ333" s="251"/>
      <c r="CR333" s="251"/>
      <c r="CS333" s="251"/>
      <c r="CT333" s="251"/>
      <c r="CU333" s="251"/>
      <c r="CV333" s="251"/>
      <c r="CW333" s="251"/>
      <c r="CX333" s="251"/>
      <c r="CY333" s="251"/>
      <c r="CZ333" s="251"/>
      <c r="DA333" s="251"/>
      <c r="DB333" s="251"/>
      <c r="DC333" s="251"/>
      <c r="DD333" s="251"/>
      <c r="DE333" s="251"/>
      <c r="DF333" s="251"/>
      <c r="DG333" s="251"/>
      <c r="DH333" s="251"/>
      <c r="DI333" s="251"/>
      <c r="DJ333" s="251"/>
      <c r="DK333" s="251"/>
      <c r="DL333" s="251"/>
      <c r="DM333" s="251"/>
      <c r="DN333" s="251"/>
      <c r="DO333" s="251"/>
      <c r="DP333" s="251"/>
      <c r="DQ333" s="251"/>
      <c r="DR333" s="251"/>
      <c r="DS333" s="251"/>
      <c r="DT333" s="251"/>
      <c r="DU333" s="251"/>
      <c r="DV333" s="251"/>
      <c r="DW333" s="251"/>
      <c r="DX333" s="251"/>
      <c r="DY333" s="251"/>
      <c r="DZ333" s="251"/>
      <c r="EA333" s="251"/>
      <c r="EB333" s="251"/>
      <c r="EC333" s="251"/>
      <c r="ED333" s="251"/>
      <c r="EE333" s="251"/>
      <c r="EF333" s="251"/>
      <c r="EG333" s="251"/>
      <c r="EH333" s="251"/>
      <c r="EI333" s="251"/>
      <c r="EJ333" s="251"/>
      <c r="EK333" s="251"/>
      <c r="EL333" s="251"/>
      <c r="EM333" s="251"/>
      <c r="EN333" s="251"/>
      <c r="EO333" s="251"/>
      <c r="EP333" s="251"/>
      <c r="EQ333" s="251"/>
      <c r="ER333" s="251"/>
      <c r="ES333" s="251"/>
      <c r="ET333" s="251"/>
      <c r="EU333" s="251"/>
      <c r="EV333" s="251"/>
      <c r="EW333" s="251"/>
      <c r="EX333" s="251"/>
      <c r="EY333" s="251"/>
      <c r="EZ333" s="251"/>
      <c r="FA333" s="251"/>
      <c r="FB333" s="251"/>
      <c r="FC333" s="251"/>
      <c r="FD333" s="251"/>
      <c r="FE333" s="251"/>
      <c r="FF333" s="251"/>
      <c r="FG333" s="251"/>
      <c r="FH333" s="251"/>
      <c r="FI333" s="251"/>
      <c r="FJ333" s="251"/>
      <c r="FK333" s="251"/>
      <c r="FL333" s="251"/>
      <c r="FM333" s="251"/>
      <c r="FN333" s="251"/>
      <c r="FO333" s="251"/>
      <c r="FP333" s="251"/>
      <c r="FQ333" s="251"/>
      <c r="FR333" s="251"/>
      <c r="FS333" s="251"/>
      <c r="FT333" s="251"/>
      <c r="FU333" s="251"/>
      <c r="FV333" s="251"/>
      <c r="FW333" s="251"/>
      <c r="FX333" s="251"/>
      <c r="FY333" s="251"/>
      <c r="FZ333" s="251"/>
      <c r="GA333" s="251"/>
      <c r="GB333" s="251"/>
      <c r="GC333" s="251"/>
      <c r="GD333" s="251"/>
      <c r="GE333" s="251"/>
      <c r="GF333" s="251"/>
      <c r="GG333" s="251"/>
      <c r="GH333" s="251"/>
      <c r="GI333" s="251"/>
      <c r="GJ333" s="251"/>
      <c r="GK333" s="251"/>
      <c r="GL333" s="251"/>
      <c r="GM333" s="251"/>
      <c r="GN333" s="251"/>
      <c r="GO333" s="251"/>
      <c r="GP333" s="251"/>
      <c r="GQ333" s="251"/>
      <c r="GR333" s="251"/>
      <c r="GS333" s="251"/>
      <c r="GT333" s="251"/>
      <c r="GU333" s="251"/>
      <c r="GV333" s="251"/>
      <c r="GW333" s="251"/>
      <c r="GX333" s="251"/>
      <c r="GY333" s="251"/>
      <c r="GZ333" s="251"/>
      <c r="HA333" s="251"/>
      <c r="HB333" s="251"/>
      <c r="HC333" s="251"/>
      <c r="HD333" s="251"/>
      <c r="HE333" s="251"/>
      <c r="HF333" s="251"/>
      <c r="HG333" s="251"/>
      <c r="HH333" s="251"/>
      <c r="HI333" s="251"/>
      <c r="HJ333" s="251"/>
      <c r="HK333" s="251"/>
      <c r="HL333" s="251"/>
      <c r="HM333" s="251"/>
      <c r="HN333" s="251"/>
      <c r="HO333" s="251"/>
      <c r="HP333" s="251"/>
      <c r="HQ333" s="251"/>
      <c r="HR333" s="251"/>
      <c r="HS333" s="251"/>
      <c r="HT333" s="251"/>
      <c r="HU333" s="251"/>
      <c r="HV333" s="251"/>
      <c r="HW333" s="251"/>
      <c r="HX333" s="251"/>
      <c r="HY333" s="251"/>
      <c r="HZ333" s="251"/>
      <c r="IA333" s="251"/>
      <c r="IB333" s="251"/>
      <c r="IC333" s="251"/>
      <c r="ID333" s="251"/>
      <c r="IE333" s="251"/>
      <c r="IF333" s="251"/>
      <c r="IG333" s="251"/>
      <c r="IH333" s="251"/>
      <c r="II333" s="251"/>
      <c r="IJ333" s="251"/>
      <c r="IK333" s="251"/>
      <c r="IL333" s="251"/>
      <c r="IM333" s="251"/>
      <c r="IN333" s="251"/>
      <c r="IO333" s="251"/>
      <c r="IP333" s="251"/>
      <c r="IQ333" s="251"/>
      <c r="IR333" s="251"/>
      <c r="IS333" s="251"/>
      <c r="IT333" s="251"/>
      <c r="IU333" s="251"/>
      <c r="IV333" s="251"/>
    </row>
    <row r="334" spans="1:256" ht="12.95" customHeight="1">
      <c r="A334" s="822"/>
      <c r="B334" s="798"/>
      <c r="C334" s="247" t="s">
        <v>2</v>
      </c>
      <c r="D334" s="248">
        <f>D332+D333</f>
        <v>119405</v>
      </c>
      <c r="E334" s="249">
        <f t="shared" ref="E334:P334" si="141">E332+E333</f>
        <v>119405</v>
      </c>
      <c r="F334" s="249">
        <f t="shared" si="141"/>
        <v>119405</v>
      </c>
      <c r="G334" s="249">
        <f t="shared" si="141"/>
        <v>0</v>
      </c>
      <c r="H334" s="249">
        <f t="shared" si="141"/>
        <v>119405</v>
      </c>
      <c r="I334" s="249">
        <f t="shared" si="141"/>
        <v>0</v>
      </c>
      <c r="J334" s="249">
        <f t="shared" si="141"/>
        <v>0</v>
      </c>
      <c r="K334" s="249">
        <f t="shared" si="141"/>
        <v>0</v>
      </c>
      <c r="L334" s="249">
        <f t="shared" si="141"/>
        <v>0</v>
      </c>
      <c r="M334" s="249">
        <f t="shared" si="141"/>
        <v>0</v>
      </c>
      <c r="N334" s="249">
        <f t="shared" si="141"/>
        <v>0</v>
      </c>
      <c r="O334" s="249">
        <f t="shared" si="141"/>
        <v>0</v>
      </c>
      <c r="P334" s="249">
        <f t="shared" si="141"/>
        <v>0</v>
      </c>
      <c r="Q334" s="250"/>
      <c r="R334" s="250"/>
      <c r="S334" s="250"/>
      <c r="T334" s="250"/>
      <c r="U334" s="250"/>
      <c r="V334" s="251"/>
      <c r="W334" s="251"/>
      <c r="X334" s="251"/>
      <c r="Y334" s="251"/>
      <c r="Z334" s="251"/>
      <c r="AA334" s="251"/>
      <c r="AB334" s="251"/>
      <c r="AC334" s="251"/>
      <c r="AD334" s="251"/>
      <c r="AE334" s="251"/>
      <c r="AF334" s="251"/>
      <c r="AG334" s="251"/>
      <c r="AH334" s="251"/>
      <c r="AI334" s="251"/>
      <c r="AJ334" s="251"/>
      <c r="AK334" s="251"/>
      <c r="AL334" s="251"/>
      <c r="AM334" s="251"/>
      <c r="AN334" s="251"/>
      <c r="AO334" s="251"/>
      <c r="AP334" s="251"/>
      <c r="AQ334" s="251"/>
      <c r="AR334" s="251"/>
      <c r="AS334" s="251"/>
      <c r="AT334" s="251"/>
      <c r="AU334" s="251"/>
      <c r="AV334" s="251"/>
      <c r="AW334" s="251"/>
      <c r="AX334" s="251"/>
      <c r="AY334" s="251"/>
      <c r="AZ334" s="251"/>
      <c r="BA334" s="251"/>
      <c r="BB334" s="251"/>
      <c r="BC334" s="251"/>
      <c r="BD334" s="251"/>
      <c r="BE334" s="251"/>
      <c r="BF334" s="251"/>
      <c r="BG334" s="251"/>
      <c r="BH334" s="251"/>
      <c r="BI334" s="251"/>
      <c r="BJ334" s="251"/>
      <c r="BK334" s="251"/>
      <c r="BL334" s="251"/>
      <c r="BM334" s="251"/>
      <c r="BN334" s="251"/>
      <c r="BO334" s="251"/>
      <c r="BP334" s="251"/>
      <c r="BQ334" s="251"/>
      <c r="BR334" s="251"/>
      <c r="BS334" s="251"/>
      <c r="BT334" s="251"/>
      <c r="BU334" s="251"/>
      <c r="BV334" s="251"/>
      <c r="BW334" s="251"/>
      <c r="BX334" s="251"/>
      <c r="BY334" s="251"/>
      <c r="BZ334" s="251"/>
      <c r="CA334" s="251"/>
      <c r="CB334" s="251"/>
      <c r="CC334" s="251"/>
      <c r="CD334" s="251"/>
      <c r="CE334" s="251"/>
      <c r="CF334" s="251"/>
      <c r="CG334" s="251"/>
      <c r="CH334" s="251"/>
      <c r="CI334" s="251"/>
      <c r="CJ334" s="251"/>
      <c r="CK334" s="251"/>
      <c r="CL334" s="251"/>
      <c r="CM334" s="251"/>
      <c r="CN334" s="251"/>
      <c r="CO334" s="251"/>
      <c r="CP334" s="251"/>
      <c r="CQ334" s="251"/>
      <c r="CR334" s="251"/>
      <c r="CS334" s="251"/>
      <c r="CT334" s="251"/>
      <c r="CU334" s="251"/>
      <c r="CV334" s="251"/>
      <c r="CW334" s="251"/>
      <c r="CX334" s="251"/>
      <c r="CY334" s="251"/>
      <c r="CZ334" s="251"/>
      <c r="DA334" s="251"/>
      <c r="DB334" s="251"/>
      <c r="DC334" s="251"/>
      <c r="DD334" s="251"/>
      <c r="DE334" s="251"/>
      <c r="DF334" s="251"/>
      <c r="DG334" s="251"/>
      <c r="DH334" s="251"/>
      <c r="DI334" s="251"/>
      <c r="DJ334" s="251"/>
      <c r="DK334" s="251"/>
      <c r="DL334" s="251"/>
      <c r="DM334" s="251"/>
      <c r="DN334" s="251"/>
      <c r="DO334" s="251"/>
      <c r="DP334" s="251"/>
      <c r="DQ334" s="251"/>
      <c r="DR334" s="251"/>
      <c r="DS334" s="251"/>
      <c r="DT334" s="251"/>
      <c r="DU334" s="251"/>
      <c r="DV334" s="251"/>
      <c r="DW334" s="251"/>
      <c r="DX334" s="251"/>
      <c r="DY334" s="251"/>
      <c r="DZ334" s="251"/>
      <c r="EA334" s="251"/>
      <c r="EB334" s="251"/>
      <c r="EC334" s="251"/>
      <c r="ED334" s="251"/>
      <c r="EE334" s="251"/>
      <c r="EF334" s="251"/>
      <c r="EG334" s="251"/>
      <c r="EH334" s="251"/>
      <c r="EI334" s="251"/>
      <c r="EJ334" s="251"/>
      <c r="EK334" s="251"/>
      <c r="EL334" s="251"/>
      <c r="EM334" s="251"/>
      <c r="EN334" s="251"/>
      <c r="EO334" s="251"/>
      <c r="EP334" s="251"/>
      <c r="EQ334" s="251"/>
      <c r="ER334" s="251"/>
      <c r="ES334" s="251"/>
      <c r="ET334" s="251"/>
      <c r="EU334" s="251"/>
      <c r="EV334" s="251"/>
      <c r="EW334" s="251"/>
      <c r="EX334" s="251"/>
      <c r="EY334" s="251"/>
      <c r="EZ334" s="251"/>
      <c r="FA334" s="251"/>
      <c r="FB334" s="251"/>
      <c r="FC334" s="251"/>
      <c r="FD334" s="251"/>
      <c r="FE334" s="251"/>
      <c r="FF334" s="251"/>
      <c r="FG334" s="251"/>
      <c r="FH334" s="251"/>
      <c r="FI334" s="251"/>
      <c r="FJ334" s="251"/>
      <c r="FK334" s="251"/>
      <c r="FL334" s="251"/>
      <c r="FM334" s="251"/>
      <c r="FN334" s="251"/>
      <c r="FO334" s="251"/>
      <c r="FP334" s="251"/>
      <c r="FQ334" s="251"/>
      <c r="FR334" s="251"/>
      <c r="FS334" s="251"/>
      <c r="FT334" s="251"/>
      <c r="FU334" s="251"/>
      <c r="FV334" s="251"/>
      <c r="FW334" s="251"/>
      <c r="FX334" s="251"/>
      <c r="FY334" s="251"/>
      <c r="FZ334" s="251"/>
      <c r="GA334" s="251"/>
      <c r="GB334" s="251"/>
      <c r="GC334" s="251"/>
      <c r="GD334" s="251"/>
      <c r="GE334" s="251"/>
      <c r="GF334" s="251"/>
      <c r="GG334" s="251"/>
      <c r="GH334" s="251"/>
      <c r="GI334" s="251"/>
      <c r="GJ334" s="251"/>
      <c r="GK334" s="251"/>
      <c r="GL334" s="251"/>
      <c r="GM334" s="251"/>
      <c r="GN334" s="251"/>
      <c r="GO334" s="251"/>
      <c r="GP334" s="251"/>
      <c r="GQ334" s="251"/>
      <c r="GR334" s="251"/>
      <c r="GS334" s="251"/>
      <c r="GT334" s="251"/>
      <c r="GU334" s="251"/>
      <c r="GV334" s="251"/>
      <c r="GW334" s="251"/>
      <c r="GX334" s="251"/>
      <c r="GY334" s="251"/>
      <c r="GZ334" s="251"/>
      <c r="HA334" s="251"/>
      <c r="HB334" s="251"/>
      <c r="HC334" s="251"/>
      <c r="HD334" s="251"/>
      <c r="HE334" s="251"/>
      <c r="HF334" s="251"/>
      <c r="HG334" s="251"/>
      <c r="HH334" s="251"/>
      <c r="HI334" s="251"/>
      <c r="HJ334" s="251"/>
      <c r="HK334" s="251"/>
      <c r="HL334" s="251"/>
      <c r="HM334" s="251"/>
      <c r="HN334" s="251"/>
      <c r="HO334" s="251"/>
      <c r="HP334" s="251"/>
      <c r="HQ334" s="251"/>
      <c r="HR334" s="251"/>
      <c r="HS334" s="251"/>
      <c r="HT334" s="251"/>
      <c r="HU334" s="251"/>
      <c r="HV334" s="251"/>
      <c r="HW334" s="251"/>
      <c r="HX334" s="251"/>
      <c r="HY334" s="251"/>
      <c r="HZ334" s="251"/>
      <c r="IA334" s="251"/>
      <c r="IB334" s="251"/>
      <c r="IC334" s="251"/>
      <c r="ID334" s="251"/>
      <c r="IE334" s="251"/>
      <c r="IF334" s="251"/>
      <c r="IG334" s="251"/>
      <c r="IH334" s="251"/>
      <c r="II334" s="251"/>
      <c r="IJ334" s="251"/>
      <c r="IK334" s="251"/>
      <c r="IL334" s="251"/>
      <c r="IM334" s="251"/>
      <c r="IN334" s="251"/>
      <c r="IO334" s="251"/>
      <c r="IP334" s="251"/>
      <c r="IQ334" s="251"/>
      <c r="IR334" s="251"/>
      <c r="IS334" s="251"/>
      <c r="IT334" s="251"/>
      <c r="IU334" s="251"/>
      <c r="IV334" s="251"/>
    </row>
    <row r="335" spans="1:256" ht="12.95" customHeight="1">
      <c r="A335" s="820">
        <v>85495</v>
      </c>
      <c r="B335" s="796" t="s">
        <v>115</v>
      </c>
      <c r="C335" s="247" t="s">
        <v>0</v>
      </c>
      <c r="D335" s="248">
        <f t="shared" si="131"/>
        <v>1917642</v>
      </c>
      <c r="E335" s="249">
        <f t="shared" si="132"/>
        <v>1617642</v>
      </c>
      <c r="F335" s="249">
        <f t="shared" si="133"/>
        <v>377642</v>
      </c>
      <c r="G335" s="249">
        <v>0</v>
      </c>
      <c r="H335" s="249">
        <v>377642</v>
      </c>
      <c r="I335" s="249">
        <v>1200000</v>
      </c>
      <c r="J335" s="249">
        <v>40000</v>
      </c>
      <c r="K335" s="249">
        <v>0</v>
      </c>
      <c r="L335" s="249">
        <v>0</v>
      </c>
      <c r="M335" s="249">
        <f t="shared" si="134"/>
        <v>300000</v>
      </c>
      <c r="N335" s="249">
        <v>300000</v>
      </c>
      <c r="O335" s="249">
        <v>0</v>
      </c>
      <c r="P335" s="249">
        <v>0</v>
      </c>
      <c r="Q335" s="250"/>
      <c r="R335" s="250"/>
      <c r="S335" s="250"/>
      <c r="T335" s="250"/>
      <c r="U335" s="250"/>
      <c r="V335" s="251"/>
      <c r="W335" s="251"/>
      <c r="X335" s="251"/>
      <c r="Y335" s="251"/>
      <c r="Z335" s="251"/>
      <c r="AA335" s="251"/>
      <c r="AB335" s="251"/>
      <c r="AC335" s="251"/>
      <c r="AD335" s="251"/>
      <c r="AE335" s="251"/>
      <c r="AF335" s="251"/>
      <c r="AG335" s="251"/>
      <c r="AH335" s="251"/>
      <c r="AI335" s="251"/>
      <c r="AJ335" s="251"/>
      <c r="AK335" s="251"/>
      <c r="AL335" s="251"/>
      <c r="AM335" s="251"/>
      <c r="AN335" s="251"/>
      <c r="AO335" s="251"/>
      <c r="AP335" s="251"/>
      <c r="AQ335" s="251"/>
      <c r="AR335" s="251"/>
      <c r="AS335" s="251"/>
      <c r="AT335" s="251"/>
      <c r="AU335" s="251"/>
      <c r="AV335" s="251"/>
      <c r="AW335" s="251"/>
      <c r="AX335" s="251"/>
      <c r="AY335" s="251"/>
      <c r="AZ335" s="251"/>
      <c r="BA335" s="251"/>
      <c r="BB335" s="251"/>
      <c r="BC335" s="251"/>
      <c r="BD335" s="251"/>
      <c r="BE335" s="251"/>
      <c r="BF335" s="251"/>
      <c r="BG335" s="251"/>
      <c r="BH335" s="251"/>
      <c r="BI335" s="251"/>
      <c r="BJ335" s="251"/>
      <c r="BK335" s="251"/>
      <c r="BL335" s="251"/>
      <c r="BM335" s="251"/>
      <c r="BN335" s="251"/>
      <c r="BO335" s="251"/>
      <c r="BP335" s="251"/>
      <c r="BQ335" s="251"/>
      <c r="BR335" s="251"/>
      <c r="BS335" s="251"/>
      <c r="BT335" s="251"/>
      <c r="BU335" s="251"/>
      <c r="BV335" s="251"/>
      <c r="BW335" s="251"/>
      <c r="BX335" s="251"/>
      <c r="BY335" s="251"/>
      <c r="BZ335" s="251"/>
      <c r="CA335" s="251"/>
      <c r="CB335" s="251"/>
      <c r="CC335" s="251"/>
      <c r="CD335" s="251"/>
      <c r="CE335" s="251"/>
      <c r="CF335" s="251"/>
      <c r="CG335" s="251"/>
      <c r="CH335" s="251"/>
      <c r="CI335" s="251"/>
      <c r="CJ335" s="251"/>
      <c r="CK335" s="251"/>
      <c r="CL335" s="251"/>
      <c r="CM335" s="251"/>
      <c r="CN335" s="251"/>
      <c r="CO335" s="251"/>
      <c r="CP335" s="251"/>
      <c r="CQ335" s="251"/>
      <c r="CR335" s="251"/>
      <c r="CS335" s="251"/>
      <c r="CT335" s="251"/>
      <c r="CU335" s="251"/>
      <c r="CV335" s="251"/>
      <c r="CW335" s="251"/>
      <c r="CX335" s="251"/>
      <c r="CY335" s="251"/>
      <c r="CZ335" s="251"/>
      <c r="DA335" s="251"/>
      <c r="DB335" s="251"/>
      <c r="DC335" s="251"/>
      <c r="DD335" s="251"/>
      <c r="DE335" s="251"/>
      <c r="DF335" s="251"/>
      <c r="DG335" s="251"/>
      <c r="DH335" s="251"/>
      <c r="DI335" s="251"/>
      <c r="DJ335" s="251"/>
      <c r="DK335" s="251"/>
      <c r="DL335" s="251"/>
      <c r="DM335" s="251"/>
      <c r="DN335" s="251"/>
      <c r="DO335" s="251"/>
      <c r="DP335" s="251"/>
      <c r="DQ335" s="251"/>
      <c r="DR335" s="251"/>
      <c r="DS335" s="251"/>
      <c r="DT335" s="251"/>
      <c r="DU335" s="251"/>
      <c r="DV335" s="251"/>
      <c r="DW335" s="251"/>
      <c r="DX335" s="251"/>
      <c r="DY335" s="251"/>
      <c r="DZ335" s="251"/>
      <c r="EA335" s="251"/>
      <c r="EB335" s="251"/>
      <c r="EC335" s="251"/>
      <c r="ED335" s="251"/>
      <c r="EE335" s="251"/>
      <c r="EF335" s="251"/>
      <c r="EG335" s="251"/>
      <c r="EH335" s="251"/>
      <c r="EI335" s="251"/>
      <c r="EJ335" s="251"/>
      <c r="EK335" s="251"/>
      <c r="EL335" s="251"/>
      <c r="EM335" s="251"/>
      <c r="EN335" s="251"/>
      <c r="EO335" s="251"/>
      <c r="EP335" s="251"/>
      <c r="EQ335" s="251"/>
      <c r="ER335" s="251"/>
      <c r="ES335" s="251"/>
      <c r="ET335" s="251"/>
      <c r="EU335" s="251"/>
      <c r="EV335" s="251"/>
      <c r="EW335" s="251"/>
      <c r="EX335" s="251"/>
      <c r="EY335" s="251"/>
      <c r="EZ335" s="251"/>
      <c r="FA335" s="251"/>
      <c r="FB335" s="251"/>
      <c r="FC335" s="251"/>
      <c r="FD335" s="251"/>
      <c r="FE335" s="251"/>
      <c r="FF335" s="251"/>
      <c r="FG335" s="251"/>
      <c r="FH335" s="251"/>
      <c r="FI335" s="251"/>
      <c r="FJ335" s="251"/>
      <c r="FK335" s="251"/>
      <c r="FL335" s="251"/>
      <c r="FM335" s="251"/>
      <c r="FN335" s="251"/>
      <c r="FO335" s="251"/>
      <c r="FP335" s="251"/>
      <c r="FQ335" s="251"/>
      <c r="FR335" s="251"/>
      <c r="FS335" s="251"/>
      <c r="FT335" s="251"/>
      <c r="FU335" s="251"/>
      <c r="FV335" s="251"/>
      <c r="FW335" s="251"/>
      <c r="FX335" s="251"/>
      <c r="FY335" s="251"/>
      <c r="FZ335" s="251"/>
      <c r="GA335" s="251"/>
      <c r="GB335" s="251"/>
      <c r="GC335" s="251"/>
      <c r="GD335" s="251"/>
      <c r="GE335" s="251"/>
      <c r="GF335" s="251"/>
      <c r="GG335" s="251"/>
      <c r="GH335" s="251"/>
      <c r="GI335" s="251"/>
      <c r="GJ335" s="251"/>
      <c r="GK335" s="251"/>
      <c r="GL335" s="251"/>
      <c r="GM335" s="251"/>
      <c r="GN335" s="251"/>
      <c r="GO335" s="251"/>
      <c r="GP335" s="251"/>
      <c r="GQ335" s="251"/>
      <c r="GR335" s="251"/>
      <c r="GS335" s="251"/>
      <c r="GT335" s="251"/>
      <c r="GU335" s="251"/>
      <c r="GV335" s="251"/>
      <c r="GW335" s="251"/>
      <c r="GX335" s="251"/>
      <c r="GY335" s="251"/>
      <c r="GZ335" s="251"/>
      <c r="HA335" s="251"/>
      <c r="HB335" s="251"/>
      <c r="HC335" s="251"/>
      <c r="HD335" s="251"/>
      <c r="HE335" s="251"/>
      <c r="HF335" s="251"/>
      <c r="HG335" s="251"/>
      <c r="HH335" s="251"/>
      <c r="HI335" s="251"/>
      <c r="HJ335" s="251"/>
      <c r="HK335" s="251"/>
      <c r="HL335" s="251"/>
      <c r="HM335" s="251"/>
      <c r="HN335" s="251"/>
      <c r="HO335" s="251"/>
      <c r="HP335" s="251"/>
      <c r="HQ335" s="251"/>
      <c r="HR335" s="251"/>
      <c r="HS335" s="251"/>
      <c r="HT335" s="251"/>
      <c r="HU335" s="251"/>
      <c r="HV335" s="251"/>
      <c r="HW335" s="251"/>
      <c r="HX335" s="251"/>
      <c r="HY335" s="251"/>
      <c r="HZ335" s="251"/>
      <c r="IA335" s="251"/>
      <c r="IB335" s="251"/>
      <c r="IC335" s="251"/>
      <c r="ID335" s="251"/>
      <c r="IE335" s="251"/>
      <c r="IF335" s="251"/>
      <c r="IG335" s="251"/>
      <c r="IH335" s="251"/>
      <c r="II335" s="251"/>
      <c r="IJ335" s="251"/>
      <c r="IK335" s="251"/>
      <c r="IL335" s="251"/>
      <c r="IM335" s="251"/>
      <c r="IN335" s="251"/>
      <c r="IO335" s="251"/>
      <c r="IP335" s="251"/>
      <c r="IQ335" s="251"/>
      <c r="IR335" s="251"/>
      <c r="IS335" s="251"/>
      <c r="IT335" s="251"/>
      <c r="IU335" s="251"/>
      <c r="IV335" s="251"/>
    </row>
    <row r="336" spans="1:256" ht="12.95" customHeight="1">
      <c r="A336" s="821"/>
      <c r="B336" s="797"/>
      <c r="C336" s="247" t="s">
        <v>1</v>
      </c>
      <c r="D336" s="248">
        <f t="shared" si="131"/>
        <v>2560900</v>
      </c>
      <c r="E336" s="249">
        <f t="shared" si="132"/>
        <v>260900</v>
      </c>
      <c r="F336" s="249">
        <f t="shared" si="133"/>
        <v>260900</v>
      </c>
      <c r="G336" s="249"/>
      <c r="H336" s="249">
        <v>260900</v>
      </c>
      <c r="I336" s="249"/>
      <c r="J336" s="249"/>
      <c r="K336" s="249"/>
      <c r="L336" s="249"/>
      <c r="M336" s="249">
        <f t="shared" si="134"/>
        <v>2300000</v>
      </c>
      <c r="N336" s="249">
        <v>2300000</v>
      </c>
      <c r="O336" s="249"/>
      <c r="P336" s="249"/>
      <c r="Q336" s="250"/>
      <c r="R336" s="250"/>
      <c r="S336" s="250"/>
      <c r="T336" s="250"/>
      <c r="U336" s="250"/>
      <c r="V336" s="251"/>
      <c r="W336" s="251"/>
      <c r="X336" s="251"/>
      <c r="Y336" s="251"/>
      <c r="Z336" s="251"/>
      <c r="AA336" s="251"/>
      <c r="AB336" s="251"/>
      <c r="AC336" s="251"/>
      <c r="AD336" s="251"/>
      <c r="AE336" s="251"/>
      <c r="AF336" s="251"/>
      <c r="AG336" s="251"/>
      <c r="AH336" s="251"/>
      <c r="AI336" s="251"/>
      <c r="AJ336" s="251"/>
      <c r="AK336" s="251"/>
      <c r="AL336" s="251"/>
      <c r="AM336" s="251"/>
      <c r="AN336" s="251"/>
      <c r="AO336" s="251"/>
      <c r="AP336" s="251"/>
      <c r="AQ336" s="251"/>
      <c r="AR336" s="251"/>
      <c r="AS336" s="251"/>
      <c r="AT336" s="251"/>
      <c r="AU336" s="251"/>
      <c r="AV336" s="251"/>
      <c r="AW336" s="251"/>
      <c r="AX336" s="251"/>
      <c r="AY336" s="251"/>
      <c r="AZ336" s="251"/>
      <c r="BA336" s="251"/>
      <c r="BB336" s="251"/>
      <c r="BC336" s="251"/>
      <c r="BD336" s="251"/>
      <c r="BE336" s="251"/>
      <c r="BF336" s="251"/>
      <c r="BG336" s="251"/>
      <c r="BH336" s="251"/>
      <c r="BI336" s="251"/>
      <c r="BJ336" s="251"/>
      <c r="BK336" s="251"/>
      <c r="BL336" s="251"/>
      <c r="BM336" s="251"/>
      <c r="BN336" s="251"/>
      <c r="BO336" s="251"/>
      <c r="BP336" s="251"/>
      <c r="BQ336" s="251"/>
      <c r="BR336" s="251"/>
      <c r="BS336" s="251"/>
      <c r="BT336" s="251"/>
      <c r="BU336" s="251"/>
      <c r="BV336" s="251"/>
      <c r="BW336" s="251"/>
      <c r="BX336" s="251"/>
      <c r="BY336" s="251"/>
      <c r="BZ336" s="251"/>
      <c r="CA336" s="251"/>
      <c r="CB336" s="251"/>
      <c r="CC336" s="251"/>
      <c r="CD336" s="251"/>
      <c r="CE336" s="251"/>
      <c r="CF336" s="251"/>
      <c r="CG336" s="251"/>
      <c r="CH336" s="251"/>
      <c r="CI336" s="251"/>
      <c r="CJ336" s="251"/>
      <c r="CK336" s="251"/>
      <c r="CL336" s="251"/>
      <c r="CM336" s="251"/>
      <c r="CN336" s="251"/>
      <c r="CO336" s="251"/>
      <c r="CP336" s="251"/>
      <c r="CQ336" s="251"/>
      <c r="CR336" s="251"/>
      <c r="CS336" s="251"/>
      <c r="CT336" s="251"/>
      <c r="CU336" s="251"/>
      <c r="CV336" s="251"/>
      <c r="CW336" s="251"/>
      <c r="CX336" s="251"/>
      <c r="CY336" s="251"/>
      <c r="CZ336" s="251"/>
      <c r="DA336" s="251"/>
      <c r="DB336" s="251"/>
      <c r="DC336" s="251"/>
      <c r="DD336" s="251"/>
      <c r="DE336" s="251"/>
      <c r="DF336" s="251"/>
      <c r="DG336" s="251"/>
      <c r="DH336" s="251"/>
      <c r="DI336" s="251"/>
      <c r="DJ336" s="251"/>
      <c r="DK336" s="251"/>
      <c r="DL336" s="251"/>
      <c r="DM336" s="251"/>
      <c r="DN336" s="251"/>
      <c r="DO336" s="251"/>
      <c r="DP336" s="251"/>
      <c r="DQ336" s="251"/>
      <c r="DR336" s="251"/>
      <c r="DS336" s="251"/>
      <c r="DT336" s="251"/>
      <c r="DU336" s="251"/>
      <c r="DV336" s="251"/>
      <c r="DW336" s="251"/>
      <c r="DX336" s="251"/>
      <c r="DY336" s="251"/>
      <c r="DZ336" s="251"/>
      <c r="EA336" s="251"/>
      <c r="EB336" s="251"/>
      <c r="EC336" s="251"/>
      <c r="ED336" s="251"/>
      <c r="EE336" s="251"/>
      <c r="EF336" s="251"/>
      <c r="EG336" s="251"/>
      <c r="EH336" s="251"/>
      <c r="EI336" s="251"/>
      <c r="EJ336" s="251"/>
      <c r="EK336" s="251"/>
      <c r="EL336" s="251"/>
      <c r="EM336" s="251"/>
      <c r="EN336" s="251"/>
      <c r="EO336" s="251"/>
      <c r="EP336" s="251"/>
      <c r="EQ336" s="251"/>
      <c r="ER336" s="251"/>
      <c r="ES336" s="251"/>
      <c r="ET336" s="251"/>
      <c r="EU336" s="251"/>
      <c r="EV336" s="251"/>
      <c r="EW336" s="251"/>
      <c r="EX336" s="251"/>
      <c r="EY336" s="251"/>
      <c r="EZ336" s="251"/>
      <c r="FA336" s="251"/>
      <c r="FB336" s="251"/>
      <c r="FC336" s="251"/>
      <c r="FD336" s="251"/>
      <c r="FE336" s="251"/>
      <c r="FF336" s="251"/>
      <c r="FG336" s="251"/>
      <c r="FH336" s="251"/>
      <c r="FI336" s="251"/>
      <c r="FJ336" s="251"/>
      <c r="FK336" s="251"/>
      <c r="FL336" s="251"/>
      <c r="FM336" s="251"/>
      <c r="FN336" s="251"/>
      <c r="FO336" s="251"/>
      <c r="FP336" s="251"/>
      <c r="FQ336" s="251"/>
      <c r="FR336" s="251"/>
      <c r="FS336" s="251"/>
      <c r="FT336" s="251"/>
      <c r="FU336" s="251"/>
      <c r="FV336" s="251"/>
      <c r="FW336" s="251"/>
      <c r="FX336" s="251"/>
      <c r="FY336" s="251"/>
      <c r="FZ336" s="251"/>
      <c r="GA336" s="251"/>
      <c r="GB336" s="251"/>
      <c r="GC336" s="251"/>
      <c r="GD336" s="251"/>
      <c r="GE336" s="251"/>
      <c r="GF336" s="251"/>
      <c r="GG336" s="251"/>
      <c r="GH336" s="251"/>
      <c r="GI336" s="251"/>
      <c r="GJ336" s="251"/>
      <c r="GK336" s="251"/>
      <c r="GL336" s="251"/>
      <c r="GM336" s="251"/>
      <c r="GN336" s="251"/>
      <c r="GO336" s="251"/>
      <c r="GP336" s="251"/>
      <c r="GQ336" s="251"/>
      <c r="GR336" s="251"/>
      <c r="GS336" s="251"/>
      <c r="GT336" s="251"/>
      <c r="GU336" s="251"/>
      <c r="GV336" s="251"/>
      <c r="GW336" s="251"/>
      <c r="GX336" s="251"/>
      <c r="GY336" s="251"/>
      <c r="GZ336" s="251"/>
      <c r="HA336" s="251"/>
      <c r="HB336" s="251"/>
      <c r="HC336" s="251"/>
      <c r="HD336" s="251"/>
      <c r="HE336" s="251"/>
      <c r="HF336" s="251"/>
      <c r="HG336" s="251"/>
      <c r="HH336" s="251"/>
      <c r="HI336" s="251"/>
      <c r="HJ336" s="251"/>
      <c r="HK336" s="251"/>
      <c r="HL336" s="251"/>
      <c r="HM336" s="251"/>
      <c r="HN336" s="251"/>
      <c r="HO336" s="251"/>
      <c r="HP336" s="251"/>
      <c r="HQ336" s="251"/>
      <c r="HR336" s="251"/>
      <c r="HS336" s="251"/>
      <c r="HT336" s="251"/>
      <c r="HU336" s="251"/>
      <c r="HV336" s="251"/>
      <c r="HW336" s="251"/>
      <c r="HX336" s="251"/>
      <c r="HY336" s="251"/>
      <c r="HZ336" s="251"/>
      <c r="IA336" s="251"/>
      <c r="IB336" s="251"/>
      <c r="IC336" s="251"/>
      <c r="ID336" s="251"/>
      <c r="IE336" s="251"/>
      <c r="IF336" s="251"/>
      <c r="IG336" s="251"/>
      <c r="IH336" s="251"/>
      <c r="II336" s="251"/>
      <c r="IJ336" s="251"/>
      <c r="IK336" s="251"/>
      <c r="IL336" s="251"/>
      <c r="IM336" s="251"/>
      <c r="IN336" s="251"/>
      <c r="IO336" s="251"/>
      <c r="IP336" s="251"/>
      <c r="IQ336" s="251"/>
      <c r="IR336" s="251"/>
      <c r="IS336" s="251"/>
      <c r="IT336" s="251"/>
      <c r="IU336" s="251"/>
      <c r="IV336" s="251"/>
    </row>
    <row r="337" spans="1:256" ht="12.95" customHeight="1">
      <c r="A337" s="822"/>
      <c r="B337" s="798"/>
      <c r="C337" s="247" t="s">
        <v>2</v>
      </c>
      <c r="D337" s="248">
        <f>D335+D336</f>
        <v>4478542</v>
      </c>
      <c r="E337" s="249">
        <f t="shared" ref="E337:P337" si="142">E335+E336</f>
        <v>1878542</v>
      </c>
      <c r="F337" s="249">
        <f t="shared" si="142"/>
        <v>638542</v>
      </c>
      <c r="G337" s="249">
        <f t="shared" si="142"/>
        <v>0</v>
      </c>
      <c r="H337" s="249">
        <f t="shared" si="142"/>
        <v>638542</v>
      </c>
      <c r="I337" s="249">
        <f t="shared" si="142"/>
        <v>1200000</v>
      </c>
      <c r="J337" s="249">
        <f t="shared" si="142"/>
        <v>40000</v>
      </c>
      <c r="K337" s="249">
        <f t="shared" si="142"/>
        <v>0</v>
      </c>
      <c r="L337" s="249">
        <f t="shared" si="142"/>
        <v>0</v>
      </c>
      <c r="M337" s="249">
        <f t="shared" si="142"/>
        <v>2600000</v>
      </c>
      <c r="N337" s="249">
        <f t="shared" si="142"/>
        <v>2600000</v>
      </c>
      <c r="O337" s="249">
        <f t="shared" si="142"/>
        <v>0</v>
      </c>
      <c r="P337" s="249">
        <f t="shared" si="142"/>
        <v>0</v>
      </c>
      <c r="Q337" s="250"/>
      <c r="R337" s="250"/>
      <c r="S337" s="250"/>
      <c r="T337" s="250"/>
      <c r="U337" s="250"/>
      <c r="V337" s="251"/>
      <c r="W337" s="251"/>
      <c r="X337" s="251"/>
      <c r="Y337" s="251"/>
      <c r="Z337" s="251"/>
      <c r="AA337" s="251"/>
      <c r="AB337" s="251"/>
      <c r="AC337" s="251"/>
      <c r="AD337" s="251"/>
      <c r="AE337" s="251"/>
      <c r="AF337" s="251"/>
      <c r="AG337" s="251"/>
      <c r="AH337" s="251"/>
      <c r="AI337" s="251"/>
      <c r="AJ337" s="251"/>
      <c r="AK337" s="251"/>
      <c r="AL337" s="251"/>
      <c r="AM337" s="251"/>
      <c r="AN337" s="251"/>
      <c r="AO337" s="251"/>
      <c r="AP337" s="251"/>
      <c r="AQ337" s="251"/>
      <c r="AR337" s="251"/>
      <c r="AS337" s="251"/>
      <c r="AT337" s="251"/>
      <c r="AU337" s="251"/>
      <c r="AV337" s="251"/>
      <c r="AW337" s="251"/>
      <c r="AX337" s="251"/>
      <c r="AY337" s="251"/>
      <c r="AZ337" s="251"/>
      <c r="BA337" s="251"/>
      <c r="BB337" s="251"/>
      <c r="BC337" s="251"/>
      <c r="BD337" s="251"/>
      <c r="BE337" s="251"/>
      <c r="BF337" s="251"/>
      <c r="BG337" s="251"/>
      <c r="BH337" s="251"/>
      <c r="BI337" s="251"/>
      <c r="BJ337" s="251"/>
      <c r="BK337" s="251"/>
      <c r="BL337" s="251"/>
      <c r="BM337" s="251"/>
      <c r="BN337" s="251"/>
      <c r="BO337" s="251"/>
      <c r="BP337" s="251"/>
      <c r="BQ337" s="251"/>
      <c r="BR337" s="251"/>
      <c r="BS337" s="251"/>
      <c r="BT337" s="251"/>
      <c r="BU337" s="251"/>
      <c r="BV337" s="251"/>
      <c r="BW337" s="251"/>
      <c r="BX337" s="251"/>
      <c r="BY337" s="251"/>
      <c r="BZ337" s="251"/>
      <c r="CA337" s="251"/>
      <c r="CB337" s="251"/>
      <c r="CC337" s="251"/>
      <c r="CD337" s="251"/>
      <c r="CE337" s="251"/>
      <c r="CF337" s="251"/>
      <c r="CG337" s="251"/>
      <c r="CH337" s="251"/>
      <c r="CI337" s="251"/>
      <c r="CJ337" s="251"/>
      <c r="CK337" s="251"/>
      <c r="CL337" s="251"/>
      <c r="CM337" s="251"/>
      <c r="CN337" s="251"/>
      <c r="CO337" s="251"/>
      <c r="CP337" s="251"/>
      <c r="CQ337" s="251"/>
      <c r="CR337" s="251"/>
      <c r="CS337" s="251"/>
      <c r="CT337" s="251"/>
      <c r="CU337" s="251"/>
      <c r="CV337" s="251"/>
      <c r="CW337" s="251"/>
      <c r="CX337" s="251"/>
      <c r="CY337" s="251"/>
      <c r="CZ337" s="251"/>
      <c r="DA337" s="251"/>
      <c r="DB337" s="251"/>
      <c r="DC337" s="251"/>
      <c r="DD337" s="251"/>
      <c r="DE337" s="251"/>
      <c r="DF337" s="251"/>
      <c r="DG337" s="251"/>
      <c r="DH337" s="251"/>
      <c r="DI337" s="251"/>
      <c r="DJ337" s="251"/>
      <c r="DK337" s="251"/>
      <c r="DL337" s="251"/>
      <c r="DM337" s="251"/>
      <c r="DN337" s="251"/>
      <c r="DO337" s="251"/>
      <c r="DP337" s="251"/>
      <c r="DQ337" s="251"/>
      <c r="DR337" s="251"/>
      <c r="DS337" s="251"/>
      <c r="DT337" s="251"/>
      <c r="DU337" s="251"/>
      <c r="DV337" s="251"/>
      <c r="DW337" s="251"/>
      <c r="DX337" s="251"/>
      <c r="DY337" s="251"/>
      <c r="DZ337" s="251"/>
      <c r="EA337" s="251"/>
      <c r="EB337" s="251"/>
      <c r="EC337" s="251"/>
      <c r="ED337" s="251"/>
      <c r="EE337" s="251"/>
      <c r="EF337" s="251"/>
      <c r="EG337" s="251"/>
      <c r="EH337" s="251"/>
      <c r="EI337" s="251"/>
      <c r="EJ337" s="251"/>
      <c r="EK337" s="251"/>
      <c r="EL337" s="251"/>
      <c r="EM337" s="251"/>
      <c r="EN337" s="251"/>
      <c r="EO337" s="251"/>
      <c r="EP337" s="251"/>
      <c r="EQ337" s="251"/>
      <c r="ER337" s="251"/>
      <c r="ES337" s="251"/>
      <c r="ET337" s="251"/>
      <c r="EU337" s="251"/>
      <c r="EV337" s="251"/>
      <c r="EW337" s="251"/>
      <c r="EX337" s="251"/>
      <c r="EY337" s="251"/>
      <c r="EZ337" s="251"/>
      <c r="FA337" s="251"/>
      <c r="FB337" s="251"/>
      <c r="FC337" s="251"/>
      <c r="FD337" s="251"/>
      <c r="FE337" s="251"/>
      <c r="FF337" s="251"/>
      <c r="FG337" s="251"/>
      <c r="FH337" s="251"/>
      <c r="FI337" s="251"/>
      <c r="FJ337" s="251"/>
      <c r="FK337" s="251"/>
      <c r="FL337" s="251"/>
      <c r="FM337" s="251"/>
      <c r="FN337" s="251"/>
      <c r="FO337" s="251"/>
      <c r="FP337" s="251"/>
      <c r="FQ337" s="251"/>
      <c r="FR337" s="251"/>
      <c r="FS337" s="251"/>
      <c r="FT337" s="251"/>
      <c r="FU337" s="251"/>
      <c r="FV337" s="251"/>
      <c r="FW337" s="251"/>
      <c r="FX337" s="251"/>
      <c r="FY337" s="251"/>
      <c r="FZ337" s="251"/>
      <c r="GA337" s="251"/>
      <c r="GB337" s="251"/>
      <c r="GC337" s="251"/>
      <c r="GD337" s="251"/>
      <c r="GE337" s="251"/>
      <c r="GF337" s="251"/>
      <c r="GG337" s="251"/>
      <c r="GH337" s="251"/>
      <c r="GI337" s="251"/>
      <c r="GJ337" s="251"/>
      <c r="GK337" s="251"/>
      <c r="GL337" s="251"/>
      <c r="GM337" s="251"/>
      <c r="GN337" s="251"/>
      <c r="GO337" s="251"/>
      <c r="GP337" s="251"/>
      <c r="GQ337" s="251"/>
      <c r="GR337" s="251"/>
      <c r="GS337" s="251"/>
      <c r="GT337" s="251"/>
      <c r="GU337" s="251"/>
      <c r="GV337" s="251"/>
      <c r="GW337" s="251"/>
      <c r="GX337" s="251"/>
      <c r="GY337" s="251"/>
      <c r="GZ337" s="251"/>
      <c r="HA337" s="251"/>
      <c r="HB337" s="251"/>
      <c r="HC337" s="251"/>
      <c r="HD337" s="251"/>
      <c r="HE337" s="251"/>
      <c r="HF337" s="251"/>
      <c r="HG337" s="251"/>
      <c r="HH337" s="251"/>
      <c r="HI337" s="251"/>
      <c r="HJ337" s="251"/>
      <c r="HK337" s="251"/>
      <c r="HL337" s="251"/>
      <c r="HM337" s="251"/>
      <c r="HN337" s="251"/>
      <c r="HO337" s="251"/>
      <c r="HP337" s="251"/>
      <c r="HQ337" s="251"/>
      <c r="HR337" s="251"/>
      <c r="HS337" s="251"/>
      <c r="HT337" s="251"/>
      <c r="HU337" s="251"/>
      <c r="HV337" s="251"/>
      <c r="HW337" s="251"/>
      <c r="HX337" s="251"/>
      <c r="HY337" s="251"/>
      <c r="HZ337" s="251"/>
      <c r="IA337" s="251"/>
      <c r="IB337" s="251"/>
      <c r="IC337" s="251"/>
      <c r="ID337" s="251"/>
      <c r="IE337" s="251"/>
      <c r="IF337" s="251"/>
      <c r="IG337" s="251"/>
      <c r="IH337" s="251"/>
      <c r="II337" s="251"/>
      <c r="IJ337" s="251"/>
      <c r="IK337" s="251"/>
      <c r="IL337" s="251"/>
      <c r="IM337" s="251"/>
      <c r="IN337" s="251"/>
      <c r="IO337" s="251"/>
      <c r="IP337" s="251"/>
      <c r="IQ337" s="251"/>
      <c r="IR337" s="251"/>
      <c r="IS337" s="251"/>
      <c r="IT337" s="251"/>
      <c r="IU337" s="251"/>
      <c r="IV337" s="251"/>
    </row>
    <row r="338" spans="1:256" ht="15" hidden="1">
      <c r="A338" s="817">
        <v>855</v>
      </c>
      <c r="B338" s="808" t="s">
        <v>82</v>
      </c>
      <c r="C338" s="242" t="s">
        <v>0</v>
      </c>
      <c r="D338" s="243">
        <f t="shared" ref="D338:P339" si="143">D341+D344</f>
        <v>12527761</v>
      </c>
      <c r="E338" s="244">
        <f t="shared" si="143"/>
        <v>12527761</v>
      </c>
      <c r="F338" s="244">
        <f t="shared" si="143"/>
        <v>3223800</v>
      </c>
      <c r="G338" s="244">
        <f t="shared" si="143"/>
        <v>2470753</v>
      </c>
      <c r="H338" s="244">
        <f t="shared" si="143"/>
        <v>753047</v>
      </c>
      <c r="I338" s="244">
        <f t="shared" si="143"/>
        <v>1690000</v>
      </c>
      <c r="J338" s="244">
        <f t="shared" si="143"/>
        <v>1200</v>
      </c>
      <c r="K338" s="244">
        <f t="shared" si="143"/>
        <v>7612761</v>
      </c>
      <c r="L338" s="244">
        <f t="shared" si="143"/>
        <v>0</v>
      </c>
      <c r="M338" s="244">
        <f t="shared" si="143"/>
        <v>0</v>
      </c>
      <c r="N338" s="244">
        <f t="shared" si="143"/>
        <v>0</v>
      </c>
      <c r="O338" s="244">
        <f t="shared" si="143"/>
        <v>0</v>
      </c>
      <c r="P338" s="244">
        <f t="shared" si="143"/>
        <v>0</v>
      </c>
      <c r="Q338" s="257"/>
      <c r="R338" s="257"/>
      <c r="S338" s="257"/>
      <c r="T338" s="257"/>
      <c r="U338" s="257"/>
      <c r="V338" s="258"/>
      <c r="W338" s="258"/>
      <c r="X338" s="258"/>
      <c r="Y338" s="258"/>
      <c r="Z338" s="258"/>
      <c r="AA338" s="258"/>
      <c r="AB338" s="258"/>
      <c r="AC338" s="258"/>
      <c r="AD338" s="258"/>
      <c r="AE338" s="258"/>
      <c r="AF338" s="258"/>
      <c r="AG338" s="258"/>
      <c r="AH338" s="258"/>
      <c r="AI338" s="258"/>
      <c r="AJ338" s="258"/>
      <c r="AK338" s="258"/>
      <c r="AL338" s="258"/>
      <c r="AM338" s="258"/>
      <c r="AN338" s="258"/>
      <c r="AO338" s="258"/>
      <c r="AP338" s="258"/>
      <c r="AQ338" s="258"/>
      <c r="AR338" s="258"/>
      <c r="AS338" s="258"/>
      <c r="AT338" s="258"/>
      <c r="AU338" s="258"/>
      <c r="AV338" s="258"/>
      <c r="AW338" s="258"/>
      <c r="AX338" s="258"/>
      <c r="AY338" s="258"/>
      <c r="AZ338" s="258"/>
      <c r="BA338" s="258"/>
      <c r="BB338" s="258"/>
      <c r="BC338" s="258"/>
      <c r="BD338" s="258"/>
      <c r="BE338" s="258"/>
      <c r="BF338" s="258"/>
      <c r="BG338" s="258"/>
      <c r="BH338" s="258"/>
      <c r="BI338" s="258"/>
      <c r="BJ338" s="258"/>
      <c r="BK338" s="258"/>
      <c r="BL338" s="258"/>
      <c r="BM338" s="258"/>
      <c r="BN338" s="258"/>
      <c r="BO338" s="258"/>
      <c r="BP338" s="258"/>
      <c r="BQ338" s="258"/>
      <c r="BR338" s="258"/>
      <c r="BS338" s="258"/>
      <c r="BT338" s="258"/>
      <c r="BU338" s="258"/>
      <c r="BV338" s="258"/>
      <c r="BW338" s="258"/>
      <c r="BX338" s="258"/>
      <c r="BY338" s="258"/>
      <c r="BZ338" s="258"/>
      <c r="CA338" s="258"/>
      <c r="CB338" s="258"/>
      <c r="CC338" s="258"/>
      <c r="CD338" s="258"/>
      <c r="CE338" s="258"/>
      <c r="CF338" s="258"/>
      <c r="CG338" s="258"/>
      <c r="CH338" s="258"/>
      <c r="CI338" s="258"/>
      <c r="CJ338" s="258"/>
      <c r="CK338" s="258"/>
      <c r="CL338" s="258"/>
      <c r="CM338" s="258"/>
      <c r="CN338" s="258"/>
      <c r="CO338" s="258"/>
      <c r="CP338" s="258"/>
      <c r="CQ338" s="258"/>
      <c r="CR338" s="258"/>
      <c r="CS338" s="258"/>
      <c r="CT338" s="258"/>
      <c r="CU338" s="258"/>
      <c r="CV338" s="258"/>
      <c r="CW338" s="258"/>
      <c r="CX338" s="258"/>
      <c r="CY338" s="258"/>
      <c r="CZ338" s="258"/>
      <c r="DA338" s="258"/>
      <c r="DB338" s="258"/>
      <c r="DC338" s="258"/>
      <c r="DD338" s="258"/>
      <c r="DE338" s="258"/>
      <c r="DF338" s="258"/>
      <c r="DG338" s="258"/>
      <c r="DH338" s="258"/>
      <c r="DI338" s="258"/>
      <c r="DJ338" s="258"/>
      <c r="DK338" s="258"/>
      <c r="DL338" s="258"/>
      <c r="DM338" s="258"/>
      <c r="DN338" s="258"/>
      <c r="DO338" s="258"/>
      <c r="DP338" s="258"/>
      <c r="DQ338" s="258"/>
      <c r="DR338" s="258"/>
      <c r="DS338" s="258"/>
      <c r="DT338" s="258"/>
      <c r="DU338" s="258"/>
      <c r="DV338" s="258"/>
      <c r="DW338" s="258"/>
      <c r="DX338" s="258"/>
      <c r="DY338" s="258"/>
      <c r="DZ338" s="258"/>
      <c r="EA338" s="258"/>
      <c r="EB338" s="258"/>
      <c r="EC338" s="258"/>
      <c r="ED338" s="258"/>
      <c r="EE338" s="258"/>
      <c r="EF338" s="258"/>
      <c r="EG338" s="258"/>
      <c r="EH338" s="258"/>
      <c r="EI338" s="258"/>
      <c r="EJ338" s="258"/>
      <c r="EK338" s="258"/>
      <c r="EL338" s="258"/>
      <c r="EM338" s="258"/>
      <c r="EN338" s="258"/>
      <c r="EO338" s="258"/>
      <c r="EP338" s="258"/>
      <c r="EQ338" s="258"/>
      <c r="ER338" s="258"/>
      <c r="ES338" s="258"/>
      <c r="ET338" s="258"/>
      <c r="EU338" s="258"/>
      <c r="EV338" s="258"/>
      <c r="EW338" s="258"/>
      <c r="EX338" s="258"/>
      <c r="EY338" s="258"/>
      <c r="EZ338" s="258"/>
      <c r="FA338" s="258"/>
      <c r="FB338" s="258"/>
      <c r="FC338" s="258"/>
      <c r="FD338" s="258"/>
      <c r="FE338" s="258"/>
      <c r="FF338" s="258"/>
      <c r="FG338" s="258"/>
      <c r="FH338" s="258"/>
      <c r="FI338" s="258"/>
      <c r="FJ338" s="258"/>
      <c r="FK338" s="258"/>
      <c r="FL338" s="258"/>
      <c r="FM338" s="258"/>
      <c r="FN338" s="258"/>
      <c r="FO338" s="258"/>
      <c r="FP338" s="258"/>
      <c r="FQ338" s="258"/>
      <c r="FR338" s="258"/>
      <c r="FS338" s="258"/>
      <c r="FT338" s="258"/>
      <c r="FU338" s="258"/>
      <c r="FV338" s="258"/>
      <c r="FW338" s="258"/>
      <c r="FX338" s="258"/>
      <c r="FY338" s="258"/>
      <c r="FZ338" s="258"/>
      <c r="GA338" s="258"/>
      <c r="GB338" s="258"/>
      <c r="GC338" s="258"/>
      <c r="GD338" s="258"/>
      <c r="GE338" s="258"/>
      <c r="GF338" s="258"/>
      <c r="GG338" s="258"/>
      <c r="GH338" s="258"/>
      <c r="GI338" s="258"/>
      <c r="GJ338" s="258"/>
      <c r="GK338" s="258"/>
      <c r="GL338" s="258"/>
      <c r="GM338" s="258"/>
      <c r="GN338" s="258"/>
      <c r="GO338" s="258"/>
      <c r="GP338" s="258"/>
      <c r="GQ338" s="258"/>
      <c r="GR338" s="258"/>
      <c r="GS338" s="258"/>
      <c r="GT338" s="258"/>
      <c r="GU338" s="258"/>
      <c r="GV338" s="258"/>
      <c r="GW338" s="258"/>
      <c r="GX338" s="258"/>
      <c r="GY338" s="258"/>
      <c r="GZ338" s="258"/>
      <c r="HA338" s="258"/>
      <c r="HB338" s="258"/>
      <c r="HC338" s="258"/>
      <c r="HD338" s="258"/>
      <c r="HE338" s="258"/>
      <c r="HF338" s="258"/>
      <c r="HG338" s="258"/>
      <c r="HH338" s="258"/>
      <c r="HI338" s="258"/>
      <c r="HJ338" s="258"/>
      <c r="HK338" s="258"/>
      <c r="HL338" s="258"/>
      <c r="HM338" s="258"/>
      <c r="HN338" s="258"/>
      <c r="HO338" s="258"/>
      <c r="HP338" s="258"/>
      <c r="HQ338" s="258"/>
      <c r="HR338" s="258"/>
      <c r="HS338" s="258"/>
      <c r="HT338" s="258"/>
      <c r="HU338" s="258"/>
      <c r="HV338" s="258"/>
      <c r="HW338" s="258"/>
      <c r="HX338" s="258"/>
      <c r="HY338" s="258"/>
      <c r="HZ338" s="258"/>
      <c r="IA338" s="258"/>
      <c r="IB338" s="258"/>
      <c r="IC338" s="258"/>
      <c r="ID338" s="258"/>
      <c r="IE338" s="258"/>
      <c r="IF338" s="258"/>
      <c r="IG338" s="258"/>
      <c r="IH338" s="258"/>
      <c r="II338" s="258"/>
      <c r="IJ338" s="258"/>
      <c r="IK338" s="258"/>
      <c r="IL338" s="258"/>
      <c r="IM338" s="258"/>
      <c r="IN338" s="258"/>
      <c r="IO338" s="258"/>
      <c r="IP338" s="258"/>
      <c r="IQ338" s="258"/>
      <c r="IR338" s="258"/>
      <c r="IS338" s="258"/>
      <c r="IT338" s="258"/>
      <c r="IU338" s="258"/>
      <c r="IV338" s="258"/>
    </row>
    <row r="339" spans="1:256" ht="15" hidden="1">
      <c r="A339" s="818"/>
      <c r="B339" s="809"/>
      <c r="C339" s="242" t="s">
        <v>1</v>
      </c>
      <c r="D339" s="243">
        <f t="shared" si="143"/>
        <v>0</v>
      </c>
      <c r="E339" s="244">
        <f t="shared" si="143"/>
        <v>0</v>
      </c>
      <c r="F339" s="244">
        <f t="shared" si="143"/>
        <v>0</v>
      </c>
      <c r="G339" s="244">
        <f t="shared" si="143"/>
        <v>0</v>
      </c>
      <c r="H339" s="244">
        <f t="shared" si="143"/>
        <v>0</v>
      </c>
      <c r="I339" s="244">
        <f t="shared" si="143"/>
        <v>0</v>
      </c>
      <c r="J339" s="244">
        <f t="shared" si="143"/>
        <v>0</v>
      </c>
      <c r="K339" s="244">
        <f t="shared" si="143"/>
        <v>0</v>
      </c>
      <c r="L339" s="244">
        <f t="shared" si="143"/>
        <v>0</v>
      </c>
      <c r="M339" s="244">
        <f t="shared" si="143"/>
        <v>0</v>
      </c>
      <c r="N339" s="244">
        <f t="shared" si="143"/>
        <v>0</v>
      </c>
      <c r="O339" s="244">
        <f t="shared" si="143"/>
        <v>0</v>
      </c>
      <c r="P339" s="244">
        <f t="shared" si="143"/>
        <v>0</v>
      </c>
      <c r="Q339" s="257"/>
      <c r="R339" s="257"/>
      <c r="S339" s="257"/>
      <c r="T339" s="257"/>
      <c r="U339" s="257"/>
      <c r="V339" s="258"/>
      <c r="W339" s="258"/>
      <c r="X339" s="258"/>
      <c r="Y339" s="258"/>
      <c r="Z339" s="258"/>
      <c r="AA339" s="258"/>
      <c r="AB339" s="258"/>
      <c r="AC339" s="258"/>
      <c r="AD339" s="258"/>
      <c r="AE339" s="258"/>
      <c r="AF339" s="258"/>
      <c r="AG339" s="258"/>
      <c r="AH339" s="258"/>
      <c r="AI339" s="258"/>
      <c r="AJ339" s="258"/>
      <c r="AK339" s="258"/>
      <c r="AL339" s="258"/>
      <c r="AM339" s="258"/>
      <c r="AN339" s="258"/>
      <c r="AO339" s="258"/>
      <c r="AP339" s="258"/>
      <c r="AQ339" s="258"/>
      <c r="AR339" s="258"/>
      <c r="AS339" s="258"/>
      <c r="AT339" s="258"/>
      <c r="AU339" s="258"/>
      <c r="AV339" s="258"/>
      <c r="AW339" s="258"/>
      <c r="AX339" s="258"/>
      <c r="AY339" s="258"/>
      <c r="AZ339" s="258"/>
      <c r="BA339" s="258"/>
      <c r="BB339" s="258"/>
      <c r="BC339" s="258"/>
      <c r="BD339" s="258"/>
      <c r="BE339" s="258"/>
      <c r="BF339" s="258"/>
      <c r="BG339" s="258"/>
      <c r="BH339" s="258"/>
      <c r="BI339" s="258"/>
      <c r="BJ339" s="258"/>
      <c r="BK339" s="258"/>
      <c r="BL339" s="258"/>
      <c r="BM339" s="258"/>
      <c r="BN339" s="258"/>
      <c r="BO339" s="258"/>
      <c r="BP339" s="258"/>
      <c r="BQ339" s="258"/>
      <c r="BR339" s="258"/>
      <c r="BS339" s="258"/>
      <c r="BT339" s="258"/>
      <c r="BU339" s="258"/>
      <c r="BV339" s="258"/>
      <c r="BW339" s="258"/>
      <c r="BX339" s="258"/>
      <c r="BY339" s="258"/>
      <c r="BZ339" s="258"/>
      <c r="CA339" s="258"/>
      <c r="CB339" s="258"/>
      <c r="CC339" s="258"/>
      <c r="CD339" s="258"/>
      <c r="CE339" s="258"/>
      <c r="CF339" s="258"/>
      <c r="CG339" s="258"/>
      <c r="CH339" s="258"/>
      <c r="CI339" s="258"/>
      <c r="CJ339" s="258"/>
      <c r="CK339" s="258"/>
      <c r="CL339" s="258"/>
      <c r="CM339" s="258"/>
      <c r="CN339" s="258"/>
      <c r="CO339" s="258"/>
      <c r="CP339" s="258"/>
      <c r="CQ339" s="258"/>
      <c r="CR339" s="258"/>
      <c r="CS339" s="258"/>
      <c r="CT339" s="258"/>
      <c r="CU339" s="258"/>
      <c r="CV339" s="258"/>
      <c r="CW339" s="258"/>
      <c r="CX339" s="258"/>
      <c r="CY339" s="258"/>
      <c r="CZ339" s="258"/>
      <c r="DA339" s="258"/>
      <c r="DB339" s="258"/>
      <c r="DC339" s="258"/>
      <c r="DD339" s="258"/>
      <c r="DE339" s="258"/>
      <c r="DF339" s="258"/>
      <c r="DG339" s="258"/>
      <c r="DH339" s="258"/>
      <c r="DI339" s="258"/>
      <c r="DJ339" s="258"/>
      <c r="DK339" s="258"/>
      <c r="DL339" s="258"/>
      <c r="DM339" s="258"/>
      <c r="DN339" s="258"/>
      <c r="DO339" s="258"/>
      <c r="DP339" s="258"/>
      <c r="DQ339" s="258"/>
      <c r="DR339" s="258"/>
      <c r="DS339" s="258"/>
      <c r="DT339" s="258"/>
      <c r="DU339" s="258"/>
      <c r="DV339" s="258"/>
      <c r="DW339" s="258"/>
      <c r="DX339" s="258"/>
      <c r="DY339" s="258"/>
      <c r="DZ339" s="258"/>
      <c r="EA339" s="258"/>
      <c r="EB339" s="258"/>
      <c r="EC339" s="258"/>
      <c r="ED339" s="258"/>
      <c r="EE339" s="258"/>
      <c r="EF339" s="258"/>
      <c r="EG339" s="258"/>
      <c r="EH339" s="258"/>
      <c r="EI339" s="258"/>
      <c r="EJ339" s="258"/>
      <c r="EK339" s="258"/>
      <c r="EL339" s="258"/>
      <c r="EM339" s="258"/>
      <c r="EN339" s="258"/>
      <c r="EO339" s="258"/>
      <c r="EP339" s="258"/>
      <c r="EQ339" s="258"/>
      <c r="ER339" s="258"/>
      <c r="ES339" s="258"/>
      <c r="ET339" s="258"/>
      <c r="EU339" s="258"/>
      <c r="EV339" s="258"/>
      <c r="EW339" s="258"/>
      <c r="EX339" s="258"/>
      <c r="EY339" s="258"/>
      <c r="EZ339" s="258"/>
      <c r="FA339" s="258"/>
      <c r="FB339" s="258"/>
      <c r="FC339" s="258"/>
      <c r="FD339" s="258"/>
      <c r="FE339" s="258"/>
      <c r="FF339" s="258"/>
      <c r="FG339" s="258"/>
      <c r="FH339" s="258"/>
      <c r="FI339" s="258"/>
      <c r="FJ339" s="258"/>
      <c r="FK339" s="258"/>
      <c r="FL339" s="258"/>
      <c r="FM339" s="258"/>
      <c r="FN339" s="258"/>
      <c r="FO339" s="258"/>
      <c r="FP339" s="258"/>
      <c r="FQ339" s="258"/>
      <c r="FR339" s="258"/>
      <c r="FS339" s="258"/>
      <c r="FT339" s="258"/>
      <c r="FU339" s="258"/>
      <c r="FV339" s="258"/>
      <c r="FW339" s="258"/>
      <c r="FX339" s="258"/>
      <c r="FY339" s="258"/>
      <c r="FZ339" s="258"/>
      <c r="GA339" s="258"/>
      <c r="GB339" s="258"/>
      <c r="GC339" s="258"/>
      <c r="GD339" s="258"/>
      <c r="GE339" s="258"/>
      <c r="GF339" s="258"/>
      <c r="GG339" s="258"/>
      <c r="GH339" s="258"/>
      <c r="GI339" s="258"/>
      <c r="GJ339" s="258"/>
      <c r="GK339" s="258"/>
      <c r="GL339" s="258"/>
      <c r="GM339" s="258"/>
      <c r="GN339" s="258"/>
      <c r="GO339" s="258"/>
      <c r="GP339" s="258"/>
      <c r="GQ339" s="258"/>
      <c r="GR339" s="258"/>
      <c r="GS339" s="258"/>
      <c r="GT339" s="258"/>
      <c r="GU339" s="258"/>
      <c r="GV339" s="258"/>
      <c r="GW339" s="258"/>
      <c r="GX339" s="258"/>
      <c r="GY339" s="258"/>
      <c r="GZ339" s="258"/>
      <c r="HA339" s="258"/>
      <c r="HB339" s="258"/>
      <c r="HC339" s="258"/>
      <c r="HD339" s="258"/>
      <c r="HE339" s="258"/>
      <c r="HF339" s="258"/>
      <c r="HG339" s="258"/>
      <c r="HH339" s="258"/>
      <c r="HI339" s="258"/>
      <c r="HJ339" s="258"/>
      <c r="HK339" s="258"/>
      <c r="HL339" s="258"/>
      <c r="HM339" s="258"/>
      <c r="HN339" s="258"/>
      <c r="HO339" s="258"/>
      <c r="HP339" s="258"/>
      <c r="HQ339" s="258"/>
      <c r="HR339" s="258"/>
      <c r="HS339" s="258"/>
      <c r="HT339" s="258"/>
      <c r="HU339" s="258"/>
      <c r="HV339" s="258"/>
      <c r="HW339" s="258"/>
      <c r="HX339" s="258"/>
      <c r="HY339" s="258"/>
      <c r="HZ339" s="258"/>
      <c r="IA339" s="258"/>
      <c r="IB339" s="258"/>
      <c r="IC339" s="258"/>
      <c r="ID339" s="258"/>
      <c r="IE339" s="258"/>
      <c r="IF339" s="258"/>
      <c r="IG339" s="258"/>
      <c r="IH339" s="258"/>
      <c r="II339" s="258"/>
      <c r="IJ339" s="258"/>
      <c r="IK339" s="258"/>
      <c r="IL339" s="258"/>
      <c r="IM339" s="258"/>
      <c r="IN339" s="258"/>
      <c r="IO339" s="258"/>
      <c r="IP339" s="258"/>
      <c r="IQ339" s="258"/>
      <c r="IR339" s="258"/>
      <c r="IS339" s="258"/>
      <c r="IT339" s="258"/>
      <c r="IU339" s="258"/>
      <c r="IV339" s="258"/>
    </row>
    <row r="340" spans="1:256" ht="15" hidden="1">
      <c r="A340" s="819"/>
      <c r="B340" s="810"/>
      <c r="C340" s="242" t="s">
        <v>2</v>
      </c>
      <c r="D340" s="243">
        <f>D338+D339</f>
        <v>12527761</v>
      </c>
      <c r="E340" s="244">
        <f t="shared" ref="E340:P340" si="144">E338+E339</f>
        <v>12527761</v>
      </c>
      <c r="F340" s="244">
        <f t="shared" si="144"/>
        <v>3223800</v>
      </c>
      <c r="G340" s="244">
        <f t="shared" si="144"/>
        <v>2470753</v>
      </c>
      <c r="H340" s="244">
        <f t="shared" si="144"/>
        <v>753047</v>
      </c>
      <c r="I340" s="244">
        <f t="shared" si="144"/>
        <v>1690000</v>
      </c>
      <c r="J340" s="244">
        <f t="shared" si="144"/>
        <v>1200</v>
      </c>
      <c r="K340" s="244">
        <f t="shared" si="144"/>
        <v>7612761</v>
      </c>
      <c r="L340" s="244">
        <f t="shared" si="144"/>
        <v>0</v>
      </c>
      <c r="M340" s="244">
        <f t="shared" si="144"/>
        <v>0</v>
      </c>
      <c r="N340" s="244">
        <f t="shared" si="144"/>
        <v>0</v>
      </c>
      <c r="O340" s="244">
        <f t="shared" si="144"/>
        <v>0</v>
      </c>
      <c r="P340" s="244">
        <f t="shared" si="144"/>
        <v>0</v>
      </c>
      <c r="Q340" s="257"/>
      <c r="R340" s="257"/>
      <c r="S340" s="257"/>
      <c r="T340" s="257"/>
      <c r="U340" s="257"/>
      <c r="V340" s="258"/>
      <c r="W340" s="258"/>
      <c r="X340" s="258"/>
      <c r="Y340" s="258"/>
      <c r="Z340" s="258"/>
      <c r="AA340" s="258"/>
      <c r="AB340" s="258"/>
      <c r="AC340" s="258"/>
      <c r="AD340" s="258"/>
      <c r="AE340" s="258"/>
      <c r="AF340" s="258"/>
      <c r="AG340" s="258"/>
      <c r="AH340" s="258"/>
      <c r="AI340" s="258"/>
      <c r="AJ340" s="258"/>
      <c r="AK340" s="258"/>
      <c r="AL340" s="258"/>
      <c r="AM340" s="258"/>
      <c r="AN340" s="258"/>
      <c r="AO340" s="258"/>
      <c r="AP340" s="258"/>
      <c r="AQ340" s="258"/>
      <c r="AR340" s="258"/>
      <c r="AS340" s="258"/>
      <c r="AT340" s="258"/>
      <c r="AU340" s="258"/>
      <c r="AV340" s="258"/>
      <c r="AW340" s="258"/>
      <c r="AX340" s="258"/>
      <c r="AY340" s="258"/>
      <c r="AZ340" s="258"/>
      <c r="BA340" s="258"/>
      <c r="BB340" s="258"/>
      <c r="BC340" s="258"/>
      <c r="BD340" s="258"/>
      <c r="BE340" s="258"/>
      <c r="BF340" s="258"/>
      <c r="BG340" s="258"/>
      <c r="BH340" s="258"/>
      <c r="BI340" s="258"/>
      <c r="BJ340" s="258"/>
      <c r="BK340" s="258"/>
      <c r="BL340" s="258"/>
      <c r="BM340" s="258"/>
      <c r="BN340" s="258"/>
      <c r="BO340" s="258"/>
      <c r="BP340" s="258"/>
      <c r="BQ340" s="258"/>
      <c r="BR340" s="258"/>
      <c r="BS340" s="258"/>
      <c r="BT340" s="258"/>
      <c r="BU340" s="258"/>
      <c r="BV340" s="258"/>
      <c r="BW340" s="258"/>
      <c r="BX340" s="258"/>
      <c r="BY340" s="258"/>
      <c r="BZ340" s="258"/>
      <c r="CA340" s="258"/>
      <c r="CB340" s="258"/>
      <c r="CC340" s="258"/>
      <c r="CD340" s="258"/>
      <c r="CE340" s="258"/>
      <c r="CF340" s="258"/>
      <c r="CG340" s="258"/>
      <c r="CH340" s="258"/>
      <c r="CI340" s="258"/>
      <c r="CJ340" s="258"/>
      <c r="CK340" s="258"/>
      <c r="CL340" s="258"/>
      <c r="CM340" s="258"/>
      <c r="CN340" s="258"/>
      <c r="CO340" s="258"/>
      <c r="CP340" s="258"/>
      <c r="CQ340" s="258"/>
      <c r="CR340" s="258"/>
      <c r="CS340" s="258"/>
      <c r="CT340" s="258"/>
      <c r="CU340" s="258"/>
      <c r="CV340" s="258"/>
      <c r="CW340" s="258"/>
      <c r="CX340" s="258"/>
      <c r="CY340" s="258"/>
      <c r="CZ340" s="258"/>
      <c r="DA340" s="258"/>
      <c r="DB340" s="258"/>
      <c r="DC340" s="258"/>
      <c r="DD340" s="258"/>
      <c r="DE340" s="258"/>
      <c r="DF340" s="258"/>
      <c r="DG340" s="258"/>
      <c r="DH340" s="258"/>
      <c r="DI340" s="258"/>
      <c r="DJ340" s="258"/>
      <c r="DK340" s="258"/>
      <c r="DL340" s="258"/>
      <c r="DM340" s="258"/>
      <c r="DN340" s="258"/>
      <c r="DO340" s="258"/>
      <c r="DP340" s="258"/>
      <c r="DQ340" s="258"/>
      <c r="DR340" s="258"/>
      <c r="DS340" s="258"/>
      <c r="DT340" s="258"/>
      <c r="DU340" s="258"/>
      <c r="DV340" s="258"/>
      <c r="DW340" s="258"/>
      <c r="DX340" s="258"/>
      <c r="DY340" s="258"/>
      <c r="DZ340" s="258"/>
      <c r="EA340" s="258"/>
      <c r="EB340" s="258"/>
      <c r="EC340" s="258"/>
      <c r="ED340" s="258"/>
      <c r="EE340" s="258"/>
      <c r="EF340" s="258"/>
      <c r="EG340" s="258"/>
      <c r="EH340" s="258"/>
      <c r="EI340" s="258"/>
      <c r="EJ340" s="258"/>
      <c r="EK340" s="258"/>
      <c r="EL340" s="258"/>
      <c r="EM340" s="258"/>
      <c r="EN340" s="258"/>
      <c r="EO340" s="258"/>
      <c r="EP340" s="258"/>
      <c r="EQ340" s="258"/>
      <c r="ER340" s="258"/>
      <c r="ES340" s="258"/>
      <c r="ET340" s="258"/>
      <c r="EU340" s="258"/>
      <c r="EV340" s="258"/>
      <c r="EW340" s="258"/>
      <c r="EX340" s="258"/>
      <c r="EY340" s="258"/>
      <c r="EZ340" s="258"/>
      <c r="FA340" s="258"/>
      <c r="FB340" s="258"/>
      <c r="FC340" s="258"/>
      <c r="FD340" s="258"/>
      <c r="FE340" s="258"/>
      <c r="FF340" s="258"/>
      <c r="FG340" s="258"/>
      <c r="FH340" s="258"/>
      <c r="FI340" s="258"/>
      <c r="FJ340" s="258"/>
      <c r="FK340" s="258"/>
      <c r="FL340" s="258"/>
      <c r="FM340" s="258"/>
      <c r="FN340" s="258"/>
      <c r="FO340" s="258"/>
      <c r="FP340" s="258"/>
      <c r="FQ340" s="258"/>
      <c r="FR340" s="258"/>
      <c r="FS340" s="258"/>
      <c r="FT340" s="258"/>
      <c r="FU340" s="258"/>
      <c r="FV340" s="258"/>
      <c r="FW340" s="258"/>
      <c r="FX340" s="258"/>
      <c r="FY340" s="258"/>
      <c r="FZ340" s="258"/>
      <c r="GA340" s="258"/>
      <c r="GB340" s="258"/>
      <c r="GC340" s="258"/>
      <c r="GD340" s="258"/>
      <c r="GE340" s="258"/>
      <c r="GF340" s="258"/>
      <c r="GG340" s="258"/>
      <c r="GH340" s="258"/>
      <c r="GI340" s="258"/>
      <c r="GJ340" s="258"/>
      <c r="GK340" s="258"/>
      <c r="GL340" s="258"/>
      <c r="GM340" s="258"/>
      <c r="GN340" s="258"/>
      <c r="GO340" s="258"/>
      <c r="GP340" s="258"/>
      <c r="GQ340" s="258"/>
      <c r="GR340" s="258"/>
      <c r="GS340" s="258"/>
      <c r="GT340" s="258"/>
      <c r="GU340" s="258"/>
      <c r="GV340" s="258"/>
      <c r="GW340" s="258"/>
      <c r="GX340" s="258"/>
      <c r="GY340" s="258"/>
      <c r="GZ340" s="258"/>
      <c r="HA340" s="258"/>
      <c r="HB340" s="258"/>
      <c r="HC340" s="258"/>
      <c r="HD340" s="258"/>
      <c r="HE340" s="258"/>
      <c r="HF340" s="258"/>
      <c r="HG340" s="258"/>
      <c r="HH340" s="258"/>
      <c r="HI340" s="258"/>
      <c r="HJ340" s="258"/>
      <c r="HK340" s="258"/>
      <c r="HL340" s="258"/>
      <c r="HM340" s="258"/>
      <c r="HN340" s="258"/>
      <c r="HO340" s="258"/>
      <c r="HP340" s="258"/>
      <c r="HQ340" s="258"/>
      <c r="HR340" s="258"/>
      <c r="HS340" s="258"/>
      <c r="HT340" s="258"/>
      <c r="HU340" s="258"/>
      <c r="HV340" s="258"/>
      <c r="HW340" s="258"/>
      <c r="HX340" s="258"/>
      <c r="HY340" s="258"/>
      <c r="HZ340" s="258"/>
      <c r="IA340" s="258"/>
      <c r="IB340" s="258"/>
      <c r="IC340" s="258"/>
      <c r="ID340" s="258"/>
      <c r="IE340" s="258"/>
      <c r="IF340" s="258"/>
      <c r="IG340" s="258"/>
      <c r="IH340" s="258"/>
      <c r="II340" s="258"/>
      <c r="IJ340" s="258"/>
      <c r="IK340" s="258"/>
      <c r="IL340" s="258"/>
      <c r="IM340" s="258"/>
      <c r="IN340" s="258"/>
      <c r="IO340" s="258"/>
      <c r="IP340" s="258"/>
      <c r="IQ340" s="258"/>
      <c r="IR340" s="258"/>
      <c r="IS340" s="258"/>
      <c r="IT340" s="258"/>
      <c r="IU340" s="258"/>
      <c r="IV340" s="258"/>
    </row>
    <row r="341" spans="1:256" hidden="1">
      <c r="A341" s="820">
        <v>85509</v>
      </c>
      <c r="B341" s="796" t="s">
        <v>594</v>
      </c>
      <c r="C341" s="247" t="s">
        <v>0</v>
      </c>
      <c r="D341" s="248">
        <f>E341+M341</f>
        <v>3489000</v>
      </c>
      <c r="E341" s="249">
        <f>F341+I341+J341+K341+L341</f>
        <v>3489000</v>
      </c>
      <c r="F341" s="249">
        <f>G341+H341</f>
        <v>3057800</v>
      </c>
      <c r="G341" s="249">
        <v>2468753</v>
      </c>
      <c r="H341" s="249">
        <v>589047</v>
      </c>
      <c r="I341" s="249">
        <v>430000</v>
      </c>
      <c r="J341" s="249">
        <v>1200</v>
      </c>
      <c r="K341" s="249">
        <v>0</v>
      </c>
      <c r="L341" s="249">
        <v>0</v>
      </c>
      <c r="M341" s="249">
        <f>N341+P341</f>
        <v>0</v>
      </c>
      <c r="N341" s="249">
        <v>0</v>
      </c>
      <c r="O341" s="249">
        <v>0</v>
      </c>
      <c r="P341" s="249">
        <v>0</v>
      </c>
      <c r="Q341" s="250"/>
      <c r="R341" s="250"/>
      <c r="S341" s="250"/>
      <c r="T341" s="250"/>
      <c r="U341" s="250"/>
      <c r="V341" s="251"/>
      <c r="W341" s="251"/>
      <c r="X341" s="251"/>
      <c r="Y341" s="251"/>
      <c r="Z341" s="251"/>
      <c r="AA341" s="251"/>
      <c r="AB341" s="251"/>
      <c r="AC341" s="251"/>
      <c r="AD341" s="251"/>
      <c r="AE341" s="251"/>
      <c r="AF341" s="251"/>
      <c r="AG341" s="251"/>
      <c r="AH341" s="251"/>
      <c r="AI341" s="251"/>
      <c r="AJ341" s="251"/>
      <c r="AK341" s="251"/>
      <c r="AL341" s="251"/>
      <c r="AM341" s="251"/>
      <c r="AN341" s="251"/>
      <c r="AO341" s="251"/>
      <c r="AP341" s="251"/>
      <c r="AQ341" s="251"/>
      <c r="AR341" s="251"/>
      <c r="AS341" s="251"/>
      <c r="AT341" s="251"/>
      <c r="AU341" s="251"/>
      <c r="AV341" s="251"/>
      <c r="AW341" s="251"/>
      <c r="AX341" s="251"/>
      <c r="AY341" s="251"/>
      <c r="AZ341" s="251"/>
      <c r="BA341" s="251"/>
      <c r="BB341" s="251"/>
      <c r="BC341" s="251"/>
      <c r="BD341" s="251"/>
      <c r="BE341" s="251"/>
      <c r="BF341" s="251"/>
      <c r="BG341" s="251"/>
      <c r="BH341" s="251"/>
      <c r="BI341" s="251"/>
      <c r="BJ341" s="251"/>
      <c r="BK341" s="251"/>
      <c r="BL341" s="251"/>
      <c r="BM341" s="251"/>
      <c r="BN341" s="251"/>
      <c r="BO341" s="251"/>
      <c r="BP341" s="251"/>
      <c r="BQ341" s="251"/>
      <c r="BR341" s="251"/>
      <c r="BS341" s="251"/>
      <c r="BT341" s="251"/>
      <c r="BU341" s="251"/>
      <c r="BV341" s="251"/>
      <c r="BW341" s="251"/>
      <c r="BX341" s="251"/>
      <c r="BY341" s="251"/>
      <c r="BZ341" s="251"/>
      <c r="CA341" s="251"/>
      <c r="CB341" s="251"/>
      <c r="CC341" s="251"/>
      <c r="CD341" s="251"/>
      <c r="CE341" s="251"/>
      <c r="CF341" s="251"/>
      <c r="CG341" s="251"/>
      <c r="CH341" s="251"/>
      <c r="CI341" s="251"/>
      <c r="CJ341" s="251"/>
      <c r="CK341" s="251"/>
      <c r="CL341" s="251"/>
      <c r="CM341" s="251"/>
      <c r="CN341" s="251"/>
      <c r="CO341" s="251"/>
      <c r="CP341" s="251"/>
      <c r="CQ341" s="251"/>
      <c r="CR341" s="251"/>
      <c r="CS341" s="251"/>
      <c r="CT341" s="251"/>
      <c r="CU341" s="251"/>
      <c r="CV341" s="251"/>
      <c r="CW341" s="251"/>
      <c r="CX341" s="251"/>
      <c r="CY341" s="251"/>
      <c r="CZ341" s="251"/>
      <c r="DA341" s="251"/>
      <c r="DB341" s="251"/>
      <c r="DC341" s="251"/>
      <c r="DD341" s="251"/>
      <c r="DE341" s="251"/>
      <c r="DF341" s="251"/>
      <c r="DG341" s="251"/>
      <c r="DH341" s="251"/>
      <c r="DI341" s="251"/>
      <c r="DJ341" s="251"/>
      <c r="DK341" s="251"/>
      <c r="DL341" s="251"/>
      <c r="DM341" s="251"/>
      <c r="DN341" s="251"/>
      <c r="DO341" s="251"/>
      <c r="DP341" s="251"/>
      <c r="DQ341" s="251"/>
      <c r="DR341" s="251"/>
      <c r="DS341" s="251"/>
      <c r="DT341" s="251"/>
      <c r="DU341" s="251"/>
      <c r="DV341" s="251"/>
      <c r="DW341" s="251"/>
      <c r="DX341" s="251"/>
      <c r="DY341" s="251"/>
      <c r="DZ341" s="251"/>
      <c r="EA341" s="251"/>
      <c r="EB341" s="251"/>
      <c r="EC341" s="251"/>
      <c r="ED341" s="251"/>
      <c r="EE341" s="251"/>
      <c r="EF341" s="251"/>
      <c r="EG341" s="251"/>
      <c r="EH341" s="251"/>
      <c r="EI341" s="251"/>
      <c r="EJ341" s="251"/>
      <c r="EK341" s="251"/>
      <c r="EL341" s="251"/>
      <c r="EM341" s="251"/>
      <c r="EN341" s="251"/>
      <c r="EO341" s="251"/>
      <c r="EP341" s="251"/>
      <c r="EQ341" s="251"/>
      <c r="ER341" s="251"/>
      <c r="ES341" s="251"/>
      <c r="ET341" s="251"/>
      <c r="EU341" s="251"/>
      <c r="EV341" s="251"/>
      <c r="EW341" s="251"/>
      <c r="EX341" s="251"/>
      <c r="EY341" s="251"/>
      <c r="EZ341" s="251"/>
      <c r="FA341" s="251"/>
      <c r="FB341" s="251"/>
      <c r="FC341" s="251"/>
      <c r="FD341" s="251"/>
      <c r="FE341" s="251"/>
      <c r="FF341" s="251"/>
      <c r="FG341" s="251"/>
      <c r="FH341" s="251"/>
      <c r="FI341" s="251"/>
      <c r="FJ341" s="251"/>
      <c r="FK341" s="251"/>
      <c r="FL341" s="251"/>
      <c r="FM341" s="251"/>
      <c r="FN341" s="251"/>
      <c r="FO341" s="251"/>
      <c r="FP341" s="251"/>
      <c r="FQ341" s="251"/>
      <c r="FR341" s="251"/>
      <c r="FS341" s="251"/>
      <c r="FT341" s="251"/>
      <c r="FU341" s="251"/>
      <c r="FV341" s="251"/>
      <c r="FW341" s="251"/>
      <c r="FX341" s="251"/>
      <c r="FY341" s="251"/>
      <c r="FZ341" s="251"/>
      <c r="GA341" s="251"/>
      <c r="GB341" s="251"/>
      <c r="GC341" s="251"/>
      <c r="GD341" s="251"/>
      <c r="GE341" s="251"/>
      <c r="GF341" s="251"/>
      <c r="GG341" s="251"/>
      <c r="GH341" s="251"/>
      <c r="GI341" s="251"/>
      <c r="GJ341" s="251"/>
      <c r="GK341" s="251"/>
      <c r="GL341" s="251"/>
      <c r="GM341" s="251"/>
      <c r="GN341" s="251"/>
      <c r="GO341" s="251"/>
      <c r="GP341" s="251"/>
      <c r="GQ341" s="251"/>
      <c r="GR341" s="251"/>
      <c r="GS341" s="251"/>
      <c r="GT341" s="251"/>
      <c r="GU341" s="251"/>
      <c r="GV341" s="251"/>
      <c r="GW341" s="251"/>
      <c r="GX341" s="251"/>
      <c r="GY341" s="251"/>
      <c r="GZ341" s="251"/>
      <c r="HA341" s="251"/>
      <c r="HB341" s="251"/>
      <c r="HC341" s="251"/>
      <c r="HD341" s="251"/>
      <c r="HE341" s="251"/>
      <c r="HF341" s="251"/>
      <c r="HG341" s="251"/>
      <c r="HH341" s="251"/>
      <c r="HI341" s="251"/>
      <c r="HJ341" s="251"/>
      <c r="HK341" s="251"/>
      <c r="HL341" s="251"/>
      <c r="HM341" s="251"/>
      <c r="HN341" s="251"/>
      <c r="HO341" s="251"/>
      <c r="HP341" s="251"/>
      <c r="HQ341" s="251"/>
      <c r="HR341" s="251"/>
      <c r="HS341" s="251"/>
      <c r="HT341" s="251"/>
      <c r="HU341" s="251"/>
      <c r="HV341" s="251"/>
      <c r="HW341" s="251"/>
      <c r="HX341" s="251"/>
      <c r="HY341" s="251"/>
      <c r="HZ341" s="251"/>
      <c r="IA341" s="251"/>
      <c r="IB341" s="251"/>
      <c r="IC341" s="251"/>
      <c r="ID341" s="251"/>
      <c r="IE341" s="251"/>
      <c r="IF341" s="251"/>
      <c r="IG341" s="251"/>
      <c r="IH341" s="251"/>
      <c r="II341" s="251"/>
      <c r="IJ341" s="251"/>
      <c r="IK341" s="251"/>
      <c r="IL341" s="251"/>
      <c r="IM341" s="251"/>
      <c r="IN341" s="251"/>
      <c r="IO341" s="251"/>
      <c r="IP341" s="251"/>
      <c r="IQ341" s="251"/>
      <c r="IR341" s="251"/>
      <c r="IS341" s="251"/>
      <c r="IT341" s="251"/>
      <c r="IU341" s="251"/>
      <c r="IV341" s="251"/>
    </row>
    <row r="342" spans="1:256" hidden="1">
      <c r="A342" s="821"/>
      <c r="B342" s="797"/>
      <c r="C342" s="247" t="s">
        <v>1</v>
      </c>
      <c r="D342" s="248">
        <f>E342+M342</f>
        <v>0</v>
      </c>
      <c r="E342" s="249">
        <f>F342+I342+J342+K342+L342</f>
        <v>0</v>
      </c>
      <c r="F342" s="249">
        <f>G342+H342</f>
        <v>0</v>
      </c>
      <c r="G342" s="249"/>
      <c r="H342" s="249"/>
      <c r="I342" s="249"/>
      <c r="J342" s="249"/>
      <c r="K342" s="249"/>
      <c r="L342" s="249"/>
      <c r="M342" s="249">
        <f>N342+P342</f>
        <v>0</v>
      </c>
      <c r="N342" s="249"/>
      <c r="O342" s="249"/>
      <c r="P342" s="249"/>
      <c r="Q342" s="250"/>
      <c r="R342" s="250"/>
      <c r="S342" s="250"/>
      <c r="T342" s="250"/>
      <c r="U342" s="250"/>
      <c r="V342" s="251"/>
      <c r="W342" s="251"/>
      <c r="X342" s="251"/>
      <c r="Y342" s="251"/>
      <c r="Z342" s="251"/>
      <c r="AA342" s="251"/>
      <c r="AB342" s="251"/>
      <c r="AC342" s="251"/>
      <c r="AD342" s="251"/>
      <c r="AE342" s="251"/>
      <c r="AF342" s="251"/>
      <c r="AG342" s="251"/>
      <c r="AH342" s="251"/>
      <c r="AI342" s="251"/>
      <c r="AJ342" s="251"/>
      <c r="AK342" s="251"/>
      <c r="AL342" s="251"/>
      <c r="AM342" s="251"/>
      <c r="AN342" s="251"/>
      <c r="AO342" s="251"/>
      <c r="AP342" s="251"/>
      <c r="AQ342" s="251"/>
      <c r="AR342" s="251"/>
      <c r="AS342" s="251"/>
      <c r="AT342" s="251"/>
      <c r="AU342" s="251"/>
      <c r="AV342" s="251"/>
      <c r="AW342" s="251"/>
      <c r="AX342" s="251"/>
      <c r="AY342" s="251"/>
      <c r="AZ342" s="251"/>
      <c r="BA342" s="251"/>
      <c r="BB342" s="251"/>
      <c r="BC342" s="251"/>
      <c r="BD342" s="251"/>
      <c r="BE342" s="251"/>
      <c r="BF342" s="251"/>
      <c r="BG342" s="251"/>
      <c r="BH342" s="251"/>
      <c r="BI342" s="251"/>
      <c r="BJ342" s="251"/>
      <c r="BK342" s="251"/>
      <c r="BL342" s="251"/>
      <c r="BM342" s="251"/>
      <c r="BN342" s="251"/>
      <c r="BO342" s="251"/>
      <c r="BP342" s="251"/>
      <c r="BQ342" s="251"/>
      <c r="BR342" s="251"/>
      <c r="BS342" s="251"/>
      <c r="BT342" s="251"/>
      <c r="BU342" s="251"/>
      <c r="BV342" s="251"/>
      <c r="BW342" s="251"/>
      <c r="BX342" s="251"/>
      <c r="BY342" s="251"/>
      <c r="BZ342" s="251"/>
      <c r="CA342" s="251"/>
      <c r="CB342" s="251"/>
      <c r="CC342" s="251"/>
      <c r="CD342" s="251"/>
      <c r="CE342" s="251"/>
      <c r="CF342" s="251"/>
      <c r="CG342" s="251"/>
      <c r="CH342" s="251"/>
      <c r="CI342" s="251"/>
      <c r="CJ342" s="251"/>
      <c r="CK342" s="251"/>
      <c r="CL342" s="251"/>
      <c r="CM342" s="251"/>
      <c r="CN342" s="251"/>
      <c r="CO342" s="251"/>
      <c r="CP342" s="251"/>
      <c r="CQ342" s="251"/>
      <c r="CR342" s="251"/>
      <c r="CS342" s="251"/>
      <c r="CT342" s="251"/>
      <c r="CU342" s="251"/>
      <c r="CV342" s="251"/>
      <c r="CW342" s="251"/>
      <c r="CX342" s="251"/>
      <c r="CY342" s="251"/>
      <c r="CZ342" s="251"/>
      <c r="DA342" s="251"/>
      <c r="DB342" s="251"/>
      <c r="DC342" s="251"/>
      <c r="DD342" s="251"/>
      <c r="DE342" s="251"/>
      <c r="DF342" s="251"/>
      <c r="DG342" s="251"/>
      <c r="DH342" s="251"/>
      <c r="DI342" s="251"/>
      <c r="DJ342" s="251"/>
      <c r="DK342" s="251"/>
      <c r="DL342" s="251"/>
      <c r="DM342" s="251"/>
      <c r="DN342" s="251"/>
      <c r="DO342" s="251"/>
      <c r="DP342" s="251"/>
      <c r="DQ342" s="251"/>
      <c r="DR342" s="251"/>
      <c r="DS342" s="251"/>
      <c r="DT342" s="251"/>
      <c r="DU342" s="251"/>
      <c r="DV342" s="251"/>
      <c r="DW342" s="251"/>
      <c r="DX342" s="251"/>
      <c r="DY342" s="251"/>
      <c r="DZ342" s="251"/>
      <c r="EA342" s="251"/>
      <c r="EB342" s="251"/>
      <c r="EC342" s="251"/>
      <c r="ED342" s="251"/>
      <c r="EE342" s="251"/>
      <c r="EF342" s="251"/>
      <c r="EG342" s="251"/>
      <c r="EH342" s="251"/>
      <c r="EI342" s="251"/>
      <c r="EJ342" s="251"/>
      <c r="EK342" s="251"/>
      <c r="EL342" s="251"/>
      <c r="EM342" s="251"/>
      <c r="EN342" s="251"/>
      <c r="EO342" s="251"/>
      <c r="EP342" s="251"/>
      <c r="EQ342" s="251"/>
      <c r="ER342" s="251"/>
      <c r="ES342" s="251"/>
      <c r="ET342" s="251"/>
      <c r="EU342" s="251"/>
      <c r="EV342" s="251"/>
      <c r="EW342" s="251"/>
      <c r="EX342" s="251"/>
      <c r="EY342" s="251"/>
      <c r="EZ342" s="251"/>
      <c r="FA342" s="251"/>
      <c r="FB342" s="251"/>
      <c r="FC342" s="251"/>
      <c r="FD342" s="251"/>
      <c r="FE342" s="251"/>
      <c r="FF342" s="251"/>
      <c r="FG342" s="251"/>
      <c r="FH342" s="251"/>
      <c r="FI342" s="251"/>
      <c r="FJ342" s="251"/>
      <c r="FK342" s="251"/>
      <c r="FL342" s="251"/>
      <c r="FM342" s="251"/>
      <c r="FN342" s="251"/>
      <c r="FO342" s="251"/>
      <c r="FP342" s="251"/>
      <c r="FQ342" s="251"/>
      <c r="FR342" s="251"/>
      <c r="FS342" s="251"/>
      <c r="FT342" s="251"/>
      <c r="FU342" s="251"/>
      <c r="FV342" s="251"/>
      <c r="FW342" s="251"/>
      <c r="FX342" s="251"/>
      <c r="FY342" s="251"/>
      <c r="FZ342" s="251"/>
      <c r="GA342" s="251"/>
      <c r="GB342" s="251"/>
      <c r="GC342" s="251"/>
      <c r="GD342" s="251"/>
      <c r="GE342" s="251"/>
      <c r="GF342" s="251"/>
      <c r="GG342" s="251"/>
      <c r="GH342" s="251"/>
      <c r="GI342" s="251"/>
      <c r="GJ342" s="251"/>
      <c r="GK342" s="251"/>
      <c r="GL342" s="251"/>
      <c r="GM342" s="251"/>
      <c r="GN342" s="251"/>
      <c r="GO342" s="251"/>
      <c r="GP342" s="251"/>
      <c r="GQ342" s="251"/>
      <c r="GR342" s="251"/>
      <c r="GS342" s="251"/>
      <c r="GT342" s="251"/>
      <c r="GU342" s="251"/>
      <c r="GV342" s="251"/>
      <c r="GW342" s="251"/>
      <c r="GX342" s="251"/>
      <c r="GY342" s="251"/>
      <c r="GZ342" s="251"/>
      <c r="HA342" s="251"/>
      <c r="HB342" s="251"/>
      <c r="HC342" s="251"/>
      <c r="HD342" s="251"/>
      <c r="HE342" s="251"/>
      <c r="HF342" s="251"/>
      <c r="HG342" s="251"/>
      <c r="HH342" s="251"/>
      <c r="HI342" s="251"/>
      <c r="HJ342" s="251"/>
      <c r="HK342" s="251"/>
      <c r="HL342" s="251"/>
      <c r="HM342" s="251"/>
      <c r="HN342" s="251"/>
      <c r="HO342" s="251"/>
      <c r="HP342" s="251"/>
      <c r="HQ342" s="251"/>
      <c r="HR342" s="251"/>
      <c r="HS342" s="251"/>
      <c r="HT342" s="251"/>
      <c r="HU342" s="251"/>
      <c r="HV342" s="251"/>
      <c r="HW342" s="251"/>
      <c r="HX342" s="251"/>
      <c r="HY342" s="251"/>
      <c r="HZ342" s="251"/>
      <c r="IA342" s="251"/>
      <c r="IB342" s="251"/>
      <c r="IC342" s="251"/>
      <c r="ID342" s="251"/>
      <c r="IE342" s="251"/>
      <c r="IF342" s="251"/>
      <c r="IG342" s="251"/>
      <c r="IH342" s="251"/>
      <c r="II342" s="251"/>
      <c r="IJ342" s="251"/>
      <c r="IK342" s="251"/>
      <c r="IL342" s="251"/>
      <c r="IM342" s="251"/>
      <c r="IN342" s="251"/>
      <c r="IO342" s="251"/>
      <c r="IP342" s="251"/>
      <c r="IQ342" s="251"/>
      <c r="IR342" s="251"/>
      <c r="IS342" s="251"/>
      <c r="IT342" s="251"/>
      <c r="IU342" s="251"/>
      <c r="IV342" s="251"/>
    </row>
    <row r="343" spans="1:256" hidden="1">
      <c r="A343" s="822"/>
      <c r="B343" s="798"/>
      <c r="C343" s="247" t="s">
        <v>2</v>
      </c>
      <c r="D343" s="248">
        <f>D341+D342</f>
        <v>3489000</v>
      </c>
      <c r="E343" s="249">
        <f t="shared" ref="E343:P343" si="145">E341+E342</f>
        <v>3489000</v>
      </c>
      <c r="F343" s="249">
        <f t="shared" si="145"/>
        <v>3057800</v>
      </c>
      <c r="G343" s="249">
        <f t="shared" si="145"/>
        <v>2468753</v>
      </c>
      <c r="H343" s="249">
        <f t="shared" si="145"/>
        <v>589047</v>
      </c>
      <c r="I343" s="249">
        <f t="shared" si="145"/>
        <v>430000</v>
      </c>
      <c r="J343" s="249">
        <f t="shared" si="145"/>
        <v>1200</v>
      </c>
      <c r="K343" s="249">
        <f t="shared" si="145"/>
        <v>0</v>
      </c>
      <c r="L343" s="249">
        <f t="shared" si="145"/>
        <v>0</v>
      </c>
      <c r="M343" s="249">
        <f t="shared" si="145"/>
        <v>0</v>
      </c>
      <c r="N343" s="249">
        <f t="shared" si="145"/>
        <v>0</v>
      </c>
      <c r="O343" s="249">
        <f t="shared" si="145"/>
        <v>0</v>
      </c>
      <c r="P343" s="249">
        <f t="shared" si="145"/>
        <v>0</v>
      </c>
      <c r="Q343" s="250"/>
      <c r="R343" s="250"/>
      <c r="S343" s="250"/>
      <c r="T343" s="250"/>
      <c r="U343" s="250"/>
      <c r="V343" s="251"/>
      <c r="W343" s="251"/>
      <c r="X343" s="251"/>
      <c r="Y343" s="251"/>
      <c r="Z343" s="251"/>
      <c r="AA343" s="251"/>
      <c r="AB343" s="251"/>
      <c r="AC343" s="251"/>
      <c r="AD343" s="251"/>
      <c r="AE343" s="251"/>
      <c r="AF343" s="251"/>
      <c r="AG343" s="251"/>
      <c r="AH343" s="251"/>
      <c r="AI343" s="251"/>
      <c r="AJ343" s="251"/>
      <c r="AK343" s="251"/>
      <c r="AL343" s="251"/>
      <c r="AM343" s="251"/>
      <c r="AN343" s="251"/>
      <c r="AO343" s="251"/>
      <c r="AP343" s="251"/>
      <c r="AQ343" s="251"/>
      <c r="AR343" s="251"/>
      <c r="AS343" s="251"/>
      <c r="AT343" s="251"/>
      <c r="AU343" s="251"/>
      <c r="AV343" s="251"/>
      <c r="AW343" s="251"/>
      <c r="AX343" s="251"/>
      <c r="AY343" s="251"/>
      <c r="AZ343" s="251"/>
      <c r="BA343" s="251"/>
      <c r="BB343" s="251"/>
      <c r="BC343" s="251"/>
      <c r="BD343" s="251"/>
      <c r="BE343" s="251"/>
      <c r="BF343" s="251"/>
      <c r="BG343" s="251"/>
      <c r="BH343" s="251"/>
      <c r="BI343" s="251"/>
      <c r="BJ343" s="251"/>
      <c r="BK343" s="251"/>
      <c r="BL343" s="251"/>
      <c r="BM343" s="251"/>
      <c r="BN343" s="251"/>
      <c r="BO343" s="251"/>
      <c r="BP343" s="251"/>
      <c r="BQ343" s="251"/>
      <c r="BR343" s="251"/>
      <c r="BS343" s="251"/>
      <c r="BT343" s="251"/>
      <c r="BU343" s="251"/>
      <c r="BV343" s="251"/>
      <c r="BW343" s="251"/>
      <c r="BX343" s="251"/>
      <c r="BY343" s="251"/>
      <c r="BZ343" s="251"/>
      <c r="CA343" s="251"/>
      <c r="CB343" s="251"/>
      <c r="CC343" s="251"/>
      <c r="CD343" s="251"/>
      <c r="CE343" s="251"/>
      <c r="CF343" s="251"/>
      <c r="CG343" s="251"/>
      <c r="CH343" s="251"/>
      <c r="CI343" s="251"/>
      <c r="CJ343" s="251"/>
      <c r="CK343" s="251"/>
      <c r="CL343" s="251"/>
      <c r="CM343" s="251"/>
      <c r="CN343" s="251"/>
      <c r="CO343" s="251"/>
      <c r="CP343" s="251"/>
      <c r="CQ343" s="251"/>
      <c r="CR343" s="251"/>
      <c r="CS343" s="251"/>
      <c r="CT343" s="251"/>
      <c r="CU343" s="251"/>
      <c r="CV343" s="251"/>
      <c r="CW343" s="251"/>
      <c r="CX343" s="251"/>
      <c r="CY343" s="251"/>
      <c r="CZ343" s="251"/>
      <c r="DA343" s="251"/>
      <c r="DB343" s="251"/>
      <c r="DC343" s="251"/>
      <c r="DD343" s="251"/>
      <c r="DE343" s="251"/>
      <c r="DF343" s="251"/>
      <c r="DG343" s="251"/>
      <c r="DH343" s="251"/>
      <c r="DI343" s="251"/>
      <c r="DJ343" s="251"/>
      <c r="DK343" s="251"/>
      <c r="DL343" s="251"/>
      <c r="DM343" s="251"/>
      <c r="DN343" s="251"/>
      <c r="DO343" s="251"/>
      <c r="DP343" s="251"/>
      <c r="DQ343" s="251"/>
      <c r="DR343" s="251"/>
      <c r="DS343" s="251"/>
      <c r="DT343" s="251"/>
      <c r="DU343" s="251"/>
      <c r="DV343" s="251"/>
      <c r="DW343" s="251"/>
      <c r="DX343" s="251"/>
      <c r="DY343" s="251"/>
      <c r="DZ343" s="251"/>
      <c r="EA343" s="251"/>
      <c r="EB343" s="251"/>
      <c r="EC343" s="251"/>
      <c r="ED343" s="251"/>
      <c r="EE343" s="251"/>
      <c r="EF343" s="251"/>
      <c r="EG343" s="251"/>
      <c r="EH343" s="251"/>
      <c r="EI343" s="251"/>
      <c r="EJ343" s="251"/>
      <c r="EK343" s="251"/>
      <c r="EL343" s="251"/>
      <c r="EM343" s="251"/>
      <c r="EN343" s="251"/>
      <c r="EO343" s="251"/>
      <c r="EP343" s="251"/>
      <c r="EQ343" s="251"/>
      <c r="ER343" s="251"/>
      <c r="ES343" s="251"/>
      <c r="ET343" s="251"/>
      <c r="EU343" s="251"/>
      <c r="EV343" s="251"/>
      <c r="EW343" s="251"/>
      <c r="EX343" s="251"/>
      <c r="EY343" s="251"/>
      <c r="EZ343" s="251"/>
      <c r="FA343" s="251"/>
      <c r="FB343" s="251"/>
      <c r="FC343" s="251"/>
      <c r="FD343" s="251"/>
      <c r="FE343" s="251"/>
      <c r="FF343" s="251"/>
      <c r="FG343" s="251"/>
      <c r="FH343" s="251"/>
      <c r="FI343" s="251"/>
      <c r="FJ343" s="251"/>
      <c r="FK343" s="251"/>
      <c r="FL343" s="251"/>
      <c r="FM343" s="251"/>
      <c r="FN343" s="251"/>
      <c r="FO343" s="251"/>
      <c r="FP343" s="251"/>
      <c r="FQ343" s="251"/>
      <c r="FR343" s="251"/>
      <c r="FS343" s="251"/>
      <c r="FT343" s="251"/>
      <c r="FU343" s="251"/>
      <c r="FV343" s="251"/>
      <c r="FW343" s="251"/>
      <c r="FX343" s="251"/>
      <c r="FY343" s="251"/>
      <c r="FZ343" s="251"/>
      <c r="GA343" s="251"/>
      <c r="GB343" s="251"/>
      <c r="GC343" s="251"/>
      <c r="GD343" s="251"/>
      <c r="GE343" s="251"/>
      <c r="GF343" s="251"/>
      <c r="GG343" s="251"/>
      <c r="GH343" s="251"/>
      <c r="GI343" s="251"/>
      <c r="GJ343" s="251"/>
      <c r="GK343" s="251"/>
      <c r="GL343" s="251"/>
      <c r="GM343" s="251"/>
      <c r="GN343" s="251"/>
      <c r="GO343" s="251"/>
      <c r="GP343" s="251"/>
      <c r="GQ343" s="251"/>
      <c r="GR343" s="251"/>
      <c r="GS343" s="251"/>
      <c r="GT343" s="251"/>
      <c r="GU343" s="251"/>
      <c r="GV343" s="251"/>
      <c r="GW343" s="251"/>
      <c r="GX343" s="251"/>
      <c r="GY343" s="251"/>
      <c r="GZ343" s="251"/>
      <c r="HA343" s="251"/>
      <c r="HB343" s="251"/>
      <c r="HC343" s="251"/>
      <c r="HD343" s="251"/>
      <c r="HE343" s="251"/>
      <c r="HF343" s="251"/>
      <c r="HG343" s="251"/>
      <c r="HH343" s="251"/>
      <c r="HI343" s="251"/>
      <c r="HJ343" s="251"/>
      <c r="HK343" s="251"/>
      <c r="HL343" s="251"/>
      <c r="HM343" s="251"/>
      <c r="HN343" s="251"/>
      <c r="HO343" s="251"/>
      <c r="HP343" s="251"/>
      <c r="HQ343" s="251"/>
      <c r="HR343" s="251"/>
      <c r="HS343" s="251"/>
      <c r="HT343" s="251"/>
      <c r="HU343" s="251"/>
      <c r="HV343" s="251"/>
      <c r="HW343" s="251"/>
      <c r="HX343" s="251"/>
      <c r="HY343" s="251"/>
      <c r="HZ343" s="251"/>
      <c r="IA343" s="251"/>
      <c r="IB343" s="251"/>
      <c r="IC343" s="251"/>
      <c r="ID343" s="251"/>
      <c r="IE343" s="251"/>
      <c r="IF343" s="251"/>
      <c r="IG343" s="251"/>
      <c r="IH343" s="251"/>
      <c r="II343" s="251"/>
      <c r="IJ343" s="251"/>
      <c r="IK343" s="251"/>
      <c r="IL343" s="251"/>
      <c r="IM343" s="251"/>
      <c r="IN343" s="251"/>
      <c r="IO343" s="251"/>
      <c r="IP343" s="251"/>
      <c r="IQ343" s="251"/>
      <c r="IR343" s="251"/>
      <c r="IS343" s="251"/>
      <c r="IT343" s="251"/>
      <c r="IU343" s="251"/>
      <c r="IV343" s="251"/>
    </row>
    <row r="344" spans="1:256" hidden="1">
      <c r="A344" s="820">
        <v>85595</v>
      </c>
      <c r="B344" s="796" t="s">
        <v>115</v>
      </c>
      <c r="C344" s="247" t="s">
        <v>0</v>
      </c>
      <c r="D344" s="248">
        <f>E344+M344</f>
        <v>9038761</v>
      </c>
      <c r="E344" s="249">
        <f>F344+I344+J344+K344+L344</f>
        <v>9038761</v>
      </c>
      <c r="F344" s="249">
        <f>G344+H344</f>
        <v>166000</v>
      </c>
      <c r="G344" s="249">
        <v>2000</v>
      </c>
      <c r="H344" s="249">
        <v>164000</v>
      </c>
      <c r="I344" s="249">
        <v>1260000</v>
      </c>
      <c r="J344" s="249">
        <v>0</v>
      </c>
      <c r="K344" s="249">
        <v>7612761</v>
      </c>
      <c r="L344" s="249">
        <v>0</v>
      </c>
      <c r="M344" s="249">
        <f>N344+P344</f>
        <v>0</v>
      </c>
      <c r="N344" s="249">
        <v>0</v>
      </c>
      <c r="O344" s="249">
        <v>0</v>
      </c>
      <c r="P344" s="249">
        <v>0</v>
      </c>
      <c r="Q344" s="250"/>
      <c r="R344" s="250"/>
      <c r="S344" s="250"/>
      <c r="T344" s="250"/>
      <c r="U344" s="250"/>
      <c r="V344" s="251"/>
      <c r="W344" s="251"/>
      <c r="X344" s="251"/>
      <c r="Y344" s="251"/>
      <c r="Z344" s="251"/>
      <c r="AA344" s="251"/>
      <c r="AB344" s="251"/>
      <c r="AC344" s="251"/>
      <c r="AD344" s="251"/>
      <c r="AE344" s="251"/>
      <c r="AF344" s="251"/>
      <c r="AG344" s="251"/>
      <c r="AH344" s="251"/>
      <c r="AI344" s="251"/>
      <c r="AJ344" s="251"/>
      <c r="AK344" s="251"/>
      <c r="AL344" s="251"/>
      <c r="AM344" s="251"/>
      <c r="AN344" s="251"/>
      <c r="AO344" s="251"/>
      <c r="AP344" s="251"/>
      <c r="AQ344" s="251"/>
      <c r="AR344" s="251"/>
      <c r="AS344" s="251"/>
      <c r="AT344" s="251"/>
      <c r="AU344" s="251"/>
      <c r="AV344" s="251"/>
      <c r="AW344" s="251"/>
      <c r="AX344" s="251"/>
      <c r="AY344" s="251"/>
      <c r="AZ344" s="251"/>
      <c r="BA344" s="251"/>
      <c r="BB344" s="251"/>
      <c r="BC344" s="251"/>
      <c r="BD344" s="251"/>
      <c r="BE344" s="251"/>
      <c r="BF344" s="251"/>
      <c r="BG344" s="251"/>
      <c r="BH344" s="251"/>
      <c r="BI344" s="251"/>
      <c r="BJ344" s="251"/>
      <c r="BK344" s="251"/>
      <c r="BL344" s="251"/>
      <c r="BM344" s="251"/>
      <c r="BN344" s="251"/>
      <c r="BO344" s="251"/>
      <c r="BP344" s="251"/>
      <c r="BQ344" s="251"/>
      <c r="BR344" s="251"/>
      <c r="BS344" s="251"/>
      <c r="BT344" s="251"/>
      <c r="BU344" s="251"/>
      <c r="BV344" s="251"/>
      <c r="BW344" s="251"/>
      <c r="BX344" s="251"/>
      <c r="BY344" s="251"/>
      <c r="BZ344" s="251"/>
      <c r="CA344" s="251"/>
      <c r="CB344" s="251"/>
      <c r="CC344" s="251"/>
      <c r="CD344" s="251"/>
      <c r="CE344" s="251"/>
      <c r="CF344" s="251"/>
      <c r="CG344" s="251"/>
      <c r="CH344" s="251"/>
      <c r="CI344" s="251"/>
      <c r="CJ344" s="251"/>
      <c r="CK344" s="251"/>
      <c r="CL344" s="251"/>
      <c r="CM344" s="251"/>
      <c r="CN344" s="251"/>
      <c r="CO344" s="251"/>
      <c r="CP344" s="251"/>
      <c r="CQ344" s="251"/>
      <c r="CR344" s="251"/>
      <c r="CS344" s="251"/>
      <c r="CT344" s="251"/>
      <c r="CU344" s="251"/>
      <c r="CV344" s="251"/>
      <c r="CW344" s="251"/>
      <c r="CX344" s="251"/>
      <c r="CY344" s="251"/>
      <c r="CZ344" s="251"/>
      <c r="DA344" s="251"/>
      <c r="DB344" s="251"/>
      <c r="DC344" s="251"/>
      <c r="DD344" s="251"/>
      <c r="DE344" s="251"/>
      <c r="DF344" s="251"/>
      <c r="DG344" s="251"/>
      <c r="DH344" s="251"/>
      <c r="DI344" s="251"/>
      <c r="DJ344" s="251"/>
      <c r="DK344" s="251"/>
      <c r="DL344" s="251"/>
      <c r="DM344" s="251"/>
      <c r="DN344" s="251"/>
      <c r="DO344" s="251"/>
      <c r="DP344" s="251"/>
      <c r="DQ344" s="251"/>
      <c r="DR344" s="251"/>
      <c r="DS344" s="251"/>
      <c r="DT344" s="251"/>
      <c r="DU344" s="251"/>
      <c r="DV344" s="251"/>
      <c r="DW344" s="251"/>
      <c r="DX344" s="251"/>
      <c r="DY344" s="251"/>
      <c r="DZ344" s="251"/>
      <c r="EA344" s="251"/>
      <c r="EB344" s="251"/>
      <c r="EC344" s="251"/>
      <c r="ED344" s="251"/>
      <c r="EE344" s="251"/>
      <c r="EF344" s="251"/>
      <c r="EG344" s="251"/>
      <c r="EH344" s="251"/>
      <c r="EI344" s="251"/>
      <c r="EJ344" s="251"/>
      <c r="EK344" s="251"/>
      <c r="EL344" s="251"/>
      <c r="EM344" s="251"/>
      <c r="EN344" s="251"/>
      <c r="EO344" s="251"/>
      <c r="EP344" s="251"/>
      <c r="EQ344" s="251"/>
      <c r="ER344" s="251"/>
      <c r="ES344" s="251"/>
      <c r="ET344" s="251"/>
      <c r="EU344" s="251"/>
      <c r="EV344" s="251"/>
      <c r="EW344" s="251"/>
      <c r="EX344" s="251"/>
      <c r="EY344" s="251"/>
      <c r="EZ344" s="251"/>
      <c r="FA344" s="251"/>
      <c r="FB344" s="251"/>
      <c r="FC344" s="251"/>
      <c r="FD344" s="251"/>
      <c r="FE344" s="251"/>
      <c r="FF344" s="251"/>
      <c r="FG344" s="251"/>
      <c r="FH344" s="251"/>
      <c r="FI344" s="251"/>
      <c r="FJ344" s="251"/>
      <c r="FK344" s="251"/>
      <c r="FL344" s="251"/>
      <c r="FM344" s="251"/>
      <c r="FN344" s="251"/>
      <c r="FO344" s="251"/>
      <c r="FP344" s="251"/>
      <c r="FQ344" s="251"/>
      <c r="FR344" s="251"/>
      <c r="FS344" s="251"/>
      <c r="FT344" s="251"/>
      <c r="FU344" s="251"/>
      <c r="FV344" s="251"/>
      <c r="FW344" s="251"/>
      <c r="FX344" s="251"/>
      <c r="FY344" s="251"/>
      <c r="FZ344" s="251"/>
      <c r="GA344" s="251"/>
      <c r="GB344" s="251"/>
      <c r="GC344" s="251"/>
      <c r="GD344" s="251"/>
      <c r="GE344" s="251"/>
      <c r="GF344" s="251"/>
      <c r="GG344" s="251"/>
      <c r="GH344" s="251"/>
      <c r="GI344" s="251"/>
      <c r="GJ344" s="251"/>
      <c r="GK344" s="251"/>
      <c r="GL344" s="251"/>
      <c r="GM344" s="251"/>
      <c r="GN344" s="251"/>
      <c r="GO344" s="251"/>
      <c r="GP344" s="251"/>
      <c r="GQ344" s="251"/>
      <c r="GR344" s="251"/>
      <c r="GS344" s="251"/>
      <c r="GT344" s="251"/>
      <c r="GU344" s="251"/>
      <c r="GV344" s="251"/>
      <c r="GW344" s="251"/>
      <c r="GX344" s="251"/>
      <c r="GY344" s="251"/>
      <c r="GZ344" s="251"/>
      <c r="HA344" s="251"/>
      <c r="HB344" s="251"/>
      <c r="HC344" s="251"/>
      <c r="HD344" s="251"/>
      <c r="HE344" s="251"/>
      <c r="HF344" s="251"/>
      <c r="HG344" s="251"/>
      <c r="HH344" s="251"/>
      <c r="HI344" s="251"/>
      <c r="HJ344" s="251"/>
      <c r="HK344" s="251"/>
      <c r="HL344" s="251"/>
      <c r="HM344" s="251"/>
      <c r="HN344" s="251"/>
      <c r="HO344" s="251"/>
      <c r="HP344" s="251"/>
      <c r="HQ344" s="251"/>
      <c r="HR344" s="251"/>
      <c r="HS344" s="251"/>
      <c r="HT344" s="251"/>
      <c r="HU344" s="251"/>
      <c r="HV344" s="251"/>
      <c r="HW344" s="251"/>
      <c r="HX344" s="251"/>
      <c r="HY344" s="251"/>
      <c r="HZ344" s="251"/>
      <c r="IA344" s="251"/>
      <c r="IB344" s="251"/>
      <c r="IC344" s="251"/>
      <c r="ID344" s="251"/>
      <c r="IE344" s="251"/>
      <c r="IF344" s="251"/>
      <c r="IG344" s="251"/>
      <c r="IH344" s="251"/>
      <c r="II344" s="251"/>
      <c r="IJ344" s="251"/>
      <c r="IK344" s="251"/>
      <c r="IL344" s="251"/>
      <c r="IM344" s="251"/>
      <c r="IN344" s="251"/>
      <c r="IO344" s="251"/>
      <c r="IP344" s="251"/>
      <c r="IQ344" s="251"/>
      <c r="IR344" s="251"/>
      <c r="IS344" s="251"/>
      <c r="IT344" s="251"/>
      <c r="IU344" s="251"/>
      <c r="IV344" s="251"/>
    </row>
    <row r="345" spans="1:256" hidden="1">
      <c r="A345" s="821"/>
      <c r="B345" s="797"/>
      <c r="C345" s="247" t="s">
        <v>1</v>
      </c>
      <c r="D345" s="248">
        <f>E345+M345</f>
        <v>0</v>
      </c>
      <c r="E345" s="249">
        <f>F345+I345+J345+K345+L345</f>
        <v>0</v>
      </c>
      <c r="F345" s="249">
        <f>G345+H345</f>
        <v>0</v>
      </c>
      <c r="G345" s="249"/>
      <c r="H345" s="249"/>
      <c r="I345" s="249">
        <v>0</v>
      </c>
      <c r="J345" s="249"/>
      <c r="K345" s="249"/>
      <c r="L345" s="249"/>
      <c r="M345" s="249">
        <f>N345+P345</f>
        <v>0</v>
      </c>
      <c r="N345" s="249"/>
      <c r="O345" s="249"/>
      <c r="P345" s="249"/>
      <c r="Q345" s="250"/>
      <c r="R345" s="250"/>
      <c r="S345" s="250"/>
      <c r="T345" s="250"/>
      <c r="U345" s="250"/>
      <c r="V345" s="251"/>
      <c r="W345" s="251"/>
      <c r="X345" s="251"/>
      <c r="Y345" s="251"/>
      <c r="Z345" s="251"/>
      <c r="AA345" s="251"/>
      <c r="AB345" s="251"/>
      <c r="AC345" s="251"/>
      <c r="AD345" s="251"/>
      <c r="AE345" s="251"/>
      <c r="AF345" s="251"/>
      <c r="AG345" s="251"/>
      <c r="AH345" s="251"/>
      <c r="AI345" s="251"/>
      <c r="AJ345" s="251"/>
      <c r="AK345" s="251"/>
      <c r="AL345" s="251"/>
      <c r="AM345" s="251"/>
      <c r="AN345" s="251"/>
      <c r="AO345" s="251"/>
      <c r="AP345" s="251"/>
      <c r="AQ345" s="251"/>
      <c r="AR345" s="251"/>
      <c r="AS345" s="251"/>
      <c r="AT345" s="251"/>
      <c r="AU345" s="251"/>
      <c r="AV345" s="251"/>
      <c r="AW345" s="251"/>
      <c r="AX345" s="251"/>
      <c r="AY345" s="251"/>
      <c r="AZ345" s="251"/>
      <c r="BA345" s="251"/>
      <c r="BB345" s="251"/>
      <c r="BC345" s="251"/>
      <c r="BD345" s="251"/>
      <c r="BE345" s="251"/>
      <c r="BF345" s="251"/>
      <c r="BG345" s="251"/>
      <c r="BH345" s="251"/>
      <c r="BI345" s="251"/>
      <c r="BJ345" s="251"/>
      <c r="BK345" s="251"/>
      <c r="BL345" s="251"/>
      <c r="BM345" s="251"/>
      <c r="BN345" s="251"/>
      <c r="BO345" s="251"/>
      <c r="BP345" s="251"/>
      <c r="BQ345" s="251"/>
      <c r="BR345" s="251"/>
      <c r="BS345" s="251"/>
      <c r="BT345" s="251"/>
      <c r="BU345" s="251"/>
      <c r="BV345" s="251"/>
      <c r="BW345" s="251"/>
      <c r="BX345" s="251"/>
      <c r="BY345" s="251"/>
      <c r="BZ345" s="251"/>
      <c r="CA345" s="251"/>
      <c r="CB345" s="251"/>
      <c r="CC345" s="251"/>
      <c r="CD345" s="251"/>
      <c r="CE345" s="251"/>
      <c r="CF345" s="251"/>
      <c r="CG345" s="251"/>
      <c r="CH345" s="251"/>
      <c r="CI345" s="251"/>
      <c r="CJ345" s="251"/>
      <c r="CK345" s="251"/>
      <c r="CL345" s="251"/>
      <c r="CM345" s="251"/>
      <c r="CN345" s="251"/>
      <c r="CO345" s="251"/>
      <c r="CP345" s="251"/>
      <c r="CQ345" s="251"/>
      <c r="CR345" s="251"/>
      <c r="CS345" s="251"/>
      <c r="CT345" s="251"/>
      <c r="CU345" s="251"/>
      <c r="CV345" s="251"/>
      <c r="CW345" s="251"/>
      <c r="CX345" s="251"/>
      <c r="CY345" s="251"/>
      <c r="CZ345" s="251"/>
      <c r="DA345" s="251"/>
      <c r="DB345" s="251"/>
      <c r="DC345" s="251"/>
      <c r="DD345" s="251"/>
      <c r="DE345" s="251"/>
      <c r="DF345" s="251"/>
      <c r="DG345" s="251"/>
      <c r="DH345" s="251"/>
      <c r="DI345" s="251"/>
      <c r="DJ345" s="251"/>
      <c r="DK345" s="251"/>
      <c r="DL345" s="251"/>
      <c r="DM345" s="251"/>
      <c r="DN345" s="251"/>
      <c r="DO345" s="251"/>
      <c r="DP345" s="251"/>
      <c r="DQ345" s="251"/>
      <c r="DR345" s="251"/>
      <c r="DS345" s="251"/>
      <c r="DT345" s="251"/>
      <c r="DU345" s="251"/>
      <c r="DV345" s="251"/>
      <c r="DW345" s="251"/>
      <c r="DX345" s="251"/>
      <c r="DY345" s="251"/>
      <c r="DZ345" s="251"/>
      <c r="EA345" s="251"/>
      <c r="EB345" s="251"/>
      <c r="EC345" s="251"/>
      <c r="ED345" s="251"/>
      <c r="EE345" s="251"/>
      <c r="EF345" s="251"/>
      <c r="EG345" s="251"/>
      <c r="EH345" s="251"/>
      <c r="EI345" s="251"/>
      <c r="EJ345" s="251"/>
      <c r="EK345" s="251"/>
      <c r="EL345" s="251"/>
      <c r="EM345" s="251"/>
      <c r="EN345" s="251"/>
      <c r="EO345" s="251"/>
      <c r="EP345" s="251"/>
      <c r="EQ345" s="251"/>
      <c r="ER345" s="251"/>
      <c r="ES345" s="251"/>
      <c r="ET345" s="251"/>
      <c r="EU345" s="251"/>
      <c r="EV345" s="251"/>
      <c r="EW345" s="251"/>
      <c r="EX345" s="251"/>
      <c r="EY345" s="251"/>
      <c r="EZ345" s="251"/>
      <c r="FA345" s="251"/>
      <c r="FB345" s="251"/>
      <c r="FC345" s="251"/>
      <c r="FD345" s="251"/>
      <c r="FE345" s="251"/>
      <c r="FF345" s="251"/>
      <c r="FG345" s="251"/>
      <c r="FH345" s="251"/>
      <c r="FI345" s="251"/>
      <c r="FJ345" s="251"/>
      <c r="FK345" s="251"/>
      <c r="FL345" s="251"/>
      <c r="FM345" s="251"/>
      <c r="FN345" s="251"/>
      <c r="FO345" s="251"/>
      <c r="FP345" s="251"/>
      <c r="FQ345" s="251"/>
      <c r="FR345" s="251"/>
      <c r="FS345" s="251"/>
      <c r="FT345" s="251"/>
      <c r="FU345" s="251"/>
      <c r="FV345" s="251"/>
      <c r="FW345" s="251"/>
      <c r="FX345" s="251"/>
      <c r="FY345" s="251"/>
      <c r="FZ345" s="251"/>
      <c r="GA345" s="251"/>
      <c r="GB345" s="251"/>
      <c r="GC345" s="251"/>
      <c r="GD345" s="251"/>
      <c r="GE345" s="251"/>
      <c r="GF345" s="251"/>
      <c r="GG345" s="251"/>
      <c r="GH345" s="251"/>
      <c r="GI345" s="251"/>
      <c r="GJ345" s="251"/>
      <c r="GK345" s="251"/>
      <c r="GL345" s="251"/>
      <c r="GM345" s="251"/>
      <c r="GN345" s="251"/>
      <c r="GO345" s="251"/>
      <c r="GP345" s="251"/>
      <c r="GQ345" s="251"/>
      <c r="GR345" s="251"/>
      <c r="GS345" s="251"/>
      <c r="GT345" s="251"/>
      <c r="GU345" s="251"/>
      <c r="GV345" s="251"/>
      <c r="GW345" s="251"/>
      <c r="GX345" s="251"/>
      <c r="GY345" s="251"/>
      <c r="GZ345" s="251"/>
      <c r="HA345" s="251"/>
      <c r="HB345" s="251"/>
      <c r="HC345" s="251"/>
      <c r="HD345" s="251"/>
      <c r="HE345" s="251"/>
      <c r="HF345" s="251"/>
      <c r="HG345" s="251"/>
      <c r="HH345" s="251"/>
      <c r="HI345" s="251"/>
      <c r="HJ345" s="251"/>
      <c r="HK345" s="251"/>
      <c r="HL345" s="251"/>
      <c r="HM345" s="251"/>
      <c r="HN345" s="251"/>
      <c r="HO345" s="251"/>
      <c r="HP345" s="251"/>
      <c r="HQ345" s="251"/>
      <c r="HR345" s="251"/>
      <c r="HS345" s="251"/>
      <c r="HT345" s="251"/>
      <c r="HU345" s="251"/>
      <c r="HV345" s="251"/>
      <c r="HW345" s="251"/>
      <c r="HX345" s="251"/>
      <c r="HY345" s="251"/>
      <c r="HZ345" s="251"/>
      <c r="IA345" s="251"/>
      <c r="IB345" s="251"/>
      <c r="IC345" s="251"/>
      <c r="ID345" s="251"/>
      <c r="IE345" s="251"/>
      <c r="IF345" s="251"/>
      <c r="IG345" s="251"/>
      <c r="IH345" s="251"/>
      <c r="II345" s="251"/>
      <c r="IJ345" s="251"/>
      <c r="IK345" s="251"/>
      <c r="IL345" s="251"/>
      <c r="IM345" s="251"/>
      <c r="IN345" s="251"/>
      <c r="IO345" s="251"/>
      <c r="IP345" s="251"/>
      <c r="IQ345" s="251"/>
      <c r="IR345" s="251"/>
      <c r="IS345" s="251"/>
      <c r="IT345" s="251"/>
      <c r="IU345" s="251"/>
      <c r="IV345" s="251"/>
    </row>
    <row r="346" spans="1:256" hidden="1">
      <c r="A346" s="822"/>
      <c r="B346" s="798"/>
      <c r="C346" s="247" t="s">
        <v>2</v>
      </c>
      <c r="D346" s="248">
        <f>D344+D345</f>
        <v>9038761</v>
      </c>
      <c r="E346" s="249">
        <f t="shared" ref="E346:P346" si="146">E344+E345</f>
        <v>9038761</v>
      </c>
      <c r="F346" s="249">
        <f t="shared" si="146"/>
        <v>166000</v>
      </c>
      <c r="G346" s="249">
        <f t="shared" si="146"/>
        <v>2000</v>
      </c>
      <c r="H346" s="249">
        <f t="shared" si="146"/>
        <v>164000</v>
      </c>
      <c r="I346" s="249">
        <f t="shared" si="146"/>
        <v>1260000</v>
      </c>
      <c r="J346" s="249">
        <f t="shared" si="146"/>
        <v>0</v>
      </c>
      <c r="K346" s="249">
        <f t="shared" si="146"/>
        <v>7612761</v>
      </c>
      <c r="L346" s="249">
        <f t="shared" si="146"/>
        <v>0</v>
      </c>
      <c r="M346" s="249">
        <f t="shared" si="146"/>
        <v>0</v>
      </c>
      <c r="N346" s="249">
        <f t="shared" si="146"/>
        <v>0</v>
      </c>
      <c r="O346" s="249">
        <f t="shared" si="146"/>
        <v>0</v>
      </c>
      <c r="P346" s="249">
        <f t="shared" si="146"/>
        <v>0</v>
      </c>
      <c r="Q346" s="250"/>
      <c r="R346" s="250"/>
      <c r="S346" s="250"/>
      <c r="T346" s="250"/>
      <c r="U346" s="250"/>
      <c r="V346" s="251"/>
      <c r="W346" s="251"/>
      <c r="X346" s="251"/>
      <c r="Y346" s="251"/>
      <c r="Z346" s="251"/>
      <c r="AA346" s="251"/>
      <c r="AB346" s="251"/>
      <c r="AC346" s="251"/>
      <c r="AD346" s="251"/>
      <c r="AE346" s="251"/>
      <c r="AF346" s="251"/>
      <c r="AG346" s="251"/>
      <c r="AH346" s="251"/>
      <c r="AI346" s="251"/>
      <c r="AJ346" s="251"/>
      <c r="AK346" s="251"/>
      <c r="AL346" s="251"/>
      <c r="AM346" s="251"/>
      <c r="AN346" s="251"/>
      <c r="AO346" s="251"/>
      <c r="AP346" s="251"/>
      <c r="AQ346" s="251"/>
      <c r="AR346" s="251"/>
      <c r="AS346" s="251"/>
      <c r="AT346" s="251"/>
      <c r="AU346" s="251"/>
      <c r="AV346" s="251"/>
      <c r="AW346" s="251"/>
      <c r="AX346" s="251"/>
      <c r="AY346" s="251"/>
      <c r="AZ346" s="251"/>
      <c r="BA346" s="251"/>
      <c r="BB346" s="251"/>
      <c r="BC346" s="251"/>
      <c r="BD346" s="251"/>
      <c r="BE346" s="251"/>
      <c r="BF346" s="251"/>
      <c r="BG346" s="251"/>
      <c r="BH346" s="251"/>
      <c r="BI346" s="251"/>
      <c r="BJ346" s="251"/>
      <c r="BK346" s="251"/>
      <c r="BL346" s="251"/>
      <c r="BM346" s="251"/>
      <c r="BN346" s="251"/>
      <c r="BO346" s="251"/>
      <c r="BP346" s="251"/>
      <c r="BQ346" s="251"/>
      <c r="BR346" s="251"/>
      <c r="BS346" s="251"/>
      <c r="BT346" s="251"/>
      <c r="BU346" s="251"/>
      <c r="BV346" s="251"/>
      <c r="BW346" s="251"/>
      <c r="BX346" s="251"/>
      <c r="BY346" s="251"/>
      <c r="BZ346" s="251"/>
      <c r="CA346" s="251"/>
      <c r="CB346" s="251"/>
      <c r="CC346" s="251"/>
      <c r="CD346" s="251"/>
      <c r="CE346" s="251"/>
      <c r="CF346" s="251"/>
      <c r="CG346" s="251"/>
      <c r="CH346" s="251"/>
      <c r="CI346" s="251"/>
      <c r="CJ346" s="251"/>
      <c r="CK346" s="251"/>
      <c r="CL346" s="251"/>
      <c r="CM346" s="251"/>
      <c r="CN346" s="251"/>
      <c r="CO346" s="251"/>
      <c r="CP346" s="251"/>
      <c r="CQ346" s="251"/>
      <c r="CR346" s="251"/>
      <c r="CS346" s="251"/>
      <c r="CT346" s="251"/>
      <c r="CU346" s="251"/>
      <c r="CV346" s="251"/>
      <c r="CW346" s="251"/>
      <c r="CX346" s="251"/>
      <c r="CY346" s="251"/>
      <c r="CZ346" s="251"/>
      <c r="DA346" s="251"/>
      <c r="DB346" s="251"/>
      <c r="DC346" s="251"/>
      <c r="DD346" s="251"/>
      <c r="DE346" s="251"/>
      <c r="DF346" s="251"/>
      <c r="DG346" s="251"/>
      <c r="DH346" s="251"/>
      <c r="DI346" s="251"/>
      <c r="DJ346" s="251"/>
      <c r="DK346" s="251"/>
      <c r="DL346" s="251"/>
      <c r="DM346" s="251"/>
      <c r="DN346" s="251"/>
      <c r="DO346" s="251"/>
      <c r="DP346" s="251"/>
      <c r="DQ346" s="251"/>
      <c r="DR346" s="251"/>
      <c r="DS346" s="251"/>
      <c r="DT346" s="251"/>
      <c r="DU346" s="251"/>
      <c r="DV346" s="251"/>
      <c r="DW346" s="251"/>
      <c r="DX346" s="251"/>
      <c r="DY346" s="251"/>
      <c r="DZ346" s="251"/>
      <c r="EA346" s="251"/>
      <c r="EB346" s="251"/>
      <c r="EC346" s="251"/>
      <c r="ED346" s="251"/>
      <c r="EE346" s="251"/>
      <c r="EF346" s="251"/>
      <c r="EG346" s="251"/>
      <c r="EH346" s="251"/>
      <c r="EI346" s="251"/>
      <c r="EJ346" s="251"/>
      <c r="EK346" s="251"/>
      <c r="EL346" s="251"/>
      <c r="EM346" s="251"/>
      <c r="EN346" s="251"/>
      <c r="EO346" s="251"/>
      <c r="EP346" s="251"/>
      <c r="EQ346" s="251"/>
      <c r="ER346" s="251"/>
      <c r="ES346" s="251"/>
      <c r="ET346" s="251"/>
      <c r="EU346" s="251"/>
      <c r="EV346" s="251"/>
      <c r="EW346" s="251"/>
      <c r="EX346" s="251"/>
      <c r="EY346" s="251"/>
      <c r="EZ346" s="251"/>
      <c r="FA346" s="251"/>
      <c r="FB346" s="251"/>
      <c r="FC346" s="251"/>
      <c r="FD346" s="251"/>
      <c r="FE346" s="251"/>
      <c r="FF346" s="251"/>
      <c r="FG346" s="251"/>
      <c r="FH346" s="251"/>
      <c r="FI346" s="251"/>
      <c r="FJ346" s="251"/>
      <c r="FK346" s="251"/>
      <c r="FL346" s="251"/>
      <c r="FM346" s="251"/>
      <c r="FN346" s="251"/>
      <c r="FO346" s="251"/>
      <c r="FP346" s="251"/>
      <c r="FQ346" s="251"/>
      <c r="FR346" s="251"/>
      <c r="FS346" s="251"/>
      <c r="FT346" s="251"/>
      <c r="FU346" s="251"/>
      <c r="FV346" s="251"/>
      <c r="FW346" s="251"/>
      <c r="FX346" s="251"/>
      <c r="FY346" s="251"/>
      <c r="FZ346" s="251"/>
      <c r="GA346" s="251"/>
      <c r="GB346" s="251"/>
      <c r="GC346" s="251"/>
      <c r="GD346" s="251"/>
      <c r="GE346" s="251"/>
      <c r="GF346" s="251"/>
      <c r="GG346" s="251"/>
      <c r="GH346" s="251"/>
      <c r="GI346" s="251"/>
      <c r="GJ346" s="251"/>
      <c r="GK346" s="251"/>
      <c r="GL346" s="251"/>
      <c r="GM346" s="251"/>
      <c r="GN346" s="251"/>
      <c r="GO346" s="251"/>
      <c r="GP346" s="251"/>
      <c r="GQ346" s="251"/>
      <c r="GR346" s="251"/>
      <c r="GS346" s="251"/>
      <c r="GT346" s="251"/>
      <c r="GU346" s="251"/>
      <c r="GV346" s="251"/>
      <c r="GW346" s="251"/>
      <c r="GX346" s="251"/>
      <c r="GY346" s="251"/>
      <c r="GZ346" s="251"/>
      <c r="HA346" s="251"/>
      <c r="HB346" s="251"/>
      <c r="HC346" s="251"/>
      <c r="HD346" s="251"/>
      <c r="HE346" s="251"/>
      <c r="HF346" s="251"/>
      <c r="HG346" s="251"/>
      <c r="HH346" s="251"/>
      <c r="HI346" s="251"/>
      <c r="HJ346" s="251"/>
      <c r="HK346" s="251"/>
      <c r="HL346" s="251"/>
      <c r="HM346" s="251"/>
      <c r="HN346" s="251"/>
      <c r="HO346" s="251"/>
      <c r="HP346" s="251"/>
      <c r="HQ346" s="251"/>
      <c r="HR346" s="251"/>
      <c r="HS346" s="251"/>
      <c r="HT346" s="251"/>
      <c r="HU346" s="251"/>
      <c r="HV346" s="251"/>
      <c r="HW346" s="251"/>
      <c r="HX346" s="251"/>
      <c r="HY346" s="251"/>
      <c r="HZ346" s="251"/>
      <c r="IA346" s="251"/>
      <c r="IB346" s="251"/>
      <c r="IC346" s="251"/>
      <c r="ID346" s="251"/>
      <c r="IE346" s="251"/>
      <c r="IF346" s="251"/>
      <c r="IG346" s="251"/>
      <c r="IH346" s="251"/>
      <c r="II346" s="251"/>
      <c r="IJ346" s="251"/>
      <c r="IK346" s="251"/>
      <c r="IL346" s="251"/>
      <c r="IM346" s="251"/>
      <c r="IN346" s="251"/>
      <c r="IO346" s="251"/>
      <c r="IP346" s="251"/>
      <c r="IQ346" s="251"/>
      <c r="IR346" s="251"/>
      <c r="IS346" s="251"/>
      <c r="IT346" s="251"/>
      <c r="IU346" s="251"/>
      <c r="IV346" s="251"/>
    </row>
    <row r="347" spans="1:256" ht="15.75" customHeight="1">
      <c r="A347" s="817">
        <v>900</v>
      </c>
      <c r="B347" s="808" t="s">
        <v>66</v>
      </c>
      <c r="C347" s="259" t="s">
        <v>0</v>
      </c>
      <c r="D347" s="264">
        <f>D356+D359+D365+D368+D371+D377+D374+D353+D350+D362</f>
        <v>11824941.620000001</v>
      </c>
      <c r="E347" s="261">
        <f>E356+E359+E365+E368+E371+E377+E374+E353+E350+E362</f>
        <v>4564694.62</v>
      </c>
      <c r="F347" s="261">
        <f t="shared" ref="F347:P348" si="147">F356+F359+F365+F368+F371+F377+F374+F353+F350+F362</f>
        <v>3745813.62</v>
      </c>
      <c r="G347" s="261">
        <f t="shared" si="147"/>
        <v>2104610.29</v>
      </c>
      <c r="H347" s="261">
        <f t="shared" si="147"/>
        <v>1641203.33</v>
      </c>
      <c r="I347" s="261">
        <f t="shared" si="147"/>
        <v>0</v>
      </c>
      <c r="J347" s="261">
        <f t="shared" si="147"/>
        <v>0</v>
      </c>
      <c r="K347" s="261">
        <f t="shared" si="147"/>
        <v>818881</v>
      </c>
      <c r="L347" s="261">
        <f t="shared" si="147"/>
        <v>0</v>
      </c>
      <c r="M347" s="261">
        <f t="shared" si="147"/>
        <v>7260247</v>
      </c>
      <c r="N347" s="261">
        <f t="shared" si="147"/>
        <v>5760247</v>
      </c>
      <c r="O347" s="261">
        <f t="shared" si="147"/>
        <v>5760247</v>
      </c>
      <c r="P347" s="261">
        <f t="shared" si="147"/>
        <v>1500000</v>
      </c>
      <c r="Q347" s="262"/>
      <c r="R347" s="262"/>
      <c r="S347" s="262"/>
      <c r="T347" s="262"/>
      <c r="U347" s="262"/>
      <c r="V347" s="263"/>
      <c r="W347" s="263"/>
      <c r="X347" s="263"/>
      <c r="Y347" s="263"/>
      <c r="Z347" s="263"/>
      <c r="AA347" s="263"/>
      <c r="AB347" s="263"/>
      <c r="AC347" s="263"/>
      <c r="AD347" s="263"/>
      <c r="AE347" s="263"/>
      <c r="AF347" s="263"/>
      <c r="AG347" s="263"/>
      <c r="AH347" s="263"/>
      <c r="AI347" s="263"/>
      <c r="AJ347" s="263"/>
      <c r="AK347" s="263"/>
      <c r="AL347" s="263"/>
      <c r="AM347" s="263"/>
      <c r="AN347" s="263"/>
      <c r="AO347" s="263"/>
      <c r="AP347" s="263"/>
      <c r="AQ347" s="263"/>
      <c r="AR347" s="263"/>
      <c r="AS347" s="263"/>
      <c r="AT347" s="263"/>
      <c r="AU347" s="263"/>
      <c r="AV347" s="263"/>
      <c r="AW347" s="263"/>
      <c r="AX347" s="263"/>
      <c r="AY347" s="263"/>
      <c r="AZ347" s="263"/>
      <c r="BA347" s="263"/>
      <c r="BB347" s="263"/>
      <c r="BC347" s="263"/>
      <c r="BD347" s="263"/>
      <c r="BE347" s="263"/>
      <c r="BF347" s="263"/>
      <c r="BG347" s="263"/>
      <c r="BH347" s="263"/>
      <c r="BI347" s="263"/>
      <c r="BJ347" s="263"/>
      <c r="BK347" s="263"/>
      <c r="BL347" s="263"/>
      <c r="BM347" s="263"/>
      <c r="BN347" s="263"/>
      <c r="BO347" s="263"/>
      <c r="BP347" s="263"/>
      <c r="BQ347" s="263"/>
      <c r="BR347" s="263"/>
      <c r="BS347" s="263"/>
      <c r="BT347" s="263"/>
      <c r="BU347" s="263"/>
      <c r="BV347" s="263"/>
      <c r="BW347" s="263"/>
      <c r="BX347" s="263"/>
      <c r="BY347" s="263"/>
      <c r="BZ347" s="263"/>
      <c r="CA347" s="263"/>
      <c r="CB347" s="263"/>
      <c r="CC347" s="263"/>
      <c r="CD347" s="263"/>
      <c r="CE347" s="263"/>
      <c r="CF347" s="263"/>
      <c r="CG347" s="263"/>
      <c r="CH347" s="263"/>
      <c r="CI347" s="263"/>
      <c r="CJ347" s="263"/>
      <c r="CK347" s="263"/>
      <c r="CL347" s="263"/>
      <c r="CM347" s="263"/>
      <c r="CN347" s="263"/>
      <c r="CO347" s="263"/>
      <c r="CP347" s="263"/>
      <c r="CQ347" s="263"/>
      <c r="CR347" s="263"/>
      <c r="CS347" s="263"/>
      <c r="CT347" s="263"/>
      <c r="CU347" s="263"/>
      <c r="CV347" s="263"/>
      <c r="CW347" s="263"/>
      <c r="CX347" s="263"/>
      <c r="CY347" s="263"/>
      <c r="CZ347" s="263"/>
      <c r="DA347" s="263"/>
      <c r="DB347" s="263"/>
      <c r="DC347" s="263"/>
      <c r="DD347" s="263"/>
      <c r="DE347" s="263"/>
      <c r="DF347" s="263"/>
      <c r="DG347" s="263"/>
      <c r="DH347" s="263"/>
      <c r="DI347" s="263"/>
      <c r="DJ347" s="263"/>
      <c r="DK347" s="263"/>
      <c r="DL347" s="263"/>
      <c r="DM347" s="263"/>
      <c r="DN347" s="263"/>
      <c r="DO347" s="263"/>
      <c r="DP347" s="263"/>
      <c r="DQ347" s="263"/>
      <c r="DR347" s="263"/>
      <c r="DS347" s="263"/>
      <c r="DT347" s="263"/>
      <c r="DU347" s="263"/>
      <c r="DV347" s="263"/>
      <c r="DW347" s="263"/>
      <c r="DX347" s="263"/>
      <c r="DY347" s="263"/>
      <c r="DZ347" s="263"/>
      <c r="EA347" s="263"/>
      <c r="EB347" s="263"/>
      <c r="EC347" s="263"/>
      <c r="ED347" s="263"/>
      <c r="EE347" s="263"/>
      <c r="EF347" s="263"/>
      <c r="EG347" s="263"/>
      <c r="EH347" s="263"/>
      <c r="EI347" s="263"/>
      <c r="EJ347" s="263"/>
      <c r="EK347" s="263"/>
      <c r="EL347" s="263"/>
      <c r="EM347" s="263"/>
      <c r="EN347" s="263"/>
      <c r="EO347" s="263"/>
      <c r="EP347" s="263"/>
      <c r="EQ347" s="263"/>
      <c r="ER347" s="263"/>
      <c r="ES347" s="263"/>
      <c r="ET347" s="263"/>
      <c r="EU347" s="263"/>
      <c r="EV347" s="263"/>
      <c r="EW347" s="263"/>
      <c r="EX347" s="263"/>
      <c r="EY347" s="263"/>
      <c r="EZ347" s="263"/>
      <c r="FA347" s="263"/>
      <c r="FB347" s="263"/>
      <c r="FC347" s="263"/>
      <c r="FD347" s="263"/>
      <c r="FE347" s="263"/>
      <c r="FF347" s="263"/>
      <c r="FG347" s="263"/>
      <c r="FH347" s="263"/>
      <c r="FI347" s="263"/>
      <c r="FJ347" s="263"/>
      <c r="FK347" s="263"/>
      <c r="FL347" s="263"/>
      <c r="FM347" s="263"/>
      <c r="FN347" s="263"/>
      <c r="FO347" s="263"/>
      <c r="FP347" s="263"/>
      <c r="FQ347" s="263"/>
      <c r="FR347" s="263"/>
      <c r="FS347" s="263"/>
      <c r="FT347" s="263"/>
      <c r="FU347" s="263"/>
      <c r="FV347" s="263"/>
      <c r="FW347" s="263"/>
      <c r="FX347" s="263"/>
      <c r="FY347" s="263"/>
      <c r="FZ347" s="263"/>
      <c r="GA347" s="263"/>
      <c r="GB347" s="263"/>
      <c r="GC347" s="263"/>
      <c r="GD347" s="263"/>
      <c r="GE347" s="263"/>
      <c r="GF347" s="263"/>
      <c r="GG347" s="263"/>
      <c r="GH347" s="263"/>
      <c r="GI347" s="263"/>
      <c r="GJ347" s="263"/>
      <c r="GK347" s="263"/>
      <c r="GL347" s="263"/>
      <c r="GM347" s="263"/>
      <c r="GN347" s="263"/>
      <c r="GO347" s="263"/>
      <c r="GP347" s="263"/>
      <c r="GQ347" s="263"/>
      <c r="GR347" s="263"/>
      <c r="GS347" s="263"/>
      <c r="GT347" s="263"/>
      <c r="GU347" s="263"/>
      <c r="GV347" s="263"/>
      <c r="GW347" s="263"/>
      <c r="GX347" s="263"/>
      <c r="GY347" s="263"/>
      <c r="GZ347" s="263"/>
      <c r="HA347" s="263"/>
      <c r="HB347" s="263"/>
      <c r="HC347" s="263"/>
      <c r="HD347" s="263"/>
      <c r="HE347" s="263"/>
      <c r="HF347" s="263"/>
      <c r="HG347" s="263"/>
      <c r="HH347" s="263"/>
      <c r="HI347" s="263"/>
      <c r="HJ347" s="263"/>
      <c r="HK347" s="263"/>
      <c r="HL347" s="263"/>
      <c r="HM347" s="263"/>
      <c r="HN347" s="263"/>
      <c r="HO347" s="263"/>
      <c r="HP347" s="263"/>
      <c r="HQ347" s="263"/>
      <c r="HR347" s="263"/>
      <c r="HS347" s="263"/>
      <c r="HT347" s="263"/>
      <c r="HU347" s="263"/>
      <c r="HV347" s="263"/>
      <c r="HW347" s="263"/>
      <c r="HX347" s="263"/>
      <c r="HY347" s="263"/>
      <c r="HZ347" s="263"/>
      <c r="IA347" s="263"/>
      <c r="IB347" s="263"/>
      <c r="IC347" s="263"/>
      <c r="ID347" s="263"/>
      <c r="IE347" s="263"/>
      <c r="IF347" s="263"/>
      <c r="IG347" s="263"/>
      <c r="IH347" s="263"/>
      <c r="II347" s="263"/>
      <c r="IJ347" s="263"/>
      <c r="IK347" s="263"/>
      <c r="IL347" s="263"/>
      <c r="IM347" s="263"/>
      <c r="IN347" s="263"/>
      <c r="IO347" s="263"/>
      <c r="IP347" s="263"/>
      <c r="IQ347" s="263"/>
      <c r="IR347" s="263"/>
      <c r="IS347" s="263"/>
      <c r="IT347" s="263"/>
      <c r="IU347" s="263"/>
      <c r="IV347" s="263"/>
    </row>
    <row r="348" spans="1:256" ht="15.75" customHeight="1">
      <c r="A348" s="818"/>
      <c r="B348" s="809"/>
      <c r="C348" s="259" t="s">
        <v>1</v>
      </c>
      <c r="D348" s="264">
        <f>D357+D360+D366+D369+D372+D378+D375+D354+D351+D363</f>
        <v>106436.38999999998</v>
      </c>
      <c r="E348" s="261">
        <f>E357+E360+E366+E369+E372+E378+E375+E354+E351+E363</f>
        <v>159436.39000000001</v>
      </c>
      <c r="F348" s="261">
        <f t="shared" si="147"/>
        <v>159436.39000000001</v>
      </c>
      <c r="G348" s="261">
        <f t="shared" si="147"/>
        <v>1623.61</v>
      </c>
      <c r="H348" s="261">
        <f t="shared" si="147"/>
        <v>157812.78000000003</v>
      </c>
      <c r="I348" s="261">
        <f t="shared" si="147"/>
        <v>0</v>
      </c>
      <c r="J348" s="261">
        <f t="shared" si="147"/>
        <v>0</v>
      </c>
      <c r="K348" s="261">
        <f t="shared" si="147"/>
        <v>0</v>
      </c>
      <c r="L348" s="261">
        <f t="shared" si="147"/>
        <v>0</v>
      </c>
      <c r="M348" s="261">
        <f t="shared" si="147"/>
        <v>-53000</v>
      </c>
      <c r="N348" s="261">
        <f t="shared" si="147"/>
        <v>-53000</v>
      </c>
      <c r="O348" s="261">
        <f t="shared" si="147"/>
        <v>-53000</v>
      </c>
      <c r="P348" s="261">
        <f t="shared" si="147"/>
        <v>0</v>
      </c>
      <c r="Q348" s="262"/>
      <c r="R348" s="262"/>
      <c r="S348" s="262"/>
      <c r="T348" s="262"/>
      <c r="U348" s="262"/>
      <c r="V348" s="263"/>
      <c r="W348" s="263"/>
      <c r="X348" s="263"/>
      <c r="Y348" s="263"/>
      <c r="Z348" s="263"/>
      <c r="AA348" s="263"/>
      <c r="AB348" s="263"/>
      <c r="AC348" s="263"/>
      <c r="AD348" s="263"/>
      <c r="AE348" s="263"/>
      <c r="AF348" s="263"/>
      <c r="AG348" s="263"/>
      <c r="AH348" s="263"/>
      <c r="AI348" s="263"/>
      <c r="AJ348" s="263"/>
      <c r="AK348" s="263"/>
      <c r="AL348" s="263"/>
      <c r="AM348" s="263"/>
      <c r="AN348" s="263"/>
      <c r="AO348" s="263"/>
      <c r="AP348" s="263"/>
      <c r="AQ348" s="263"/>
      <c r="AR348" s="263"/>
      <c r="AS348" s="263"/>
      <c r="AT348" s="263"/>
      <c r="AU348" s="263"/>
      <c r="AV348" s="263"/>
      <c r="AW348" s="263"/>
      <c r="AX348" s="263"/>
      <c r="AY348" s="263"/>
      <c r="AZ348" s="263"/>
      <c r="BA348" s="263"/>
      <c r="BB348" s="263"/>
      <c r="BC348" s="263"/>
      <c r="BD348" s="263"/>
      <c r="BE348" s="263"/>
      <c r="BF348" s="263"/>
      <c r="BG348" s="263"/>
      <c r="BH348" s="263"/>
      <c r="BI348" s="263"/>
      <c r="BJ348" s="263"/>
      <c r="BK348" s="263"/>
      <c r="BL348" s="263"/>
      <c r="BM348" s="263"/>
      <c r="BN348" s="263"/>
      <c r="BO348" s="263"/>
      <c r="BP348" s="263"/>
      <c r="BQ348" s="263"/>
      <c r="BR348" s="263"/>
      <c r="BS348" s="263"/>
      <c r="BT348" s="263"/>
      <c r="BU348" s="263"/>
      <c r="BV348" s="263"/>
      <c r="BW348" s="263"/>
      <c r="BX348" s="263"/>
      <c r="BY348" s="263"/>
      <c r="BZ348" s="263"/>
      <c r="CA348" s="263"/>
      <c r="CB348" s="263"/>
      <c r="CC348" s="263"/>
      <c r="CD348" s="263"/>
      <c r="CE348" s="263"/>
      <c r="CF348" s="263"/>
      <c r="CG348" s="263"/>
      <c r="CH348" s="263"/>
      <c r="CI348" s="263"/>
      <c r="CJ348" s="263"/>
      <c r="CK348" s="263"/>
      <c r="CL348" s="263"/>
      <c r="CM348" s="263"/>
      <c r="CN348" s="263"/>
      <c r="CO348" s="263"/>
      <c r="CP348" s="263"/>
      <c r="CQ348" s="263"/>
      <c r="CR348" s="263"/>
      <c r="CS348" s="263"/>
      <c r="CT348" s="263"/>
      <c r="CU348" s="263"/>
      <c r="CV348" s="263"/>
      <c r="CW348" s="263"/>
      <c r="CX348" s="263"/>
      <c r="CY348" s="263"/>
      <c r="CZ348" s="263"/>
      <c r="DA348" s="263"/>
      <c r="DB348" s="263"/>
      <c r="DC348" s="263"/>
      <c r="DD348" s="263"/>
      <c r="DE348" s="263"/>
      <c r="DF348" s="263"/>
      <c r="DG348" s="263"/>
      <c r="DH348" s="263"/>
      <c r="DI348" s="263"/>
      <c r="DJ348" s="263"/>
      <c r="DK348" s="263"/>
      <c r="DL348" s="263"/>
      <c r="DM348" s="263"/>
      <c r="DN348" s="263"/>
      <c r="DO348" s="263"/>
      <c r="DP348" s="263"/>
      <c r="DQ348" s="263"/>
      <c r="DR348" s="263"/>
      <c r="DS348" s="263"/>
      <c r="DT348" s="263"/>
      <c r="DU348" s="263"/>
      <c r="DV348" s="263"/>
      <c r="DW348" s="263"/>
      <c r="DX348" s="263"/>
      <c r="DY348" s="263"/>
      <c r="DZ348" s="263"/>
      <c r="EA348" s="263"/>
      <c r="EB348" s="263"/>
      <c r="EC348" s="263"/>
      <c r="ED348" s="263"/>
      <c r="EE348" s="263"/>
      <c r="EF348" s="263"/>
      <c r="EG348" s="263"/>
      <c r="EH348" s="263"/>
      <c r="EI348" s="263"/>
      <c r="EJ348" s="263"/>
      <c r="EK348" s="263"/>
      <c r="EL348" s="263"/>
      <c r="EM348" s="263"/>
      <c r="EN348" s="263"/>
      <c r="EO348" s="263"/>
      <c r="EP348" s="263"/>
      <c r="EQ348" s="263"/>
      <c r="ER348" s="263"/>
      <c r="ES348" s="263"/>
      <c r="ET348" s="263"/>
      <c r="EU348" s="263"/>
      <c r="EV348" s="263"/>
      <c r="EW348" s="263"/>
      <c r="EX348" s="263"/>
      <c r="EY348" s="263"/>
      <c r="EZ348" s="263"/>
      <c r="FA348" s="263"/>
      <c r="FB348" s="263"/>
      <c r="FC348" s="263"/>
      <c r="FD348" s="263"/>
      <c r="FE348" s="263"/>
      <c r="FF348" s="263"/>
      <c r="FG348" s="263"/>
      <c r="FH348" s="263"/>
      <c r="FI348" s="263"/>
      <c r="FJ348" s="263"/>
      <c r="FK348" s="263"/>
      <c r="FL348" s="263"/>
      <c r="FM348" s="263"/>
      <c r="FN348" s="263"/>
      <c r="FO348" s="263"/>
      <c r="FP348" s="263"/>
      <c r="FQ348" s="263"/>
      <c r="FR348" s="263"/>
      <c r="FS348" s="263"/>
      <c r="FT348" s="263"/>
      <c r="FU348" s="263"/>
      <c r="FV348" s="263"/>
      <c r="FW348" s="263"/>
      <c r="FX348" s="263"/>
      <c r="FY348" s="263"/>
      <c r="FZ348" s="263"/>
      <c r="GA348" s="263"/>
      <c r="GB348" s="263"/>
      <c r="GC348" s="263"/>
      <c r="GD348" s="263"/>
      <c r="GE348" s="263"/>
      <c r="GF348" s="263"/>
      <c r="GG348" s="263"/>
      <c r="GH348" s="263"/>
      <c r="GI348" s="263"/>
      <c r="GJ348" s="263"/>
      <c r="GK348" s="263"/>
      <c r="GL348" s="263"/>
      <c r="GM348" s="263"/>
      <c r="GN348" s="263"/>
      <c r="GO348" s="263"/>
      <c r="GP348" s="263"/>
      <c r="GQ348" s="263"/>
      <c r="GR348" s="263"/>
      <c r="GS348" s="263"/>
      <c r="GT348" s="263"/>
      <c r="GU348" s="263"/>
      <c r="GV348" s="263"/>
      <c r="GW348" s="263"/>
      <c r="GX348" s="263"/>
      <c r="GY348" s="263"/>
      <c r="GZ348" s="263"/>
      <c r="HA348" s="263"/>
      <c r="HB348" s="263"/>
      <c r="HC348" s="263"/>
      <c r="HD348" s="263"/>
      <c r="HE348" s="263"/>
      <c r="HF348" s="263"/>
      <c r="HG348" s="263"/>
      <c r="HH348" s="263"/>
      <c r="HI348" s="263"/>
      <c r="HJ348" s="263"/>
      <c r="HK348" s="263"/>
      <c r="HL348" s="263"/>
      <c r="HM348" s="263"/>
      <c r="HN348" s="263"/>
      <c r="HO348" s="263"/>
      <c r="HP348" s="263"/>
      <c r="HQ348" s="263"/>
      <c r="HR348" s="263"/>
      <c r="HS348" s="263"/>
      <c r="HT348" s="263"/>
      <c r="HU348" s="263"/>
      <c r="HV348" s="263"/>
      <c r="HW348" s="263"/>
      <c r="HX348" s="263"/>
      <c r="HY348" s="263"/>
      <c r="HZ348" s="263"/>
      <c r="IA348" s="263"/>
      <c r="IB348" s="263"/>
      <c r="IC348" s="263"/>
      <c r="ID348" s="263"/>
      <c r="IE348" s="263"/>
      <c r="IF348" s="263"/>
      <c r="IG348" s="263"/>
      <c r="IH348" s="263"/>
      <c r="II348" s="263"/>
      <c r="IJ348" s="263"/>
      <c r="IK348" s="263"/>
      <c r="IL348" s="263"/>
      <c r="IM348" s="263"/>
      <c r="IN348" s="263"/>
      <c r="IO348" s="263"/>
      <c r="IP348" s="263"/>
      <c r="IQ348" s="263"/>
      <c r="IR348" s="263"/>
      <c r="IS348" s="263"/>
      <c r="IT348" s="263"/>
      <c r="IU348" s="263"/>
      <c r="IV348" s="263"/>
    </row>
    <row r="349" spans="1:256" ht="15.75" customHeight="1">
      <c r="A349" s="819"/>
      <c r="B349" s="810"/>
      <c r="C349" s="259" t="s">
        <v>2</v>
      </c>
      <c r="D349" s="264">
        <f>D347+D348</f>
        <v>11931378.010000002</v>
      </c>
      <c r="E349" s="261">
        <f t="shared" ref="E349:P349" si="148">E347+E348</f>
        <v>4724131.01</v>
      </c>
      <c r="F349" s="261">
        <f t="shared" si="148"/>
        <v>3905250.0100000002</v>
      </c>
      <c r="G349" s="261">
        <f t="shared" si="148"/>
        <v>2106233.9</v>
      </c>
      <c r="H349" s="261">
        <f t="shared" si="148"/>
        <v>1799016.11</v>
      </c>
      <c r="I349" s="261">
        <f t="shared" si="148"/>
        <v>0</v>
      </c>
      <c r="J349" s="261">
        <f t="shared" si="148"/>
        <v>0</v>
      </c>
      <c r="K349" s="261">
        <f t="shared" si="148"/>
        <v>818881</v>
      </c>
      <c r="L349" s="261">
        <f t="shared" si="148"/>
        <v>0</v>
      </c>
      <c r="M349" s="261">
        <f t="shared" si="148"/>
        <v>7207247</v>
      </c>
      <c r="N349" s="261">
        <f t="shared" si="148"/>
        <v>5707247</v>
      </c>
      <c r="O349" s="261">
        <f t="shared" si="148"/>
        <v>5707247</v>
      </c>
      <c r="P349" s="261">
        <f t="shared" si="148"/>
        <v>1500000</v>
      </c>
      <c r="Q349" s="262"/>
      <c r="R349" s="262"/>
      <c r="S349" s="262"/>
      <c r="T349" s="262"/>
      <c r="U349" s="262"/>
      <c r="V349" s="263"/>
      <c r="W349" s="263"/>
      <c r="X349" s="263"/>
      <c r="Y349" s="263"/>
      <c r="Z349" s="263"/>
      <c r="AA349" s="263"/>
      <c r="AB349" s="263"/>
      <c r="AC349" s="263"/>
      <c r="AD349" s="263"/>
      <c r="AE349" s="263"/>
      <c r="AF349" s="263"/>
      <c r="AG349" s="263"/>
      <c r="AH349" s="263"/>
      <c r="AI349" s="263"/>
      <c r="AJ349" s="263"/>
      <c r="AK349" s="263"/>
      <c r="AL349" s="263"/>
      <c r="AM349" s="263"/>
      <c r="AN349" s="263"/>
      <c r="AO349" s="263"/>
      <c r="AP349" s="263"/>
      <c r="AQ349" s="263"/>
      <c r="AR349" s="263"/>
      <c r="AS349" s="263"/>
      <c r="AT349" s="263"/>
      <c r="AU349" s="263"/>
      <c r="AV349" s="263"/>
      <c r="AW349" s="263"/>
      <c r="AX349" s="263"/>
      <c r="AY349" s="263"/>
      <c r="AZ349" s="263"/>
      <c r="BA349" s="263"/>
      <c r="BB349" s="263"/>
      <c r="BC349" s="263"/>
      <c r="BD349" s="263"/>
      <c r="BE349" s="263"/>
      <c r="BF349" s="263"/>
      <c r="BG349" s="263"/>
      <c r="BH349" s="263"/>
      <c r="BI349" s="263"/>
      <c r="BJ349" s="263"/>
      <c r="BK349" s="263"/>
      <c r="BL349" s="263"/>
      <c r="BM349" s="263"/>
      <c r="BN349" s="263"/>
      <c r="BO349" s="263"/>
      <c r="BP349" s="263"/>
      <c r="BQ349" s="263"/>
      <c r="BR349" s="263"/>
      <c r="BS349" s="263"/>
      <c r="BT349" s="263"/>
      <c r="BU349" s="263"/>
      <c r="BV349" s="263"/>
      <c r="BW349" s="263"/>
      <c r="BX349" s="263"/>
      <c r="BY349" s="263"/>
      <c r="BZ349" s="263"/>
      <c r="CA349" s="263"/>
      <c r="CB349" s="263"/>
      <c r="CC349" s="263"/>
      <c r="CD349" s="263"/>
      <c r="CE349" s="263"/>
      <c r="CF349" s="263"/>
      <c r="CG349" s="263"/>
      <c r="CH349" s="263"/>
      <c r="CI349" s="263"/>
      <c r="CJ349" s="263"/>
      <c r="CK349" s="263"/>
      <c r="CL349" s="263"/>
      <c r="CM349" s="263"/>
      <c r="CN349" s="263"/>
      <c r="CO349" s="263"/>
      <c r="CP349" s="263"/>
      <c r="CQ349" s="263"/>
      <c r="CR349" s="263"/>
      <c r="CS349" s="263"/>
      <c r="CT349" s="263"/>
      <c r="CU349" s="263"/>
      <c r="CV349" s="263"/>
      <c r="CW349" s="263"/>
      <c r="CX349" s="263"/>
      <c r="CY349" s="263"/>
      <c r="CZ349" s="263"/>
      <c r="DA349" s="263"/>
      <c r="DB349" s="263"/>
      <c r="DC349" s="263"/>
      <c r="DD349" s="263"/>
      <c r="DE349" s="263"/>
      <c r="DF349" s="263"/>
      <c r="DG349" s="263"/>
      <c r="DH349" s="263"/>
      <c r="DI349" s="263"/>
      <c r="DJ349" s="263"/>
      <c r="DK349" s="263"/>
      <c r="DL349" s="263"/>
      <c r="DM349" s="263"/>
      <c r="DN349" s="263"/>
      <c r="DO349" s="263"/>
      <c r="DP349" s="263"/>
      <c r="DQ349" s="263"/>
      <c r="DR349" s="263"/>
      <c r="DS349" s="263"/>
      <c r="DT349" s="263"/>
      <c r="DU349" s="263"/>
      <c r="DV349" s="263"/>
      <c r="DW349" s="263"/>
      <c r="DX349" s="263"/>
      <c r="DY349" s="263"/>
      <c r="DZ349" s="263"/>
      <c r="EA349" s="263"/>
      <c r="EB349" s="263"/>
      <c r="EC349" s="263"/>
      <c r="ED349" s="263"/>
      <c r="EE349" s="263"/>
      <c r="EF349" s="263"/>
      <c r="EG349" s="263"/>
      <c r="EH349" s="263"/>
      <c r="EI349" s="263"/>
      <c r="EJ349" s="263"/>
      <c r="EK349" s="263"/>
      <c r="EL349" s="263"/>
      <c r="EM349" s="263"/>
      <c r="EN349" s="263"/>
      <c r="EO349" s="263"/>
      <c r="EP349" s="263"/>
      <c r="EQ349" s="263"/>
      <c r="ER349" s="263"/>
      <c r="ES349" s="263"/>
      <c r="ET349" s="263"/>
      <c r="EU349" s="263"/>
      <c r="EV349" s="263"/>
      <c r="EW349" s="263"/>
      <c r="EX349" s="263"/>
      <c r="EY349" s="263"/>
      <c r="EZ349" s="263"/>
      <c r="FA349" s="263"/>
      <c r="FB349" s="263"/>
      <c r="FC349" s="263"/>
      <c r="FD349" s="263"/>
      <c r="FE349" s="263"/>
      <c r="FF349" s="263"/>
      <c r="FG349" s="263"/>
      <c r="FH349" s="263"/>
      <c r="FI349" s="263"/>
      <c r="FJ349" s="263"/>
      <c r="FK349" s="263"/>
      <c r="FL349" s="263"/>
      <c r="FM349" s="263"/>
      <c r="FN349" s="263"/>
      <c r="FO349" s="263"/>
      <c r="FP349" s="263"/>
      <c r="FQ349" s="263"/>
      <c r="FR349" s="263"/>
      <c r="FS349" s="263"/>
      <c r="FT349" s="263"/>
      <c r="FU349" s="263"/>
      <c r="FV349" s="263"/>
      <c r="FW349" s="263"/>
      <c r="FX349" s="263"/>
      <c r="FY349" s="263"/>
      <c r="FZ349" s="263"/>
      <c r="GA349" s="263"/>
      <c r="GB349" s="263"/>
      <c r="GC349" s="263"/>
      <c r="GD349" s="263"/>
      <c r="GE349" s="263"/>
      <c r="GF349" s="263"/>
      <c r="GG349" s="263"/>
      <c r="GH349" s="263"/>
      <c r="GI349" s="263"/>
      <c r="GJ349" s="263"/>
      <c r="GK349" s="263"/>
      <c r="GL349" s="263"/>
      <c r="GM349" s="263"/>
      <c r="GN349" s="263"/>
      <c r="GO349" s="263"/>
      <c r="GP349" s="263"/>
      <c r="GQ349" s="263"/>
      <c r="GR349" s="263"/>
      <c r="GS349" s="263"/>
      <c r="GT349" s="263"/>
      <c r="GU349" s="263"/>
      <c r="GV349" s="263"/>
      <c r="GW349" s="263"/>
      <c r="GX349" s="263"/>
      <c r="GY349" s="263"/>
      <c r="GZ349" s="263"/>
      <c r="HA349" s="263"/>
      <c r="HB349" s="263"/>
      <c r="HC349" s="263"/>
      <c r="HD349" s="263"/>
      <c r="HE349" s="263"/>
      <c r="HF349" s="263"/>
      <c r="HG349" s="263"/>
      <c r="HH349" s="263"/>
      <c r="HI349" s="263"/>
      <c r="HJ349" s="263"/>
      <c r="HK349" s="263"/>
      <c r="HL349" s="263"/>
      <c r="HM349" s="263"/>
      <c r="HN349" s="263"/>
      <c r="HO349" s="263"/>
      <c r="HP349" s="263"/>
      <c r="HQ349" s="263"/>
      <c r="HR349" s="263"/>
      <c r="HS349" s="263"/>
      <c r="HT349" s="263"/>
      <c r="HU349" s="263"/>
      <c r="HV349" s="263"/>
      <c r="HW349" s="263"/>
      <c r="HX349" s="263"/>
      <c r="HY349" s="263"/>
      <c r="HZ349" s="263"/>
      <c r="IA349" s="263"/>
      <c r="IB349" s="263"/>
      <c r="IC349" s="263"/>
      <c r="ID349" s="263"/>
      <c r="IE349" s="263"/>
      <c r="IF349" s="263"/>
      <c r="IG349" s="263"/>
      <c r="IH349" s="263"/>
      <c r="II349" s="263"/>
      <c r="IJ349" s="263"/>
      <c r="IK349" s="263"/>
      <c r="IL349" s="263"/>
      <c r="IM349" s="263"/>
      <c r="IN349" s="263"/>
      <c r="IO349" s="263"/>
      <c r="IP349" s="263"/>
      <c r="IQ349" s="263"/>
      <c r="IR349" s="263"/>
      <c r="IS349" s="263"/>
      <c r="IT349" s="263"/>
      <c r="IU349" s="263"/>
      <c r="IV349" s="263"/>
    </row>
    <row r="350" spans="1:256" hidden="1">
      <c r="A350" s="820">
        <v>90001</v>
      </c>
      <c r="B350" s="796" t="s">
        <v>595</v>
      </c>
      <c r="C350" s="247" t="s">
        <v>0</v>
      </c>
      <c r="D350" s="248">
        <f>E350+M350</f>
        <v>100000</v>
      </c>
      <c r="E350" s="249">
        <f>F350+I350+J350+K350+L350</f>
        <v>0</v>
      </c>
      <c r="F350" s="249">
        <f>G350+H350</f>
        <v>0</v>
      </c>
      <c r="G350" s="249">
        <v>0</v>
      </c>
      <c r="H350" s="249">
        <v>0</v>
      </c>
      <c r="I350" s="249">
        <v>0</v>
      </c>
      <c r="J350" s="249">
        <v>0</v>
      </c>
      <c r="K350" s="249">
        <v>0</v>
      </c>
      <c r="L350" s="249">
        <v>0</v>
      </c>
      <c r="M350" s="249">
        <f>N350+P350</f>
        <v>100000</v>
      </c>
      <c r="N350" s="249">
        <v>100000</v>
      </c>
      <c r="O350" s="249">
        <v>100000</v>
      </c>
      <c r="P350" s="249">
        <v>0</v>
      </c>
      <c r="Q350" s="250"/>
      <c r="R350" s="250"/>
      <c r="S350" s="250"/>
      <c r="T350" s="250"/>
      <c r="U350" s="250"/>
      <c r="V350" s="251"/>
      <c r="W350" s="251"/>
      <c r="X350" s="251"/>
      <c r="Y350" s="251"/>
      <c r="Z350" s="251"/>
      <c r="AA350" s="251"/>
      <c r="AB350" s="251"/>
      <c r="AC350" s="251"/>
      <c r="AD350" s="251"/>
      <c r="AE350" s="251"/>
      <c r="AF350" s="251"/>
      <c r="AG350" s="251"/>
      <c r="AH350" s="251"/>
      <c r="AI350" s="251"/>
      <c r="AJ350" s="251"/>
      <c r="AK350" s="251"/>
      <c r="AL350" s="251"/>
      <c r="AM350" s="251"/>
      <c r="AN350" s="251"/>
      <c r="AO350" s="251"/>
      <c r="AP350" s="251"/>
      <c r="AQ350" s="251"/>
      <c r="AR350" s="251"/>
      <c r="AS350" s="251"/>
      <c r="AT350" s="251"/>
      <c r="AU350" s="251"/>
      <c r="AV350" s="251"/>
      <c r="AW350" s="251"/>
      <c r="AX350" s="251"/>
      <c r="AY350" s="251"/>
      <c r="AZ350" s="251"/>
      <c r="BA350" s="251"/>
      <c r="BB350" s="251"/>
      <c r="BC350" s="251"/>
      <c r="BD350" s="251"/>
      <c r="BE350" s="251"/>
      <c r="BF350" s="251"/>
      <c r="BG350" s="251"/>
      <c r="BH350" s="251"/>
      <c r="BI350" s="251"/>
      <c r="BJ350" s="251"/>
      <c r="BK350" s="251"/>
      <c r="BL350" s="251"/>
      <c r="BM350" s="251"/>
      <c r="BN350" s="251"/>
      <c r="BO350" s="251"/>
      <c r="BP350" s="251"/>
      <c r="BQ350" s="251"/>
      <c r="BR350" s="251"/>
      <c r="BS350" s="251"/>
      <c r="BT350" s="251"/>
      <c r="BU350" s="251"/>
      <c r="BV350" s="251"/>
      <c r="BW350" s="251"/>
      <c r="BX350" s="251"/>
      <c r="BY350" s="251"/>
      <c r="BZ350" s="251"/>
      <c r="CA350" s="251"/>
      <c r="CB350" s="251"/>
      <c r="CC350" s="251"/>
      <c r="CD350" s="251"/>
      <c r="CE350" s="251"/>
      <c r="CF350" s="251"/>
      <c r="CG350" s="251"/>
      <c r="CH350" s="251"/>
      <c r="CI350" s="251"/>
      <c r="CJ350" s="251"/>
      <c r="CK350" s="251"/>
      <c r="CL350" s="251"/>
      <c r="CM350" s="251"/>
      <c r="CN350" s="251"/>
      <c r="CO350" s="251"/>
      <c r="CP350" s="251"/>
      <c r="CQ350" s="251"/>
      <c r="CR350" s="251"/>
      <c r="CS350" s="251"/>
      <c r="CT350" s="251"/>
      <c r="CU350" s="251"/>
      <c r="CV350" s="251"/>
      <c r="CW350" s="251"/>
      <c r="CX350" s="251"/>
      <c r="CY350" s="251"/>
      <c r="CZ350" s="251"/>
      <c r="DA350" s="251"/>
      <c r="DB350" s="251"/>
      <c r="DC350" s="251"/>
      <c r="DD350" s="251"/>
      <c r="DE350" s="251"/>
      <c r="DF350" s="251"/>
      <c r="DG350" s="251"/>
      <c r="DH350" s="251"/>
      <c r="DI350" s="251"/>
      <c r="DJ350" s="251"/>
      <c r="DK350" s="251"/>
      <c r="DL350" s="251"/>
      <c r="DM350" s="251"/>
      <c r="DN350" s="251"/>
      <c r="DO350" s="251"/>
      <c r="DP350" s="251"/>
      <c r="DQ350" s="251"/>
      <c r="DR350" s="251"/>
      <c r="DS350" s="251"/>
      <c r="DT350" s="251"/>
      <c r="DU350" s="251"/>
      <c r="DV350" s="251"/>
      <c r="DW350" s="251"/>
      <c r="DX350" s="251"/>
      <c r="DY350" s="251"/>
      <c r="DZ350" s="251"/>
      <c r="EA350" s="251"/>
      <c r="EB350" s="251"/>
      <c r="EC350" s="251"/>
      <c r="ED350" s="251"/>
      <c r="EE350" s="251"/>
      <c r="EF350" s="251"/>
      <c r="EG350" s="251"/>
      <c r="EH350" s="251"/>
      <c r="EI350" s="251"/>
      <c r="EJ350" s="251"/>
      <c r="EK350" s="251"/>
      <c r="EL350" s="251"/>
      <c r="EM350" s="251"/>
      <c r="EN350" s="251"/>
      <c r="EO350" s="251"/>
      <c r="EP350" s="251"/>
      <c r="EQ350" s="251"/>
      <c r="ER350" s="251"/>
      <c r="ES350" s="251"/>
      <c r="ET350" s="251"/>
      <c r="EU350" s="251"/>
      <c r="EV350" s="251"/>
      <c r="EW350" s="251"/>
      <c r="EX350" s="251"/>
      <c r="EY350" s="251"/>
      <c r="EZ350" s="251"/>
      <c r="FA350" s="251"/>
      <c r="FB350" s="251"/>
      <c r="FC350" s="251"/>
      <c r="FD350" s="251"/>
      <c r="FE350" s="251"/>
      <c r="FF350" s="251"/>
      <c r="FG350" s="251"/>
      <c r="FH350" s="251"/>
      <c r="FI350" s="251"/>
      <c r="FJ350" s="251"/>
      <c r="FK350" s="251"/>
      <c r="FL350" s="251"/>
      <c r="FM350" s="251"/>
      <c r="FN350" s="251"/>
      <c r="FO350" s="251"/>
      <c r="FP350" s="251"/>
      <c r="FQ350" s="251"/>
      <c r="FR350" s="251"/>
      <c r="FS350" s="251"/>
      <c r="FT350" s="251"/>
      <c r="FU350" s="251"/>
      <c r="FV350" s="251"/>
      <c r="FW350" s="251"/>
      <c r="FX350" s="251"/>
      <c r="FY350" s="251"/>
      <c r="FZ350" s="251"/>
      <c r="GA350" s="251"/>
      <c r="GB350" s="251"/>
      <c r="GC350" s="251"/>
      <c r="GD350" s="251"/>
      <c r="GE350" s="251"/>
      <c r="GF350" s="251"/>
      <c r="GG350" s="251"/>
      <c r="GH350" s="251"/>
      <c r="GI350" s="251"/>
      <c r="GJ350" s="251"/>
      <c r="GK350" s="251"/>
      <c r="GL350" s="251"/>
      <c r="GM350" s="251"/>
      <c r="GN350" s="251"/>
      <c r="GO350" s="251"/>
      <c r="GP350" s="251"/>
      <c r="GQ350" s="251"/>
      <c r="GR350" s="251"/>
      <c r="GS350" s="251"/>
      <c r="GT350" s="251"/>
      <c r="GU350" s="251"/>
      <c r="GV350" s="251"/>
      <c r="GW350" s="251"/>
      <c r="GX350" s="251"/>
      <c r="GY350" s="251"/>
      <c r="GZ350" s="251"/>
      <c r="HA350" s="251"/>
      <c r="HB350" s="251"/>
      <c r="HC350" s="251"/>
      <c r="HD350" s="251"/>
      <c r="HE350" s="251"/>
      <c r="HF350" s="251"/>
      <c r="HG350" s="251"/>
      <c r="HH350" s="251"/>
      <c r="HI350" s="251"/>
      <c r="HJ350" s="251"/>
      <c r="HK350" s="251"/>
      <c r="HL350" s="251"/>
      <c r="HM350" s="251"/>
      <c r="HN350" s="251"/>
      <c r="HO350" s="251"/>
      <c r="HP350" s="251"/>
      <c r="HQ350" s="251"/>
      <c r="HR350" s="251"/>
      <c r="HS350" s="251"/>
      <c r="HT350" s="251"/>
      <c r="HU350" s="251"/>
      <c r="HV350" s="251"/>
      <c r="HW350" s="251"/>
      <c r="HX350" s="251"/>
      <c r="HY350" s="251"/>
      <c r="HZ350" s="251"/>
      <c r="IA350" s="251"/>
      <c r="IB350" s="251"/>
      <c r="IC350" s="251"/>
      <c r="ID350" s="251"/>
      <c r="IE350" s="251"/>
      <c r="IF350" s="251"/>
      <c r="IG350" s="251"/>
      <c r="IH350" s="251"/>
      <c r="II350" s="251"/>
      <c r="IJ350" s="251"/>
      <c r="IK350" s="251"/>
      <c r="IL350" s="251"/>
      <c r="IM350" s="251"/>
      <c r="IN350" s="251"/>
      <c r="IO350" s="251"/>
      <c r="IP350" s="251"/>
      <c r="IQ350" s="251"/>
      <c r="IR350" s="251"/>
      <c r="IS350" s="251"/>
      <c r="IT350" s="251"/>
      <c r="IU350" s="251"/>
      <c r="IV350" s="251"/>
    </row>
    <row r="351" spans="1:256" hidden="1">
      <c r="A351" s="821"/>
      <c r="B351" s="797"/>
      <c r="C351" s="247" t="s">
        <v>1</v>
      </c>
      <c r="D351" s="248">
        <f>E351+M351</f>
        <v>0</v>
      </c>
      <c r="E351" s="249">
        <f>F351+I351+J351+K351+L351</f>
        <v>0</v>
      </c>
      <c r="F351" s="249">
        <f>G351+H351</f>
        <v>0</v>
      </c>
      <c r="G351" s="249"/>
      <c r="H351" s="249"/>
      <c r="I351" s="249"/>
      <c r="J351" s="249"/>
      <c r="K351" s="249"/>
      <c r="L351" s="249"/>
      <c r="M351" s="249">
        <f>N351+P351</f>
        <v>0</v>
      </c>
      <c r="N351" s="249"/>
      <c r="O351" s="249"/>
      <c r="P351" s="249"/>
      <c r="Q351" s="250"/>
      <c r="R351" s="250"/>
      <c r="S351" s="250"/>
      <c r="T351" s="250"/>
      <c r="U351" s="250"/>
      <c r="V351" s="251"/>
      <c r="W351" s="251"/>
      <c r="X351" s="251"/>
      <c r="Y351" s="251"/>
      <c r="Z351" s="251"/>
      <c r="AA351" s="251"/>
      <c r="AB351" s="251"/>
      <c r="AC351" s="251"/>
      <c r="AD351" s="251"/>
      <c r="AE351" s="251"/>
      <c r="AF351" s="251"/>
      <c r="AG351" s="251"/>
      <c r="AH351" s="251"/>
      <c r="AI351" s="251"/>
      <c r="AJ351" s="251"/>
      <c r="AK351" s="251"/>
      <c r="AL351" s="251"/>
      <c r="AM351" s="251"/>
      <c r="AN351" s="251"/>
      <c r="AO351" s="251"/>
      <c r="AP351" s="251"/>
      <c r="AQ351" s="251"/>
      <c r="AR351" s="251"/>
      <c r="AS351" s="251"/>
      <c r="AT351" s="251"/>
      <c r="AU351" s="251"/>
      <c r="AV351" s="251"/>
      <c r="AW351" s="251"/>
      <c r="AX351" s="251"/>
      <c r="AY351" s="251"/>
      <c r="AZ351" s="251"/>
      <c r="BA351" s="251"/>
      <c r="BB351" s="251"/>
      <c r="BC351" s="251"/>
      <c r="BD351" s="251"/>
      <c r="BE351" s="251"/>
      <c r="BF351" s="251"/>
      <c r="BG351" s="251"/>
      <c r="BH351" s="251"/>
      <c r="BI351" s="251"/>
      <c r="BJ351" s="251"/>
      <c r="BK351" s="251"/>
      <c r="BL351" s="251"/>
      <c r="BM351" s="251"/>
      <c r="BN351" s="251"/>
      <c r="BO351" s="251"/>
      <c r="BP351" s="251"/>
      <c r="BQ351" s="251"/>
      <c r="BR351" s="251"/>
      <c r="BS351" s="251"/>
      <c r="BT351" s="251"/>
      <c r="BU351" s="251"/>
      <c r="BV351" s="251"/>
      <c r="BW351" s="251"/>
      <c r="BX351" s="251"/>
      <c r="BY351" s="251"/>
      <c r="BZ351" s="251"/>
      <c r="CA351" s="251"/>
      <c r="CB351" s="251"/>
      <c r="CC351" s="251"/>
      <c r="CD351" s="251"/>
      <c r="CE351" s="251"/>
      <c r="CF351" s="251"/>
      <c r="CG351" s="251"/>
      <c r="CH351" s="251"/>
      <c r="CI351" s="251"/>
      <c r="CJ351" s="251"/>
      <c r="CK351" s="251"/>
      <c r="CL351" s="251"/>
      <c r="CM351" s="251"/>
      <c r="CN351" s="251"/>
      <c r="CO351" s="251"/>
      <c r="CP351" s="251"/>
      <c r="CQ351" s="251"/>
      <c r="CR351" s="251"/>
      <c r="CS351" s="251"/>
      <c r="CT351" s="251"/>
      <c r="CU351" s="251"/>
      <c r="CV351" s="251"/>
      <c r="CW351" s="251"/>
      <c r="CX351" s="251"/>
      <c r="CY351" s="251"/>
      <c r="CZ351" s="251"/>
      <c r="DA351" s="251"/>
      <c r="DB351" s="251"/>
      <c r="DC351" s="251"/>
      <c r="DD351" s="251"/>
      <c r="DE351" s="251"/>
      <c r="DF351" s="251"/>
      <c r="DG351" s="251"/>
      <c r="DH351" s="251"/>
      <c r="DI351" s="251"/>
      <c r="DJ351" s="251"/>
      <c r="DK351" s="251"/>
      <c r="DL351" s="251"/>
      <c r="DM351" s="251"/>
      <c r="DN351" s="251"/>
      <c r="DO351" s="251"/>
      <c r="DP351" s="251"/>
      <c r="DQ351" s="251"/>
      <c r="DR351" s="251"/>
      <c r="DS351" s="251"/>
      <c r="DT351" s="251"/>
      <c r="DU351" s="251"/>
      <c r="DV351" s="251"/>
      <c r="DW351" s="251"/>
      <c r="DX351" s="251"/>
      <c r="DY351" s="251"/>
      <c r="DZ351" s="251"/>
      <c r="EA351" s="251"/>
      <c r="EB351" s="251"/>
      <c r="EC351" s="251"/>
      <c r="ED351" s="251"/>
      <c r="EE351" s="251"/>
      <c r="EF351" s="251"/>
      <c r="EG351" s="251"/>
      <c r="EH351" s="251"/>
      <c r="EI351" s="251"/>
      <c r="EJ351" s="251"/>
      <c r="EK351" s="251"/>
      <c r="EL351" s="251"/>
      <c r="EM351" s="251"/>
      <c r="EN351" s="251"/>
      <c r="EO351" s="251"/>
      <c r="EP351" s="251"/>
      <c r="EQ351" s="251"/>
      <c r="ER351" s="251"/>
      <c r="ES351" s="251"/>
      <c r="ET351" s="251"/>
      <c r="EU351" s="251"/>
      <c r="EV351" s="251"/>
      <c r="EW351" s="251"/>
      <c r="EX351" s="251"/>
      <c r="EY351" s="251"/>
      <c r="EZ351" s="251"/>
      <c r="FA351" s="251"/>
      <c r="FB351" s="251"/>
      <c r="FC351" s="251"/>
      <c r="FD351" s="251"/>
      <c r="FE351" s="251"/>
      <c r="FF351" s="251"/>
      <c r="FG351" s="251"/>
      <c r="FH351" s="251"/>
      <c r="FI351" s="251"/>
      <c r="FJ351" s="251"/>
      <c r="FK351" s="251"/>
      <c r="FL351" s="251"/>
      <c r="FM351" s="251"/>
      <c r="FN351" s="251"/>
      <c r="FO351" s="251"/>
      <c r="FP351" s="251"/>
      <c r="FQ351" s="251"/>
      <c r="FR351" s="251"/>
      <c r="FS351" s="251"/>
      <c r="FT351" s="251"/>
      <c r="FU351" s="251"/>
      <c r="FV351" s="251"/>
      <c r="FW351" s="251"/>
      <c r="FX351" s="251"/>
      <c r="FY351" s="251"/>
      <c r="FZ351" s="251"/>
      <c r="GA351" s="251"/>
      <c r="GB351" s="251"/>
      <c r="GC351" s="251"/>
      <c r="GD351" s="251"/>
      <c r="GE351" s="251"/>
      <c r="GF351" s="251"/>
      <c r="GG351" s="251"/>
      <c r="GH351" s="251"/>
      <c r="GI351" s="251"/>
      <c r="GJ351" s="251"/>
      <c r="GK351" s="251"/>
      <c r="GL351" s="251"/>
      <c r="GM351" s="251"/>
      <c r="GN351" s="251"/>
      <c r="GO351" s="251"/>
      <c r="GP351" s="251"/>
      <c r="GQ351" s="251"/>
      <c r="GR351" s="251"/>
      <c r="GS351" s="251"/>
      <c r="GT351" s="251"/>
      <c r="GU351" s="251"/>
      <c r="GV351" s="251"/>
      <c r="GW351" s="251"/>
      <c r="GX351" s="251"/>
      <c r="GY351" s="251"/>
      <c r="GZ351" s="251"/>
      <c r="HA351" s="251"/>
      <c r="HB351" s="251"/>
      <c r="HC351" s="251"/>
      <c r="HD351" s="251"/>
      <c r="HE351" s="251"/>
      <c r="HF351" s="251"/>
      <c r="HG351" s="251"/>
      <c r="HH351" s="251"/>
      <c r="HI351" s="251"/>
      <c r="HJ351" s="251"/>
      <c r="HK351" s="251"/>
      <c r="HL351" s="251"/>
      <c r="HM351" s="251"/>
      <c r="HN351" s="251"/>
      <c r="HO351" s="251"/>
      <c r="HP351" s="251"/>
      <c r="HQ351" s="251"/>
      <c r="HR351" s="251"/>
      <c r="HS351" s="251"/>
      <c r="HT351" s="251"/>
      <c r="HU351" s="251"/>
      <c r="HV351" s="251"/>
      <c r="HW351" s="251"/>
      <c r="HX351" s="251"/>
      <c r="HY351" s="251"/>
      <c r="HZ351" s="251"/>
      <c r="IA351" s="251"/>
      <c r="IB351" s="251"/>
      <c r="IC351" s="251"/>
      <c r="ID351" s="251"/>
      <c r="IE351" s="251"/>
      <c r="IF351" s="251"/>
      <c r="IG351" s="251"/>
      <c r="IH351" s="251"/>
      <c r="II351" s="251"/>
      <c r="IJ351" s="251"/>
      <c r="IK351" s="251"/>
      <c r="IL351" s="251"/>
      <c r="IM351" s="251"/>
      <c r="IN351" s="251"/>
      <c r="IO351" s="251"/>
      <c r="IP351" s="251"/>
      <c r="IQ351" s="251"/>
      <c r="IR351" s="251"/>
      <c r="IS351" s="251"/>
      <c r="IT351" s="251"/>
      <c r="IU351" s="251"/>
      <c r="IV351" s="251"/>
    </row>
    <row r="352" spans="1:256" hidden="1">
      <c r="A352" s="822"/>
      <c r="B352" s="798"/>
      <c r="C352" s="247" t="s">
        <v>2</v>
      </c>
      <c r="D352" s="248">
        <f>D350+D351</f>
        <v>100000</v>
      </c>
      <c r="E352" s="249">
        <f t="shared" ref="E352:P352" si="149">E350+E351</f>
        <v>0</v>
      </c>
      <c r="F352" s="249">
        <f t="shared" si="149"/>
        <v>0</v>
      </c>
      <c r="G352" s="249">
        <f t="shared" si="149"/>
        <v>0</v>
      </c>
      <c r="H352" s="249">
        <f t="shared" si="149"/>
        <v>0</v>
      </c>
      <c r="I352" s="249">
        <f t="shared" si="149"/>
        <v>0</v>
      </c>
      <c r="J352" s="249">
        <f t="shared" si="149"/>
        <v>0</v>
      </c>
      <c r="K352" s="249">
        <f t="shared" si="149"/>
        <v>0</v>
      </c>
      <c r="L352" s="249">
        <f t="shared" si="149"/>
        <v>0</v>
      </c>
      <c r="M352" s="249">
        <f t="shared" si="149"/>
        <v>100000</v>
      </c>
      <c r="N352" s="249">
        <f t="shared" si="149"/>
        <v>100000</v>
      </c>
      <c r="O352" s="249">
        <f t="shared" si="149"/>
        <v>100000</v>
      </c>
      <c r="P352" s="249">
        <f t="shared" si="149"/>
        <v>0</v>
      </c>
      <c r="Q352" s="250"/>
      <c r="R352" s="250"/>
      <c r="S352" s="250"/>
      <c r="T352" s="250"/>
      <c r="U352" s="250"/>
      <c r="V352" s="251"/>
      <c r="W352" s="251"/>
      <c r="X352" s="251"/>
      <c r="Y352" s="251"/>
      <c r="Z352" s="251"/>
      <c r="AA352" s="251"/>
      <c r="AB352" s="251"/>
      <c r="AC352" s="251"/>
      <c r="AD352" s="251"/>
      <c r="AE352" s="251"/>
      <c r="AF352" s="251"/>
      <c r="AG352" s="251"/>
      <c r="AH352" s="251"/>
      <c r="AI352" s="251"/>
      <c r="AJ352" s="251"/>
      <c r="AK352" s="251"/>
      <c r="AL352" s="251"/>
      <c r="AM352" s="251"/>
      <c r="AN352" s="251"/>
      <c r="AO352" s="251"/>
      <c r="AP352" s="251"/>
      <c r="AQ352" s="251"/>
      <c r="AR352" s="251"/>
      <c r="AS352" s="251"/>
      <c r="AT352" s="251"/>
      <c r="AU352" s="251"/>
      <c r="AV352" s="251"/>
      <c r="AW352" s="251"/>
      <c r="AX352" s="251"/>
      <c r="AY352" s="251"/>
      <c r="AZ352" s="251"/>
      <c r="BA352" s="251"/>
      <c r="BB352" s="251"/>
      <c r="BC352" s="251"/>
      <c r="BD352" s="251"/>
      <c r="BE352" s="251"/>
      <c r="BF352" s="251"/>
      <c r="BG352" s="251"/>
      <c r="BH352" s="251"/>
      <c r="BI352" s="251"/>
      <c r="BJ352" s="251"/>
      <c r="BK352" s="251"/>
      <c r="BL352" s="251"/>
      <c r="BM352" s="251"/>
      <c r="BN352" s="251"/>
      <c r="BO352" s="251"/>
      <c r="BP352" s="251"/>
      <c r="BQ352" s="251"/>
      <c r="BR352" s="251"/>
      <c r="BS352" s="251"/>
      <c r="BT352" s="251"/>
      <c r="BU352" s="251"/>
      <c r="BV352" s="251"/>
      <c r="BW352" s="251"/>
      <c r="BX352" s="251"/>
      <c r="BY352" s="251"/>
      <c r="BZ352" s="251"/>
      <c r="CA352" s="251"/>
      <c r="CB352" s="251"/>
      <c r="CC352" s="251"/>
      <c r="CD352" s="251"/>
      <c r="CE352" s="251"/>
      <c r="CF352" s="251"/>
      <c r="CG352" s="251"/>
      <c r="CH352" s="251"/>
      <c r="CI352" s="251"/>
      <c r="CJ352" s="251"/>
      <c r="CK352" s="251"/>
      <c r="CL352" s="251"/>
      <c r="CM352" s="251"/>
      <c r="CN352" s="251"/>
      <c r="CO352" s="251"/>
      <c r="CP352" s="251"/>
      <c r="CQ352" s="251"/>
      <c r="CR352" s="251"/>
      <c r="CS352" s="251"/>
      <c r="CT352" s="251"/>
      <c r="CU352" s="251"/>
      <c r="CV352" s="251"/>
      <c r="CW352" s="251"/>
      <c r="CX352" s="251"/>
      <c r="CY352" s="251"/>
      <c r="CZ352" s="251"/>
      <c r="DA352" s="251"/>
      <c r="DB352" s="251"/>
      <c r="DC352" s="251"/>
      <c r="DD352" s="251"/>
      <c r="DE352" s="251"/>
      <c r="DF352" s="251"/>
      <c r="DG352" s="251"/>
      <c r="DH352" s="251"/>
      <c r="DI352" s="251"/>
      <c r="DJ352" s="251"/>
      <c r="DK352" s="251"/>
      <c r="DL352" s="251"/>
      <c r="DM352" s="251"/>
      <c r="DN352" s="251"/>
      <c r="DO352" s="251"/>
      <c r="DP352" s="251"/>
      <c r="DQ352" s="251"/>
      <c r="DR352" s="251"/>
      <c r="DS352" s="251"/>
      <c r="DT352" s="251"/>
      <c r="DU352" s="251"/>
      <c r="DV352" s="251"/>
      <c r="DW352" s="251"/>
      <c r="DX352" s="251"/>
      <c r="DY352" s="251"/>
      <c r="DZ352" s="251"/>
      <c r="EA352" s="251"/>
      <c r="EB352" s="251"/>
      <c r="EC352" s="251"/>
      <c r="ED352" s="251"/>
      <c r="EE352" s="251"/>
      <c r="EF352" s="251"/>
      <c r="EG352" s="251"/>
      <c r="EH352" s="251"/>
      <c r="EI352" s="251"/>
      <c r="EJ352" s="251"/>
      <c r="EK352" s="251"/>
      <c r="EL352" s="251"/>
      <c r="EM352" s="251"/>
      <c r="EN352" s="251"/>
      <c r="EO352" s="251"/>
      <c r="EP352" s="251"/>
      <c r="EQ352" s="251"/>
      <c r="ER352" s="251"/>
      <c r="ES352" s="251"/>
      <c r="ET352" s="251"/>
      <c r="EU352" s="251"/>
      <c r="EV352" s="251"/>
      <c r="EW352" s="251"/>
      <c r="EX352" s="251"/>
      <c r="EY352" s="251"/>
      <c r="EZ352" s="251"/>
      <c r="FA352" s="251"/>
      <c r="FB352" s="251"/>
      <c r="FC352" s="251"/>
      <c r="FD352" s="251"/>
      <c r="FE352" s="251"/>
      <c r="FF352" s="251"/>
      <c r="FG352" s="251"/>
      <c r="FH352" s="251"/>
      <c r="FI352" s="251"/>
      <c r="FJ352" s="251"/>
      <c r="FK352" s="251"/>
      <c r="FL352" s="251"/>
      <c r="FM352" s="251"/>
      <c r="FN352" s="251"/>
      <c r="FO352" s="251"/>
      <c r="FP352" s="251"/>
      <c r="FQ352" s="251"/>
      <c r="FR352" s="251"/>
      <c r="FS352" s="251"/>
      <c r="FT352" s="251"/>
      <c r="FU352" s="251"/>
      <c r="FV352" s="251"/>
      <c r="FW352" s="251"/>
      <c r="FX352" s="251"/>
      <c r="FY352" s="251"/>
      <c r="FZ352" s="251"/>
      <c r="GA352" s="251"/>
      <c r="GB352" s="251"/>
      <c r="GC352" s="251"/>
      <c r="GD352" s="251"/>
      <c r="GE352" s="251"/>
      <c r="GF352" s="251"/>
      <c r="GG352" s="251"/>
      <c r="GH352" s="251"/>
      <c r="GI352" s="251"/>
      <c r="GJ352" s="251"/>
      <c r="GK352" s="251"/>
      <c r="GL352" s="251"/>
      <c r="GM352" s="251"/>
      <c r="GN352" s="251"/>
      <c r="GO352" s="251"/>
      <c r="GP352" s="251"/>
      <c r="GQ352" s="251"/>
      <c r="GR352" s="251"/>
      <c r="GS352" s="251"/>
      <c r="GT352" s="251"/>
      <c r="GU352" s="251"/>
      <c r="GV352" s="251"/>
      <c r="GW352" s="251"/>
      <c r="GX352" s="251"/>
      <c r="GY352" s="251"/>
      <c r="GZ352" s="251"/>
      <c r="HA352" s="251"/>
      <c r="HB352" s="251"/>
      <c r="HC352" s="251"/>
      <c r="HD352" s="251"/>
      <c r="HE352" s="251"/>
      <c r="HF352" s="251"/>
      <c r="HG352" s="251"/>
      <c r="HH352" s="251"/>
      <c r="HI352" s="251"/>
      <c r="HJ352" s="251"/>
      <c r="HK352" s="251"/>
      <c r="HL352" s="251"/>
      <c r="HM352" s="251"/>
      <c r="HN352" s="251"/>
      <c r="HO352" s="251"/>
      <c r="HP352" s="251"/>
      <c r="HQ352" s="251"/>
      <c r="HR352" s="251"/>
      <c r="HS352" s="251"/>
      <c r="HT352" s="251"/>
      <c r="HU352" s="251"/>
      <c r="HV352" s="251"/>
      <c r="HW352" s="251"/>
      <c r="HX352" s="251"/>
      <c r="HY352" s="251"/>
      <c r="HZ352" s="251"/>
      <c r="IA352" s="251"/>
      <c r="IB352" s="251"/>
      <c r="IC352" s="251"/>
      <c r="ID352" s="251"/>
      <c r="IE352" s="251"/>
      <c r="IF352" s="251"/>
      <c r="IG352" s="251"/>
      <c r="IH352" s="251"/>
      <c r="II352" s="251"/>
      <c r="IJ352" s="251"/>
      <c r="IK352" s="251"/>
      <c r="IL352" s="251"/>
      <c r="IM352" s="251"/>
      <c r="IN352" s="251"/>
      <c r="IO352" s="251"/>
      <c r="IP352" s="251"/>
      <c r="IQ352" s="251"/>
      <c r="IR352" s="251"/>
      <c r="IS352" s="251"/>
      <c r="IT352" s="251"/>
      <c r="IU352" s="251"/>
      <c r="IV352" s="251"/>
    </row>
    <row r="353" spans="1:256" hidden="1">
      <c r="A353" s="820">
        <v>90002</v>
      </c>
      <c r="B353" s="796" t="s">
        <v>596</v>
      </c>
      <c r="C353" s="247" t="s">
        <v>0</v>
      </c>
      <c r="D353" s="248">
        <f t="shared" ref="D353:D378" si="150">E353+M353</f>
        <v>2000</v>
      </c>
      <c r="E353" s="249">
        <f t="shared" ref="E353:E378" si="151">F353+I353+J353+K353+L353</f>
        <v>2000</v>
      </c>
      <c r="F353" s="249">
        <f t="shared" ref="F353:F378" si="152">G353+H353</f>
        <v>2000</v>
      </c>
      <c r="G353" s="249">
        <v>2000</v>
      </c>
      <c r="H353" s="249">
        <v>0</v>
      </c>
      <c r="I353" s="249">
        <v>0</v>
      </c>
      <c r="J353" s="249">
        <v>0</v>
      </c>
      <c r="K353" s="249">
        <v>0</v>
      </c>
      <c r="L353" s="249">
        <v>0</v>
      </c>
      <c r="M353" s="249">
        <f>N353+P353</f>
        <v>0</v>
      </c>
      <c r="N353" s="249">
        <v>0</v>
      </c>
      <c r="O353" s="249">
        <v>0</v>
      </c>
      <c r="P353" s="249">
        <v>0</v>
      </c>
      <c r="Q353" s="250"/>
      <c r="R353" s="250"/>
      <c r="S353" s="250"/>
      <c r="T353" s="250"/>
      <c r="U353" s="250"/>
      <c r="V353" s="251"/>
      <c r="W353" s="251"/>
      <c r="X353" s="251"/>
      <c r="Y353" s="251"/>
      <c r="Z353" s="251"/>
      <c r="AA353" s="251"/>
      <c r="AB353" s="251"/>
      <c r="AC353" s="251"/>
      <c r="AD353" s="251"/>
      <c r="AE353" s="251"/>
      <c r="AF353" s="251"/>
      <c r="AG353" s="251"/>
      <c r="AH353" s="251"/>
      <c r="AI353" s="251"/>
      <c r="AJ353" s="251"/>
      <c r="AK353" s="251"/>
      <c r="AL353" s="251"/>
      <c r="AM353" s="251"/>
      <c r="AN353" s="251"/>
      <c r="AO353" s="251"/>
      <c r="AP353" s="251"/>
      <c r="AQ353" s="251"/>
      <c r="AR353" s="251"/>
      <c r="AS353" s="251"/>
      <c r="AT353" s="251"/>
      <c r="AU353" s="251"/>
      <c r="AV353" s="251"/>
      <c r="AW353" s="251"/>
      <c r="AX353" s="251"/>
      <c r="AY353" s="251"/>
      <c r="AZ353" s="251"/>
      <c r="BA353" s="251"/>
      <c r="BB353" s="251"/>
      <c r="BC353" s="251"/>
      <c r="BD353" s="251"/>
      <c r="BE353" s="251"/>
      <c r="BF353" s="251"/>
      <c r="BG353" s="251"/>
      <c r="BH353" s="251"/>
      <c r="BI353" s="251"/>
      <c r="BJ353" s="251"/>
      <c r="BK353" s="251"/>
      <c r="BL353" s="251"/>
      <c r="BM353" s="251"/>
      <c r="BN353" s="251"/>
      <c r="BO353" s="251"/>
      <c r="BP353" s="251"/>
      <c r="BQ353" s="251"/>
      <c r="BR353" s="251"/>
      <c r="BS353" s="251"/>
      <c r="BT353" s="251"/>
      <c r="BU353" s="251"/>
      <c r="BV353" s="251"/>
      <c r="BW353" s="251"/>
      <c r="BX353" s="251"/>
      <c r="BY353" s="251"/>
      <c r="BZ353" s="251"/>
      <c r="CA353" s="251"/>
      <c r="CB353" s="251"/>
      <c r="CC353" s="251"/>
      <c r="CD353" s="251"/>
      <c r="CE353" s="251"/>
      <c r="CF353" s="251"/>
      <c r="CG353" s="251"/>
      <c r="CH353" s="251"/>
      <c r="CI353" s="251"/>
      <c r="CJ353" s="251"/>
      <c r="CK353" s="251"/>
      <c r="CL353" s="251"/>
      <c r="CM353" s="251"/>
      <c r="CN353" s="251"/>
      <c r="CO353" s="251"/>
      <c r="CP353" s="251"/>
      <c r="CQ353" s="251"/>
      <c r="CR353" s="251"/>
      <c r="CS353" s="251"/>
      <c r="CT353" s="251"/>
      <c r="CU353" s="251"/>
      <c r="CV353" s="251"/>
      <c r="CW353" s="251"/>
      <c r="CX353" s="251"/>
      <c r="CY353" s="251"/>
      <c r="CZ353" s="251"/>
      <c r="DA353" s="251"/>
      <c r="DB353" s="251"/>
      <c r="DC353" s="251"/>
      <c r="DD353" s="251"/>
      <c r="DE353" s="251"/>
      <c r="DF353" s="251"/>
      <c r="DG353" s="251"/>
      <c r="DH353" s="251"/>
      <c r="DI353" s="251"/>
      <c r="DJ353" s="251"/>
      <c r="DK353" s="251"/>
      <c r="DL353" s="251"/>
      <c r="DM353" s="251"/>
      <c r="DN353" s="251"/>
      <c r="DO353" s="251"/>
      <c r="DP353" s="251"/>
      <c r="DQ353" s="251"/>
      <c r="DR353" s="251"/>
      <c r="DS353" s="251"/>
      <c r="DT353" s="251"/>
      <c r="DU353" s="251"/>
      <c r="DV353" s="251"/>
      <c r="DW353" s="251"/>
      <c r="DX353" s="251"/>
      <c r="DY353" s="251"/>
      <c r="DZ353" s="251"/>
      <c r="EA353" s="251"/>
      <c r="EB353" s="251"/>
      <c r="EC353" s="251"/>
      <c r="ED353" s="251"/>
      <c r="EE353" s="251"/>
      <c r="EF353" s="251"/>
      <c r="EG353" s="251"/>
      <c r="EH353" s="251"/>
      <c r="EI353" s="251"/>
      <c r="EJ353" s="251"/>
      <c r="EK353" s="251"/>
      <c r="EL353" s="251"/>
      <c r="EM353" s="251"/>
      <c r="EN353" s="251"/>
      <c r="EO353" s="251"/>
      <c r="EP353" s="251"/>
      <c r="EQ353" s="251"/>
      <c r="ER353" s="251"/>
      <c r="ES353" s="251"/>
      <c r="ET353" s="251"/>
      <c r="EU353" s="251"/>
      <c r="EV353" s="251"/>
      <c r="EW353" s="251"/>
      <c r="EX353" s="251"/>
      <c r="EY353" s="251"/>
      <c r="EZ353" s="251"/>
      <c r="FA353" s="251"/>
      <c r="FB353" s="251"/>
      <c r="FC353" s="251"/>
      <c r="FD353" s="251"/>
      <c r="FE353" s="251"/>
      <c r="FF353" s="251"/>
      <c r="FG353" s="251"/>
      <c r="FH353" s="251"/>
      <c r="FI353" s="251"/>
      <c r="FJ353" s="251"/>
      <c r="FK353" s="251"/>
      <c r="FL353" s="251"/>
      <c r="FM353" s="251"/>
      <c r="FN353" s="251"/>
      <c r="FO353" s="251"/>
      <c r="FP353" s="251"/>
      <c r="FQ353" s="251"/>
      <c r="FR353" s="251"/>
      <c r="FS353" s="251"/>
      <c r="FT353" s="251"/>
      <c r="FU353" s="251"/>
      <c r="FV353" s="251"/>
      <c r="FW353" s="251"/>
      <c r="FX353" s="251"/>
      <c r="FY353" s="251"/>
      <c r="FZ353" s="251"/>
      <c r="GA353" s="251"/>
      <c r="GB353" s="251"/>
      <c r="GC353" s="251"/>
      <c r="GD353" s="251"/>
      <c r="GE353" s="251"/>
      <c r="GF353" s="251"/>
      <c r="GG353" s="251"/>
      <c r="GH353" s="251"/>
      <c r="GI353" s="251"/>
      <c r="GJ353" s="251"/>
      <c r="GK353" s="251"/>
      <c r="GL353" s="251"/>
      <c r="GM353" s="251"/>
      <c r="GN353" s="251"/>
      <c r="GO353" s="251"/>
      <c r="GP353" s="251"/>
      <c r="GQ353" s="251"/>
      <c r="GR353" s="251"/>
      <c r="GS353" s="251"/>
      <c r="GT353" s="251"/>
      <c r="GU353" s="251"/>
      <c r="GV353" s="251"/>
      <c r="GW353" s="251"/>
      <c r="GX353" s="251"/>
      <c r="GY353" s="251"/>
      <c r="GZ353" s="251"/>
      <c r="HA353" s="251"/>
      <c r="HB353" s="251"/>
      <c r="HC353" s="251"/>
      <c r="HD353" s="251"/>
      <c r="HE353" s="251"/>
      <c r="HF353" s="251"/>
      <c r="HG353" s="251"/>
      <c r="HH353" s="251"/>
      <c r="HI353" s="251"/>
      <c r="HJ353" s="251"/>
      <c r="HK353" s="251"/>
      <c r="HL353" s="251"/>
      <c r="HM353" s="251"/>
      <c r="HN353" s="251"/>
      <c r="HO353" s="251"/>
      <c r="HP353" s="251"/>
      <c r="HQ353" s="251"/>
      <c r="HR353" s="251"/>
      <c r="HS353" s="251"/>
      <c r="HT353" s="251"/>
      <c r="HU353" s="251"/>
      <c r="HV353" s="251"/>
      <c r="HW353" s="251"/>
      <c r="HX353" s="251"/>
      <c r="HY353" s="251"/>
      <c r="HZ353" s="251"/>
      <c r="IA353" s="251"/>
      <c r="IB353" s="251"/>
      <c r="IC353" s="251"/>
      <c r="ID353" s="251"/>
      <c r="IE353" s="251"/>
      <c r="IF353" s="251"/>
      <c r="IG353" s="251"/>
      <c r="IH353" s="251"/>
      <c r="II353" s="251"/>
      <c r="IJ353" s="251"/>
      <c r="IK353" s="251"/>
      <c r="IL353" s="251"/>
      <c r="IM353" s="251"/>
      <c r="IN353" s="251"/>
      <c r="IO353" s="251"/>
      <c r="IP353" s="251"/>
      <c r="IQ353" s="251"/>
      <c r="IR353" s="251"/>
      <c r="IS353" s="251"/>
      <c r="IT353" s="251"/>
      <c r="IU353" s="251"/>
      <c r="IV353" s="251"/>
    </row>
    <row r="354" spans="1:256" hidden="1">
      <c r="A354" s="821"/>
      <c r="B354" s="797"/>
      <c r="C354" s="247" t="s">
        <v>1</v>
      </c>
      <c r="D354" s="248">
        <f t="shared" si="150"/>
        <v>0</v>
      </c>
      <c r="E354" s="249">
        <f t="shared" si="151"/>
        <v>0</v>
      </c>
      <c r="F354" s="249">
        <f t="shared" si="152"/>
        <v>0</v>
      </c>
      <c r="G354" s="249"/>
      <c r="H354" s="249"/>
      <c r="I354" s="249"/>
      <c r="J354" s="249"/>
      <c r="K354" s="249"/>
      <c r="L354" s="249"/>
      <c r="M354" s="249">
        <f>N354+P354</f>
        <v>0</v>
      </c>
      <c r="N354" s="249"/>
      <c r="O354" s="249"/>
      <c r="P354" s="249"/>
      <c r="Q354" s="250"/>
      <c r="R354" s="250"/>
      <c r="S354" s="250"/>
      <c r="T354" s="250"/>
      <c r="U354" s="250"/>
      <c r="V354" s="251"/>
      <c r="W354" s="251"/>
      <c r="X354" s="251"/>
      <c r="Y354" s="251"/>
      <c r="Z354" s="251"/>
      <c r="AA354" s="251"/>
      <c r="AB354" s="251"/>
      <c r="AC354" s="251"/>
      <c r="AD354" s="251"/>
      <c r="AE354" s="251"/>
      <c r="AF354" s="251"/>
      <c r="AG354" s="251"/>
      <c r="AH354" s="251"/>
      <c r="AI354" s="251"/>
      <c r="AJ354" s="251"/>
      <c r="AK354" s="251"/>
      <c r="AL354" s="251"/>
      <c r="AM354" s="251"/>
      <c r="AN354" s="251"/>
      <c r="AO354" s="251"/>
      <c r="AP354" s="251"/>
      <c r="AQ354" s="251"/>
      <c r="AR354" s="251"/>
      <c r="AS354" s="251"/>
      <c r="AT354" s="251"/>
      <c r="AU354" s="251"/>
      <c r="AV354" s="251"/>
      <c r="AW354" s="251"/>
      <c r="AX354" s="251"/>
      <c r="AY354" s="251"/>
      <c r="AZ354" s="251"/>
      <c r="BA354" s="251"/>
      <c r="BB354" s="251"/>
      <c r="BC354" s="251"/>
      <c r="BD354" s="251"/>
      <c r="BE354" s="251"/>
      <c r="BF354" s="251"/>
      <c r="BG354" s="251"/>
      <c r="BH354" s="251"/>
      <c r="BI354" s="251"/>
      <c r="BJ354" s="251"/>
      <c r="BK354" s="251"/>
      <c r="BL354" s="251"/>
      <c r="BM354" s="251"/>
      <c r="BN354" s="251"/>
      <c r="BO354" s="251"/>
      <c r="BP354" s="251"/>
      <c r="BQ354" s="251"/>
      <c r="BR354" s="251"/>
      <c r="BS354" s="251"/>
      <c r="BT354" s="251"/>
      <c r="BU354" s="251"/>
      <c r="BV354" s="251"/>
      <c r="BW354" s="251"/>
      <c r="BX354" s="251"/>
      <c r="BY354" s="251"/>
      <c r="BZ354" s="251"/>
      <c r="CA354" s="251"/>
      <c r="CB354" s="251"/>
      <c r="CC354" s="251"/>
      <c r="CD354" s="251"/>
      <c r="CE354" s="251"/>
      <c r="CF354" s="251"/>
      <c r="CG354" s="251"/>
      <c r="CH354" s="251"/>
      <c r="CI354" s="251"/>
      <c r="CJ354" s="251"/>
      <c r="CK354" s="251"/>
      <c r="CL354" s="251"/>
      <c r="CM354" s="251"/>
      <c r="CN354" s="251"/>
      <c r="CO354" s="251"/>
      <c r="CP354" s="251"/>
      <c r="CQ354" s="251"/>
      <c r="CR354" s="251"/>
      <c r="CS354" s="251"/>
      <c r="CT354" s="251"/>
      <c r="CU354" s="251"/>
      <c r="CV354" s="251"/>
      <c r="CW354" s="251"/>
      <c r="CX354" s="251"/>
      <c r="CY354" s="251"/>
      <c r="CZ354" s="251"/>
      <c r="DA354" s="251"/>
      <c r="DB354" s="251"/>
      <c r="DC354" s="251"/>
      <c r="DD354" s="251"/>
      <c r="DE354" s="251"/>
      <c r="DF354" s="251"/>
      <c r="DG354" s="251"/>
      <c r="DH354" s="251"/>
      <c r="DI354" s="251"/>
      <c r="DJ354" s="251"/>
      <c r="DK354" s="251"/>
      <c r="DL354" s="251"/>
      <c r="DM354" s="251"/>
      <c r="DN354" s="251"/>
      <c r="DO354" s="251"/>
      <c r="DP354" s="251"/>
      <c r="DQ354" s="251"/>
      <c r="DR354" s="251"/>
      <c r="DS354" s="251"/>
      <c r="DT354" s="251"/>
      <c r="DU354" s="251"/>
      <c r="DV354" s="251"/>
      <c r="DW354" s="251"/>
      <c r="DX354" s="251"/>
      <c r="DY354" s="251"/>
      <c r="DZ354" s="251"/>
      <c r="EA354" s="251"/>
      <c r="EB354" s="251"/>
      <c r="EC354" s="251"/>
      <c r="ED354" s="251"/>
      <c r="EE354" s="251"/>
      <c r="EF354" s="251"/>
      <c r="EG354" s="251"/>
      <c r="EH354" s="251"/>
      <c r="EI354" s="251"/>
      <c r="EJ354" s="251"/>
      <c r="EK354" s="251"/>
      <c r="EL354" s="251"/>
      <c r="EM354" s="251"/>
      <c r="EN354" s="251"/>
      <c r="EO354" s="251"/>
      <c r="EP354" s="251"/>
      <c r="EQ354" s="251"/>
      <c r="ER354" s="251"/>
      <c r="ES354" s="251"/>
      <c r="ET354" s="251"/>
      <c r="EU354" s="251"/>
      <c r="EV354" s="251"/>
      <c r="EW354" s="251"/>
      <c r="EX354" s="251"/>
      <c r="EY354" s="251"/>
      <c r="EZ354" s="251"/>
      <c r="FA354" s="251"/>
      <c r="FB354" s="251"/>
      <c r="FC354" s="251"/>
      <c r="FD354" s="251"/>
      <c r="FE354" s="251"/>
      <c r="FF354" s="251"/>
      <c r="FG354" s="251"/>
      <c r="FH354" s="251"/>
      <c r="FI354" s="251"/>
      <c r="FJ354" s="251"/>
      <c r="FK354" s="251"/>
      <c r="FL354" s="251"/>
      <c r="FM354" s="251"/>
      <c r="FN354" s="251"/>
      <c r="FO354" s="251"/>
      <c r="FP354" s="251"/>
      <c r="FQ354" s="251"/>
      <c r="FR354" s="251"/>
      <c r="FS354" s="251"/>
      <c r="FT354" s="251"/>
      <c r="FU354" s="251"/>
      <c r="FV354" s="251"/>
      <c r="FW354" s="251"/>
      <c r="FX354" s="251"/>
      <c r="FY354" s="251"/>
      <c r="FZ354" s="251"/>
      <c r="GA354" s="251"/>
      <c r="GB354" s="251"/>
      <c r="GC354" s="251"/>
      <c r="GD354" s="251"/>
      <c r="GE354" s="251"/>
      <c r="GF354" s="251"/>
      <c r="GG354" s="251"/>
      <c r="GH354" s="251"/>
      <c r="GI354" s="251"/>
      <c r="GJ354" s="251"/>
      <c r="GK354" s="251"/>
      <c r="GL354" s="251"/>
      <c r="GM354" s="251"/>
      <c r="GN354" s="251"/>
      <c r="GO354" s="251"/>
      <c r="GP354" s="251"/>
      <c r="GQ354" s="251"/>
      <c r="GR354" s="251"/>
      <c r="GS354" s="251"/>
      <c r="GT354" s="251"/>
      <c r="GU354" s="251"/>
      <c r="GV354" s="251"/>
      <c r="GW354" s="251"/>
      <c r="GX354" s="251"/>
      <c r="GY354" s="251"/>
      <c r="GZ354" s="251"/>
      <c r="HA354" s="251"/>
      <c r="HB354" s="251"/>
      <c r="HC354" s="251"/>
      <c r="HD354" s="251"/>
      <c r="HE354" s="251"/>
      <c r="HF354" s="251"/>
      <c r="HG354" s="251"/>
      <c r="HH354" s="251"/>
      <c r="HI354" s="251"/>
      <c r="HJ354" s="251"/>
      <c r="HK354" s="251"/>
      <c r="HL354" s="251"/>
      <c r="HM354" s="251"/>
      <c r="HN354" s="251"/>
      <c r="HO354" s="251"/>
      <c r="HP354" s="251"/>
      <c r="HQ354" s="251"/>
      <c r="HR354" s="251"/>
      <c r="HS354" s="251"/>
      <c r="HT354" s="251"/>
      <c r="HU354" s="251"/>
      <c r="HV354" s="251"/>
      <c r="HW354" s="251"/>
      <c r="HX354" s="251"/>
      <c r="HY354" s="251"/>
      <c r="HZ354" s="251"/>
      <c r="IA354" s="251"/>
      <c r="IB354" s="251"/>
      <c r="IC354" s="251"/>
      <c r="ID354" s="251"/>
      <c r="IE354" s="251"/>
      <c r="IF354" s="251"/>
      <c r="IG354" s="251"/>
      <c r="IH354" s="251"/>
      <c r="II354" s="251"/>
      <c r="IJ354" s="251"/>
      <c r="IK354" s="251"/>
      <c r="IL354" s="251"/>
      <c r="IM354" s="251"/>
      <c r="IN354" s="251"/>
      <c r="IO354" s="251"/>
      <c r="IP354" s="251"/>
      <c r="IQ354" s="251"/>
      <c r="IR354" s="251"/>
      <c r="IS354" s="251"/>
      <c r="IT354" s="251"/>
      <c r="IU354" s="251"/>
      <c r="IV354" s="251"/>
    </row>
    <row r="355" spans="1:256" hidden="1">
      <c r="A355" s="822"/>
      <c r="B355" s="798"/>
      <c r="C355" s="247" t="s">
        <v>2</v>
      </c>
      <c r="D355" s="248">
        <f>D353+D354</f>
        <v>2000</v>
      </c>
      <c r="E355" s="249">
        <f t="shared" ref="E355:P355" si="153">E353+E354</f>
        <v>2000</v>
      </c>
      <c r="F355" s="249">
        <f t="shared" si="153"/>
        <v>2000</v>
      </c>
      <c r="G355" s="249">
        <f t="shared" si="153"/>
        <v>2000</v>
      </c>
      <c r="H355" s="249">
        <f t="shared" si="153"/>
        <v>0</v>
      </c>
      <c r="I355" s="249">
        <f t="shared" si="153"/>
        <v>0</v>
      </c>
      <c r="J355" s="249">
        <f t="shared" si="153"/>
        <v>0</v>
      </c>
      <c r="K355" s="249">
        <f t="shared" si="153"/>
        <v>0</v>
      </c>
      <c r="L355" s="249">
        <f t="shared" si="153"/>
        <v>0</v>
      </c>
      <c r="M355" s="249">
        <f t="shared" si="153"/>
        <v>0</v>
      </c>
      <c r="N355" s="249">
        <f t="shared" si="153"/>
        <v>0</v>
      </c>
      <c r="O355" s="249">
        <f t="shared" si="153"/>
        <v>0</v>
      </c>
      <c r="P355" s="249">
        <f t="shared" si="153"/>
        <v>0</v>
      </c>
      <c r="Q355" s="250"/>
      <c r="R355" s="250"/>
      <c r="S355" s="250"/>
      <c r="T355" s="250"/>
      <c r="U355" s="250"/>
      <c r="V355" s="251"/>
      <c r="W355" s="251"/>
      <c r="X355" s="251"/>
      <c r="Y355" s="251"/>
      <c r="Z355" s="251"/>
      <c r="AA355" s="251"/>
      <c r="AB355" s="251"/>
      <c r="AC355" s="251"/>
      <c r="AD355" s="251"/>
      <c r="AE355" s="251"/>
      <c r="AF355" s="251"/>
      <c r="AG355" s="251"/>
      <c r="AH355" s="251"/>
      <c r="AI355" s="251"/>
      <c r="AJ355" s="251"/>
      <c r="AK355" s="251"/>
      <c r="AL355" s="251"/>
      <c r="AM355" s="251"/>
      <c r="AN355" s="251"/>
      <c r="AO355" s="251"/>
      <c r="AP355" s="251"/>
      <c r="AQ355" s="251"/>
      <c r="AR355" s="251"/>
      <c r="AS355" s="251"/>
      <c r="AT355" s="251"/>
      <c r="AU355" s="251"/>
      <c r="AV355" s="251"/>
      <c r="AW355" s="251"/>
      <c r="AX355" s="251"/>
      <c r="AY355" s="251"/>
      <c r="AZ355" s="251"/>
      <c r="BA355" s="251"/>
      <c r="BB355" s="251"/>
      <c r="BC355" s="251"/>
      <c r="BD355" s="251"/>
      <c r="BE355" s="251"/>
      <c r="BF355" s="251"/>
      <c r="BG355" s="251"/>
      <c r="BH355" s="251"/>
      <c r="BI355" s="251"/>
      <c r="BJ355" s="251"/>
      <c r="BK355" s="251"/>
      <c r="BL355" s="251"/>
      <c r="BM355" s="251"/>
      <c r="BN355" s="251"/>
      <c r="BO355" s="251"/>
      <c r="BP355" s="251"/>
      <c r="BQ355" s="251"/>
      <c r="BR355" s="251"/>
      <c r="BS355" s="251"/>
      <c r="BT355" s="251"/>
      <c r="BU355" s="251"/>
      <c r="BV355" s="251"/>
      <c r="BW355" s="251"/>
      <c r="BX355" s="251"/>
      <c r="BY355" s="251"/>
      <c r="BZ355" s="251"/>
      <c r="CA355" s="251"/>
      <c r="CB355" s="251"/>
      <c r="CC355" s="251"/>
      <c r="CD355" s="251"/>
      <c r="CE355" s="251"/>
      <c r="CF355" s="251"/>
      <c r="CG355" s="251"/>
      <c r="CH355" s="251"/>
      <c r="CI355" s="251"/>
      <c r="CJ355" s="251"/>
      <c r="CK355" s="251"/>
      <c r="CL355" s="251"/>
      <c r="CM355" s="251"/>
      <c r="CN355" s="251"/>
      <c r="CO355" s="251"/>
      <c r="CP355" s="251"/>
      <c r="CQ355" s="251"/>
      <c r="CR355" s="251"/>
      <c r="CS355" s="251"/>
      <c r="CT355" s="251"/>
      <c r="CU355" s="251"/>
      <c r="CV355" s="251"/>
      <c r="CW355" s="251"/>
      <c r="CX355" s="251"/>
      <c r="CY355" s="251"/>
      <c r="CZ355" s="251"/>
      <c r="DA355" s="251"/>
      <c r="DB355" s="251"/>
      <c r="DC355" s="251"/>
      <c r="DD355" s="251"/>
      <c r="DE355" s="251"/>
      <c r="DF355" s="251"/>
      <c r="DG355" s="251"/>
      <c r="DH355" s="251"/>
      <c r="DI355" s="251"/>
      <c r="DJ355" s="251"/>
      <c r="DK355" s="251"/>
      <c r="DL355" s="251"/>
      <c r="DM355" s="251"/>
      <c r="DN355" s="251"/>
      <c r="DO355" s="251"/>
      <c r="DP355" s="251"/>
      <c r="DQ355" s="251"/>
      <c r="DR355" s="251"/>
      <c r="DS355" s="251"/>
      <c r="DT355" s="251"/>
      <c r="DU355" s="251"/>
      <c r="DV355" s="251"/>
      <c r="DW355" s="251"/>
      <c r="DX355" s="251"/>
      <c r="DY355" s="251"/>
      <c r="DZ355" s="251"/>
      <c r="EA355" s="251"/>
      <c r="EB355" s="251"/>
      <c r="EC355" s="251"/>
      <c r="ED355" s="251"/>
      <c r="EE355" s="251"/>
      <c r="EF355" s="251"/>
      <c r="EG355" s="251"/>
      <c r="EH355" s="251"/>
      <c r="EI355" s="251"/>
      <c r="EJ355" s="251"/>
      <c r="EK355" s="251"/>
      <c r="EL355" s="251"/>
      <c r="EM355" s="251"/>
      <c r="EN355" s="251"/>
      <c r="EO355" s="251"/>
      <c r="EP355" s="251"/>
      <c r="EQ355" s="251"/>
      <c r="ER355" s="251"/>
      <c r="ES355" s="251"/>
      <c r="ET355" s="251"/>
      <c r="EU355" s="251"/>
      <c r="EV355" s="251"/>
      <c r="EW355" s="251"/>
      <c r="EX355" s="251"/>
      <c r="EY355" s="251"/>
      <c r="EZ355" s="251"/>
      <c r="FA355" s="251"/>
      <c r="FB355" s="251"/>
      <c r="FC355" s="251"/>
      <c r="FD355" s="251"/>
      <c r="FE355" s="251"/>
      <c r="FF355" s="251"/>
      <c r="FG355" s="251"/>
      <c r="FH355" s="251"/>
      <c r="FI355" s="251"/>
      <c r="FJ355" s="251"/>
      <c r="FK355" s="251"/>
      <c r="FL355" s="251"/>
      <c r="FM355" s="251"/>
      <c r="FN355" s="251"/>
      <c r="FO355" s="251"/>
      <c r="FP355" s="251"/>
      <c r="FQ355" s="251"/>
      <c r="FR355" s="251"/>
      <c r="FS355" s="251"/>
      <c r="FT355" s="251"/>
      <c r="FU355" s="251"/>
      <c r="FV355" s="251"/>
      <c r="FW355" s="251"/>
      <c r="FX355" s="251"/>
      <c r="FY355" s="251"/>
      <c r="FZ355" s="251"/>
      <c r="GA355" s="251"/>
      <c r="GB355" s="251"/>
      <c r="GC355" s="251"/>
      <c r="GD355" s="251"/>
      <c r="GE355" s="251"/>
      <c r="GF355" s="251"/>
      <c r="GG355" s="251"/>
      <c r="GH355" s="251"/>
      <c r="GI355" s="251"/>
      <c r="GJ355" s="251"/>
      <c r="GK355" s="251"/>
      <c r="GL355" s="251"/>
      <c r="GM355" s="251"/>
      <c r="GN355" s="251"/>
      <c r="GO355" s="251"/>
      <c r="GP355" s="251"/>
      <c r="GQ355" s="251"/>
      <c r="GR355" s="251"/>
      <c r="GS355" s="251"/>
      <c r="GT355" s="251"/>
      <c r="GU355" s="251"/>
      <c r="GV355" s="251"/>
      <c r="GW355" s="251"/>
      <c r="GX355" s="251"/>
      <c r="GY355" s="251"/>
      <c r="GZ355" s="251"/>
      <c r="HA355" s="251"/>
      <c r="HB355" s="251"/>
      <c r="HC355" s="251"/>
      <c r="HD355" s="251"/>
      <c r="HE355" s="251"/>
      <c r="HF355" s="251"/>
      <c r="HG355" s="251"/>
      <c r="HH355" s="251"/>
      <c r="HI355" s="251"/>
      <c r="HJ355" s="251"/>
      <c r="HK355" s="251"/>
      <c r="HL355" s="251"/>
      <c r="HM355" s="251"/>
      <c r="HN355" s="251"/>
      <c r="HO355" s="251"/>
      <c r="HP355" s="251"/>
      <c r="HQ355" s="251"/>
      <c r="HR355" s="251"/>
      <c r="HS355" s="251"/>
      <c r="HT355" s="251"/>
      <c r="HU355" s="251"/>
      <c r="HV355" s="251"/>
      <c r="HW355" s="251"/>
      <c r="HX355" s="251"/>
      <c r="HY355" s="251"/>
      <c r="HZ355" s="251"/>
      <c r="IA355" s="251"/>
      <c r="IB355" s="251"/>
      <c r="IC355" s="251"/>
      <c r="ID355" s="251"/>
      <c r="IE355" s="251"/>
      <c r="IF355" s="251"/>
      <c r="IG355" s="251"/>
      <c r="IH355" s="251"/>
      <c r="II355" s="251"/>
      <c r="IJ355" s="251"/>
      <c r="IK355" s="251"/>
      <c r="IL355" s="251"/>
      <c r="IM355" s="251"/>
      <c r="IN355" s="251"/>
      <c r="IO355" s="251"/>
      <c r="IP355" s="251"/>
      <c r="IQ355" s="251"/>
      <c r="IR355" s="251"/>
      <c r="IS355" s="251"/>
      <c r="IT355" s="251"/>
      <c r="IU355" s="251"/>
      <c r="IV355" s="251"/>
    </row>
    <row r="356" spans="1:256" hidden="1">
      <c r="A356" s="820">
        <v>90005</v>
      </c>
      <c r="B356" s="796" t="s">
        <v>597</v>
      </c>
      <c r="C356" s="247" t="s">
        <v>0</v>
      </c>
      <c r="D356" s="248">
        <f t="shared" si="150"/>
        <v>543055.29</v>
      </c>
      <c r="E356" s="249">
        <f t="shared" si="151"/>
        <v>543055.29</v>
      </c>
      <c r="F356" s="249">
        <f t="shared" si="152"/>
        <v>543055.29</v>
      </c>
      <c r="G356" s="249">
        <v>171055.29</v>
      </c>
      <c r="H356" s="249">
        <v>372000</v>
      </c>
      <c r="I356" s="249">
        <v>0</v>
      </c>
      <c r="J356" s="249">
        <v>0</v>
      </c>
      <c r="K356" s="249">
        <v>0</v>
      </c>
      <c r="L356" s="249">
        <v>0</v>
      </c>
      <c r="M356" s="249">
        <f t="shared" ref="M356:M377" si="154">N356+P356</f>
        <v>0</v>
      </c>
      <c r="N356" s="249">
        <v>0</v>
      </c>
      <c r="O356" s="249">
        <v>0</v>
      </c>
      <c r="P356" s="249">
        <v>0</v>
      </c>
      <c r="Q356" s="250"/>
      <c r="R356" s="250"/>
      <c r="S356" s="250"/>
      <c r="T356" s="250"/>
      <c r="U356" s="250"/>
      <c r="V356" s="251"/>
      <c r="W356" s="251"/>
      <c r="X356" s="251"/>
      <c r="Y356" s="251"/>
      <c r="Z356" s="251"/>
      <c r="AA356" s="251"/>
      <c r="AB356" s="251"/>
      <c r="AC356" s="251"/>
      <c r="AD356" s="251"/>
      <c r="AE356" s="251"/>
      <c r="AF356" s="251"/>
      <c r="AG356" s="251"/>
      <c r="AH356" s="251"/>
      <c r="AI356" s="251"/>
      <c r="AJ356" s="251"/>
      <c r="AK356" s="251"/>
      <c r="AL356" s="251"/>
      <c r="AM356" s="251"/>
      <c r="AN356" s="251"/>
      <c r="AO356" s="251"/>
      <c r="AP356" s="251"/>
      <c r="AQ356" s="251"/>
      <c r="AR356" s="251"/>
      <c r="AS356" s="251"/>
      <c r="AT356" s="251"/>
      <c r="AU356" s="251"/>
      <c r="AV356" s="251"/>
      <c r="AW356" s="251"/>
      <c r="AX356" s="251"/>
      <c r="AY356" s="251"/>
      <c r="AZ356" s="251"/>
      <c r="BA356" s="251"/>
      <c r="BB356" s="251"/>
      <c r="BC356" s="251"/>
      <c r="BD356" s="251"/>
      <c r="BE356" s="251"/>
      <c r="BF356" s="251"/>
      <c r="BG356" s="251"/>
      <c r="BH356" s="251"/>
      <c r="BI356" s="251"/>
      <c r="BJ356" s="251"/>
      <c r="BK356" s="251"/>
      <c r="BL356" s="251"/>
      <c r="BM356" s="251"/>
      <c r="BN356" s="251"/>
      <c r="BO356" s="251"/>
      <c r="BP356" s="251"/>
      <c r="BQ356" s="251"/>
      <c r="BR356" s="251"/>
      <c r="BS356" s="251"/>
      <c r="BT356" s="251"/>
      <c r="BU356" s="251"/>
      <c r="BV356" s="251"/>
      <c r="BW356" s="251"/>
      <c r="BX356" s="251"/>
      <c r="BY356" s="251"/>
      <c r="BZ356" s="251"/>
      <c r="CA356" s="251"/>
      <c r="CB356" s="251"/>
      <c r="CC356" s="251"/>
      <c r="CD356" s="251"/>
      <c r="CE356" s="251"/>
      <c r="CF356" s="251"/>
      <c r="CG356" s="251"/>
      <c r="CH356" s="251"/>
      <c r="CI356" s="251"/>
      <c r="CJ356" s="251"/>
      <c r="CK356" s="251"/>
      <c r="CL356" s="251"/>
      <c r="CM356" s="251"/>
      <c r="CN356" s="251"/>
      <c r="CO356" s="251"/>
      <c r="CP356" s="251"/>
      <c r="CQ356" s="251"/>
      <c r="CR356" s="251"/>
      <c r="CS356" s="251"/>
      <c r="CT356" s="251"/>
      <c r="CU356" s="251"/>
      <c r="CV356" s="251"/>
      <c r="CW356" s="251"/>
      <c r="CX356" s="251"/>
      <c r="CY356" s="251"/>
      <c r="CZ356" s="251"/>
      <c r="DA356" s="251"/>
      <c r="DB356" s="251"/>
      <c r="DC356" s="251"/>
      <c r="DD356" s="251"/>
      <c r="DE356" s="251"/>
      <c r="DF356" s="251"/>
      <c r="DG356" s="251"/>
      <c r="DH356" s="251"/>
      <c r="DI356" s="251"/>
      <c r="DJ356" s="251"/>
      <c r="DK356" s="251"/>
      <c r="DL356" s="251"/>
      <c r="DM356" s="251"/>
      <c r="DN356" s="251"/>
      <c r="DO356" s="251"/>
      <c r="DP356" s="251"/>
      <c r="DQ356" s="251"/>
      <c r="DR356" s="251"/>
      <c r="DS356" s="251"/>
      <c r="DT356" s="251"/>
      <c r="DU356" s="251"/>
      <c r="DV356" s="251"/>
      <c r="DW356" s="251"/>
      <c r="DX356" s="251"/>
      <c r="DY356" s="251"/>
      <c r="DZ356" s="251"/>
      <c r="EA356" s="251"/>
      <c r="EB356" s="251"/>
      <c r="EC356" s="251"/>
      <c r="ED356" s="251"/>
      <c r="EE356" s="251"/>
      <c r="EF356" s="251"/>
      <c r="EG356" s="251"/>
      <c r="EH356" s="251"/>
      <c r="EI356" s="251"/>
      <c r="EJ356" s="251"/>
      <c r="EK356" s="251"/>
      <c r="EL356" s="251"/>
      <c r="EM356" s="251"/>
      <c r="EN356" s="251"/>
      <c r="EO356" s="251"/>
      <c r="EP356" s="251"/>
      <c r="EQ356" s="251"/>
      <c r="ER356" s="251"/>
      <c r="ES356" s="251"/>
      <c r="ET356" s="251"/>
      <c r="EU356" s="251"/>
      <c r="EV356" s="251"/>
      <c r="EW356" s="251"/>
      <c r="EX356" s="251"/>
      <c r="EY356" s="251"/>
      <c r="EZ356" s="251"/>
      <c r="FA356" s="251"/>
      <c r="FB356" s="251"/>
      <c r="FC356" s="251"/>
      <c r="FD356" s="251"/>
      <c r="FE356" s="251"/>
      <c r="FF356" s="251"/>
      <c r="FG356" s="251"/>
      <c r="FH356" s="251"/>
      <c r="FI356" s="251"/>
      <c r="FJ356" s="251"/>
      <c r="FK356" s="251"/>
      <c r="FL356" s="251"/>
      <c r="FM356" s="251"/>
      <c r="FN356" s="251"/>
      <c r="FO356" s="251"/>
      <c r="FP356" s="251"/>
      <c r="FQ356" s="251"/>
      <c r="FR356" s="251"/>
      <c r="FS356" s="251"/>
      <c r="FT356" s="251"/>
      <c r="FU356" s="251"/>
      <c r="FV356" s="251"/>
      <c r="FW356" s="251"/>
      <c r="FX356" s="251"/>
      <c r="FY356" s="251"/>
      <c r="FZ356" s="251"/>
      <c r="GA356" s="251"/>
      <c r="GB356" s="251"/>
      <c r="GC356" s="251"/>
      <c r="GD356" s="251"/>
      <c r="GE356" s="251"/>
      <c r="GF356" s="251"/>
      <c r="GG356" s="251"/>
      <c r="GH356" s="251"/>
      <c r="GI356" s="251"/>
      <c r="GJ356" s="251"/>
      <c r="GK356" s="251"/>
      <c r="GL356" s="251"/>
      <c r="GM356" s="251"/>
      <c r="GN356" s="251"/>
      <c r="GO356" s="251"/>
      <c r="GP356" s="251"/>
      <c r="GQ356" s="251"/>
      <c r="GR356" s="251"/>
      <c r="GS356" s="251"/>
      <c r="GT356" s="251"/>
      <c r="GU356" s="251"/>
      <c r="GV356" s="251"/>
      <c r="GW356" s="251"/>
      <c r="GX356" s="251"/>
      <c r="GY356" s="251"/>
      <c r="GZ356" s="251"/>
      <c r="HA356" s="251"/>
      <c r="HB356" s="251"/>
      <c r="HC356" s="251"/>
      <c r="HD356" s="251"/>
      <c r="HE356" s="251"/>
      <c r="HF356" s="251"/>
      <c r="HG356" s="251"/>
      <c r="HH356" s="251"/>
      <c r="HI356" s="251"/>
      <c r="HJ356" s="251"/>
      <c r="HK356" s="251"/>
      <c r="HL356" s="251"/>
      <c r="HM356" s="251"/>
      <c r="HN356" s="251"/>
      <c r="HO356" s="251"/>
      <c r="HP356" s="251"/>
      <c r="HQ356" s="251"/>
      <c r="HR356" s="251"/>
      <c r="HS356" s="251"/>
      <c r="HT356" s="251"/>
      <c r="HU356" s="251"/>
      <c r="HV356" s="251"/>
      <c r="HW356" s="251"/>
      <c r="HX356" s="251"/>
      <c r="HY356" s="251"/>
      <c r="HZ356" s="251"/>
      <c r="IA356" s="251"/>
      <c r="IB356" s="251"/>
      <c r="IC356" s="251"/>
      <c r="ID356" s="251"/>
      <c r="IE356" s="251"/>
      <c r="IF356" s="251"/>
      <c r="IG356" s="251"/>
      <c r="IH356" s="251"/>
      <c r="II356" s="251"/>
      <c r="IJ356" s="251"/>
      <c r="IK356" s="251"/>
      <c r="IL356" s="251"/>
      <c r="IM356" s="251"/>
      <c r="IN356" s="251"/>
      <c r="IO356" s="251"/>
      <c r="IP356" s="251"/>
      <c r="IQ356" s="251"/>
      <c r="IR356" s="251"/>
      <c r="IS356" s="251"/>
      <c r="IT356" s="251"/>
      <c r="IU356" s="251"/>
      <c r="IV356" s="251"/>
    </row>
    <row r="357" spans="1:256" hidden="1">
      <c r="A357" s="821"/>
      <c r="B357" s="797"/>
      <c r="C357" s="247" t="s">
        <v>1</v>
      </c>
      <c r="D357" s="248">
        <f t="shared" si="150"/>
        <v>0</v>
      </c>
      <c r="E357" s="249">
        <f t="shared" si="151"/>
        <v>0</v>
      </c>
      <c r="F357" s="249">
        <f t="shared" si="152"/>
        <v>0</v>
      </c>
      <c r="G357" s="249"/>
      <c r="H357" s="249"/>
      <c r="I357" s="249"/>
      <c r="J357" s="249"/>
      <c r="K357" s="249"/>
      <c r="L357" s="249"/>
      <c r="M357" s="249">
        <f t="shared" si="154"/>
        <v>0</v>
      </c>
      <c r="N357" s="249"/>
      <c r="O357" s="249"/>
      <c r="P357" s="249"/>
      <c r="Q357" s="250"/>
      <c r="R357" s="250"/>
      <c r="S357" s="250"/>
      <c r="T357" s="250"/>
      <c r="U357" s="250"/>
      <c r="V357" s="251"/>
      <c r="W357" s="251"/>
      <c r="X357" s="251"/>
      <c r="Y357" s="251"/>
      <c r="Z357" s="251"/>
      <c r="AA357" s="251"/>
      <c r="AB357" s="251"/>
      <c r="AC357" s="251"/>
      <c r="AD357" s="251"/>
      <c r="AE357" s="251"/>
      <c r="AF357" s="251"/>
      <c r="AG357" s="251"/>
      <c r="AH357" s="251"/>
      <c r="AI357" s="251"/>
      <c r="AJ357" s="251"/>
      <c r="AK357" s="251"/>
      <c r="AL357" s="251"/>
      <c r="AM357" s="251"/>
      <c r="AN357" s="251"/>
      <c r="AO357" s="251"/>
      <c r="AP357" s="251"/>
      <c r="AQ357" s="251"/>
      <c r="AR357" s="251"/>
      <c r="AS357" s="251"/>
      <c r="AT357" s="251"/>
      <c r="AU357" s="251"/>
      <c r="AV357" s="251"/>
      <c r="AW357" s="251"/>
      <c r="AX357" s="251"/>
      <c r="AY357" s="251"/>
      <c r="AZ357" s="251"/>
      <c r="BA357" s="251"/>
      <c r="BB357" s="251"/>
      <c r="BC357" s="251"/>
      <c r="BD357" s="251"/>
      <c r="BE357" s="251"/>
      <c r="BF357" s="251"/>
      <c r="BG357" s="251"/>
      <c r="BH357" s="251"/>
      <c r="BI357" s="251"/>
      <c r="BJ357" s="251"/>
      <c r="BK357" s="251"/>
      <c r="BL357" s="251"/>
      <c r="BM357" s="251"/>
      <c r="BN357" s="251"/>
      <c r="BO357" s="251"/>
      <c r="BP357" s="251"/>
      <c r="BQ357" s="251"/>
      <c r="BR357" s="251"/>
      <c r="BS357" s="251"/>
      <c r="BT357" s="251"/>
      <c r="BU357" s="251"/>
      <c r="BV357" s="251"/>
      <c r="BW357" s="251"/>
      <c r="BX357" s="251"/>
      <c r="BY357" s="251"/>
      <c r="BZ357" s="251"/>
      <c r="CA357" s="251"/>
      <c r="CB357" s="251"/>
      <c r="CC357" s="251"/>
      <c r="CD357" s="251"/>
      <c r="CE357" s="251"/>
      <c r="CF357" s="251"/>
      <c r="CG357" s="251"/>
      <c r="CH357" s="251"/>
      <c r="CI357" s="251"/>
      <c r="CJ357" s="251"/>
      <c r="CK357" s="251"/>
      <c r="CL357" s="251"/>
      <c r="CM357" s="251"/>
      <c r="CN357" s="251"/>
      <c r="CO357" s="251"/>
      <c r="CP357" s="251"/>
      <c r="CQ357" s="251"/>
      <c r="CR357" s="251"/>
      <c r="CS357" s="251"/>
      <c r="CT357" s="251"/>
      <c r="CU357" s="251"/>
      <c r="CV357" s="251"/>
      <c r="CW357" s="251"/>
      <c r="CX357" s="251"/>
      <c r="CY357" s="251"/>
      <c r="CZ357" s="251"/>
      <c r="DA357" s="251"/>
      <c r="DB357" s="251"/>
      <c r="DC357" s="251"/>
      <c r="DD357" s="251"/>
      <c r="DE357" s="251"/>
      <c r="DF357" s="251"/>
      <c r="DG357" s="251"/>
      <c r="DH357" s="251"/>
      <c r="DI357" s="251"/>
      <c r="DJ357" s="251"/>
      <c r="DK357" s="251"/>
      <c r="DL357" s="251"/>
      <c r="DM357" s="251"/>
      <c r="DN357" s="251"/>
      <c r="DO357" s="251"/>
      <c r="DP357" s="251"/>
      <c r="DQ357" s="251"/>
      <c r="DR357" s="251"/>
      <c r="DS357" s="251"/>
      <c r="DT357" s="251"/>
      <c r="DU357" s="251"/>
      <c r="DV357" s="251"/>
      <c r="DW357" s="251"/>
      <c r="DX357" s="251"/>
      <c r="DY357" s="251"/>
      <c r="DZ357" s="251"/>
      <c r="EA357" s="251"/>
      <c r="EB357" s="251"/>
      <c r="EC357" s="251"/>
      <c r="ED357" s="251"/>
      <c r="EE357" s="251"/>
      <c r="EF357" s="251"/>
      <c r="EG357" s="251"/>
      <c r="EH357" s="251"/>
      <c r="EI357" s="251"/>
      <c r="EJ357" s="251"/>
      <c r="EK357" s="251"/>
      <c r="EL357" s="251"/>
      <c r="EM357" s="251"/>
      <c r="EN357" s="251"/>
      <c r="EO357" s="251"/>
      <c r="EP357" s="251"/>
      <c r="EQ357" s="251"/>
      <c r="ER357" s="251"/>
      <c r="ES357" s="251"/>
      <c r="ET357" s="251"/>
      <c r="EU357" s="251"/>
      <c r="EV357" s="251"/>
      <c r="EW357" s="251"/>
      <c r="EX357" s="251"/>
      <c r="EY357" s="251"/>
      <c r="EZ357" s="251"/>
      <c r="FA357" s="251"/>
      <c r="FB357" s="251"/>
      <c r="FC357" s="251"/>
      <c r="FD357" s="251"/>
      <c r="FE357" s="251"/>
      <c r="FF357" s="251"/>
      <c r="FG357" s="251"/>
      <c r="FH357" s="251"/>
      <c r="FI357" s="251"/>
      <c r="FJ357" s="251"/>
      <c r="FK357" s="251"/>
      <c r="FL357" s="251"/>
      <c r="FM357" s="251"/>
      <c r="FN357" s="251"/>
      <c r="FO357" s="251"/>
      <c r="FP357" s="251"/>
      <c r="FQ357" s="251"/>
      <c r="FR357" s="251"/>
      <c r="FS357" s="251"/>
      <c r="FT357" s="251"/>
      <c r="FU357" s="251"/>
      <c r="FV357" s="251"/>
      <c r="FW357" s="251"/>
      <c r="FX357" s="251"/>
      <c r="FY357" s="251"/>
      <c r="FZ357" s="251"/>
      <c r="GA357" s="251"/>
      <c r="GB357" s="251"/>
      <c r="GC357" s="251"/>
      <c r="GD357" s="251"/>
      <c r="GE357" s="251"/>
      <c r="GF357" s="251"/>
      <c r="GG357" s="251"/>
      <c r="GH357" s="251"/>
      <c r="GI357" s="251"/>
      <c r="GJ357" s="251"/>
      <c r="GK357" s="251"/>
      <c r="GL357" s="251"/>
      <c r="GM357" s="251"/>
      <c r="GN357" s="251"/>
      <c r="GO357" s="251"/>
      <c r="GP357" s="251"/>
      <c r="GQ357" s="251"/>
      <c r="GR357" s="251"/>
      <c r="GS357" s="251"/>
      <c r="GT357" s="251"/>
      <c r="GU357" s="251"/>
      <c r="GV357" s="251"/>
      <c r="GW357" s="251"/>
      <c r="GX357" s="251"/>
      <c r="GY357" s="251"/>
      <c r="GZ357" s="251"/>
      <c r="HA357" s="251"/>
      <c r="HB357" s="251"/>
      <c r="HC357" s="251"/>
      <c r="HD357" s="251"/>
      <c r="HE357" s="251"/>
      <c r="HF357" s="251"/>
      <c r="HG357" s="251"/>
      <c r="HH357" s="251"/>
      <c r="HI357" s="251"/>
      <c r="HJ357" s="251"/>
      <c r="HK357" s="251"/>
      <c r="HL357" s="251"/>
      <c r="HM357" s="251"/>
      <c r="HN357" s="251"/>
      <c r="HO357" s="251"/>
      <c r="HP357" s="251"/>
      <c r="HQ357" s="251"/>
      <c r="HR357" s="251"/>
      <c r="HS357" s="251"/>
      <c r="HT357" s="251"/>
      <c r="HU357" s="251"/>
      <c r="HV357" s="251"/>
      <c r="HW357" s="251"/>
      <c r="HX357" s="251"/>
      <c r="HY357" s="251"/>
      <c r="HZ357" s="251"/>
      <c r="IA357" s="251"/>
      <c r="IB357" s="251"/>
      <c r="IC357" s="251"/>
      <c r="ID357" s="251"/>
      <c r="IE357" s="251"/>
      <c r="IF357" s="251"/>
      <c r="IG357" s="251"/>
      <c r="IH357" s="251"/>
      <c r="II357" s="251"/>
      <c r="IJ357" s="251"/>
      <c r="IK357" s="251"/>
      <c r="IL357" s="251"/>
      <c r="IM357" s="251"/>
      <c r="IN357" s="251"/>
      <c r="IO357" s="251"/>
      <c r="IP357" s="251"/>
      <c r="IQ357" s="251"/>
      <c r="IR357" s="251"/>
      <c r="IS357" s="251"/>
      <c r="IT357" s="251"/>
      <c r="IU357" s="251"/>
      <c r="IV357" s="251"/>
    </row>
    <row r="358" spans="1:256" hidden="1">
      <c r="A358" s="822"/>
      <c r="B358" s="798"/>
      <c r="C358" s="247" t="s">
        <v>2</v>
      </c>
      <c r="D358" s="248">
        <f>D356+D357</f>
        <v>543055.29</v>
      </c>
      <c r="E358" s="249">
        <f t="shared" ref="E358:P358" si="155">E356+E357</f>
        <v>543055.29</v>
      </c>
      <c r="F358" s="249">
        <f t="shared" si="155"/>
        <v>543055.29</v>
      </c>
      <c r="G358" s="249">
        <f t="shared" si="155"/>
        <v>171055.29</v>
      </c>
      <c r="H358" s="249">
        <f t="shared" si="155"/>
        <v>372000</v>
      </c>
      <c r="I358" s="249">
        <f t="shared" si="155"/>
        <v>0</v>
      </c>
      <c r="J358" s="249">
        <f t="shared" si="155"/>
        <v>0</v>
      </c>
      <c r="K358" s="249">
        <f t="shared" si="155"/>
        <v>0</v>
      </c>
      <c r="L358" s="249">
        <f t="shared" si="155"/>
        <v>0</v>
      </c>
      <c r="M358" s="249">
        <f t="shared" si="155"/>
        <v>0</v>
      </c>
      <c r="N358" s="249">
        <f t="shared" si="155"/>
        <v>0</v>
      </c>
      <c r="O358" s="249">
        <f t="shared" si="155"/>
        <v>0</v>
      </c>
      <c r="P358" s="249">
        <f t="shared" si="155"/>
        <v>0</v>
      </c>
      <c r="Q358" s="250"/>
      <c r="R358" s="250"/>
      <c r="S358" s="250"/>
      <c r="T358" s="250"/>
      <c r="U358" s="250"/>
      <c r="V358" s="251"/>
      <c r="W358" s="251"/>
      <c r="X358" s="251"/>
      <c r="Y358" s="251"/>
      <c r="Z358" s="251"/>
      <c r="AA358" s="251"/>
      <c r="AB358" s="251"/>
      <c r="AC358" s="251"/>
      <c r="AD358" s="251"/>
      <c r="AE358" s="251"/>
      <c r="AF358" s="251"/>
      <c r="AG358" s="251"/>
      <c r="AH358" s="251"/>
      <c r="AI358" s="251"/>
      <c r="AJ358" s="251"/>
      <c r="AK358" s="251"/>
      <c r="AL358" s="251"/>
      <c r="AM358" s="251"/>
      <c r="AN358" s="251"/>
      <c r="AO358" s="251"/>
      <c r="AP358" s="251"/>
      <c r="AQ358" s="251"/>
      <c r="AR358" s="251"/>
      <c r="AS358" s="251"/>
      <c r="AT358" s="251"/>
      <c r="AU358" s="251"/>
      <c r="AV358" s="251"/>
      <c r="AW358" s="251"/>
      <c r="AX358" s="251"/>
      <c r="AY358" s="251"/>
      <c r="AZ358" s="251"/>
      <c r="BA358" s="251"/>
      <c r="BB358" s="251"/>
      <c r="BC358" s="251"/>
      <c r="BD358" s="251"/>
      <c r="BE358" s="251"/>
      <c r="BF358" s="251"/>
      <c r="BG358" s="251"/>
      <c r="BH358" s="251"/>
      <c r="BI358" s="251"/>
      <c r="BJ358" s="251"/>
      <c r="BK358" s="251"/>
      <c r="BL358" s="251"/>
      <c r="BM358" s="251"/>
      <c r="BN358" s="251"/>
      <c r="BO358" s="251"/>
      <c r="BP358" s="251"/>
      <c r="BQ358" s="251"/>
      <c r="BR358" s="251"/>
      <c r="BS358" s="251"/>
      <c r="BT358" s="251"/>
      <c r="BU358" s="251"/>
      <c r="BV358" s="251"/>
      <c r="BW358" s="251"/>
      <c r="BX358" s="251"/>
      <c r="BY358" s="251"/>
      <c r="BZ358" s="251"/>
      <c r="CA358" s="251"/>
      <c r="CB358" s="251"/>
      <c r="CC358" s="251"/>
      <c r="CD358" s="251"/>
      <c r="CE358" s="251"/>
      <c r="CF358" s="251"/>
      <c r="CG358" s="251"/>
      <c r="CH358" s="251"/>
      <c r="CI358" s="251"/>
      <c r="CJ358" s="251"/>
      <c r="CK358" s="251"/>
      <c r="CL358" s="251"/>
      <c r="CM358" s="251"/>
      <c r="CN358" s="251"/>
      <c r="CO358" s="251"/>
      <c r="CP358" s="251"/>
      <c r="CQ358" s="251"/>
      <c r="CR358" s="251"/>
      <c r="CS358" s="251"/>
      <c r="CT358" s="251"/>
      <c r="CU358" s="251"/>
      <c r="CV358" s="251"/>
      <c r="CW358" s="251"/>
      <c r="CX358" s="251"/>
      <c r="CY358" s="251"/>
      <c r="CZ358" s="251"/>
      <c r="DA358" s="251"/>
      <c r="DB358" s="251"/>
      <c r="DC358" s="251"/>
      <c r="DD358" s="251"/>
      <c r="DE358" s="251"/>
      <c r="DF358" s="251"/>
      <c r="DG358" s="251"/>
      <c r="DH358" s="251"/>
      <c r="DI358" s="251"/>
      <c r="DJ358" s="251"/>
      <c r="DK358" s="251"/>
      <c r="DL358" s="251"/>
      <c r="DM358" s="251"/>
      <c r="DN358" s="251"/>
      <c r="DO358" s="251"/>
      <c r="DP358" s="251"/>
      <c r="DQ358" s="251"/>
      <c r="DR358" s="251"/>
      <c r="DS358" s="251"/>
      <c r="DT358" s="251"/>
      <c r="DU358" s="251"/>
      <c r="DV358" s="251"/>
      <c r="DW358" s="251"/>
      <c r="DX358" s="251"/>
      <c r="DY358" s="251"/>
      <c r="DZ358" s="251"/>
      <c r="EA358" s="251"/>
      <c r="EB358" s="251"/>
      <c r="EC358" s="251"/>
      <c r="ED358" s="251"/>
      <c r="EE358" s="251"/>
      <c r="EF358" s="251"/>
      <c r="EG358" s="251"/>
      <c r="EH358" s="251"/>
      <c r="EI358" s="251"/>
      <c r="EJ358" s="251"/>
      <c r="EK358" s="251"/>
      <c r="EL358" s="251"/>
      <c r="EM358" s="251"/>
      <c r="EN358" s="251"/>
      <c r="EO358" s="251"/>
      <c r="EP358" s="251"/>
      <c r="EQ358" s="251"/>
      <c r="ER358" s="251"/>
      <c r="ES358" s="251"/>
      <c r="ET358" s="251"/>
      <c r="EU358" s="251"/>
      <c r="EV358" s="251"/>
      <c r="EW358" s="251"/>
      <c r="EX358" s="251"/>
      <c r="EY358" s="251"/>
      <c r="EZ358" s="251"/>
      <c r="FA358" s="251"/>
      <c r="FB358" s="251"/>
      <c r="FC358" s="251"/>
      <c r="FD358" s="251"/>
      <c r="FE358" s="251"/>
      <c r="FF358" s="251"/>
      <c r="FG358" s="251"/>
      <c r="FH358" s="251"/>
      <c r="FI358" s="251"/>
      <c r="FJ358" s="251"/>
      <c r="FK358" s="251"/>
      <c r="FL358" s="251"/>
      <c r="FM358" s="251"/>
      <c r="FN358" s="251"/>
      <c r="FO358" s="251"/>
      <c r="FP358" s="251"/>
      <c r="FQ358" s="251"/>
      <c r="FR358" s="251"/>
      <c r="FS358" s="251"/>
      <c r="FT358" s="251"/>
      <c r="FU358" s="251"/>
      <c r="FV358" s="251"/>
      <c r="FW358" s="251"/>
      <c r="FX358" s="251"/>
      <c r="FY358" s="251"/>
      <c r="FZ358" s="251"/>
      <c r="GA358" s="251"/>
      <c r="GB358" s="251"/>
      <c r="GC358" s="251"/>
      <c r="GD358" s="251"/>
      <c r="GE358" s="251"/>
      <c r="GF358" s="251"/>
      <c r="GG358" s="251"/>
      <c r="GH358" s="251"/>
      <c r="GI358" s="251"/>
      <c r="GJ358" s="251"/>
      <c r="GK358" s="251"/>
      <c r="GL358" s="251"/>
      <c r="GM358" s="251"/>
      <c r="GN358" s="251"/>
      <c r="GO358" s="251"/>
      <c r="GP358" s="251"/>
      <c r="GQ358" s="251"/>
      <c r="GR358" s="251"/>
      <c r="GS358" s="251"/>
      <c r="GT358" s="251"/>
      <c r="GU358" s="251"/>
      <c r="GV358" s="251"/>
      <c r="GW358" s="251"/>
      <c r="GX358" s="251"/>
      <c r="GY358" s="251"/>
      <c r="GZ358" s="251"/>
      <c r="HA358" s="251"/>
      <c r="HB358" s="251"/>
      <c r="HC358" s="251"/>
      <c r="HD358" s="251"/>
      <c r="HE358" s="251"/>
      <c r="HF358" s="251"/>
      <c r="HG358" s="251"/>
      <c r="HH358" s="251"/>
      <c r="HI358" s="251"/>
      <c r="HJ358" s="251"/>
      <c r="HK358" s="251"/>
      <c r="HL358" s="251"/>
      <c r="HM358" s="251"/>
      <c r="HN358" s="251"/>
      <c r="HO358" s="251"/>
      <c r="HP358" s="251"/>
      <c r="HQ358" s="251"/>
      <c r="HR358" s="251"/>
      <c r="HS358" s="251"/>
      <c r="HT358" s="251"/>
      <c r="HU358" s="251"/>
      <c r="HV358" s="251"/>
      <c r="HW358" s="251"/>
      <c r="HX358" s="251"/>
      <c r="HY358" s="251"/>
      <c r="HZ358" s="251"/>
      <c r="IA358" s="251"/>
      <c r="IB358" s="251"/>
      <c r="IC358" s="251"/>
      <c r="ID358" s="251"/>
      <c r="IE358" s="251"/>
      <c r="IF358" s="251"/>
      <c r="IG358" s="251"/>
      <c r="IH358" s="251"/>
      <c r="II358" s="251"/>
      <c r="IJ358" s="251"/>
      <c r="IK358" s="251"/>
      <c r="IL358" s="251"/>
      <c r="IM358" s="251"/>
      <c r="IN358" s="251"/>
      <c r="IO358" s="251"/>
      <c r="IP358" s="251"/>
      <c r="IQ358" s="251"/>
      <c r="IR358" s="251"/>
      <c r="IS358" s="251"/>
      <c r="IT358" s="251"/>
      <c r="IU358" s="251"/>
      <c r="IV358" s="251"/>
    </row>
    <row r="359" spans="1:256" ht="12.95" customHeight="1">
      <c r="A359" s="820">
        <v>90007</v>
      </c>
      <c r="B359" s="796" t="s">
        <v>130</v>
      </c>
      <c r="C359" s="247" t="s">
        <v>0</v>
      </c>
      <c r="D359" s="248">
        <f t="shared" si="150"/>
        <v>427333.33</v>
      </c>
      <c r="E359" s="249">
        <f t="shared" si="151"/>
        <v>427333.33</v>
      </c>
      <c r="F359" s="249">
        <f t="shared" si="152"/>
        <v>427333.33</v>
      </c>
      <c r="G359" s="249">
        <v>0</v>
      </c>
      <c r="H359" s="249">
        <v>427333.33</v>
      </c>
      <c r="I359" s="249">
        <v>0</v>
      </c>
      <c r="J359" s="249">
        <v>0</v>
      </c>
      <c r="K359" s="249">
        <v>0</v>
      </c>
      <c r="L359" s="249">
        <v>0</v>
      </c>
      <c r="M359" s="249">
        <f t="shared" si="154"/>
        <v>0</v>
      </c>
      <c r="N359" s="249">
        <v>0</v>
      </c>
      <c r="O359" s="249">
        <v>0</v>
      </c>
      <c r="P359" s="249">
        <v>0</v>
      </c>
      <c r="Q359" s="250"/>
      <c r="R359" s="250"/>
      <c r="S359" s="250"/>
      <c r="T359" s="250"/>
      <c r="U359" s="250"/>
      <c r="V359" s="251"/>
      <c r="W359" s="251"/>
      <c r="X359" s="251"/>
      <c r="Y359" s="251"/>
      <c r="Z359" s="251"/>
      <c r="AA359" s="251"/>
      <c r="AB359" s="251"/>
      <c r="AC359" s="251"/>
      <c r="AD359" s="251"/>
      <c r="AE359" s="251"/>
      <c r="AF359" s="251"/>
      <c r="AG359" s="251"/>
      <c r="AH359" s="251"/>
      <c r="AI359" s="251"/>
      <c r="AJ359" s="251"/>
      <c r="AK359" s="251"/>
      <c r="AL359" s="251"/>
      <c r="AM359" s="251"/>
      <c r="AN359" s="251"/>
      <c r="AO359" s="251"/>
      <c r="AP359" s="251"/>
      <c r="AQ359" s="251"/>
      <c r="AR359" s="251"/>
      <c r="AS359" s="251"/>
      <c r="AT359" s="251"/>
      <c r="AU359" s="251"/>
      <c r="AV359" s="251"/>
      <c r="AW359" s="251"/>
      <c r="AX359" s="251"/>
      <c r="AY359" s="251"/>
      <c r="AZ359" s="251"/>
      <c r="BA359" s="251"/>
      <c r="BB359" s="251"/>
      <c r="BC359" s="251"/>
      <c r="BD359" s="251"/>
      <c r="BE359" s="251"/>
      <c r="BF359" s="251"/>
      <c r="BG359" s="251"/>
      <c r="BH359" s="251"/>
      <c r="BI359" s="251"/>
      <c r="BJ359" s="251"/>
      <c r="BK359" s="251"/>
      <c r="BL359" s="251"/>
      <c r="BM359" s="251"/>
      <c r="BN359" s="251"/>
      <c r="BO359" s="251"/>
      <c r="BP359" s="251"/>
      <c r="BQ359" s="251"/>
      <c r="BR359" s="251"/>
      <c r="BS359" s="251"/>
      <c r="BT359" s="251"/>
      <c r="BU359" s="251"/>
      <c r="BV359" s="251"/>
      <c r="BW359" s="251"/>
      <c r="BX359" s="251"/>
      <c r="BY359" s="251"/>
      <c r="BZ359" s="251"/>
      <c r="CA359" s="251"/>
      <c r="CB359" s="251"/>
      <c r="CC359" s="251"/>
      <c r="CD359" s="251"/>
      <c r="CE359" s="251"/>
      <c r="CF359" s="251"/>
      <c r="CG359" s="251"/>
      <c r="CH359" s="251"/>
      <c r="CI359" s="251"/>
      <c r="CJ359" s="251"/>
      <c r="CK359" s="251"/>
      <c r="CL359" s="251"/>
      <c r="CM359" s="251"/>
      <c r="CN359" s="251"/>
      <c r="CO359" s="251"/>
      <c r="CP359" s="251"/>
      <c r="CQ359" s="251"/>
      <c r="CR359" s="251"/>
      <c r="CS359" s="251"/>
      <c r="CT359" s="251"/>
      <c r="CU359" s="251"/>
      <c r="CV359" s="251"/>
      <c r="CW359" s="251"/>
      <c r="CX359" s="251"/>
      <c r="CY359" s="251"/>
      <c r="CZ359" s="251"/>
      <c r="DA359" s="251"/>
      <c r="DB359" s="251"/>
      <c r="DC359" s="251"/>
      <c r="DD359" s="251"/>
      <c r="DE359" s="251"/>
      <c r="DF359" s="251"/>
      <c r="DG359" s="251"/>
      <c r="DH359" s="251"/>
      <c r="DI359" s="251"/>
      <c r="DJ359" s="251"/>
      <c r="DK359" s="251"/>
      <c r="DL359" s="251"/>
      <c r="DM359" s="251"/>
      <c r="DN359" s="251"/>
      <c r="DO359" s="251"/>
      <c r="DP359" s="251"/>
      <c r="DQ359" s="251"/>
      <c r="DR359" s="251"/>
      <c r="DS359" s="251"/>
      <c r="DT359" s="251"/>
      <c r="DU359" s="251"/>
      <c r="DV359" s="251"/>
      <c r="DW359" s="251"/>
      <c r="DX359" s="251"/>
      <c r="DY359" s="251"/>
      <c r="DZ359" s="251"/>
      <c r="EA359" s="251"/>
      <c r="EB359" s="251"/>
      <c r="EC359" s="251"/>
      <c r="ED359" s="251"/>
      <c r="EE359" s="251"/>
      <c r="EF359" s="251"/>
      <c r="EG359" s="251"/>
      <c r="EH359" s="251"/>
      <c r="EI359" s="251"/>
      <c r="EJ359" s="251"/>
      <c r="EK359" s="251"/>
      <c r="EL359" s="251"/>
      <c r="EM359" s="251"/>
      <c r="EN359" s="251"/>
      <c r="EO359" s="251"/>
      <c r="EP359" s="251"/>
      <c r="EQ359" s="251"/>
      <c r="ER359" s="251"/>
      <c r="ES359" s="251"/>
      <c r="ET359" s="251"/>
      <c r="EU359" s="251"/>
      <c r="EV359" s="251"/>
      <c r="EW359" s="251"/>
      <c r="EX359" s="251"/>
      <c r="EY359" s="251"/>
      <c r="EZ359" s="251"/>
      <c r="FA359" s="251"/>
      <c r="FB359" s="251"/>
      <c r="FC359" s="251"/>
      <c r="FD359" s="251"/>
      <c r="FE359" s="251"/>
      <c r="FF359" s="251"/>
      <c r="FG359" s="251"/>
      <c r="FH359" s="251"/>
      <c r="FI359" s="251"/>
      <c r="FJ359" s="251"/>
      <c r="FK359" s="251"/>
      <c r="FL359" s="251"/>
      <c r="FM359" s="251"/>
      <c r="FN359" s="251"/>
      <c r="FO359" s="251"/>
      <c r="FP359" s="251"/>
      <c r="FQ359" s="251"/>
      <c r="FR359" s="251"/>
      <c r="FS359" s="251"/>
      <c r="FT359" s="251"/>
      <c r="FU359" s="251"/>
      <c r="FV359" s="251"/>
      <c r="FW359" s="251"/>
      <c r="FX359" s="251"/>
      <c r="FY359" s="251"/>
      <c r="FZ359" s="251"/>
      <c r="GA359" s="251"/>
      <c r="GB359" s="251"/>
      <c r="GC359" s="251"/>
      <c r="GD359" s="251"/>
      <c r="GE359" s="251"/>
      <c r="GF359" s="251"/>
      <c r="GG359" s="251"/>
      <c r="GH359" s="251"/>
      <c r="GI359" s="251"/>
      <c r="GJ359" s="251"/>
      <c r="GK359" s="251"/>
      <c r="GL359" s="251"/>
      <c r="GM359" s="251"/>
      <c r="GN359" s="251"/>
      <c r="GO359" s="251"/>
      <c r="GP359" s="251"/>
      <c r="GQ359" s="251"/>
      <c r="GR359" s="251"/>
      <c r="GS359" s="251"/>
      <c r="GT359" s="251"/>
      <c r="GU359" s="251"/>
      <c r="GV359" s="251"/>
      <c r="GW359" s="251"/>
      <c r="GX359" s="251"/>
      <c r="GY359" s="251"/>
      <c r="GZ359" s="251"/>
      <c r="HA359" s="251"/>
      <c r="HB359" s="251"/>
      <c r="HC359" s="251"/>
      <c r="HD359" s="251"/>
      <c r="HE359" s="251"/>
      <c r="HF359" s="251"/>
      <c r="HG359" s="251"/>
      <c r="HH359" s="251"/>
      <c r="HI359" s="251"/>
      <c r="HJ359" s="251"/>
      <c r="HK359" s="251"/>
      <c r="HL359" s="251"/>
      <c r="HM359" s="251"/>
      <c r="HN359" s="251"/>
      <c r="HO359" s="251"/>
      <c r="HP359" s="251"/>
      <c r="HQ359" s="251"/>
      <c r="HR359" s="251"/>
      <c r="HS359" s="251"/>
      <c r="HT359" s="251"/>
      <c r="HU359" s="251"/>
      <c r="HV359" s="251"/>
      <c r="HW359" s="251"/>
      <c r="HX359" s="251"/>
      <c r="HY359" s="251"/>
      <c r="HZ359" s="251"/>
      <c r="IA359" s="251"/>
      <c r="IB359" s="251"/>
      <c r="IC359" s="251"/>
      <c r="ID359" s="251"/>
      <c r="IE359" s="251"/>
      <c r="IF359" s="251"/>
      <c r="IG359" s="251"/>
      <c r="IH359" s="251"/>
      <c r="II359" s="251"/>
      <c r="IJ359" s="251"/>
      <c r="IK359" s="251"/>
      <c r="IL359" s="251"/>
      <c r="IM359" s="251"/>
      <c r="IN359" s="251"/>
      <c r="IO359" s="251"/>
      <c r="IP359" s="251"/>
      <c r="IQ359" s="251"/>
      <c r="IR359" s="251"/>
      <c r="IS359" s="251"/>
      <c r="IT359" s="251"/>
      <c r="IU359" s="251"/>
      <c r="IV359" s="251"/>
    </row>
    <row r="360" spans="1:256" ht="12.95" customHeight="1">
      <c r="A360" s="821"/>
      <c r="B360" s="797"/>
      <c r="C360" s="247" t="s">
        <v>1</v>
      </c>
      <c r="D360" s="248">
        <f t="shared" si="150"/>
        <v>155000</v>
      </c>
      <c r="E360" s="249">
        <f t="shared" si="151"/>
        <v>155000</v>
      </c>
      <c r="F360" s="249">
        <f t="shared" si="152"/>
        <v>155000</v>
      </c>
      <c r="G360" s="249"/>
      <c r="H360" s="249">
        <v>155000</v>
      </c>
      <c r="I360" s="249"/>
      <c r="J360" s="249"/>
      <c r="K360" s="249"/>
      <c r="L360" s="249"/>
      <c r="M360" s="249">
        <f t="shared" si="154"/>
        <v>0</v>
      </c>
      <c r="N360" s="249"/>
      <c r="O360" s="249"/>
      <c r="P360" s="249"/>
      <c r="Q360" s="250"/>
      <c r="R360" s="250"/>
      <c r="S360" s="250"/>
      <c r="T360" s="250"/>
      <c r="U360" s="250"/>
      <c r="V360" s="251"/>
      <c r="W360" s="251"/>
      <c r="X360" s="251"/>
      <c r="Y360" s="251"/>
      <c r="Z360" s="251"/>
      <c r="AA360" s="251"/>
      <c r="AB360" s="251"/>
      <c r="AC360" s="251"/>
      <c r="AD360" s="251"/>
      <c r="AE360" s="251"/>
      <c r="AF360" s="251"/>
      <c r="AG360" s="251"/>
      <c r="AH360" s="251"/>
      <c r="AI360" s="251"/>
      <c r="AJ360" s="251"/>
      <c r="AK360" s="251"/>
      <c r="AL360" s="251"/>
      <c r="AM360" s="251"/>
      <c r="AN360" s="251"/>
      <c r="AO360" s="251"/>
      <c r="AP360" s="251"/>
      <c r="AQ360" s="251"/>
      <c r="AR360" s="251"/>
      <c r="AS360" s="251"/>
      <c r="AT360" s="251"/>
      <c r="AU360" s="251"/>
      <c r="AV360" s="251"/>
      <c r="AW360" s="251"/>
      <c r="AX360" s="251"/>
      <c r="AY360" s="251"/>
      <c r="AZ360" s="251"/>
      <c r="BA360" s="251"/>
      <c r="BB360" s="251"/>
      <c r="BC360" s="251"/>
      <c r="BD360" s="251"/>
      <c r="BE360" s="251"/>
      <c r="BF360" s="251"/>
      <c r="BG360" s="251"/>
      <c r="BH360" s="251"/>
      <c r="BI360" s="251"/>
      <c r="BJ360" s="251"/>
      <c r="BK360" s="251"/>
      <c r="BL360" s="251"/>
      <c r="BM360" s="251"/>
      <c r="BN360" s="251"/>
      <c r="BO360" s="251"/>
      <c r="BP360" s="251"/>
      <c r="BQ360" s="251"/>
      <c r="BR360" s="251"/>
      <c r="BS360" s="251"/>
      <c r="BT360" s="251"/>
      <c r="BU360" s="251"/>
      <c r="BV360" s="251"/>
      <c r="BW360" s="251"/>
      <c r="BX360" s="251"/>
      <c r="BY360" s="251"/>
      <c r="BZ360" s="251"/>
      <c r="CA360" s="251"/>
      <c r="CB360" s="251"/>
      <c r="CC360" s="251"/>
      <c r="CD360" s="251"/>
      <c r="CE360" s="251"/>
      <c r="CF360" s="251"/>
      <c r="CG360" s="251"/>
      <c r="CH360" s="251"/>
      <c r="CI360" s="251"/>
      <c r="CJ360" s="251"/>
      <c r="CK360" s="251"/>
      <c r="CL360" s="251"/>
      <c r="CM360" s="251"/>
      <c r="CN360" s="251"/>
      <c r="CO360" s="251"/>
      <c r="CP360" s="251"/>
      <c r="CQ360" s="251"/>
      <c r="CR360" s="251"/>
      <c r="CS360" s="251"/>
      <c r="CT360" s="251"/>
      <c r="CU360" s="251"/>
      <c r="CV360" s="251"/>
      <c r="CW360" s="251"/>
      <c r="CX360" s="251"/>
      <c r="CY360" s="251"/>
      <c r="CZ360" s="251"/>
      <c r="DA360" s="251"/>
      <c r="DB360" s="251"/>
      <c r="DC360" s="251"/>
      <c r="DD360" s="251"/>
      <c r="DE360" s="251"/>
      <c r="DF360" s="251"/>
      <c r="DG360" s="251"/>
      <c r="DH360" s="251"/>
      <c r="DI360" s="251"/>
      <c r="DJ360" s="251"/>
      <c r="DK360" s="251"/>
      <c r="DL360" s="251"/>
      <c r="DM360" s="251"/>
      <c r="DN360" s="251"/>
      <c r="DO360" s="251"/>
      <c r="DP360" s="251"/>
      <c r="DQ360" s="251"/>
      <c r="DR360" s="251"/>
      <c r="DS360" s="251"/>
      <c r="DT360" s="251"/>
      <c r="DU360" s="251"/>
      <c r="DV360" s="251"/>
      <c r="DW360" s="251"/>
      <c r="DX360" s="251"/>
      <c r="DY360" s="251"/>
      <c r="DZ360" s="251"/>
      <c r="EA360" s="251"/>
      <c r="EB360" s="251"/>
      <c r="EC360" s="251"/>
      <c r="ED360" s="251"/>
      <c r="EE360" s="251"/>
      <c r="EF360" s="251"/>
      <c r="EG360" s="251"/>
      <c r="EH360" s="251"/>
      <c r="EI360" s="251"/>
      <c r="EJ360" s="251"/>
      <c r="EK360" s="251"/>
      <c r="EL360" s="251"/>
      <c r="EM360" s="251"/>
      <c r="EN360" s="251"/>
      <c r="EO360" s="251"/>
      <c r="EP360" s="251"/>
      <c r="EQ360" s="251"/>
      <c r="ER360" s="251"/>
      <c r="ES360" s="251"/>
      <c r="ET360" s="251"/>
      <c r="EU360" s="251"/>
      <c r="EV360" s="251"/>
      <c r="EW360" s="251"/>
      <c r="EX360" s="251"/>
      <c r="EY360" s="251"/>
      <c r="EZ360" s="251"/>
      <c r="FA360" s="251"/>
      <c r="FB360" s="251"/>
      <c r="FC360" s="251"/>
      <c r="FD360" s="251"/>
      <c r="FE360" s="251"/>
      <c r="FF360" s="251"/>
      <c r="FG360" s="251"/>
      <c r="FH360" s="251"/>
      <c r="FI360" s="251"/>
      <c r="FJ360" s="251"/>
      <c r="FK360" s="251"/>
      <c r="FL360" s="251"/>
      <c r="FM360" s="251"/>
      <c r="FN360" s="251"/>
      <c r="FO360" s="251"/>
      <c r="FP360" s="251"/>
      <c r="FQ360" s="251"/>
      <c r="FR360" s="251"/>
      <c r="FS360" s="251"/>
      <c r="FT360" s="251"/>
      <c r="FU360" s="251"/>
      <c r="FV360" s="251"/>
      <c r="FW360" s="251"/>
      <c r="FX360" s="251"/>
      <c r="FY360" s="251"/>
      <c r="FZ360" s="251"/>
      <c r="GA360" s="251"/>
      <c r="GB360" s="251"/>
      <c r="GC360" s="251"/>
      <c r="GD360" s="251"/>
      <c r="GE360" s="251"/>
      <c r="GF360" s="251"/>
      <c r="GG360" s="251"/>
      <c r="GH360" s="251"/>
      <c r="GI360" s="251"/>
      <c r="GJ360" s="251"/>
      <c r="GK360" s="251"/>
      <c r="GL360" s="251"/>
      <c r="GM360" s="251"/>
      <c r="GN360" s="251"/>
      <c r="GO360" s="251"/>
      <c r="GP360" s="251"/>
      <c r="GQ360" s="251"/>
      <c r="GR360" s="251"/>
      <c r="GS360" s="251"/>
      <c r="GT360" s="251"/>
      <c r="GU360" s="251"/>
      <c r="GV360" s="251"/>
      <c r="GW360" s="251"/>
      <c r="GX360" s="251"/>
      <c r="GY360" s="251"/>
      <c r="GZ360" s="251"/>
      <c r="HA360" s="251"/>
      <c r="HB360" s="251"/>
      <c r="HC360" s="251"/>
      <c r="HD360" s="251"/>
      <c r="HE360" s="251"/>
      <c r="HF360" s="251"/>
      <c r="HG360" s="251"/>
      <c r="HH360" s="251"/>
      <c r="HI360" s="251"/>
      <c r="HJ360" s="251"/>
      <c r="HK360" s="251"/>
      <c r="HL360" s="251"/>
      <c r="HM360" s="251"/>
      <c r="HN360" s="251"/>
      <c r="HO360" s="251"/>
      <c r="HP360" s="251"/>
      <c r="HQ360" s="251"/>
      <c r="HR360" s="251"/>
      <c r="HS360" s="251"/>
      <c r="HT360" s="251"/>
      <c r="HU360" s="251"/>
      <c r="HV360" s="251"/>
      <c r="HW360" s="251"/>
      <c r="HX360" s="251"/>
      <c r="HY360" s="251"/>
      <c r="HZ360" s="251"/>
      <c r="IA360" s="251"/>
      <c r="IB360" s="251"/>
      <c r="IC360" s="251"/>
      <c r="ID360" s="251"/>
      <c r="IE360" s="251"/>
      <c r="IF360" s="251"/>
      <c r="IG360" s="251"/>
      <c r="IH360" s="251"/>
      <c r="II360" s="251"/>
      <c r="IJ360" s="251"/>
      <c r="IK360" s="251"/>
      <c r="IL360" s="251"/>
      <c r="IM360" s="251"/>
      <c r="IN360" s="251"/>
      <c r="IO360" s="251"/>
      <c r="IP360" s="251"/>
      <c r="IQ360" s="251"/>
      <c r="IR360" s="251"/>
      <c r="IS360" s="251"/>
      <c r="IT360" s="251"/>
      <c r="IU360" s="251"/>
      <c r="IV360" s="251"/>
    </row>
    <row r="361" spans="1:256" ht="12.95" customHeight="1">
      <c r="A361" s="822"/>
      <c r="B361" s="798"/>
      <c r="C361" s="247" t="s">
        <v>2</v>
      </c>
      <c r="D361" s="248">
        <f>D359+D360</f>
        <v>582333.33000000007</v>
      </c>
      <c r="E361" s="249">
        <f t="shared" ref="E361:P361" si="156">E359+E360</f>
        <v>582333.33000000007</v>
      </c>
      <c r="F361" s="249">
        <f t="shared" si="156"/>
        <v>582333.33000000007</v>
      </c>
      <c r="G361" s="249">
        <f t="shared" si="156"/>
        <v>0</v>
      </c>
      <c r="H361" s="249">
        <f t="shared" si="156"/>
        <v>582333.33000000007</v>
      </c>
      <c r="I361" s="249">
        <f t="shared" si="156"/>
        <v>0</v>
      </c>
      <c r="J361" s="249">
        <f t="shared" si="156"/>
        <v>0</v>
      </c>
      <c r="K361" s="249">
        <f t="shared" si="156"/>
        <v>0</v>
      </c>
      <c r="L361" s="249">
        <f t="shared" si="156"/>
        <v>0</v>
      </c>
      <c r="M361" s="249">
        <f t="shared" si="156"/>
        <v>0</v>
      </c>
      <c r="N361" s="249">
        <f t="shared" si="156"/>
        <v>0</v>
      </c>
      <c r="O361" s="249">
        <f t="shared" si="156"/>
        <v>0</v>
      </c>
      <c r="P361" s="249">
        <f t="shared" si="156"/>
        <v>0</v>
      </c>
      <c r="Q361" s="250"/>
      <c r="R361" s="250"/>
      <c r="S361" s="250"/>
      <c r="T361" s="250"/>
      <c r="U361" s="250"/>
      <c r="V361" s="251"/>
      <c r="W361" s="251"/>
      <c r="X361" s="251"/>
      <c r="Y361" s="251"/>
      <c r="Z361" s="251"/>
      <c r="AA361" s="251"/>
      <c r="AB361" s="251"/>
      <c r="AC361" s="251"/>
      <c r="AD361" s="251"/>
      <c r="AE361" s="251"/>
      <c r="AF361" s="251"/>
      <c r="AG361" s="251"/>
      <c r="AH361" s="251"/>
      <c r="AI361" s="251"/>
      <c r="AJ361" s="251"/>
      <c r="AK361" s="251"/>
      <c r="AL361" s="251"/>
      <c r="AM361" s="251"/>
      <c r="AN361" s="251"/>
      <c r="AO361" s="251"/>
      <c r="AP361" s="251"/>
      <c r="AQ361" s="251"/>
      <c r="AR361" s="251"/>
      <c r="AS361" s="251"/>
      <c r="AT361" s="251"/>
      <c r="AU361" s="251"/>
      <c r="AV361" s="251"/>
      <c r="AW361" s="251"/>
      <c r="AX361" s="251"/>
      <c r="AY361" s="251"/>
      <c r="AZ361" s="251"/>
      <c r="BA361" s="251"/>
      <c r="BB361" s="251"/>
      <c r="BC361" s="251"/>
      <c r="BD361" s="251"/>
      <c r="BE361" s="251"/>
      <c r="BF361" s="251"/>
      <c r="BG361" s="251"/>
      <c r="BH361" s="251"/>
      <c r="BI361" s="251"/>
      <c r="BJ361" s="251"/>
      <c r="BK361" s="251"/>
      <c r="BL361" s="251"/>
      <c r="BM361" s="251"/>
      <c r="BN361" s="251"/>
      <c r="BO361" s="251"/>
      <c r="BP361" s="251"/>
      <c r="BQ361" s="251"/>
      <c r="BR361" s="251"/>
      <c r="BS361" s="251"/>
      <c r="BT361" s="251"/>
      <c r="BU361" s="251"/>
      <c r="BV361" s="251"/>
      <c r="BW361" s="251"/>
      <c r="BX361" s="251"/>
      <c r="BY361" s="251"/>
      <c r="BZ361" s="251"/>
      <c r="CA361" s="251"/>
      <c r="CB361" s="251"/>
      <c r="CC361" s="251"/>
      <c r="CD361" s="251"/>
      <c r="CE361" s="251"/>
      <c r="CF361" s="251"/>
      <c r="CG361" s="251"/>
      <c r="CH361" s="251"/>
      <c r="CI361" s="251"/>
      <c r="CJ361" s="251"/>
      <c r="CK361" s="251"/>
      <c r="CL361" s="251"/>
      <c r="CM361" s="251"/>
      <c r="CN361" s="251"/>
      <c r="CO361" s="251"/>
      <c r="CP361" s="251"/>
      <c r="CQ361" s="251"/>
      <c r="CR361" s="251"/>
      <c r="CS361" s="251"/>
      <c r="CT361" s="251"/>
      <c r="CU361" s="251"/>
      <c r="CV361" s="251"/>
      <c r="CW361" s="251"/>
      <c r="CX361" s="251"/>
      <c r="CY361" s="251"/>
      <c r="CZ361" s="251"/>
      <c r="DA361" s="251"/>
      <c r="DB361" s="251"/>
      <c r="DC361" s="251"/>
      <c r="DD361" s="251"/>
      <c r="DE361" s="251"/>
      <c r="DF361" s="251"/>
      <c r="DG361" s="251"/>
      <c r="DH361" s="251"/>
      <c r="DI361" s="251"/>
      <c r="DJ361" s="251"/>
      <c r="DK361" s="251"/>
      <c r="DL361" s="251"/>
      <c r="DM361" s="251"/>
      <c r="DN361" s="251"/>
      <c r="DO361" s="251"/>
      <c r="DP361" s="251"/>
      <c r="DQ361" s="251"/>
      <c r="DR361" s="251"/>
      <c r="DS361" s="251"/>
      <c r="DT361" s="251"/>
      <c r="DU361" s="251"/>
      <c r="DV361" s="251"/>
      <c r="DW361" s="251"/>
      <c r="DX361" s="251"/>
      <c r="DY361" s="251"/>
      <c r="DZ361" s="251"/>
      <c r="EA361" s="251"/>
      <c r="EB361" s="251"/>
      <c r="EC361" s="251"/>
      <c r="ED361" s="251"/>
      <c r="EE361" s="251"/>
      <c r="EF361" s="251"/>
      <c r="EG361" s="251"/>
      <c r="EH361" s="251"/>
      <c r="EI361" s="251"/>
      <c r="EJ361" s="251"/>
      <c r="EK361" s="251"/>
      <c r="EL361" s="251"/>
      <c r="EM361" s="251"/>
      <c r="EN361" s="251"/>
      <c r="EO361" s="251"/>
      <c r="EP361" s="251"/>
      <c r="EQ361" s="251"/>
      <c r="ER361" s="251"/>
      <c r="ES361" s="251"/>
      <c r="ET361" s="251"/>
      <c r="EU361" s="251"/>
      <c r="EV361" s="251"/>
      <c r="EW361" s="251"/>
      <c r="EX361" s="251"/>
      <c r="EY361" s="251"/>
      <c r="EZ361" s="251"/>
      <c r="FA361" s="251"/>
      <c r="FB361" s="251"/>
      <c r="FC361" s="251"/>
      <c r="FD361" s="251"/>
      <c r="FE361" s="251"/>
      <c r="FF361" s="251"/>
      <c r="FG361" s="251"/>
      <c r="FH361" s="251"/>
      <c r="FI361" s="251"/>
      <c r="FJ361" s="251"/>
      <c r="FK361" s="251"/>
      <c r="FL361" s="251"/>
      <c r="FM361" s="251"/>
      <c r="FN361" s="251"/>
      <c r="FO361" s="251"/>
      <c r="FP361" s="251"/>
      <c r="FQ361" s="251"/>
      <c r="FR361" s="251"/>
      <c r="FS361" s="251"/>
      <c r="FT361" s="251"/>
      <c r="FU361" s="251"/>
      <c r="FV361" s="251"/>
      <c r="FW361" s="251"/>
      <c r="FX361" s="251"/>
      <c r="FY361" s="251"/>
      <c r="FZ361" s="251"/>
      <c r="GA361" s="251"/>
      <c r="GB361" s="251"/>
      <c r="GC361" s="251"/>
      <c r="GD361" s="251"/>
      <c r="GE361" s="251"/>
      <c r="GF361" s="251"/>
      <c r="GG361" s="251"/>
      <c r="GH361" s="251"/>
      <c r="GI361" s="251"/>
      <c r="GJ361" s="251"/>
      <c r="GK361" s="251"/>
      <c r="GL361" s="251"/>
      <c r="GM361" s="251"/>
      <c r="GN361" s="251"/>
      <c r="GO361" s="251"/>
      <c r="GP361" s="251"/>
      <c r="GQ361" s="251"/>
      <c r="GR361" s="251"/>
      <c r="GS361" s="251"/>
      <c r="GT361" s="251"/>
      <c r="GU361" s="251"/>
      <c r="GV361" s="251"/>
      <c r="GW361" s="251"/>
      <c r="GX361" s="251"/>
      <c r="GY361" s="251"/>
      <c r="GZ361" s="251"/>
      <c r="HA361" s="251"/>
      <c r="HB361" s="251"/>
      <c r="HC361" s="251"/>
      <c r="HD361" s="251"/>
      <c r="HE361" s="251"/>
      <c r="HF361" s="251"/>
      <c r="HG361" s="251"/>
      <c r="HH361" s="251"/>
      <c r="HI361" s="251"/>
      <c r="HJ361" s="251"/>
      <c r="HK361" s="251"/>
      <c r="HL361" s="251"/>
      <c r="HM361" s="251"/>
      <c r="HN361" s="251"/>
      <c r="HO361" s="251"/>
      <c r="HP361" s="251"/>
      <c r="HQ361" s="251"/>
      <c r="HR361" s="251"/>
      <c r="HS361" s="251"/>
      <c r="HT361" s="251"/>
      <c r="HU361" s="251"/>
      <c r="HV361" s="251"/>
      <c r="HW361" s="251"/>
      <c r="HX361" s="251"/>
      <c r="HY361" s="251"/>
      <c r="HZ361" s="251"/>
      <c r="IA361" s="251"/>
      <c r="IB361" s="251"/>
      <c r="IC361" s="251"/>
      <c r="ID361" s="251"/>
      <c r="IE361" s="251"/>
      <c r="IF361" s="251"/>
      <c r="IG361" s="251"/>
      <c r="IH361" s="251"/>
      <c r="II361" s="251"/>
      <c r="IJ361" s="251"/>
      <c r="IK361" s="251"/>
      <c r="IL361" s="251"/>
      <c r="IM361" s="251"/>
      <c r="IN361" s="251"/>
      <c r="IO361" s="251"/>
      <c r="IP361" s="251"/>
      <c r="IQ361" s="251"/>
      <c r="IR361" s="251"/>
      <c r="IS361" s="251"/>
      <c r="IT361" s="251"/>
      <c r="IU361" s="251"/>
      <c r="IV361" s="251"/>
    </row>
    <row r="362" spans="1:256" hidden="1">
      <c r="A362" s="820">
        <v>90015</v>
      </c>
      <c r="B362" s="796" t="s">
        <v>598</v>
      </c>
      <c r="C362" s="247" t="s">
        <v>0</v>
      </c>
      <c r="D362" s="248">
        <f>E362+M362</f>
        <v>525806</v>
      </c>
      <c r="E362" s="249">
        <f>F362+I362+J362+K362+L362</f>
        <v>2660</v>
      </c>
      <c r="F362" s="249">
        <f>G362+H362</f>
        <v>0</v>
      </c>
      <c r="G362" s="249">
        <v>0</v>
      </c>
      <c r="H362" s="249">
        <v>0</v>
      </c>
      <c r="I362" s="249">
        <v>0</v>
      </c>
      <c r="J362" s="249">
        <v>0</v>
      </c>
      <c r="K362" s="249">
        <v>2660</v>
      </c>
      <c r="L362" s="249">
        <v>0</v>
      </c>
      <c r="M362" s="249">
        <f t="shared" si="154"/>
        <v>523146</v>
      </c>
      <c r="N362" s="249">
        <v>523146</v>
      </c>
      <c r="O362" s="249">
        <v>523146</v>
      </c>
      <c r="P362" s="249">
        <v>0</v>
      </c>
      <c r="Q362" s="250"/>
      <c r="R362" s="250"/>
      <c r="S362" s="250"/>
      <c r="T362" s="250"/>
      <c r="U362" s="250"/>
      <c r="V362" s="251"/>
      <c r="W362" s="251"/>
      <c r="X362" s="251"/>
      <c r="Y362" s="251"/>
      <c r="Z362" s="251"/>
      <c r="AA362" s="251"/>
      <c r="AB362" s="251"/>
      <c r="AC362" s="251"/>
      <c r="AD362" s="251"/>
      <c r="AE362" s="251"/>
      <c r="AF362" s="251"/>
      <c r="AG362" s="251"/>
      <c r="AH362" s="251"/>
      <c r="AI362" s="251"/>
      <c r="AJ362" s="251"/>
      <c r="AK362" s="251"/>
      <c r="AL362" s="251"/>
      <c r="AM362" s="251"/>
      <c r="AN362" s="251"/>
      <c r="AO362" s="251"/>
      <c r="AP362" s="251"/>
      <c r="AQ362" s="251"/>
      <c r="AR362" s="251"/>
      <c r="AS362" s="251"/>
      <c r="AT362" s="251"/>
      <c r="AU362" s="251"/>
      <c r="AV362" s="251"/>
      <c r="AW362" s="251"/>
      <c r="AX362" s="251"/>
      <c r="AY362" s="251"/>
      <c r="AZ362" s="251"/>
      <c r="BA362" s="251"/>
      <c r="BB362" s="251"/>
      <c r="BC362" s="251"/>
      <c r="BD362" s="251"/>
      <c r="BE362" s="251"/>
      <c r="BF362" s="251"/>
      <c r="BG362" s="251"/>
      <c r="BH362" s="251"/>
      <c r="BI362" s="251"/>
      <c r="BJ362" s="251"/>
      <c r="BK362" s="251"/>
      <c r="BL362" s="251"/>
      <c r="BM362" s="251"/>
      <c r="BN362" s="251"/>
      <c r="BO362" s="251"/>
      <c r="BP362" s="251"/>
      <c r="BQ362" s="251"/>
      <c r="BR362" s="251"/>
      <c r="BS362" s="251"/>
      <c r="BT362" s="251"/>
      <c r="BU362" s="251"/>
      <c r="BV362" s="251"/>
      <c r="BW362" s="251"/>
      <c r="BX362" s="251"/>
      <c r="BY362" s="251"/>
      <c r="BZ362" s="251"/>
      <c r="CA362" s="251"/>
      <c r="CB362" s="251"/>
      <c r="CC362" s="251"/>
      <c r="CD362" s="251"/>
      <c r="CE362" s="251"/>
      <c r="CF362" s="251"/>
      <c r="CG362" s="251"/>
      <c r="CH362" s="251"/>
      <c r="CI362" s="251"/>
      <c r="CJ362" s="251"/>
      <c r="CK362" s="251"/>
      <c r="CL362" s="251"/>
      <c r="CM362" s="251"/>
      <c r="CN362" s="251"/>
      <c r="CO362" s="251"/>
      <c r="CP362" s="251"/>
      <c r="CQ362" s="251"/>
      <c r="CR362" s="251"/>
      <c r="CS362" s="251"/>
      <c r="CT362" s="251"/>
      <c r="CU362" s="251"/>
      <c r="CV362" s="251"/>
      <c r="CW362" s="251"/>
      <c r="CX362" s="251"/>
      <c r="CY362" s="251"/>
      <c r="CZ362" s="251"/>
      <c r="DA362" s="251"/>
      <c r="DB362" s="251"/>
      <c r="DC362" s="251"/>
      <c r="DD362" s="251"/>
      <c r="DE362" s="251"/>
      <c r="DF362" s="251"/>
      <c r="DG362" s="251"/>
      <c r="DH362" s="251"/>
      <c r="DI362" s="251"/>
      <c r="DJ362" s="251"/>
      <c r="DK362" s="251"/>
      <c r="DL362" s="251"/>
      <c r="DM362" s="251"/>
      <c r="DN362" s="251"/>
      <c r="DO362" s="251"/>
      <c r="DP362" s="251"/>
      <c r="DQ362" s="251"/>
      <c r="DR362" s="251"/>
      <c r="DS362" s="251"/>
      <c r="DT362" s="251"/>
      <c r="DU362" s="251"/>
      <c r="DV362" s="251"/>
      <c r="DW362" s="251"/>
      <c r="DX362" s="251"/>
      <c r="DY362" s="251"/>
      <c r="DZ362" s="251"/>
      <c r="EA362" s="251"/>
      <c r="EB362" s="251"/>
      <c r="EC362" s="251"/>
      <c r="ED362" s="251"/>
      <c r="EE362" s="251"/>
      <c r="EF362" s="251"/>
      <c r="EG362" s="251"/>
      <c r="EH362" s="251"/>
      <c r="EI362" s="251"/>
      <c r="EJ362" s="251"/>
      <c r="EK362" s="251"/>
      <c r="EL362" s="251"/>
      <c r="EM362" s="251"/>
      <c r="EN362" s="251"/>
      <c r="EO362" s="251"/>
      <c r="EP362" s="251"/>
      <c r="EQ362" s="251"/>
      <c r="ER362" s="251"/>
      <c r="ES362" s="251"/>
      <c r="ET362" s="251"/>
      <c r="EU362" s="251"/>
      <c r="EV362" s="251"/>
      <c r="EW362" s="251"/>
      <c r="EX362" s="251"/>
      <c r="EY362" s="251"/>
      <c r="EZ362" s="251"/>
      <c r="FA362" s="251"/>
      <c r="FB362" s="251"/>
      <c r="FC362" s="251"/>
      <c r="FD362" s="251"/>
      <c r="FE362" s="251"/>
      <c r="FF362" s="251"/>
      <c r="FG362" s="251"/>
      <c r="FH362" s="251"/>
      <c r="FI362" s="251"/>
      <c r="FJ362" s="251"/>
      <c r="FK362" s="251"/>
      <c r="FL362" s="251"/>
      <c r="FM362" s="251"/>
      <c r="FN362" s="251"/>
      <c r="FO362" s="251"/>
      <c r="FP362" s="251"/>
      <c r="FQ362" s="251"/>
      <c r="FR362" s="251"/>
      <c r="FS362" s="251"/>
      <c r="FT362" s="251"/>
      <c r="FU362" s="251"/>
      <c r="FV362" s="251"/>
      <c r="FW362" s="251"/>
      <c r="FX362" s="251"/>
      <c r="FY362" s="251"/>
      <c r="FZ362" s="251"/>
      <c r="GA362" s="251"/>
      <c r="GB362" s="251"/>
      <c r="GC362" s="251"/>
      <c r="GD362" s="251"/>
      <c r="GE362" s="251"/>
      <c r="GF362" s="251"/>
      <c r="GG362" s="251"/>
      <c r="GH362" s="251"/>
      <c r="GI362" s="251"/>
      <c r="GJ362" s="251"/>
      <c r="GK362" s="251"/>
      <c r="GL362" s="251"/>
      <c r="GM362" s="251"/>
      <c r="GN362" s="251"/>
      <c r="GO362" s="251"/>
      <c r="GP362" s="251"/>
      <c r="GQ362" s="251"/>
      <c r="GR362" s="251"/>
      <c r="GS362" s="251"/>
      <c r="GT362" s="251"/>
      <c r="GU362" s="251"/>
      <c r="GV362" s="251"/>
      <c r="GW362" s="251"/>
      <c r="GX362" s="251"/>
      <c r="GY362" s="251"/>
      <c r="GZ362" s="251"/>
      <c r="HA362" s="251"/>
      <c r="HB362" s="251"/>
      <c r="HC362" s="251"/>
      <c r="HD362" s="251"/>
      <c r="HE362" s="251"/>
      <c r="HF362" s="251"/>
      <c r="HG362" s="251"/>
      <c r="HH362" s="251"/>
      <c r="HI362" s="251"/>
      <c r="HJ362" s="251"/>
      <c r="HK362" s="251"/>
      <c r="HL362" s="251"/>
      <c r="HM362" s="251"/>
      <c r="HN362" s="251"/>
      <c r="HO362" s="251"/>
      <c r="HP362" s="251"/>
      <c r="HQ362" s="251"/>
      <c r="HR362" s="251"/>
      <c r="HS362" s="251"/>
      <c r="HT362" s="251"/>
      <c r="HU362" s="251"/>
      <c r="HV362" s="251"/>
      <c r="HW362" s="251"/>
      <c r="HX362" s="251"/>
      <c r="HY362" s="251"/>
      <c r="HZ362" s="251"/>
      <c r="IA362" s="251"/>
      <c r="IB362" s="251"/>
      <c r="IC362" s="251"/>
      <c r="ID362" s="251"/>
      <c r="IE362" s="251"/>
      <c r="IF362" s="251"/>
      <c r="IG362" s="251"/>
      <c r="IH362" s="251"/>
      <c r="II362" s="251"/>
      <c r="IJ362" s="251"/>
      <c r="IK362" s="251"/>
      <c r="IL362" s="251"/>
      <c r="IM362" s="251"/>
      <c r="IN362" s="251"/>
      <c r="IO362" s="251"/>
      <c r="IP362" s="251"/>
      <c r="IQ362" s="251"/>
      <c r="IR362" s="251"/>
      <c r="IS362" s="251"/>
      <c r="IT362" s="251"/>
      <c r="IU362" s="251"/>
      <c r="IV362" s="251"/>
    </row>
    <row r="363" spans="1:256" hidden="1">
      <c r="A363" s="821"/>
      <c r="B363" s="797"/>
      <c r="C363" s="247" t="s">
        <v>1</v>
      </c>
      <c r="D363" s="248">
        <f>E363+M363</f>
        <v>0</v>
      </c>
      <c r="E363" s="249">
        <f>F363+I363+J363+K363+L363</f>
        <v>0</v>
      </c>
      <c r="F363" s="249">
        <f>G363+H363</f>
        <v>0</v>
      </c>
      <c r="G363" s="249"/>
      <c r="H363" s="249"/>
      <c r="I363" s="249"/>
      <c r="J363" s="249"/>
      <c r="K363" s="249"/>
      <c r="L363" s="249"/>
      <c r="M363" s="249">
        <f t="shared" si="154"/>
        <v>0</v>
      </c>
      <c r="N363" s="249"/>
      <c r="O363" s="249"/>
      <c r="P363" s="249"/>
      <c r="Q363" s="250"/>
      <c r="R363" s="250"/>
      <c r="S363" s="250"/>
      <c r="T363" s="250"/>
      <c r="U363" s="250"/>
      <c r="V363" s="251"/>
      <c r="W363" s="251"/>
      <c r="X363" s="251"/>
      <c r="Y363" s="251"/>
      <c r="Z363" s="251"/>
      <c r="AA363" s="251"/>
      <c r="AB363" s="251"/>
      <c r="AC363" s="251"/>
      <c r="AD363" s="251"/>
      <c r="AE363" s="251"/>
      <c r="AF363" s="251"/>
      <c r="AG363" s="251"/>
      <c r="AH363" s="251"/>
      <c r="AI363" s="251"/>
      <c r="AJ363" s="251"/>
      <c r="AK363" s="251"/>
      <c r="AL363" s="251"/>
      <c r="AM363" s="251"/>
      <c r="AN363" s="251"/>
      <c r="AO363" s="251"/>
      <c r="AP363" s="251"/>
      <c r="AQ363" s="251"/>
      <c r="AR363" s="251"/>
      <c r="AS363" s="251"/>
      <c r="AT363" s="251"/>
      <c r="AU363" s="251"/>
      <c r="AV363" s="251"/>
      <c r="AW363" s="251"/>
      <c r="AX363" s="251"/>
      <c r="AY363" s="251"/>
      <c r="AZ363" s="251"/>
      <c r="BA363" s="251"/>
      <c r="BB363" s="251"/>
      <c r="BC363" s="251"/>
      <c r="BD363" s="251"/>
      <c r="BE363" s="251"/>
      <c r="BF363" s="251"/>
      <c r="BG363" s="251"/>
      <c r="BH363" s="251"/>
      <c r="BI363" s="251"/>
      <c r="BJ363" s="251"/>
      <c r="BK363" s="251"/>
      <c r="BL363" s="251"/>
      <c r="BM363" s="251"/>
      <c r="BN363" s="251"/>
      <c r="BO363" s="251"/>
      <c r="BP363" s="251"/>
      <c r="BQ363" s="251"/>
      <c r="BR363" s="251"/>
      <c r="BS363" s="251"/>
      <c r="BT363" s="251"/>
      <c r="BU363" s="251"/>
      <c r="BV363" s="251"/>
      <c r="BW363" s="251"/>
      <c r="BX363" s="251"/>
      <c r="BY363" s="251"/>
      <c r="BZ363" s="251"/>
      <c r="CA363" s="251"/>
      <c r="CB363" s="251"/>
      <c r="CC363" s="251"/>
      <c r="CD363" s="251"/>
      <c r="CE363" s="251"/>
      <c r="CF363" s="251"/>
      <c r="CG363" s="251"/>
      <c r="CH363" s="251"/>
      <c r="CI363" s="251"/>
      <c r="CJ363" s="251"/>
      <c r="CK363" s="251"/>
      <c r="CL363" s="251"/>
      <c r="CM363" s="251"/>
      <c r="CN363" s="251"/>
      <c r="CO363" s="251"/>
      <c r="CP363" s="251"/>
      <c r="CQ363" s="251"/>
      <c r="CR363" s="251"/>
      <c r="CS363" s="251"/>
      <c r="CT363" s="251"/>
      <c r="CU363" s="251"/>
      <c r="CV363" s="251"/>
      <c r="CW363" s="251"/>
      <c r="CX363" s="251"/>
      <c r="CY363" s="251"/>
      <c r="CZ363" s="251"/>
      <c r="DA363" s="251"/>
      <c r="DB363" s="251"/>
      <c r="DC363" s="251"/>
      <c r="DD363" s="251"/>
      <c r="DE363" s="251"/>
      <c r="DF363" s="251"/>
      <c r="DG363" s="251"/>
      <c r="DH363" s="251"/>
      <c r="DI363" s="251"/>
      <c r="DJ363" s="251"/>
      <c r="DK363" s="251"/>
      <c r="DL363" s="251"/>
      <c r="DM363" s="251"/>
      <c r="DN363" s="251"/>
      <c r="DO363" s="251"/>
      <c r="DP363" s="251"/>
      <c r="DQ363" s="251"/>
      <c r="DR363" s="251"/>
      <c r="DS363" s="251"/>
      <c r="DT363" s="251"/>
      <c r="DU363" s="251"/>
      <c r="DV363" s="251"/>
      <c r="DW363" s="251"/>
      <c r="DX363" s="251"/>
      <c r="DY363" s="251"/>
      <c r="DZ363" s="251"/>
      <c r="EA363" s="251"/>
      <c r="EB363" s="251"/>
      <c r="EC363" s="251"/>
      <c r="ED363" s="251"/>
      <c r="EE363" s="251"/>
      <c r="EF363" s="251"/>
      <c r="EG363" s="251"/>
      <c r="EH363" s="251"/>
      <c r="EI363" s="251"/>
      <c r="EJ363" s="251"/>
      <c r="EK363" s="251"/>
      <c r="EL363" s="251"/>
      <c r="EM363" s="251"/>
      <c r="EN363" s="251"/>
      <c r="EO363" s="251"/>
      <c r="EP363" s="251"/>
      <c r="EQ363" s="251"/>
      <c r="ER363" s="251"/>
      <c r="ES363" s="251"/>
      <c r="ET363" s="251"/>
      <c r="EU363" s="251"/>
      <c r="EV363" s="251"/>
      <c r="EW363" s="251"/>
      <c r="EX363" s="251"/>
      <c r="EY363" s="251"/>
      <c r="EZ363" s="251"/>
      <c r="FA363" s="251"/>
      <c r="FB363" s="251"/>
      <c r="FC363" s="251"/>
      <c r="FD363" s="251"/>
      <c r="FE363" s="251"/>
      <c r="FF363" s="251"/>
      <c r="FG363" s="251"/>
      <c r="FH363" s="251"/>
      <c r="FI363" s="251"/>
      <c r="FJ363" s="251"/>
      <c r="FK363" s="251"/>
      <c r="FL363" s="251"/>
      <c r="FM363" s="251"/>
      <c r="FN363" s="251"/>
      <c r="FO363" s="251"/>
      <c r="FP363" s="251"/>
      <c r="FQ363" s="251"/>
      <c r="FR363" s="251"/>
      <c r="FS363" s="251"/>
      <c r="FT363" s="251"/>
      <c r="FU363" s="251"/>
      <c r="FV363" s="251"/>
      <c r="FW363" s="251"/>
      <c r="FX363" s="251"/>
      <c r="FY363" s="251"/>
      <c r="FZ363" s="251"/>
      <c r="GA363" s="251"/>
      <c r="GB363" s="251"/>
      <c r="GC363" s="251"/>
      <c r="GD363" s="251"/>
      <c r="GE363" s="251"/>
      <c r="GF363" s="251"/>
      <c r="GG363" s="251"/>
      <c r="GH363" s="251"/>
      <c r="GI363" s="251"/>
      <c r="GJ363" s="251"/>
      <c r="GK363" s="251"/>
      <c r="GL363" s="251"/>
      <c r="GM363" s="251"/>
      <c r="GN363" s="251"/>
      <c r="GO363" s="251"/>
      <c r="GP363" s="251"/>
      <c r="GQ363" s="251"/>
      <c r="GR363" s="251"/>
      <c r="GS363" s="251"/>
      <c r="GT363" s="251"/>
      <c r="GU363" s="251"/>
      <c r="GV363" s="251"/>
      <c r="GW363" s="251"/>
      <c r="GX363" s="251"/>
      <c r="GY363" s="251"/>
      <c r="GZ363" s="251"/>
      <c r="HA363" s="251"/>
      <c r="HB363" s="251"/>
      <c r="HC363" s="251"/>
      <c r="HD363" s="251"/>
      <c r="HE363" s="251"/>
      <c r="HF363" s="251"/>
      <c r="HG363" s="251"/>
      <c r="HH363" s="251"/>
      <c r="HI363" s="251"/>
      <c r="HJ363" s="251"/>
      <c r="HK363" s="251"/>
      <c r="HL363" s="251"/>
      <c r="HM363" s="251"/>
      <c r="HN363" s="251"/>
      <c r="HO363" s="251"/>
      <c r="HP363" s="251"/>
      <c r="HQ363" s="251"/>
      <c r="HR363" s="251"/>
      <c r="HS363" s="251"/>
      <c r="HT363" s="251"/>
      <c r="HU363" s="251"/>
      <c r="HV363" s="251"/>
      <c r="HW363" s="251"/>
      <c r="HX363" s="251"/>
      <c r="HY363" s="251"/>
      <c r="HZ363" s="251"/>
      <c r="IA363" s="251"/>
      <c r="IB363" s="251"/>
      <c r="IC363" s="251"/>
      <c r="ID363" s="251"/>
      <c r="IE363" s="251"/>
      <c r="IF363" s="251"/>
      <c r="IG363" s="251"/>
      <c r="IH363" s="251"/>
      <c r="II363" s="251"/>
      <c r="IJ363" s="251"/>
      <c r="IK363" s="251"/>
      <c r="IL363" s="251"/>
      <c r="IM363" s="251"/>
      <c r="IN363" s="251"/>
      <c r="IO363" s="251"/>
      <c r="IP363" s="251"/>
      <c r="IQ363" s="251"/>
      <c r="IR363" s="251"/>
      <c r="IS363" s="251"/>
      <c r="IT363" s="251"/>
      <c r="IU363" s="251"/>
      <c r="IV363" s="251"/>
    </row>
    <row r="364" spans="1:256" hidden="1">
      <c r="A364" s="822"/>
      <c r="B364" s="798"/>
      <c r="C364" s="247" t="s">
        <v>2</v>
      </c>
      <c r="D364" s="248">
        <f>D362+D363</f>
        <v>525806</v>
      </c>
      <c r="E364" s="249">
        <f t="shared" ref="E364:P364" si="157">E362+E363</f>
        <v>2660</v>
      </c>
      <c r="F364" s="249">
        <f t="shared" si="157"/>
        <v>0</v>
      </c>
      <c r="G364" s="249">
        <f t="shared" si="157"/>
        <v>0</v>
      </c>
      <c r="H364" s="249">
        <f t="shared" si="157"/>
        <v>0</v>
      </c>
      <c r="I364" s="249">
        <f t="shared" si="157"/>
        <v>0</v>
      </c>
      <c r="J364" s="249">
        <f t="shared" si="157"/>
        <v>0</v>
      </c>
      <c r="K364" s="249">
        <f t="shared" si="157"/>
        <v>2660</v>
      </c>
      <c r="L364" s="249">
        <f t="shared" si="157"/>
        <v>0</v>
      </c>
      <c r="M364" s="249">
        <f t="shared" si="157"/>
        <v>523146</v>
      </c>
      <c r="N364" s="249">
        <f t="shared" si="157"/>
        <v>523146</v>
      </c>
      <c r="O364" s="249">
        <f t="shared" si="157"/>
        <v>523146</v>
      </c>
      <c r="P364" s="249">
        <f t="shared" si="157"/>
        <v>0</v>
      </c>
      <c r="Q364" s="250"/>
      <c r="R364" s="250"/>
      <c r="S364" s="250"/>
      <c r="T364" s="250"/>
      <c r="U364" s="250"/>
      <c r="V364" s="251"/>
      <c r="W364" s="251"/>
      <c r="X364" s="251"/>
      <c r="Y364" s="251"/>
      <c r="Z364" s="251"/>
      <c r="AA364" s="251"/>
      <c r="AB364" s="251"/>
      <c r="AC364" s="251"/>
      <c r="AD364" s="251"/>
      <c r="AE364" s="251"/>
      <c r="AF364" s="251"/>
      <c r="AG364" s="251"/>
      <c r="AH364" s="251"/>
      <c r="AI364" s="251"/>
      <c r="AJ364" s="251"/>
      <c r="AK364" s="251"/>
      <c r="AL364" s="251"/>
      <c r="AM364" s="251"/>
      <c r="AN364" s="251"/>
      <c r="AO364" s="251"/>
      <c r="AP364" s="251"/>
      <c r="AQ364" s="251"/>
      <c r="AR364" s="251"/>
      <c r="AS364" s="251"/>
      <c r="AT364" s="251"/>
      <c r="AU364" s="251"/>
      <c r="AV364" s="251"/>
      <c r="AW364" s="251"/>
      <c r="AX364" s="251"/>
      <c r="AY364" s="251"/>
      <c r="AZ364" s="251"/>
      <c r="BA364" s="251"/>
      <c r="BB364" s="251"/>
      <c r="BC364" s="251"/>
      <c r="BD364" s="251"/>
      <c r="BE364" s="251"/>
      <c r="BF364" s="251"/>
      <c r="BG364" s="251"/>
      <c r="BH364" s="251"/>
      <c r="BI364" s="251"/>
      <c r="BJ364" s="251"/>
      <c r="BK364" s="251"/>
      <c r="BL364" s="251"/>
      <c r="BM364" s="251"/>
      <c r="BN364" s="251"/>
      <c r="BO364" s="251"/>
      <c r="BP364" s="251"/>
      <c r="BQ364" s="251"/>
      <c r="BR364" s="251"/>
      <c r="BS364" s="251"/>
      <c r="BT364" s="251"/>
      <c r="BU364" s="251"/>
      <c r="BV364" s="251"/>
      <c r="BW364" s="251"/>
      <c r="BX364" s="251"/>
      <c r="BY364" s="251"/>
      <c r="BZ364" s="251"/>
      <c r="CA364" s="251"/>
      <c r="CB364" s="251"/>
      <c r="CC364" s="251"/>
      <c r="CD364" s="251"/>
      <c r="CE364" s="251"/>
      <c r="CF364" s="251"/>
      <c r="CG364" s="251"/>
      <c r="CH364" s="251"/>
      <c r="CI364" s="251"/>
      <c r="CJ364" s="251"/>
      <c r="CK364" s="251"/>
      <c r="CL364" s="251"/>
      <c r="CM364" s="251"/>
      <c r="CN364" s="251"/>
      <c r="CO364" s="251"/>
      <c r="CP364" s="251"/>
      <c r="CQ364" s="251"/>
      <c r="CR364" s="251"/>
      <c r="CS364" s="251"/>
      <c r="CT364" s="251"/>
      <c r="CU364" s="251"/>
      <c r="CV364" s="251"/>
      <c r="CW364" s="251"/>
      <c r="CX364" s="251"/>
      <c r="CY364" s="251"/>
      <c r="CZ364" s="251"/>
      <c r="DA364" s="251"/>
      <c r="DB364" s="251"/>
      <c r="DC364" s="251"/>
      <c r="DD364" s="251"/>
      <c r="DE364" s="251"/>
      <c r="DF364" s="251"/>
      <c r="DG364" s="251"/>
      <c r="DH364" s="251"/>
      <c r="DI364" s="251"/>
      <c r="DJ364" s="251"/>
      <c r="DK364" s="251"/>
      <c r="DL364" s="251"/>
      <c r="DM364" s="251"/>
      <c r="DN364" s="251"/>
      <c r="DO364" s="251"/>
      <c r="DP364" s="251"/>
      <c r="DQ364" s="251"/>
      <c r="DR364" s="251"/>
      <c r="DS364" s="251"/>
      <c r="DT364" s="251"/>
      <c r="DU364" s="251"/>
      <c r="DV364" s="251"/>
      <c r="DW364" s="251"/>
      <c r="DX364" s="251"/>
      <c r="DY364" s="251"/>
      <c r="DZ364" s="251"/>
      <c r="EA364" s="251"/>
      <c r="EB364" s="251"/>
      <c r="EC364" s="251"/>
      <c r="ED364" s="251"/>
      <c r="EE364" s="251"/>
      <c r="EF364" s="251"/>
      <c r="EG364" s="251"/>
      <c r="EH364" s="251"/>
      <c r="EI364" s="251"/>
      <c r="EJ364" s="251"/>
      <c r="EK364" s="251"/>
      <c r="EL364" s="251"/>
      <c r="EM364" s="251"/>
      <c r="EN364" s="251"/>
      <c r="EO364" s="251"/>
      <c r="EP364" s="251"/>
      <c r="EQ364" s="251"/>
      <c r="ER364" s="251"/>
      <c r="ES364" s="251"/>
      <c r="ET364" s="251"/>
      <c r="EU364" s="251"/>
      <c r="EV364" s="251"/>
      <c r="EW364" s="251"/>
      <c r="EX364" s="251"/>
      <c r="EY364" s="251"/>
      <c r="EZ364" s="251"/>
      <c r="FA364" s="251"/>
      <c r="FB364" s="251"/>
      <c r="FC364" s="251"/>
      <c r="FD364" s="251"/>
      <c r="FE364" s="251"/>
      <c r="FF364" s="251"/>
      <c r="FG364" s="251"/>
      <c r="FH364" s="251"/>
      <c r="FI364" s="251"/>
      <c r="FJ364" s="251"/>
      <c r="FK364" s="251"/>
      <c r="FL364" s="251"/>
      <c r="FM364" s="251"/>
      <c r="FN364" s="251"/>
      <c r="FO364" s="251"/>
      <c r="FP364" s="251"/>
      <c r="FQ364" s="251"/>
      <c r="FR364" s="251"/>
      <c r="FS364" s="251"/>
      <c r="FT364" s="251"/>
      <c r="FU364" s="251"/>
      <c r="FV364" s="251"/>
      <c r="FW364" s="251"/>
      <c r="FX364" s="251"/>
      <c r="FY364" s="251"/>
      <c r="FZ364" s="251"/>
      <c r="GA364" s="251"/>
      <c r="GB364" s="251"/>
      <c r="GC364" s="251"/>
      <c r="GD364" s="251"/>
      <c r="GE364" s="251"/>
      <c r="GF364" s="251"/>
      <c r="GG364" s="251"/>
      <c r="GH364" s="251"/>
      <c r="GI364" s="251"/>
      <c r="GJ364" s="251"/>
      <c r="GK364" s="251"/>
      <c r="GL364" s="251"/>
      <c r="GM364" s="251"/>
      <c r="GN364" s="251"/>
      <c r="GO364" s="251"/>
      <c r="GP364" s="251"/>
      <c r="GQ364" s="251"/>
      <c r="GR364" s="251"/>
      <c r="GS364" s="251"/>
      <c r="GT364" s="251"/>
      <c r="GU364" s="251"/>
      <c r="GV364" s="251"/>
      <c r="GW364" s="251"/>
      <c r="GX364" s="251"/>
      <c r="GY364" s="251"/>
      <c r="GZ364" s="251"/>
      <c r="HA364" s="251"/>
      <c r="HB364" s="251"/>
      <c r="HC364" s="251"/>
      <c r="HD364" s="251"/>
      <c r="HE364" s="251"/>
      <c r="HF364" s="251"/>
      <c r="HG364" s="251"/>
      <c r="HH364" s="251"/>
      <c r="HI364" s="251"/>
      <c r="HJ364" s="251"/>
      <c r="HK364" s="251"/>
      <c r="HL364" s="251"/>
      <c r="HM364" s="251"/>
      <c r="HN364" s="251"/>
      <c r="HO364" s="251"/>
      <c r="HP364" s="251"/>
      <c r="HQ364" s="251"/>
      <c r="HR364" s="251"/>
      <c r="HS364" s="251"/>
      <c r="HT364" s="251"/>
      <c r="HU364" s="251"/>
      <c r="HV364" s="251"/>
      <c r="HW364" s="251"/>
      <c r="HX364" s="251"/>
      <c r="HY364" s="251"/>
      <c r="HZ364" s="251"/>
      <c r="IA364" s="251"/>
      <c r="IB364" s="251"/>
      <c r="IC364" s="251"/>
      <c r="ID364" s="251"/>
      <c r="IE364" s="251"/>
      <c r="IF364" s="251"/>
      <c r="IG364" s="251"/>
      <c r="IH364" s="251"/>
      <c r="II364" s="251"/>
      <c r="IJ364" s="251"/>
      <c r="IK364" s="251"/>
      <c r="IL364" s="251"/>
      <c r="IM364" s="251"/>
      <c r="IN364" s="251"/>
      <c r="IO364" s="251"/>
      <c r="IP364" s="251"/>
      <c r="IQ364" s="251"/>
      <c r="IR364" s="251"/>
      <c r="IS364" s="251"/>
      <c r="IT364" s="251"/>
      <c r="IU364" s="251"/>
      <c r="IV364" s="251"/>
    </row>
    <row r="365" spans="1:256" hidden="1">
      <c r="A365" s="820">
        <v>90019</v>
      </c>
      <c r="B365" s="796" t="s">
        <v>599</v>
      </c>
      <c r="C365" s="238" t="s">
        <v>0</v>
      </c>
      <c r="D365" s="239">
        <f t="shared" si="150"/>
        <v>910000</v>
      </c>
      <c r="E365" s="240">
        <f t="shared" si="151"/>
        <v>910000</v>
      </c>
      <c r="F365" s="240">
        <f t="shared" si="152"/>
        <v>910000</v>
      </c>
      <c r="G365" s="240">
        <v>843600</v>
      </c>
      <c r="H365" s="240">
        <v>66400</v>
      </c>
      <c r="I365" s="240">
        <v>0</v>
      </c>
      <c r="J365" s="240">
        <v>0</v>
      </c>
      <c r="K365" s="240">
        <v>0</v>
      </c>
      <c r="L365" s="240">
        <v>0</v>
      </c>
      <c r="M365" s="240">
        <f t="shared" si="154"/>
        <v>0</v>
      </c>
      <c r="N365" s="240">
        <v>0</v>
      </c>
      <c r="O365" s="240">
        <v>0</v>
      </c>
      <c r="P365" s="240">
        <v>0</v>
      </c>
      <c r="Q365" s="241"/>
      <c r="R365" s="241"/>
      <c r="S365" s="241"/>
      <c r="T365" s="241"/>
      <c r="U365" s="241"/>
      <c r="V365" s="231"/>
      <c r="W365" s="231"/>
      <c r="X365" s="231"/>
      <c r="Y365" s="231"/>
      <c r="Z365" s="231"/>
      <c r="AA365" s="231"/>
      <c r="AB365" s="231"/>
      <c r="AC365" s="231"/>
      <c r="AD365" s="231"/>
      <c r="AE365" s="231"/>
      <c r="AF365" s="231"/>
      <c r="AG365" s="231"/>
      <c r="AH365" s="231"/>
      <c r="AI365" s="231"/>
      <c r="AJ365" s="231"/>
      <c r="AK365" s="231"/>
      <c r="AL365" s="231"/>
      <c r="AM365" s="231"/>
      <c r="AN365" s="231"/>
      <c r="AO365" s="231"/>
      <c r="AP365" s="231"/>
      <c r="AQ365" s="231"/>
      <c r="AR365" s="231"/>
      <c r="AS365" s="231"/>
      <c r="AT365" s="231"/>
      <c r="AU365" s="231"/>
      <c r="AV365" s="231"/>
      <c r="AW365" s="231"/>
      <c r="AX365" s="231"/>
      <c r="AY365" s="231"/>
      <c r="AZ365" s="231"/>
      <c r="BA365" s="231"/>
      <c r="BB365" s="231"/>
      <c r="BC365" s="231"/>
      <c r="BD365" s="231"/>
      <c r="BE365" s="231"/>
      <c r="BF365" s="231"/>
      <c r="BG365" s="231"/>
      <c r="BH365" s="231"/>
      <c r="BI365" s="231"/>
      <c r="BJ365" s="231"/>
      <c r="BK365" s="231"/>
      <c r="BL365" s="231"/>
      <c r="BM365" s="231"/>
      <c r="BN365" s="231"/>
      <c r="BO365" s="231"/>
      <c r="BP365" s="231"/>
      <c r="BQ365" s="231"/>
      <c r="BR365" s="231"/>
      <c r="BS365" s="231"/>
      <c r="BT365" s="231"/>
      <c r="BU365" s="231"/>
      <c r="BV365" s="231"/>
      <c r="BW365" s="231"/>
      <c r="BX365" s="231"/>
      <c r="BY365" s="231"/>
      <c r="BZ365" s="231"/>
      <c r="CA365" s="231"/>
      <c r="CB365" s="231"/>
      <c r="CC365" s="231"/>
      <c r="CD365" s="231"/>
      <c r="CE365" s="231"/>
      <c r="CF365" s="231"/>
      <c r="CG365" s="231"/>
      <c r="CH365" s="231"/>
      <c r="CI365" s="231"/>
      <c r="CJ365" s="231"/>
      <c r="CK365" s="231"/>
      <c r="CL365" s="231"/>
      <c r="CM365" s="231"/>
      <c r="CN365" s="231"/>
      <c r="CO365" s="231"/>
      <c r="CP365" s="231"/>
      <c r="CQ365" s="231"/>
      <c r="CR365" s="231"/>
      <c r="CS365" s="231"/>
      <c r="CT365" s="231"/>
      <c r="CU365" s="231"/>
      <c r="CV365" s="231"/>
      <c r="CW365" s="231"/>
      <c r="CX365" s="231"/>
      <c r="CY365" s="231"/>
      <c r="CZ365" s="231"/>
      <c r="DA365" s="231"/>
      <c r="DB365" s="231"/>
      <c r="DC365" s="231"/>
      <c r="DD365" s="231"/>
      <c r="DE365" s="231"/>
      <c r="DF365" s="231"/>
      <c r="DG365" s="231"/>
      <c r="DH365" s="231"/>
      <c r="DI365" s="231"/>
      <c r="DJ365" s="231"/>
      <c r="DK365" s="231"/>
      <c r="DL365" s="231"/>
      <c r="DM365" s="231"/>
      <c r="DN365" s="231"/>
      <c r="DO365" s="231"/>
      <c r="DP365" s="231"/>
      <c r="DQ365" s="231"/>
      <c r="DR365" s="231"/>
      <c r="DS365" s="231"/>
      <c r="DT365" s="231"/>
      <c r="DU365" s="231"/>
      <c r="DV365" s="231"/>
      <c r="DW365" s="231"/>
      <c r="DX365" s="231"/>
      <c r="DY365" s="231"/>
      <c r="DZ365" s="231"/>
      <c r="EA365" s="231"/>
      <c r="EB365" s="231"/>
      <c r="EC365" s="231"/>
      <c r="ED365" s="231"/>
      <c r="EE365" s="231"/>
      <c r="EF365" s="231"/>
      <c r="EG365" s="231"/>
      <c r="EH365" s="231"/>
      <c r="EI365" s="231"/>
      <c r="EJ365" s="231"/>
      <c r="EK365" s="231"/>
      <c r="EL365" s="231"/>
      <c r="EM365" s="231"/>
      <c r="EN365" s="231"/>
      <c r="EO365" s="231"/>
      <c r="EP365" s="231"/>
      <c r="EQ365" s="231"/>
      <c r="ER365" s="231"/>
      <c r="ES365" s="231"/>
      <c r="ET365" s="231"/>
      <c r="EU365" s="231"/>
      <c r="EV365" s="231"/>
      <c r="EW365" s="231"/>
      <c r="EX365" s="231"/>
      <c r="EY365" s="231"/>
      <c r="EZ365" s="231"/>
      <c r="FA365" s="231"/>
      <c r="FB365" s="231"/>
      <c r="FC365" s="231"/>
      <c r="FD365" s="231"/>
      <c r="FE365" s="231"/>
      <c r="FF365" s="231"/>
      <c r="FG365" s="231"/>
      <c r="FH365" s="231"/>
      <c r="FI365" s="231"/>
      <c r="FJ365" s="231"/>
      <c r="FK365" s="231"/>
      <c r="FL365" s="231"/>
      <c r="FM365" s="231"/>
      <c r="FN365" s="231"/>
      <c r="FO365" s="231"/>
      <c r="FP365" s="231"/>
      <c r="FQ365" s="231"/>
      <c r="FR365" s="231"/>
      <c r="FS365" s="231"/>
      <c r="FT365" s="231"/>
      <c r="FU365" s="231"/>
      <c r="FV365" s="231"/>
      <c r="FW365" s="231"/>
      <c r="FX365" s="231"/>
      <c r="FY365" s="231"/>
      <c r="FZ365" s="231"/>
      <c r="GA365" s="231"/>
      <c r="GB365" s="231"/>
      <c r="GC365" s="231"/>
      <c r="GD365" s="231"/>
      <c r="GE365" s="231"/>
      <c r="GF365" s="231"/>
      <c r="GG365" s="231"/>
      <c r="GH365" s="231"/>
      <c r="GI365" s="231"/>
      <c r="GJ365" s="231"/>
      <c r="GK365" s="231"/>
      <c r="GL365" s="231"/>
      <c r="GM365" s="231"/>
      <c r="GN365" s="231"/>
      <c r="GO365" s="231"/>
      <c r="GP365" s="231"/>
      <c r="GQ365" s="231"/>
      <c r="GR365" s="231"/>
      <c r="GS365" s="231"/>
      <c r="GT365" s="231"/>
      <c r="GU365" s="231"/>
      <c r="GV365" s="231"/>
      <c r="GW365" s="231"/>
      <c r="GX365" s="231"/>
      <c r="GY365" s="231"/>
      <c r="GZ365" s="231"/>
      <c r="HA365" s="231"/>
      <c r="HB365" s="231"/>
      <c r="HC365" s="231"/>
      <c r="HD365" s="231"/>
      <c r="HE365" s="231"/>
      <c r="HF365" s="231"/>
      <c r="HG365" s="231"/>
      <c r="HH365" s="231"/>
      <c r="HI365" s="231"/>
      <c r="HJ365" s="231"/>
      <c r="HK365" s="231"/>
      <c r="HL365" s="231"/>
      <c r="HM365" s="231"/>
      <c r="HN365" s="231"/>
      <c r="HO365" s="231"/>
      <c r="HP365" s="231"/>
      <c r="HQ365" s="231"/>
      <c r="HR365" s="231"/>
      <c r="HS365" s="231"/>
      <c r="HT365" s="231"/>
      <c r="HU365" s="231"/>
      <c r="HV365" s="231"/>
      <c r="HW365" s="231"/>
      <c r="HX365" s="231"/>
      <c r="HY365" s="231"/>
      <c r="HZ365" s="231"/>
      <c r="IA365" s="231"/>
      <c r="IB365" s="231"/>
      <c r="IC365" s="231"/>
      <c r="ID365" s="231"/>
      <c r="IE365" s="231"/>
      <c r="IF365" s="231"/>
      <c r="IG365" s="231"/>
      <c r="IH365" s="231"/>
      <c r="II365" s="231"/>
      <c r="IJ365" s="231"/>
      <c r="IK365" s="231"/>
      <c r="IL365" s="231"/>
      <c r="IM365" s="231"/>
      <c r="IN365" s="231"/>
      <c r="IO365" s="231"/>
      <c r="IP365" s="231"/>
      <c r="IQ365" s="231"/>
      <c r="IR365" s="231"/>
      <c r="IS365" s="231"/>
      <c r="IT365" s="231"/>
      <c r="IU365" s="231"/>
      <c r="IV365" s="231"/>
    </row>
    <row r="366" spans="1:256" hidden="1">
      <c r="A366" s="821"/>
      <c r="B366" s="797"/>
      <c r="C366" s="238" t="s">
        <v>1</v>
      </c>
      <c r="D366" s="239">
        <f t="shared" si="150"/>
        <v>0</v>
      </c>
      <c r="E366" s="240">
        <f t="shared" si="151"/>
        <v>0</v>
      </c>
      <c r="F366" s="240">
        <f t="shared" si="152"/>
        <v>0</v>
      </c>
      <c r="G366" s="240"/>
      <c r="H366" s="240"/>
      <c r="I366" s="240"/>
      <c r="J366" s="240"/>
      <c r="K366" s="240"/>
      <c r="L366" s="240"/>
      <c r="M366" s="240">
        <f t="shared" si="154"/>
        <v>0</v>
      </c>
      <c r="N366" s="240"/>
      <c r="O366" s="240"/>
      <c r="P366" s="240"/>
      <c r="Q366" s="241"/>
      <c r="R366" s="241"/>
      <c r="S366" s="241"/>
      <c r="T366" s="241"/>
      <c r="U366" s="241"/>
      <c r="V366" s="231"/>
      <c r="W366" s="231"/>
      <c r="X366" s="231"/>
      <c r="Y366" s="231"/>
      <c r="Z366" s="231"/>
      <c r="AA366" s="231"/>
      <c r="AB366" s="231"/>
      <c r="AC366" s="231"/>
      <c r="AD366" s="231"/>
      <c r="AE366" s="231"/>
      <c r="AF366" s="231"/>
      <c r="AG366" s="231"/>
      <c r="AH366" s="231"/>
      <c r="AI366" s="231"/>
      <c r="AJ366" s="231"/>
      <c r="AK366" s="231"/>
      <c r="AL366" s="231"/>
      <c r="AM366" s="231"/>
      <c r="AN366" s="231"/>
      <c r="AO366" s="231"/>
      <c r="AP366" s="231"/>
      <c r="AQ366" s="231"/>
      <c r="AR366" s="231"/>
      <c r="AS366" s="231"/>
      <c r="AT366" s="231"/>
      <c r="AU366" s="231"/>
      <c r="AV366" s="231"/>
      <c r="AW366" s="231"/>
      <c r="AX366" s="231"/>
      <c r="AY366" s="231"/>
      <c r="AZ366" s="231"/>
      <c r="BA366" s="231"/>
      <c r="BB366" s="231"/>
      <c r="BC366" s="231"/>
      <c r="BD366" s="231"/>
      <c r="BE366" s="231"/>
      <c r="BF366" s="231"/>
      <c r="BG366" s="231"/>
      <c r="BH366" s="231"/>
      <c r="BI366" s="231"/>
      <c r="BJ366" s="231"/>
      <c r="BK366" s="231"/>
      <c r="BL366" s="231"/>
      <c r="BM366" s="231"/>
      <c r="BN366" s="231"/>
      <c r="BO366" s="231"/>
      <c r="BP366" s="231"/>
      <c r="BQ366" s="231"/>
      <c r="BR366" s="231"/>
      <c r="BS366" s="231"/>
      <c r="BT366" s="231"/>
      <c r="BU366" s="231"/>
      <c r="BV366" s="231"/>
      <c r="BW366" s="231"/>
      <c r="BX366" s="231"/>
      <c r="BY366" s="231"/>
      <c r="BZ366" s="231"/>
      <c r="CA366" s="231"/>
      <c r="CB366" s="231"/>
      <c r="CC366" s="231"/>
      <c r="CD366" s="231"/>
      <c r="CE366" s="231"/>
      <c r="CF366" s="231"/>
      <c r="CG366" s="231"/>
      <c r="CH366" s="231"/>
      <c r="CI366" s="231"/>
      <c r="CJ366" s="231"/>
      <c r="CK366" s="231"/>
      <c r="CL366" s="231"/>
      <c r="CM366" s="231"/>
      <c r="CN366" s="231"/>
      <c r="CO366" s="231"/>
      <c r="CP366" s="231"/>
      <c r="CQ366" s="231"/>
      <c r="CR366" s="231"/>
      <c r="CS366" s="231"/>
      <c r="CT366" s="231"/>
      <c r="CU366" s="231"/>
      <c r="CV366" s="231"/>
      <c r="CW366" s="231"/>
      <c r="CX366" s="231"/>
      <c r="CY366" s="231"/>
      <c r="CZ366" s="231"/>
      <c r="DA366" s="231"/>
      <c r="DB366" s="231"/>
      <c r="DC366" s="231"/>
      <c r="DD366" s="231"/>
      <c r="DE366" s="231"/>
      <c r="DF366" s="231"/>
      <c r="DG366" s="231"/>
      <c r="DH366" s="231"/>
      <c r="DI366" s="231"/>
      <c r="DJ366" s="231"/>
      <c r="DK366" s="231"/>
      <c r="DL366" s="231"/>
      <c r="DM366" s="231"/>
      <c r="DN366" s="231"/>
      <c r="DO366" s="231"/>
      <c r="DP366" s="231"/>
      <c r="DQ366" s="231"/>
      <c r="DR366" s="231"/>
      <c r="DS366" s="231"/>
      <c r="DT366" s="231"/>
      <c r="DU366" s="231"/>
      <c r="DV366" s="231"/>
      <c r="DW366" s="231"/>
      <c r="DX366" s="231"/>
      <c r="DY366" s="231"/>
      <c r="DZ366" s="231"/>
      <c r="EA366" s="231"/>
      <c r="EB366" s="231"/>
      <c r="EC366" s="231"/>
      <c r="ED366" s="231"/>
      <c r="EE366" s="231"/>
      <c r="EF366" s="231"/>
      <c r="EG366" s="231"/>
      <c r="EH366" s="231"/>
      <c r="EI366" s="231"/>
      <c r="EJ366" s="231"/>
      <c r="EK366" s="231"/>
      <c r="EL366" s="231"/>
      <c r="EM366" s="231"/>
      <c r="EN366" s="231"/>
      <c r="EO366" s="231"/>
      <c r="EP366" s="231"/>
      <c r="EQ366" s="231"/>
      <c r="ER366" s="231"/>
      <c r="ES366" s="231"/>
      <c r="ET366" s="231"/>
      <c r="EU366" s="231"/>
      <c r="EV366" s="231"/>
      <c r="EW366" s="231"/>
      <c r="EX366" s="231"/>
      <c r="EY366" s="231"/>
      <c r="EZ366" s="231"/>
      <c r="FA366" s="231"/>
      <c r="FB366" s="231"/>
      <c r="FC366" s="231"/>
      <c r="FD366" s="231"/>
      <c r="FE366" s="231"/>
      <c r="FF366" s="231"/>
      <c r="FG366" s="231"/>
      <c r="FH366" s="231"/>
      <c r="FI366" s="231"/>
      <c r="FJ366" s="231"/>
      <c r="FK366" s="231"/>
      <c r="FL366" s="231"/>
      <c r="FM366" s="231"/>
      <c r="FN366" s="231"/>
      <c r="FO366" s="231"/>
      <c r="FP366" s="231"/>
      <c r="FQ366" s="231"/>
      <c r="FR366" s="231"/>
      <c r="FS366" s="231"/>
      <c r="FT366" s="231"/>
      <c r="FU366" s="231"/>
      <c r="FV366" s="231"/>
      <c r="FW366" s="231"/>
      <c r="FX366" s="231"/>
      <c r="FY366" s="231"/>
      <c r="FZ366" s="231"/>
      <c r="GA366" s="231"/>
      <c r="GB366" s="231"/>
      <c r="GC366" s="231"/>
      <c r="GD366" s="231"/>
      <c r="GE366" s="231"/>
      <c r="GF366" s="231"/>
      <c r="GG366" s="231"/>
      <c r="GH366" s="231"/>
      <c r="GI366" s="231"/>
      <c r="GJ366" s="231"/>
      <c r="GK366" s="231"/>
      <c r="GL366" s="231"/>
      <c r="GM366" s="231"/>
      <c r="GN366" s="231"/>
      <c r="GO366" s="231"/>
      <c r="GP366" s="231"/>
      <c r="GQ366" s="231"/>
      <c r="GR366" s="231"/>
      <c r="GS366" s="231"/>
      <c r="GT366" s="231"/>
      <c r="GU366" s="231"/>
      <c r="GV366" s="231"/>
      <c r="GW366" s="231"/>
      <c r="GX366" s="231"/>
      <c r="GY366" s="231"/>
      <c r="GZ366" s="231"/>
      <c r="HA366" s="231"/>
      <c r="HB366" s="231"/>
      <c r="HC366" s="231"/>
      <c r="HD366" s="231"/>
      <c r="HE366" s="231"/>
      <c r="HF366" s="231"/>
      <c r="HG366" s="231"/>
      <c r="HH366" s="231"/>
      <c r="HI366" s="231"/>
      <c r="HJ366" s="231"/>
      <c r="HK366" s="231"/>
      <c r="HL366" s="231"/>
      <c r="HM366" s="231"/>
      <c r="HN366" s="231"/>
      <c r="HO366" s="231"/>
      <c r="HP366" s="231"/>
      <c r="HQ366" s="231"/>
      <c r="HR366" s="231"/>
      <c r="HS366" s="231"/>
      <c r="HT366" s="231"/>
      <c r="HU366" s="231"/>
      <c r="HV366" s="231"/>
      <c r="HW366" s="231"/>
      <c r="HX366" s="231"/>
      <c r="HY366" s="231"/>
      <c r="HZ366" s="231"/>
      <c r="IA366" s="231"/>
      <c r="IB366" s="231"/>
      <c r="IC366" s="231"/>
      <c r="ID366" s="231"/>
      <c r="IE366" s="231"/>
      <c r="IF366" s="231"/>
      <c r="IG366" s="231"/>
      <c r="IH366" s="231"/>
      <c r="II366" s="231"/>
      <c r="IJ366" s="231"/>
      <c r="IK366" s="231"/>
      <c r="IL366" s="231"/>
      <c r="IM366" s="231"/>
      <c r="IN366" s="231"/>
      <c r="IO366" s="231"/>
      <c r="IP366" s="231"/>
      <c r="IQ366" s="231"/>
      <c r="IR366" s="231"/>
      <c r="IS366" s="231"/>
      <c r="IT366" s="231"/>
      <c r="IU366" s="231"/>
      <c r="IV366" s="231"/>
    </row>
    <row r="367" spans="1:256" hidden="1">
      <c r="A367" s="822"/>
      <c r="B367" s="798"/>
      <c r="C367" s="238" t="s">
        <v>2</v>
      </c>
      <c r="D367" s="239">
        <f>D365+D366</f>
        <v>910000</v>
      </c>
      <c r="E367" s="240">
        <f t="shared" ref="E367:P367" si="158">E365+E366</f>
        <v>910000</v>
      </c>
      <c r="F367" s="240">
        <f t="shared" si="158"/>
        <v>910000</v>
      </c>
      <c r="G367" s="240">
        <f t="shared" si="158"/>
        <v>843600</v>
      </c>
      <c r="H367" s="240">
        <f t="shared" si="158"/>
        <v>66400</v>
      </c>
      <c r="I367" s="240">
        <f t="shared" si="158"/>
        <v>0</v>
      </c>
      <c r="J367" s="240">
        <f t="shared" si="158"/>
        <v>0</v>
      </c>
      <c r="K367" s="240">
        <f t="shared" si="158"/>
        <v>0</v>
      </c>
      <c r="L367" s="240">
        <f t="shared" si="158"/>
        <v>0</v>
      </c>
      <c r="M367" s="240">
        <f t="shared" si="158"/>
        <v>0</v>
      </c>
      <c r="N367" s="240">
        <f t="shared" si="158"/>
        <v>0</v>
      </c>
      <c r="O367" s="240">
        <f t="shared" si="158"/>
        <v>0</v>
      </c>
      <c r="P367" s="240">
        <f t="shared" si="158"/>
        <v>0</v>
      </c>
      <c r="Q367" s="241"/>
      <c r="R367" s="241"/>
      <c r="S367" s="241"/>
      <c r="T367" s="241"/>
      <c r="U367" s="241"/>
      <c r="V367" s="231"/>
      <c r="W367" s="231"/>
      <c r="X367" s="231"/>
      <c r="Y367" s="231"/>
      <c r="Z367" s="231"/>
      <c r="AA367" s="231"/>
      <c r="AB367" s="231"/>
      <c r="AC367" s="231"/>
      <c r="AD367" s="231"/>
      <c r="AE367" s="231"/>
      <c r="AF367" s="231"/>
      <c r="AG367" s="231"/>
      <c r="AH367" s="231"/>
      <c r="AI367" s="231"/>
      <c r="AJ367" s="231"/>
      <c r="AK367" s="231"/>
      <c r="AL367" s="231"/>
      <c r="AM367" s="231"/>
      <c r="AN367" s="231"/>
      <c r="AO367" s="231"/>
      <c r="AP367" s="231"/>
      <c r="AQ367" s="231"/>
      <c r="AR367" s="231"/>
      <c r="AS367" s="231"/>
      <c r="AT367" s="231"/>
      <c r="AU367" s="231"/>
      <c r="AV367" s="231"/>
      <c r="AW367" s="231"/>
      <c r="AX367" s="231"/>
      <c r="AY367" s="231"/>
      <c r="AZ367" s="231"/>
      <c r="BA367" s="231"/>
      <c r="BB367" s="231"/>
      <c r="BC367" s="231"/>
      <c r="BD367" s="231"/>
      <c r="BE367" s="231"/>
      <c r="BF367" s="231"/>
      <c r="BG367" s="231"/>
      <c r="BH367" s="231"/>
      <c r="BI367" s="231"/>
      <c r="BJ367" s="231"/>
      <c r="BK367" s="231"/>
      <c r="BL367" s="231"/>
      <c r="BM367" s="231"/>
      <c r="BN367" s="231"/>
      <c r="BO367" s="231"/>
      <c r="BP367" s="231"/>
      <c r="BQ367" s="231"/>
      <c r="BR367" s="231"/>
      <c r="BS367" s="231"/>
      <c r="BT367" s="231"/>
      <c r="BU367" s="231"/>
      <c r="BV367" s="231"/>
      <c r="BW367" s="231"/>
      <c r="BX367" s="231"/>
      <c r="BY367" s="231"/>
      <c r="BZ367" s="231"/>
      <c r="CA367" s="231"/>
      <c r="CB367" s="231"/>
      <c r="CC367" s="231"/>
      <c r="CD367" s="231"/>
      <c r="CE367" s="231"/>
      <c r="CF367" s="231"/>
      <c r="CG367" s="231"/>
      <c r="CH367" s="231"/>
      <c r="CI367" s="231"/>
      <c r="CJ367" s="231"/>
      <c r="CK367" s="231"/>
      <c r="CL367" s="231"/>
      <c r="CM367" s="231"/>
      <c r="CN367" s="231"/>
      <c r="CO367" s="231"/>
      <c r="CP367" s="231"/>
      <c r="CQ367" s="231"/>
      <c r="CR367" s="231"/>
      <c r="CS367" s="231"/>
      <c r="CT367" s="231"/>
      <c r="CU367" s="231"/>
      <c r="CV367" s="231"/>
      <c r="CW367" s="231"/>
      <c r="CX367" s="231"/>
      <c r="CY367" s="231"/>
      <c r="CZ367" s="231"/>
      <c r="DA367" s="231"/>
      <c r="DB367" s="231"/>
      <c r="DC367" s="231"/>
      <c r="DD367" s="231"/>
      <c r="DE367" s="231"/>
      <c r="DF367" s="231"/>
      <c r="DG367" s="231"/>
      <c r="DH367" s="231"/>
      <c r="DI367" s="231"/>
      <c r="DJ367" s="231"/>
      <c r="DK367" s="231"/>
      <c r="DL367" s="231"/>
      <c r="DM367" s="231"/>
      <c r="DN367" s="231"/>
      <c r="DO367" s="231"/>
      <c r="DP367" s="231"/>
      <c r="DQ367" s="231"/>
      <c r="DR367" s="231"/>
      <c r="DS367" s="231"/>
      <c r="DT367" s="231"/>
      <c r="DU367" s="231"/>
      <c r="DV367" s="231"/>
      <c r="DW367" s="231"/>
      <c r="DX367" s="231"/>
      <c r="DY367" s="231"/>
      <c r="DZ367" s="231"/>
      <c r="EA367" s="231"/>
      <c r="EB367" s="231"/>
      <c r="EC367" s="231"/>
      <c r="ED367" s="231"/>
      <c r="EE367" s="231"/>
      <c r="EF367" s="231"/>
      <c r="EG367" s="231"/>
      <c r="EH367" s="231"/>
      <c r="EI367" s="231"/>
      <c r="EJ367" s="231"/>
      <c r="EK367" s="231"/>
      <c r="EL367" s="231"/>
      <c r="EM367" s="231"/>
      <c r="EN367" s="231"/>
      <c r="EO367" s="231"/>
      <c r="EP367" s="231"/>
      <c r="EQ367" s="231"/>
      <c r="ER367" s="231"/>
      <c r="ES367" s="231"/>
      <c r="ET367" s="231"/>
      <c r="EU367" s="231"/>
      <c r="EV367" s="231"/>
      <c r="EW367" s="231"/>
      <c r="EX367" s="231"/>
      <c r="EY367" s="231"/>
      <c r="EZ367" s="231"/>
      <c r="FA367" s="231"/>
      <c r="FB367" s="231"/>
      <c r="FC367" s="231"/>
      <c r="FD367" s="231"/>
      <c r="FE367" s="231"/>
      <c r="FF367" s="231"/>
      <c r="FG367" s="231"/>
      <c r="FH367" s="231"/>
      <c r="FI367" s="231"/>
      <c r="FJ367" s="231"/>
      <c r="FK367" s="231"/>
      <c r="FL367" s="231"/>
      <c r="FM367" s="231"/>
      <c r="FN367" s="231"/>
      <c r="FO367" s="231"/>
      <c r="FP367" s="231"/>
      <c r="FQ367" s="231"/>
      <c r="FR367" s="231"/>
      <c r="FS367" s="231"/>
      <c r="FT367" s="231"/>
      <c r="FU367" s="231"/>
      <c r="FV367" s="231"/>
      <c r="FW367" s="231"/>
      <c r="FX367" s="231"/>
      <c r="FY367" s="231"/>
      <c r="FZ367" s="231"/>
      <c r="GA367" s="231"/>
      <c r="GB367" s="231"/>
      <c r="GC367" s="231"/>
      <c r="GD367" s="231"/>
      <c r="GE367" s="231"/>
      <c r="GF367" s="231"/>
      <c r="GG367" s="231"/>
      <c r="GH367" s="231"/>
      <c r="GI367" s="231"/>
      <c r="GJ367" s="231"/>
      <c r="GK367" s="231"/>
      <c r="GL367" s="231"/>
      <c r="GM367" s="231"/>
      <c r="GN367" s="231"/>
      <c r="GO367" s="231"/>
      <c r="GP367" s="231"/>
      <c r="GQ367" s="231"/>
      <c r="GR367" s="231"/>
      <c r="GS367" s="231"/>
      <c r="GT367" s="231"/>
      <c r="GU367" s="231"/>
      <c r="GV367" s="231"/>
      <c r="GW367" s="231"/>
      <c r="GX367" s="231"/>
      <c r="GY367" s="231"/>
      <c r="GZ367" s="231"/>
      <c r="HA367" s="231"/>
      <c r="HB367" s="231"/>
      <c r="HC367" s="231"/>
      <c r="HD367" s="231"/>
      <c r="HE367" s="231"/>
      <c r="HF367" s="231"/>
      <c r="HG367" s="231"/>
      <c r="HH367" s="231"/>
      <c r="HI367" s="231"/>
      <c r="HJ367" s="231"/>
      <c r="HK367" s="231"/>
      <c r="HL367" s="231"/>
      <c r="HM367" s="231"/>
      <c r="HN367" s="231"/>
      <c r="HO367" s="231"/>
      <c r="HP367" s="231"/>
      <c r="HQ367" s="231"/>
      <c r="HR367" s="231"/>
      <c r="HS367" s="231"/>
      <c r="HT367" s="231"/>
      <c r="HU367" s="231"/>
      <c r="HV367" s="231"/>
      <c r="HW367" s="231"/>
      <c r="HX367" s="231"/>
      <c r="HY367" s="231"/>
      <c r="HZ367" s="231"/>
      <c r="IA367" s="231"/>
      <c r="IB367" s="231"/>
      <c r="IC367" s="231"/>
      <c r="ID367" s="231"/>
      <c r="IE367" s="231"/>
      <c r="IF367" s="231"/>
      <c r="IG367" s="231"/>
      <c r="IH367" s="231"/>
      <c r="II367" s="231"/>
      <c r="IJ367" s="231"/>
      <c r="IK367" s="231"/>
      <c r="IL367" s="231"/>
      <c r="IM367" s="231"/>
      <c r="IN367" s="231"/>
      <c r="IO367" s="231"/>
      <c r="IP367" s="231"/>
      <c r="IQ367" s="231"/>
      <c r="IR367" s="231"/>
      <c r="IS367" s="231"/>
      <c r="IT367" s="231"/>
      <c r="IU367" s="231"/>
      <c r="IV367" s="231"/>
    </row>
    <row r="368" spans="1:256" ht="12.95" customHeight="1">
      <c r="A368" s="820">
        <v>90020</v>
      </c>
      <c r="B368" s="796" t="s">
        <v>173</v>
      </c>
      <c r="C368" s="238" t="s">
        <v>0</v>
      </c>
      <c r="D368" s="239">
        <f t="shared" si="150"/>
        <v>47500</v>
      </c>
      <c r="E368" s="240">
        <f t="shared" si="151"/>
        <v>47500</v>
      </c>
      <c r="F368" s="240">
        <f t="shared" si="152"/>
        <v>47500</v>
      </c>
      <c r="G368" s="240">
        <v>42200</v>
      </c>
      <c r="H368" s="240">
        <v>5300</v>
      </c>
      <c r="I368" s="240">
        <v>0</v>
      </c>
      <c r="J368" s="240">
        <v>0</v>
      </c>
      <c r="K368" s="240">
        <v>0</v>
      </c>
      <c r="L368" s="240">
        <v>0</v>
      </c>
      <c r="M368" s="240">
        <f t="shared" si="154"/>
        <v>0</v>
      </c>
      <c r="N368" s="240">
        <v>0</v>
      </c>
      <c r="O368" s="240">
        <v>0</v>
      </c>
      <c r="P368" s="240">
        <v>0</v>
      </c>
      <c r="Q368" s="241"/>
      <c r="R368" s="241"/>
      <c r="S368" s="241"/>
      <c r="T368" s="241"/>
      <c r="U368" s="241"/>
      <c r="V368" s="231"/>
      <c r="W368" s="231"/>
      <c r="X368" s="231"/>
      <c r="Y368" s="231"/>
      <c r="Z368" s="231"/>
      <c r="AA368" s="231"/>
      <c r="AB368" s="231"/>
      <c r="AC368" s="231"/>
      <c r="AD368" s="231"/>
      <c r="AE368" s="231"/>
      <c r="AF368" s="231"/>
      <c r="AG368" s="231"/>
      <c r="AH368" s="231"/>
      <c r="AI368" s="231"/>
      <c r="AJ368" s="231"/>
      <c r="AK368" s="231"/>
      <c r="AL368" s="231"/>
      <c r="AM368" s="231"/>
      <c r="AN368" s="231"/>
      <c r="AO368" s="231"/>
      <c r="AP368" s="231"/>
      <c r="AQ368" s="231"/>
      <c r="AR368" s="231"/>
      <c r="AS368" s="231"/>
      <c r="AT368" s="231"/>
      <c r="AU368" s="231"/>
      <c r="AV368" s="231"/>
      <c r="AW368" s="231"/>
      <c r="AX368" s="231"/>
      <c r="AY368" s="231"/>
      <c r="AZ368" s="231"/>
      <c r="BA368" s="231"/>
      <c r="BB368" s="231"/>
      <c r="BC368" s="231"/>
      <c r="BD368" s="231"/>
      <c r="BE368" s="231"/>
      <c r="BF368" s="231"/>
      <c r="BG368" s="231"/>
      <c r="BH368" s="231"/>
      <c r="BI368" s="231"/>
      <c r="BJ368" s="231"/>
      <c r="BK368" s="231"/>
      <c r="BL368" s="231"/>
      <c r="BM368" s="231"/>
      <c r="BN368" s="231"/>
      <c r="BO368" s="231"/>
      <c r="BP368" s="231"/>
      <c r="BQ368" s="231"/>
      <c r="BR368" s="231"/>
      <c r="BS368" s="231"/>
      <c r="BT368" s="231"/>
      <c r="BU368" s="231"/>
      <c r="BV368" s="231"/>
      <c r="BW368" s="231"/>
      <c r="BX368" s="231"/>
      <c r="BY368" s="231"/>
      <c r="BZ368" s="231"/>
      <c r="CA368" s="231"/>
      <c r="CB368" s="231"/>
      <c r="CC368" s="231"/>
      <c r="CD368" s="231"/>
      <c r="CE368" s="231"/>
      <c r="CF368" s="231"/>
      <c r="CG368" s="231"/>
      <c r="CH368" s="231"/>
      <c r="CI368" s="231"/>
      <c r="CJ368" s="231"/>
      <c r="CK368" s="231"/>
      <c r="CL368" s="231"/>
      <c r="CM368" s="231"/>
      <c r="CN368" s="231"/>
      <c r="CO368" s="231"/>
      <c r="CP368" s="231"/>
      <c r="CQ368" s="231"/>
      <c r="CR368" s="231"/>
      <c r="CS368" s="231"/>
      <c r="CT368" s="231"/>
      <c r="CU368" s="231"/>
      <c r="CV368" s="231"/>
      <c r="CW368" s="231"/>
      <c r="CX368" s="231"/>
      <c r="CY368" s="231"/>
      <c r="CZ368" s="231"/>
      <c r="DA368" s="231"/>
      <c r="DB368" s="231"/>
      <c r="DC368" s="231"/>
      <c r="DD368" s="231"/>
      <c r="DE368" s="231"/>
      <c r="DF368" s="231"/>
      <c r="DG368" s="231"/>
      <c r="DH368" s="231"/>
      <c r="DI368" s="231"/>
      <c r="DJ368" s="231"/>
      <c r="DK368" s="231"/>
      <c r="DL368" s="231"/>
      <c r="DM368" s="231"/>
      <c r="DN368" s="231"/>
      <c r="DO368" s="231"/>
      <c r="DP368" s="231"/>
      <c r="DQ368" s="231"/>
      <c r="DR368" s="231"/>
      <c r="DS368" s="231"/>
      <c r="DT368" s="231"/>
      <c r="DU368" s="231"/>
      <c r="DV368" s="231"/>
      <c r="DW368" s="231"/>
      <c r="DX368" s="231"/>
      <c r="DY368" s="231"/>
      <c r="DZ368" s="231"/>
      <c r="EA368" s="231"/>
      <c r="EB368" s="231"/>
      <c r="EC368" s="231"/>
      <c r="ED368" s="231"/>
      <c r="EE368" s="231"/>
      <c r="EF368" s="231"/>
      <c r="EG368" s="231"/>
      <c r="EH368" s="231"/>
      <c r="EI368" s="231"/>
      <c r="EJ368" s="231"/>
      <c r="EK368" s="231"/>
      <c r="EL368" s="231"/>
      <c r="EM368" s="231"/>
      <c r="EN368" s="231"/>
      <c r="EO368" s="231"/>
      <c r="EP368" s="231"/>
      <c r="EQ368" s="231"/>
      <c r="ER368" s="231"/>
      <c r="ES368" s="231"/>
      <c r="ET368" s="231"/>
      <c r="EU368" s="231"/>
      <c r="EV368" s="231"/>
      <c r="EW368" s="231"/>
      <c r="EX368" s="231"/>
      <c r="EY368" s="231"/>
      <c r="EZ368" s="231"/>
      <c r="FA368" s="231"/>
      <c r="FB368" s="231"/>
      <c r="FC368" s="231"/>
      <c r="FD368" s="231"/>
      <c r="FE368" s="231"/>
      <c r="FF368" s="231"/>
      <c r="FG368" s="231"/>
      <c r="FH368" s="231"/>
      <c r="FI368" s="231"/>
      <c r="FJ368" s="231"/>
      <c r="FK368" s="231"/>
      <c r="FL368" s="231"/>
      <c r="FM368" s="231"/>
      <c r="FN368" s="231"/>
      <c r="FO368" s="231"/>
      <c r="FP368" s="231"/>
      <c r="FQ368" s="231"/>
      <c r="FR368" s="231"/>
      <c r="FS368" s="231"/>
      <c r="FT368" s="231"/>
      <c r="FU368" s="231"/>
      <c r="FV368" s="231"/>
      <c r="FW368" s="231"/>
      <c r="FX368" s="231"/>
      <c r="FY368" s="231"/>
      <c r="FZ368" s="231"/>
      <c r="GA368" s="231"/>
      <c r="GB368" s="231"/>
      <c r="GC368" s="231"/>
      <c r="GD368" s="231"/>
      <c r="GE368" s="231"/>
      <c r="GF368" s="231"/>
      <c r="GG368" s="231"/>
      <c r="GH368" s="231"/>
      <c r="GI368" s="231"/>
      <c r="GJ368" s="231"/>
      <c r="GK368" s="231"/>
      <c r="GL368" s="231"/>
      <c r="GM368" s="231"/>
      <c r="GN368" s="231"/>
      <c r="GO368" s="231"/>
      <c r="GP368" s="231"/>
      <c r="GQ368" s="231"/>
      <c r="GR368" s="231"/>
      <c r="GS368" s="231"/>
      <c r="GT368" s="231"/>
      <c r="GU368" s="231"/>
      <c r="GV368" s="231"/>
      <c r="GW368" s="231"/>
      <c r="GX368" s="231"/>
      <c r="GY368" s="231"/>
      <c r="GZ368" s="231"/>
      <c r="HA368" s="231"/>
      <c r="HB368" s="231"/>
      <c r="HC368" s="231"/>
      <c r="HD368" s="231"/>
      <c r="HE368" s="231"/>
      <c r="HF368" s="231"/>
      <c r="HG368" s="231"/>
      <c r="HH368" s="231"/>
      <c r="HI368" s="231"/>
      <c r="HJ368" s="231"/>
      <c r="HK368" s="231"/>
      <c r="HL368" s="231"/>
      <c r="HM368" s="231"/>
      <c r="HN368" s="231"/>
      <c r="HO368" s="231"/>
      <c r="HP368" s="231"/>
      <c r="HQ368" s="231"/>
      <c r="HR368" s="231"/>
      <c r="HS368" s="231"/>
      <c r="HT368" s="231"/>
      <c r="HU368" s="231"/>
      <c r="HV368" s="231"/>
      <c r="HW368" s="231"/>
      <c r="HX368" s="231"/>
      <c r="HY368" s="231"/>
      <c r="HZ368" s="231"/>
      <c r="IA368" s="231"/>
      <c r="IB368" s="231"/>
      <c r="IC368" s="231"/>
      <c r="ID368" s="231"/>
      <c r="IE368" s="231"/>
      <c r="IF368" s="231"/>
      <c r="IG368" s="231"/>
      <c r="IH368" s="231"/>
      <c r="II368" s="231"/>
      <c r="IJ368" s="231"/>
      <c r="IK368" s="231"/>
      <c r="IL368" s="231"/>
      <c r="IM368" s="231"/>
      <c r="IN368" s="231"/>
      <c r="IO368" s="231"/>
      <c r="IP368" s="231"/>
      <c r="IQ368" s="231"/>
      <c r="IR368" s="231"/>
      <c r="IS368" s="231"/>
      <c r="IT368" s="231"/>
      <c r="IU368" s="231"/>
      <c r="IV368" s="231"/>
    </row>
    <row r="369" spans="1:256" ht="12.95" customHeight="1">
      <c r="A369" s="821"/>
      <c r="B369" s="797"/>
      <c r="C369" s="238" t="s">
        <v>1</v>
      </c>
      <c r="D369" s="239">
        <f t="shared" si="150"/>
        <v>1623.61</v>
      </c>
      <c r="E369" s="240">
        <f t="shared" si="151"/>
        <v>1623.61</v>
      </c>
      <c r="F369" s="240">
        <f t="shared" si="152"/>
        <v>1623.61</v>
      </c>
      <c r="G369" s="240">
        <v>1623.61</v>
      </c>
      <c r="H369" s="240"/>
      <c r="I369" s="240"/>
      <c r="J369" s="240"/>
      <c r="K369" s="240"/>
      <c r="L369" s="240"/>
      <c r="M369" s="240">
        <f t="shared" si="154"/>
        <v>0</v>
      </c>
      <c r="N369" s="240"/>
      <c r="O369" s="240"/>
      <c r="P369" s="240"/>
      <c r="Q369" s="241"/>
      <c r="R369" s="241"/>
      <c r="S369" s="241"/>
      <c r="T369" s="241"/>
      <c r="U369" s="241"/>
      <c r="V369" s="231"/>
      <c r="W369" s="231"/>
      <c r="X369" s="231"/>
      <c r="Y369" s="231"/>
      <c r="Z369" s="231"/>
      <c r="AA369" s="231"/>
      <c r="AB369" s="231"/>
      <c r="AC369" s="231"/>
      <c r="AD369" s="231"/>
      <c r="AE369" s="231"/>
      <c r="AF369" s="231"/>
      <c r="AG369" s="231"/>
      <c r="AH369" s="231"/>
      <c r="AI369" s="231"/>
      <c r="AJ369" s="231"/>
      <c r="AK369" s="231"/>
      <c r="AL369" s="231"/>
      <c r="AM369" s="231"/>
      <c r="AN369" s="231"/>
      <c r="AO369" s="231"/>
      <c r="AP369" s="231"/>
      <c r="AQ369" s="231"/>
      <c r="AR369" s="231"/>
      <c r="AS369" s="231"/>
      <c r="AT369" s="231"/>
      <c r="AU369" s="231"/>
      <c r="AV369" s="231"/>
      <c r="AW369" s="231"/>
      <c r="AX369" s="231"/>
      <c r="AY369" s="231"/>
      <c r="AZ369" s="231"/>
      <c r="BA369" s="231"/>
      <c r="BB369" s="231"/>
      <c r="BC369" s="231"/>
      <c r="BD369" s="231"/>
      <c r="BE369" s="231"/>
      <c r="BF369" s="231"/>
      <c r="BG369" s="231"/>
      <c r="BH369" s="231"/>
      <c r="BI369" s="231"/>
      <c r="BJ369" s="231"/>
      <c r="BK369" s="231"/>
      <c r="BL369" s="231"/>
      <c r="BM369" s="231"/>
      <c r="BN369" s="231"/>
      <c r="BO369" s="231"/>
      <c r="BP369" s="231"/>
      <c r="BQ369" s="231"/>
      <c r="BR369" s="231"/>
      <c r="BS369" s="231"/>
      <c r="BT369" s="231"/>
      <c r="BU369" s="231"/>
      <c r="BV369" s="231"/>
      <c r="BW369" s="231"/>
      <c r="BX369" s="231"/>
      <c r="BY369" s="231"/>
      <c r="BZ369" s="231"/>
      <c r="CA369" s="231"/>
      <c r="CB369" s="231"/>
      <c r="CC369" s="231"/>
      <c r="CD369" s="231"/>
      <c r="CE369" s="231"/>
      <c r="CF369" s="231"/>
      <c r="CG369" s="231"/>
      <c r="CH369" s="231"/>
      <c r="CI369" s="231"/>
      <c r="CJ369" s="231"/>
      <c r="CK369" s="231"/>
      <c r="CL369" s="231"/>
      <c r="CM369" s="231"/>
      <c r="CN369" s="231"/>
      <c r="CO369" s="231"/>
      <c r="CP369" s="231"/>
      <c r="CQ369" s="231"/>
      <c r="CR369" s="231"/>
      <c r="CS369" s="231"/>
      <c r="CT369" s="231"/>
      <c r="CU369" s="231"/>
      <c r="CV369" s="231"/>
      <c r="CW369" s="231"/>
      <c r="CX369" s="231"/>
      <c r="CY369" s="231"/>
      <c r="CZ369" s="231"/>
      <c r="DA369" s="231"/>
      <c r="DB369" s="231"/>
      <c r="DC369" s="231"/>
      <c r="DD369" s="231"/>
      <c r="DE369" s="231"/>
      <c r="DF369" s="231"/>
      <c r="DG369" s="231"/>
      <c r="DH369" s="231"/>
      <c r="DI369" s="231"/>
      <c r="DJ369" s="231"/>
      <c r="DK369" s="231"/>
      <c r="DL369" s="231"/>
      <c r="DM369" s="231"/>
      <c r="DN369" s="231"/>
      <c r="DO369" s="231"/>
      <c r="DP369" s="231"/>
      <c r="DQ369" s="231"/>
      <c r="DR369" s="231"/>
      <c r="DS369" s="231"/>
      <c r="DT369" s="231"/>
      <c r="DU369" s="231"/>
      <c r="DV369" s="231"/>
      <c r="DW369" s="231"/>
      <c r="DX369" s="231"/>
      <c r="DY369" s="231"/>
      <c r="DZ369" s="231"/>
      <c r="EA369" s="231"/>
      <c r="EB369" s="231"/>
      <c r="EC369" s="231"/>
      <c r="ED369" s="231"/>
      <c r="EE369" s="231"/>
      <c r="EF369" s="231"/>
      <c r="EG369" s="231"/>
      <c r="EH369" s="231"/>
      <c r="EI369" s="231"/>
      <c r="EJ369" s="231"/>
      <c r="EK369" s="231"/>
      <c r="EL369" s="231"/>
      <c r="EM369" s="231"/>
      <c r="EN369" s="231"/>
      <c r="EO369" s="231"/>
      <c r="EP369" s="231"/>
      <c r="EQ369" s="231"/>
      <c r="ER369" s="231"/>
      <c r="ES369" s="231"/>
      <c r="ET369" s="231"/>
      <c r="EU369" s="231"/>
      <c r="EV369" s="231"/>
      <c r="EW369" s="231"/>
      <c r="EX369" s="231"/>
      <c r="EY369" s="231"/>
      <c r="EZ369" s="231"/>
      <c r="FA369" s="231"/>
      <c r="FB369" s="231"/>
      <c r="FC369" s="231"/>
      <c r="FD369" s="231"/>
      <c r="FE369" s="231"/>
      <c r="FF369" s="231"/>
      <c r="FG369" s="231"/>
      <c r="FH369" s="231"/>
      <c r="FI369" s="231"/>
      <c r="FJ369" s="231"/>
      <c r="FK369" s="231"/>
      <c r="FL369" s="231"/>
      <c r="FM369" s="231"/>
      <c r="FN369" s="231"/>
      <c r="FO369" s="231"/>
      <c r="FP369" s="231"/>
      <c r="FQ369" s="231"/>
      <c r="FR369" s="231"/>
      <c r="FS369" s="231"/>
      <c r="FT369" s="231"/>
      <c r="FU369" s="231"/>
      <c r="FV369" s="231"/>
      <c r="FW369" s="231"/>
      <c r="FX369" s="231"/>
      <c r="FY369" s="231"/>
      <c r="FZ369" s="231"/>
      <c r="GA369" s="231"/>
      <c r="GB369" s="231"/>
      <c r="GC369" s="231"/>
      <c r="GD369" s="231"/>
      <c r="GE369" s="231"/>
      <c r="GF369" s="231"/>
      <c r="GG369" s="231"/>
      <c r="GH369" s="231"/>
      <c r="GI369" s="231"/>
      <c r="GJ369" s="231"/>
      <c r="GK369" s="231"/>
      <c r="GL369" s="231"/>
      <c r="GM369" s="231"/>
      <c r="GN369" s="231"/>
      <c r="GO369" s="231"/>
      <c r="GP369" s="231"/>
      <c r="GQ369" s="231"/>
      <c r="GR369" s="231"/>
      <c r="GS369" s="231"/>
      <c r="GT369" s="231"/>
      <c r="GU369" s="231"/>
      <c r="GV369" s="231"/>
      <c r="GW369" s="231"/>
      <c r="GX369" s="231"/>
      <c r="GY369" s="231"/>
      <c r="GZ369" s="231"/>
      <c r="HA369" s="231"/>
      <c r="HB369" s="231"/>
      <c r="HC369" s="231"/>
      <c r="HD369" s="231"/>
      <c r="HE369" s="231"/>
      <c r="HF369" s="231"/>
      <c r="HG369" s="231"/>
      <c r="HH369" s="231"/>
      <c r="HI369" s="231"/>
      <c r="HJ369" s="231"/>
      <c r="HK369" s="231"/>
      <c r="HL369" s="231"/>
      <c r="HM369" s="231"/>
      <c r="HN369" s="231"/>
      <c r="HO369" s="231"/>
      <c r="HP369" s="231"/>
      <c r="HQ369" s="231"/>
      <c r="HR369" s="231"/>
      <c r="HS369" s="231"/>
      <c r="HT369" s="231"/>
      <c r="HU369" s="231"/>
      <c r="HV369" s="231"/>
      <c r="HW369" s="231"/>
      <c r="HX369" s="231"/>
      <c r="HY369" s="231"/>
      <c r="HZ369" s="231"/>
      <c r="IA369" s="231"/>
      <c r="IB369" s="231"/>
      <c r="IC369" s="231"/>
      <c r="ID369" s="231"/>
      <c r="IE369" s="231"/>
      <c r="IF369" s="231"/>
      <c r="IG369" s="231"/>
      <c r="IH369" s="231"/>
      <c r="II369" s="231"/>
      <c r="IJ369" s="231"/>
      <c r="IK369" s="231"/>
      <c r="IL369" s="231"/>
      <c r="IM369" s="231"/>
      <c r="IN369" s="231"/>
      <c r="IO369" s="231"/>
      <c r="IP369" s="231"/>
      <c r="IQ369" s="231"/>
      <c r="IR369" s="231"/>
      <c r="IS369" s="231"/>
      <c r="IT369" s="231"/>
      <c r="IU369" s="231"/>
      <c r="IV369" s="231"/>
    </row>
    <row r="370" spans="1:256" ht="12.95" customHeight="1">
      <c r="A370" s="822"/>
      <c r="B370" s="798"/>
      <c r="C370" s="238" t="s">
        <v>2</v>
      </c>
      <c r="D370" s="239">
        <f>D368+D369</f>
        <v>49123.61</v>
      </c>
      <c r="E370" s="240">
        <f t="shared" ref="E370:P370" si="159">E368+E369</f>
        <v>49123.61</v>
      </c>
      <c r="F370" s="240">
        <f t="shared" si="159"/>
        <v>49123.61</v>
      </c>
      <c r="G370" s="240">
        <f t="shared" si="159"/>
        <v>43823.61</v>
      </c>
      <c r="H370" s="240">
        <f t="shared" si="159"/>
        <v>5300</v>
      </c>
      <c r="I370" s="240">
        <f t="shared" si="159"/>
        <v>0</v>
      </c>
      <c r="J370" s="240">
        <f t="shared" si="159"/>
        <v>0</v>
      </c>
      <c r="K370" s="240">
        <f t="shared" si="159"/>
        <v>0</v>
      </c>
      <c r="L370" s="240">
        <f t="shared" si="159"/>
        <v>0</v>
      </c>
      <c r="M370" s="240">
        <f t="shared" si="159"/>
        <v>0</v>
      </c>
      <c r="N370" s="240">
        <f t="shared" si="159"/>
        <v>0</v>
      </c>
      <c r="O370" s="240">
        <f t="shared" si="159"/>
        <v>0</v>
      </c>
      <c r="P370" s="240">
        <f t="shared" si="159"/>
        <v>0</v>
      </c>
      <c r="Q370" s="241"/>
      <c r="R370" s="241"/>
      <c r="S370" s="241"/>
      <c r="T370" s="241"/>
      <c r="U370" s="241"/>
      <c r="V370" s="231"/>
      <c r="W370" s="231"/>
      <c r="X370" s="231"/>
      <c r="Y370" s="231"/>
      <c r="Z370" s="231"/>
      <c r="AA370" s="231"/>
      <c r="AB370" s="231"/>
      <c r="AC370" s="231"/>
      <c r="AD370" s="231"/>
      <c r="AE370" s="231"/>
      <c r="AF370" s="231"/>
      <c r="AG370" s="231"/>
      <c r="AH370" s="231"/>
      <c r="AI370" s="231"/>
      <c r="AJ370" s="231"/>
      <c r="AK370" s="231"/>
      <c r="AL370" s="231"/>
      <c r="AM370" s="231"/>
      <c r="AN370" s="231"/>
      <c r="AO370" s="231"/>
      <c r="AP370" s="231"/>
      <c r="AQ370" s="231"/>
      <c r="AR370" s="231"/>
      <c r="AS370" s="231"/>
      <c r="AT370" s="231"/>
      <c r="AU370" s="231"/>
      <c r="AV370" s="231"/>
      <c r="AW370" s="231"/>
      <c r="AX370" s="231"/>
      <c r="AY370" s="231"/>
      <c r="AZ370" s="231"/>
      <c r="BA370" s="231"/>
      <c r="BB370" s="231"/>
      <c r="BC370" s="231"/>
      <c r="BD370" s="231"/>
      <c r="BE370" s="231"/>
      <c r="BF370" s="231"/>
      <c r="BG370" s="231"/>
      <c r="BH370" s="231"/>
      <c r="BI370" s="231"/>
      <c r="BJ370" s="231"/>
      <c r="BK370" s="231"/>
      <c r="BL370" s="231"/>
      <c r="BM370" s="231"/>
      <c r="BN370" s="231"/>
      <c r="BO370" s="231"/>
      <c r="BP370" s="231"/>
      <c r="BQ370" s="231"/>
      <c r="BR370" s="231"/>
      <c r="BS370" s="231"/>
      <c r="BT370" s="231"/>
      <c r="BU370" s="231"/>
      <c r="BV370" s="231"/>
      <c r="BW370" s="231"/>
      <c r="BX370" s="231"/>
      <c r="BY370" s="231"/>
      <c r="BZ370" s="231"/>
      <c r="CA370" s="231"/>
      <c r="CB370" s="231"/>
      <c r="CC370" s="231"/>
      <c r="CD370" s="231"/>
      <c r="CE370" s="231"/>
      <c r="CF370" s="231"/>
      <c r="CG370" s="231"/>
      <c r="CH370" s="231"/>
      <c r="CI370" s="231"/>
      <c r="CJ370" s="231"/>
      <c r="CK370" s="231"/>
      <c r="CL370" s="231"/>
      <c r="CM370" s="231"/>
      <c r="CN370" s="231"/>
      <c r="CO370" s="231"/>
      <c r="CP370" s="231"/>
      <c r="CQ370" s="231"/>
      <c r="CR370" s="231"/>
      <c r="CS370" s="231"/>
      <c r="CT370" s="231"/>
      <c r="CU370" s="231"/>
      <c r="CV370" s="231"/>
      <c r="CW370" s="231"/>
      <c r="CX370" s="231"/>
      <c r="CY370" s="231"/>
      <c r="CZ370" s="231"/>
      <c r="DA370" s="231"/>
      <c r="DB370" s="231"/>
      <c r="DC370" s="231"/>
      <c r="DD370" s="231"/>
      <c r="DE370" s="231"/>
      <c r="DF370" s="231"/>
      <c r="DG370" s="231"/>
      <c r="DH370" s="231"/>
      <c r="DI370" s="231"/>
      <c r="DJ370" s="231"/>
      <c r="DK370" s="231"/>
      <c r="DL370" s="231"/>
      <c r="DM370" s="231"/>
      <c r="DN370" s="231"/>
      <c r="DO370" s="231"/>
      <c r="DP370" s="231"/>
      <c r="DQ370" s="231"/>
      <c r="DR370" s="231"/>
      <c r="DS370" s="231"/>
      <c r="DT370" s="231"/>
      <c r="DU370" s="231"/>
      <c r="DV370" s="231"/>
      <c r="DW370" s="231"/>
      <c r="DX370" s="231"/>
      <c r="DY370" s="231"/>
      <c r="DZ370" s="231"/>
      <c r="EA370" s="231"/>
      <c r="EB370" s="231"/>
      <c r="EC370" s="231"/>
      <c r="ED370" s="231"/>
      <c r="EE370" s="231"/>
      <c r="EF370" s="231"/>
      <c r="EG370" s="231"/>
      <c r="EH370" s="231"/>
      <c r="EI370" s="231"/>
      <c r="EJ370" s="231"/>
      <c r="EK370" s="231"/>
      <c r="EL370" s="231"/>
      <c r="EM370" s="231"/>
      <c r="EN370" s="231"/>
      <c r="EO370" s="231"/>
      <c r="EP370" s="231"/>
      <c r="EQ370" s="231"/>
      <c r="ER370" s="231"/>
      <c r="ES370" s="231"/>
      <c r="ET370" s="231"/>
      <c r="EU370" s="231"/>
      <c r="EV370" s="231"/>
      <c r="EW370" s="231"/>
      <c r="EX370" s="231"/>
      <c r="EY370" s="231"/>
      <c r="EZ370" s="231"/>
      <c r="FA370" s="231"/>
      <c r="FB370" s="231"/>
      <c r="FC370" s="231"/>
      <c r="FD370" s="231"/>
      <c r="FE370" s="231"/>
      <c r="FF370" s="231"/>
      <c r="FG370" s="231"/>
      <c r="FH370" s="231"/>
      <c r="FI370" s="231"/>
      <c r="FJ370" s="231"/>
      <c r="FK370" s="231"/>
      <c r="FL370" s="231"/>
      <c r="FM370" s="231"/>
      <c r="FN370" s="231"/>
      <c r="FO370" s="231"/>
      <c r="FP370" s="231"/>
      <c r="FQ370" s="231"/>
      <c r="FR370" s="231"/>
      <c r="FS370" s="231"/>
      <c r="FT370" s="231"/>
      <c r="FU370" s="231"/>
      <c r="FV370" s="231"/>
      <c r="FW370" s="231"/>
      <c r="FX370" s="231"/>
      <c r="FY370" s="231"/>
      <c r="FZ370" s="231"/>
      <c r="GA370" s="231"/>
      <c r="GB370" s="231"/>
      <c r="GC370" s="231"/>
      <c r="GD370" s="231"/>
      <c r="GE370" s="231"/>
      <c r="GF370" s="231"/>
      <c r="GG370" s="231"/>
      <c r="GH370" s="231"/>
      <c r="GI370" s="231"/>
      <c r="GJ370" s="231"/>
      <c r="GK370" s="231"/>
      <c r="GL370" s="231"/>
      <c r="GM370" s="231"/>
      <c r="GN370" s="231"/>
      <c r="GO370" s="231"/>
      <c r="GP370" s="231"/>
      <c r="GQ370" s="231"/>
      <c r="GR370" s="231"/>
      <c r="GS370" s="231"/>
      <c r="GT370" s="231"/>
      <c r="GU370" s="231"/>
      <c r="GV370" s="231"/>
      <c r="GW370" s="231"/>
      <c r="GX370" s="231"/>
      <c r="GY370" s="231"/>
      <c r="GZ370" s="231"/>
      <c r="HA370" s="231"/>
      <c r="HB370" s="231"/>
      <c r="HC370" s="231"/>
      <c r="HD370" s="231"/>
      <c r="HE370" s="231"/>
      <c r="HF370" s="231"/>
      <c r="HG370" s="231"/>
      <c r="HH370" s="231"/>
      <c r="HI370" s="231"/>
      <c r="HJ370" s="231"/>
      <c r="HK370" s="231"/>
      <c r="HL370" s="231"/>
      <c r="HM370" s="231"/>
      <c r="HN370" s="231"/>
      <c r="HO370" s="231"/>
      <c r="HP370" s="231"/>
      <c r="HQ370" s="231"/>
      <c r="HR370" s="231"/>
      <c r="HS370" s="231"/>
      <c r="HT370" s="231"/>
      <c r="HU370" s="231"/>
      <c r="HV370" s="231"/>
      <c r="HW370" s="231"/>
      <c r="HX370" s="231"/>
      <c r="HY370" s="231"/>
      <c r="HZ370" s="231"/>
      <c r="IA370" s="231"/>
      <c r="IB370" s="231"/>
      <c r="IC370" s="231"/>
      <c r="ID370" s="231"/>
      <c r="IE370" s="231"/>
      <c r="IF370" s="231"/>
      <c r="IG370" s="231"/>
      <c r="IH370" s="231"/>
      <c r="II370" s="231"/>
      <c r="IJ370" s="231"/>
      <c r="IK370" s="231"/>
      <c r="IL370" s="231"/>
      <c r="IM370" s="231"/>
      <c r="IN370" s="231"/>
      <c r="IO370" s="231"/>
      <c r="IP370" s="231"/>
      <c r="IQ370" s="231"/>
      <c r="IR370" s="231"/>
      <c r="IS370" s="231"/>
      <c r="IT370" s="231"/>
      <c r="IU370" s="231"/>
      <c r="IV370" s="231"/>
    </row>
    <row r="371" spans="1:256" hidden="1">
      <c r="A371" s="820">
        <v>90024</v>
      </c>
      <c r="B371" s="796" t="s">
        <v>600</v>
      </c>
      <c r="C371" s="238" t="s">
        <v>0</v>
      </c>
      <c r="D371" s="239">
        <f t="shared" si="150"/>
        <v>1905</v>
      </c>
      <c r="E371" s="240">
        <f t="shared" si="151"/>
        <v>1905</v>
      </c>
      <c r="F371" s="240">
        <f t="shared" si="152"/>
        <v>1905</v>
      </c>
      <c r="G371" s="240">
        <v>0</v>
      </c>
      <c r="H371" s="240">
        <v>1905</v>
      </c>
      <c r="I371" s="240">
        <v>0</v>
      </c>
      <c r="J371" s="240">
        <v>0</v>
      </c>
      <c r="K371" s="240">
        <v>0</v>
      </c>
      <c r="L371" s="240">
        <v>0</v>
      </c>
      <c r="M371" s="240">
        <f t="shared" si="154"/>
        <v>0</v>
      </c>
      <c r="N371" s="240">
        <v>0</v>
      </c>
      <c r="O371" s="240">
        <v>0</v>
      </c>
      <c r="P371" s="240">
        <v>0</v>
      </c>
      <c r="Q371" s="241"/>
      <c r="R371" s="241"/>
      <c r="S371" s="241"/>
      <c r="T371" s="241"/>
      <c r="U371" s="241"/>
      <c r="V371" s="231"/>
      <c r="W371" s="231"/>
      <c r="X371" s="231"/>
      <c r="Y371" s="231"/>
      <c r="Z371" s="231"/>
      <c r="AA371" s="231"/>
      <c r="AB371" s="231"/>
      <c r="AC371" s="231"/>
      <c r="AD371" s="231"/>
      <c r="AE371" s="231"/>
      <c r="AF371" s="231"/>
      <c r="AG371" s="231"/>
      <c r="AH371" s="231"/>
      <c r="AI371" s="231"/>
      <c r="AJ371" s="231"/>
      <c r="AK371" s="231"/>
      <c r="AL371" s="231"/>
      <c r="AM371" s="231"/>
      <c r="AN371" s="231"/>
      <c r="AO371" s="231"/>
      <c r="AP371" s="231"/>
      <c r="AQ371" s="231"/>
      <c r="AR371" s="231"/>
      <c r="AS371" s="231"/>
      <c r="AT371" s="231"/>
      <c r="AU371" s="231"/>
      <c r="AV371" s="231"/>
      <c r="AW371" s="231"/>
      <c r="AX371" s="231"/>
      <c r="AY371" s="231"/>
      <c r="AZ371" s="231"/>
      <c r="BA371" s="231"/>
      <c r="BB371" s="231"/>
      <c r="BC371" s="231"/>
      <c r="BD371" s="231"/>
      <c r="BE371" s="231"/>
      <c r="BF371" s="231"/>
      <c r="BG371" s="231"/>
      <c r="BH371" s="231"/>
      <c r="BI371" s="231"/>
      <c r="BJ371" s="231"/>
      <c r="BK371" s="231"/>
      <c r="BL371" s="231"/>
      <c r="BM371" s="231"/>
      <c r="BN371" s="231"/>
      <c r="BO371" s="231"/>
      <c r="BP371" s="231"/>
      <c r="BQ371" s="231"/>
      <c r="BR371" s="231"/>
      <c r="BS371" s="231"/>
      <c r="BT371" s="231"/>
      <c r="BU371" s="231"/>
      <c r="BV371" s="231"/>
      <c r="BW371" s="231"/>
      <c r="BX371" s="231"/>
      <c r="BY371" s="231"/>
      <c r="BZ371" s="231"/>
      <c r="CA371" s="231"/>
      <c r="CB371" s="231"/>
      <c r="CC371" s="231"/>
      <c r="CD371" s="231"/>
      <c r="CE371" s="231"/>
      <c r="CF371" s="231"/>
      <c r="CG371" s="231"/>
      <c r="CH371" s="231"/>
      <c r="CI371" s="231"/>
      <c r="CJ371" s="231"/>
      <c r="CK371" s="231"/>
      <c r="CL371" s="231"/>
      <c r="CM371" s="231"/>
      <c r="CN371" s="231"/>
      <c r="CO371" s="231"/>
      <c r="CP371" s="231"/>
      <c r="CQ371" s="231"/>
      <c r="CR371" s="231"/>
      <c r="CS371" s="231"/>
      <c r="CT371" s="231"/>
      <c r="CU371" s="231"/>
      <c r="CV371" s="231"/>
      <c r="CW371" s="231"/>
      <c r="CX371" s="231"/>
      <c r="CY371" s="231"/>
      <c r="CZ371" s="231"/>
      <c r="DA371" s="231"/>
      <c r="DB371" s="231"/>
      <c r="DC371" s="231"/>
      <c r="DD371" s="231"/>
      <c r="DE371" s="231"/>
      <c r="DF371" s="231"/>
      <c r="DG371" s="231"/>
      <c r="DH371" s="231"/>
      <c r="DI371" s="231"/>
      <c r="DJ371" s="231"/>
      <c r="DK371" s="231"/>
      <c r="DL371" s="231"/>
      <c r="DM371" s="231"/>
      <c r="DN371" s="231"/>
      <c r="DO371" s="231"/>
      <c r="DP371" s="231"/>
      <c r="DQ371" s="231"/>
      <c r="DR371" s="231"/>
      <c r="DS371" s="231"/>
      <c r="DT371" s="231"/>
      <c r="DU371" s="231"/>
      <c r="DV371" s="231"/>
      <c r="DW371" s="231"/>
      <c r="DX371" s="231"/>
      <c r="DY371" s="231"/>
      <c r="DZ371" s="231"/>
      <c r="EA371" s="231"/>
      <c r="EB371" s="231"/>
      <c r="EC371" s="231"/>
      <c r="ED371" s="231"/>
      <c r="EE371" s="231"/>
      <c r="EF371" s="231"/>
      <c r="EG371" s="231"/>
      <c r="EH371" s="231"/>
      <c r="EI371" s="231"/>
      <c r="EJ371" s="231"/>
      <c r="EK371" s="231"/>
      <c r="EL371" s="231"/>
      <c r="EM371" s="231"/>
      <c r="EN371" s="231"/>
      <c r="EO371" s="231"/>
      <c r="EP371" s="231"/>
      <c r="EQ371" s="231"/>
      <c r="ER371" s="231"/>
      <c r="ES371" s="231"/>
      <c r="ET371" s="231"/>
      <c r="EU371" s="231"/>
      <c r="EV371" s="231"/>
      <c r="EW371" s="231"/>
      <c r="EX371" s="231"/>
      <c r="EY371" s="231"/>
      <c r="EZ371" s="231"/>
      <c r="FA371" s="231"/>
      <c r="FB371" s="231"/>
      <c r="FC371" s="231"/>
      <c r="FD371" s="231"/>
      <c r="FE371" s="231"/>
      <c r="FF371" s="231"/>
      <c r="FG371" s="231"/>
      <c r="FH371" s="231"/>
      <c r="FI371" s="231"/>
      <c r="FJ371" s="231"/>
      <c r="FK371" s="231"/>
      <c r="FL371" s="231"/>
      <c r="FM371" s="231"/>
      <c r="FN371" s="231"/>
      <c r="FO371" s="231"/>
      <c r="FP371" s="231"/>
      <c r="FQ371" s="231"/>
      <c r="FR371" s="231"/>
      <c r="FS371" s="231"/>
      <c r="FT371" s="231"/>
      <c r="FU371" s="231"/>
      <c r="FV371" s="231"/>
      <c r="FW371" s="231"/>
      <c r="FX371" s="231"/>
      <c r="FY371" s="231"/>
      <c r="FZ371" s="231"/>
      <c r="GA371" s="231"/>
      <c r="GB371" s="231"/>
      <c r="GC371" s="231"/>
      <c r="GD371" s="231"/>
      <c r="GE371" s="231"/>
      <c r="GF371" s="231"/>
      <c r="GG371" s="231"/>
      <c r="GH371" s="231"/>
      <c r="GI371" s="231"/>
      <c r="GJ371" s="231"/>
      <c r="GK371" s="231"/>
      <c r="GL371" s="231"/>
      <c r="GM371" s="231"/>
      <c r="GN371" s="231"/>
      <c r="GO371" s="231"/>
      <c r="GP371" s="231"/>
      <c r="GQ371" s="231"/>
      <c r="GR371" s="231"/>
      <c r="GS371" s="231"/>
      <c r="GT371" s="231"/>
      <c r="GU371" s="231"/>
      <c r="GV371" s="231"/>
      <c r="GW371" s="231"/>
      <c r="GX371" s="231"/>
      <c r="GY371" s="231"/>
      <c r="GZ371" s="231"/>
      <c r="HA371" s="231"/>
      <c r="HB371" s="231"/>
      <c r="HC371" s="231"/>
      <c r="HD371" s="231"/>
      <c r="HE371" s="231"/>
      <c r="HF371" s="231"/>
      <c r="HG371" s="231"/>
      <c r="HH371" s="231"/>
      <c r="HI371" s="231"/>
      <c r="HJ371" s="231"/>
      <c r="HK371" s="231"/>
      <c r="HL371" s="231"/>
      <c r="HM371" s="231"/>
      <c r="HN371" s="231"/>
      <c r="HO371" s="231"/>
      <c r="HP371" s="231"/>
      <c r="HQ371" s="231"/>
      <c r="HR371" s="231"/>
      <c r="HS371" s="231"/>
      <c r="HT371" s="231"/>
      <c r="HU371" s="231"/>
      <c r="HV371" s="231"/>
      <c r="HW371" s="231"/>
      <c r="HX371" s="231"/>
      <c r="HY371" s="231"/>
      <c r="HZ371" s="231"/>
      <c r="IA371" s="231"/>
      <c r="IB371" s="231"/>
      <c r="IC371" s="231"/>
      <c r="ID371" s="231"/>
      <c r="IE371" s="231"/>
      <c r="IF371" s="231"/>
      <c r="IG371" s="231"/>
      <c r="IH371" s="231"/>
      <c r="II371" s="231"/>
      <c r="IJ371" s="231"/>
      <c r="IK371" s="231"/>
      <c r="IL371" s="231"/>
      <c r="IM371" s="231"/>
      <c r="IN371" s="231"/>
      <c r="IO371" s="231"/>
      <c r="IP371" s="231"/>
      <c r="IQ371" s="231"/>
      <c r="IR371" s="231"/>
      <c r="IS371" s="231"/>
      <c r="IT371" s="231"/>
      <c r="IU371" s="231"/>
      <c r="IV371" s="231"/>
    </row>
    <row r="372" spans="1:256" hidden="1">
      <c r="A372" s="821"/>
      <c r="B372" s="797"/>
      <c r="C372" s="238" t="s">
        <v>1</v>
      </c>
      <c r="D372" s="239">
        <f t="shared" si="150"/>
        <v>0</v>
      </c>
      <c r="E372" s="240">
        <f t="shared" si="151"/>
        <v>0</v>
      </c>
      <c r="F372" s="240">
        <f t="shared" si="152"/>
        <v>0</v>
      </c>
      <c r="G372" s="240"/>
      <c r="H372" s="240"/>
      <c r="I372" s="240"/>
      <c r="J372" s="240"/>
      <c r="K372" s="240"/>
      <c r="L372" s="240"/>
      <c r="M372" s="240">
        <f t="shared" si="154"/>
        <v>0</v>
      </c>
      <c r="N372" s="240"/>
      <c r="O372" s="240"/>
      <c r="P372" s="240"/>
      <c r="Q372" s="241"/>
      <c r="R372" s="241"/>
      <c r="S372" s="241"/>
      <c r="T372" s="241"/>
      <c r="U372" s="241"/>
      <c r="V372" s="231"/>
      <c r="W372" s="231"/>
      <c r="X372" s="231"/>
      <c r="Y372" s="231"/>
      <c r="Z372" s="231"/>
      <c r="AA372" s="231"/>
      <c r="AB372" s="231"/>
      <c r="AC372" s="231"/>
      <c r="AD372" s="231"/>
      <c r="AE372" s="231"/>
      <c r="AF372" s="231"/>
      <c r="AG372" s="231"/>
      <c r="AH372" s="231"/>
      <c r="AI372" s="231"/>
      <c r="AJ372" s="231"/>
      <c r="AK372" s="231"/>
      <c r="AL372" s="231"/>
      <c r="AM372" s="231"/>
      <c r="AN372" s="231"/>
      <c r="AO372" s="231"/>
      <c r="AP372" s="231"/>
      <c r="AQ372" s="231"/>
      <c r="AR372" s="231"/>
      <c r="AS372" s="231"/>
      <c r="AT372" s="231"/>
      <c r="AU372" s="231"/>
      <c r="AV372" s="231"/>
      <c r="AW372" s="231"/>
      <c r="AX372" s="231"/>
      <c r="AY372" s="231"/>
      <c r="AZ372" s="231"/>
      <c r="BA372" s="231"/>
      <c r="BB372" s="231"/>
      <c r="BC372" s="231"/>
      <c r="BD372" s="231"/>
      <c r="BE372" s="231"/>
      <c r="BF372" s="231"/>
      <c r="BG372" s="231"/>
      <c r="BH372" s="231"/>
      <c r="BI372" s="231"/>
      <c r="BJ372" s="231"/>
      <c r="BK372" s="231"/>
      <c r="BL372" s="231"/>
      <c r="BM372" s="231"/>
      <c r="BN372" s="231"/>
      <c r="BO372" s="231"/>
      <c r="BP372" s="231"/>
      <c r="BQ372" s="231"/>
      <c r="BR372" s="231"/>
      <c r="BS372" s="231"/>
      <c r="BT372" s="231"/>
      <c r="BU372" s="231"/>
      <c r="BV372" s="231"/>
      <c r="BW372" s="231"/>
      <c r="BX372" s="231"/>
      <c r="BY372" s="231"/>
      <c r="BZ372" s="231"/>
      <c r="CA372" s="231"/>
      <c r="CB372" s="231"/>
      <c r="CC372" s="231"/>
      <c r="CD372" s="231"/>
      <c r="CE372" s="231"/>
      <c r="CF372" s="231"/>
      <c r="CG372" s="231"/>
      <c r="CH372" s="231"/>
      <c r="CI372" s="231"/>
      <c r="CJ372" s="231"/>
      <c r="CK372" s="231"/>
      <c r="CL372" s="231"/>
      <c r="CM372" s="231"/>
      <c r="CN372" s="231"/>
      <c r="CO372" s="231"/>
      <c r="CP372" s="231"/>
      <c r="CQ372" s="231"/>
      <c r="CR372" s="231"/>
      <c r="CS372" s="231"/>
      <c r="CT372" s="231"/>
      <c r="CU372" s="231"/>
      <c r="CV372" s="231"/>
      <c r="CW372" s="231"/>
      <c r="CX372" s="231"/>
      <c r="CY372" s="231"/>
      <c r="CZ372" s="231"/>
      <c r="DA372" s="231"/>
      <c r="DB372" s="231"/>
      <c r="DC372" s="231"/>
      <c r="DD372" s="231"/>
      <c r="DE372" s="231"/>
      <c r="DF372" s="231"/>
      <c r="DG372" s="231"/>
      <c r="DH372" s="231"/>
      <c r="DI372" s="231"/>
      <c r="DJ372" s="231"/>
      <c r="DK372" s="231"/>
      <c r="DL372" s="231"/>
      <c r="DM372" s="231"/>
      <c r="DN372" s="231"/>
      <c r="DO372" s="231"/>
      <c r="DP372" s="231"/>
      <c r="DQ372" s="231"/>
      <c r="DR372" s="231"/>
      <c r="DS372" s="231"/>
      <c r="DT372" s="231"/>
      <c r="DU372" s="231"/>
      <c r="DV372" s="231"/>
      <c r="DW372" s="231"/>
      <c r="DX372" s="231"/>
      <c r="DY372" s="231"/>
      <c r="DZ372" s="231"/>
      <c r="EA372" s="231"/>
      <c r="EB372" s="231"/>
      <c r="EC372" s="231"/>
      <c r="ED372" s="231"/>
      <c r="EE372" s="231"/>
      <c r="EF372" s="231"/>
      <c r="EG372" s="231"/>
      <c r="EH372" s="231"/>
      <c r="EI372" s="231"/>
      <c r="EJ372" s="231"/>
      <c r="EK372" s="231"/>
      <c r="EL372" s="231"/>
      <c r="EM372" s="231"/>
      <c r="EN372" s="231"/>
      <c r="EO372" s="231"/>
      <c r="EP372" s="231"/>
      <c r="EQ372" s="231"/>
      <c r="ER372" s="231"/>
      <c r="ES372" s="231"/>
      <c r="ET372" s="231"/>
      <c r="EU372" s="231"/>
      <c r="EV372" s="231"/>
      <c r="EW372" s="231"/>
      <c r="EX372" s="231"/>
      <c r="EY372" s="231"/>
      <c r="EZ372" s="231"/>
      <c r="FA372" s="231"/>
      <c r="FB372" s="231"/>
      <c r="FC372" s="231"/>
      <c r="FD372" s="231"/>
      <c r="FE372" s="231"/>
      <c r="FF372" s="231"/>
      <c r="FG372" s="231"/>
      <c r="FH372" s="231"/>
      <c r="FI372" s="231"/>
      <c r="FJ372" s="231"/>
      <c r="FK372" s="231"/>
      <c r="FL372" s="231"/>
      <c r="FM372" s="231"/>
      <c r="FN372" s="231"/>
      <c r="FO372" s="231"/>
      <c r="FP372" s="231"/>
      <c r="FQ372" s="231"/>
      <c r="FR372" s="231"/>
      <c r="FS372" s="231"/>
      <c r="FT372" s="231"/>
      <c r="FU372" s="231"/>
      <c r="FV372" s="231"/>
      <c r="FW372" s="231"/>
      <c r="FX372" s="231"/>
      <c r="FY372" s="231"/>
      <c r="FZ372" s="231"/>
      <c r="GA372" s="231"/>
      <c r="GB372" s="231"/>
      <c r="GC372" s="231"/>
      <c r="GD372" s="231"/>
      <c r="GE372" s="231"/>
      <c r="GF372" s="231"/>
      <c r="GG372" s="231"/>
      <c r="GH372" s="231"/>
      <c r="GI372" s="231"/>
      <c r="GJ372" s="231"/>
      <c r="GK372" s="231"/>
      <c r="GL372" s="231"/>
      <c r="GM372" s="231"/>
      <c r="GN372" s="231"/>
      <c r="GO372" s="231"/>
      <c r="GP372" s="231"/>
      <c r="GQ372" s="231"/>
      <c r="GR372" s="231"/>
      <c r="GS372" s="231"/>
      <c r="GT372" s="231"/>
      <c r="GU372" s="231"/>
      <c r="GV372" s="231"/>
      <c r="GW372" s="231"/>
      <c r="GX372" s="231"/>
      <c r="GY372" s="231"/>
      <c r="GZ372" s="231"/>
      <c r="HA372" s="231"/>
      <c r="HB372" s="231"/>
      <c r="HC372" s="231"/>
      <c r="HD372" s="231"/>
      <c r="HE372" s="231"/>
      <c r="HF372" s="231"/>
      <c r="HG372" s="231"/>
      <c r="HH372" s="231"/>
      <c r="HI372" s="231"/>
      <c r="HJ372" s="231"/>
      <c r="HK372" s="231"/>
      <c r="HL372" s="231"/>
      <c r="HM372" s="231"/>
      <c r="HN372" s="231"/>
      <c r="HO372" s="231"/>
      <c r="HP372" s="231"/>
      <c r="HQ372" s="231"/>
      <c r="HR372" s="231"/>
      <c r="HS372" s="231"/>
      <c r="HT372" s="231"/>
      <c r="HU372" s="231"/>
      <c r="HV372" s="231"/>
      <c r="HW372" s="231"/>
      <c r="HX372" s="231"/>
      <c r="HY372" s="231"/>
      <c r="HZ372" s="231"/>
      <c r="IA372" s="231"/>
      <c r="IB372" s="231"/>
      <c r="IC372" s="231"/>
      <c r="ID372" s="231"/>
      <c r="IE372" s="231"/>
      <c r="IF372" s="231"/>
      <c r="IG372" s="231"/>
      <c r="IH372" s="231"/>
      <c r="II372" s="231"/>
      <c r="IJ372" s="231"/>
      <c r="IK372" s="231"/>
      <c r="IL372" s="231"/>
      <c r="IM372" s="231"/>
      <c r="IN372" s="231"/>
      <c r="IO372" s="231"/>
      <c r="IP372" s="231"/>
      <c r="IQ372" s="231"/>
      <c r="IR372" s="231"/>
      <c r="IS372" s="231"/>
      <c r="IT372" s="231"/>
      <c r="IU372" s="231"/>
      <c r="IV372" s="231"/>
    </row>
    <row r="373" spans="1:256" hidden="1">
      <c r="A373" s="822"/>
      <c r="B373" s="798"/>
      <c r="C373" s="238" t="s">
        <v>2</v>
      </c>
      <c r="D373" s="239">
        <f>D371+D372</f>
        <v>1905</v>
      </c>
      <c r="E373" s="240">
        <f t="shared" ref="E373:P373" si="160">E371+E372</f>
        <v>1905</v>
      </c>
      <c r="F373" s="240">
        <f t="shared" si="160"/>
        <v>1905</v>
      </c>
      <c r="G373" s="240">
        <f t="shared" si="160"/>
        <v>0</v>
      </c>
      <c r="H373" s="240">
        <f t="shared" si="160"/>
        <v>1905</v>
      </c>
      <c r="I373" s="240">
        <f t="shared" si="160"/>
        <v>0</v>
      </c>
      <c r="J373" s="240">
        <f t="shared" si="160"/>
        <v>0</v>
      </c>
      <c r="K373" s="240">
        <f t="shared" si="160"/>
        <v>0</v>
      </c>
      <c r="L373" s="240">
        <f t="shared" si="160"/>
        <v>0</v>
      </c>
      <c r="M373" s="240">
        <f t="shared" si="160"/>
        <v>0</v>
      </c>
      <c r="N373" s="240">
        <f t="shared" si="160"/>
        <v>0</v>
      </c>
      <c r="O373" s="240">
        <f t="shared" si="160"/>
        <v>0</v>
      </c>
      <c r="P373" s="240">
        <f t="shared" si="160"/>
        <v>0</v>
      </c>
      <c r="Q373" s="241"/>
      <c r="R373" s="241"/>
      <c r="S373" s="241"/>
      <c r="T373" s="241"/>
      <c r="U373" s="241"/>
      <c r="V373" s="231"/>
      <c r="W373" s="231"/>
      <c r="X373" s="231"/>
      <c r="Y373" s="231"/>
      <c r="Z373" s="231"/>
      <c r="AA373" s="231"/>
      <c r="AB373" s="231"/>
      <c r="AC373" s="231"/>
      <c r="AD373" s="231"/>
      <c r="AE373" s="231"/>
      <c r="AF373" s="231"/>
      <c r="AG373" s="231"/>
      <c r="AH373" s="231"/>
      <c r="AI373" s="231"/>
      <c r="AJ373" s="231"/>
      <c r="AK373" s="231"/>
      <c r="AL373" s="231"/>
      <c r="AM373" s="231"/>
      <c r="AN373" s="231"/>
      <c r="AO373" s="231"/>
      <c r="AP373" s="231"/>
      <c r="AQ373" s="231"/>
      <c r="AR373" s="231"/>
      <c r="AS373" s="231"/>
      <c r="AT373" s="231"/>
      <c r="AU373" s="231"/>
      <c r="AV373" s="231"/>
      <c r="AW373" s="231"/>
      <c r="AX373" s="231"/>
      <c r="AY373" s="231"/>
      <c r="AZ373" s="231"/>
      <c r="BA373" s="231"/>
      <c r="BB373" s="231"/>
      <c r="BC373" s="231"/>
      <c r="BD373" s="231"/>
      <c r="BE373" s="231"/>
      <c r="BF373" s="231"/>
      <c r="BG373" s="231"/>
      <c r="BH373" s="231"/>
      <c r="BI373" s="231"/>
      <c r="BJ373" s="231"/>
      <c r="BK373" s="231"/>
      <c r="BL373" s="231"/>
      <c r="BM373" s="231"/>
      <c r="BN373" s="231"/>
      <c r="BO373" s="231"/>
      <c r="BP373" s="231"/>
      <c r="BQ373" s="231"/>
      <c r="BR373" s="231"/>
      <c r="BS373" s="231"/>
      <c r="BT373" s="231"/>
      <c r="BU373" s="231"/>
      <c r="BV373" s="231"/>
      <c r="BW373" s="231"/>
      <c r="BX373" s="231"/>
      <c r="BY373" s="231"/>
      <c r="BZ373" s="231"/>
      <c r="CA373" s="231"/>
      <c r="CB373" s="231"/>
      <c r="CC373" s="231"/>
      <c r="CD373" s="231"/>
      <c r="CE373" s="231"/>
      <c r="CF373" s="231"/>
      <c r="CG373" s="231"/>
      <c r="CH373" s="231"/>
      <c r="CI373" s="231"/>
      <c r="CJ373" s="231"/>
      <c r="CK373" s="231"/>
      <c r="CL373" s="231"/>
      <c r="CM373" s="231"/>
      <c r="CN373" s="231"/>
      <c r="CO373" s="231"/>
      <c r="CP373" s="231"/>
      <c r="CQ373" s="231"/>
      <c r="CR373" s="231"/>
      <c r="CS373" s="231"/>
      <c r="CT373" s="231"/>
      <c r="CU373" s="231"/>
      <c r="CV373" s="231"/>
      <c r="CW373" s="231"/>
      <c r="CX373" s="231"/>
      <c r="CY373" s="231"/>
      <c r="CZ373" s="231"/>
      <c r="DA373" s="231"/>
      <c r="DB373" s="231"/>
      <c r="DC373" s="231"/>
      <c r="DD373" s="231"/>
      <c r="DE373" s="231"/>
      <c r="DF373" s="231"/>
      <c r="DG373" s="231"/>
      <c r="DH373" s="231"/>
      <c r="DI373" s="231"/>
      <c r="DJ373" s="231"/>
      <c r="DK373" s="231"/>
      <c r="DL373" s="231"/>
      <c r="DM373" s="231"/>
      <c r="DN373" s="231"/>
      <c r="DO373" s="231"/>
      <c r="DP373" s="231"/>
      <c r="DQ373" s="231"/>
      <c r="DR373" s="231"/>
      <c r="DS373" s="231"/>
      <c r="DT373" s="231"/>
      <c r="DU373" s="231"/>
      <c r="DV373" s="231"/>
      <c r="DW373" s="231"/>
      <c r="DX373" s="231"/>
      <c r="DY373" s="231"/>
      <c r="DZ373" s="231"/>
      <c r="EA373" s="231"/>
      <c r="EB373" s="231"/>
      <c r="EC373" s="231"/>
      <c r="ED373" s="231"/>
      <c r="EE373" s="231"/>
      <c r="EF373" s="231"/>
      <c r="EG373" s="231"/>
      <c r="EH373" s="231"/>
      <c r="EI373" s="231"/>
      <c r="EJ373" s="231"/>
      <c r="EK373" s="231"/>
      <c r="EL373" s="231"/>
      <c r="EM373" s="231"/>
      <c r="EN373" s="231"/>
      <c r="EO373" s="231"/>
      <c r="EP373" s="231"/>
      <c r="EQ373" s="231"/>
      <c r="ER373" s="231"/>
      <c r="ES373" s="231"/>
      <c r="ET373" s="231"/>
      <c r="EU373" s="231"/>
      <c r="EV373" s="231"/>
      <c r="EW373" s="231"/>
      <c r="EX373" s="231"/>
      <c r="EY373" s="231"/>
      <c r="EZ373" s="231"/>
      <c r="FA373" s="231"/>
      <c r="FB373" s="231"/>
      <c r="FC373" s="231"/>
      <c r="FD373" s="231"/>
      <c r="FE373" s="231"/>
      <c r="FF373" s="231"/>
      <c r="FG373" s="231"/>
      <c r="FH373" s="231"/>
      <c r="FI373" s="231"/>
      <c r="FJ373" s="231"/>
      <c r="FK373" s="231"/>
      <c r="FL373" s="231"/>
      <c r="FM373" s="231"/>
      <c r="FN373" s="231"/>
      <c r="FO373" s="231"/>
      <c r="FP373" s="231"/>
      <c r="FQ373" s="231"/>
      <c r="FR373" s="231"/>
      <c r="FS373" s="231"/>
      <c r="FT373" s="231"/>
      <c r="FU373" s="231"/>
      <c r="FV373" s="231"/>
      <c r="FW373" s="231"/>
      <c r="FX373" s="231"/>
      <c r="FY373" s="231"/>
      <c r="FZ373" s="231"/>
      <c r="GA373" s="231"/>
      <c r="GB373" s="231"/>
      <c r="GC373" s="231"/>
      <c r="GD373" s="231"/>
      <c r="GE373" s="231"/>
      <c r="GF373" s="231"/>
      <c r="GG373" s="231"/>
      <c r="GH373" s="231"/>
      <c r="GI373" s="231"/>
      <c r="GJ373" s="231"/>
      <c r="GK373" s="231"/>
      <c r="GL373" s="231"/>
      <c r="GM373" s="231"/>
      <c r="GN373" s="231"/>
      <c r="GO373" s="231"/>
      <c r="GP373" s="231"/>
      <c r="GQ373" s="231"/>
      <c r="GR373" s="231"/>
      <c r="GS373" s="231"/>
      <c r="GT373" s="231"/>
      <c r="GU373" s="231"/>
      <c r="GV373" s="231"/>
      <c r="GW373" s="231"/>
      <c r="GX373" s="231"/>
      <c r="GY373" s="231"/>
      <c r="GZ373" s="231"/>
      <c r="HA373" s="231"/>
      <c r="HB373" s="231"/>
      <c r="HC373" s="231"/>
      <c r="HD373" s="231"/>
      <c r="HE373" s="231"/>
      <c r="HF373" s="231"/>
      <c r="HG373" s="231"/>
      <c r="HH373" s="231"/>
      <c r="HI373" s="231"/>
      <c r="HJ373" s="231"/>
      <c r="HK373" s="231"/>
      <c r="HL373" s="231"/>
      <c r="HM373" s="231"/>
      <c r="HN373" s="231"/>
      <c r="HO373" s="231"/>
      <c r="HP373" s="231"/>
      <c r="HQ373" s="231"/>
      <c r="HR373" s="231"/>
      <c r="HS373" s="231"/>
      <c r="HT373" s="231"/>
      <c r="HU373" s="231"/>
      <c r="HV373" s="231"/>
      <c r="HW373" s="231"/>
      <c r="HX373" s="231"/>
      <c r="HY373" s="231"/>
      <c r="HZ373" s="231"/>
      <c r="IA373" s="231"/>
      <c r="IB373" s="231"/>
      <c r="IC373" s="231"/>
      <c r="ID373" s="231"/>
      <c r="IE373" s="231"/>
      <c r="IF373" s="231"/>
      <c r="IG373" s="231"/>
      <c r="IH373" s="231"/>
      <c r="II373" s="231"/>
      <c r="IJ373" s="231"/>
      <c r="IK373" s="231"/>
      <c r="IL373" s="231"/>
      <c r="IM373" s="231"/>
      <c r="IN373" s="231"/>
      <c r="IO373" s="231"/>
      <c r="IP373" s="231"/>
      <c r="IQ373" s="231"/>
      <c r="IR373" s="231"/>
      <c r="IS373" s="231"/>
      <c r="IT373" s="231"/>
      <c r="IU373" s="231"/>
      <c r="IV373" s="231"/>
    </row>
    <row r="374" spans="1:256" ht="12.95" customHeight="1">
      <c r="A374" s="820">
        <v>90026</v>
      </c>
      <c r="B374" s="796" t="s">
        <v>172</v>
      </c>
      <c r="C374" s="238" t="s">
        <v>0</v>
      </c>
      <c r="D374" s="239">
        <f t="shared" si="150"/>
        <v>1572642</v>
      </c>
      <c r="E374" s="240">
        <f t="shared" si="151"/>
        <v>246310</v>
      </c>
      <c r="F374" s="240">
        <f t="shared" si="152"/>
        <v>100610</v>
      </c>
      <c r="G374" s="240">
        <v>73450</v>
      </c>
      <c r="H374" s="240">
        <v>27160</v>
      </c>
      <c r="I374" s="240">
        <v>0</v>
      </c>
      <c r="J374" s="240">
        <v>0</v>
      </c>
      <c r="K374" s="240">
        <v>145700</v>
      </c>
      <c r="L374" s="240">
        <v>0</v>
      </c>
      <c r="M374" s="240">
        <f t="shared" si="154"/>
        <v>1326332</v>
      </c>
      <c r="N374" s="240">
        <v>1326332</v>
      </c>
      <c r="O374" s="240">
        <v>1326332</v>
      </c>
      <c r="P374" s="240">
        <v>0</v>
      </c>
      <c r="Q374" s="241"/>
      <c r="R374" s="241"/>
      <c r="S374" s="241"/>
      <c r="T374" s="241"/>
      <c r="U374" s="241"/>
      <c r="V374" s="231"/>
      <c r="W374" s="231"/>
      <c r="X374" s="231"/>
      <c r="Y374" s="231"/>
      <c r="Z374" s="231"/>
      <c r="AA374" s="231"/>
      <c r="AB374" s="231"/>
      <c r="AC374" s="231"/>
      <c r="AD374" s="231"/>
      <c r="AE374" s="231"/>
      <c r="AF374" s="231"/>
      <c r="AG374" s="231"/>
      <c r="AH374" s="231"/>
      <c r="AI374" s="231"/>
      <c r="AJ374" s="231"/>
      <c r="AK374" s="231"/>
      <c r="AL374" s="231"/>
      <c r="AM374" s="231"/>
      <c r="AN374" s="231"/>
      <c r="AO374" s="231"/>
      <c r="AP374" s="231"/>
      <c r="AQ374" s="231"/>
      <c r="AR374" s="231"/>
      <c r="AS374" s="231"/>
      <c r="AT374" s="231"/>
      <c r="AU374" s="231"/>
      <c r="AV374" s="231"/>
      <c r="AW374" s="231"/>
      <c r="AX374" s="231"/>
      <c r="AY374" s="231"/>
      <c r="AZ374" s="231"/>
      <c r="BA374" s="231"/>
      <c r="BB374" s="231"/>
      <c r="BC374" s="231"/>
      <c r="BD374" s="231"/>
      <c r="BE374" s="231"/>
      <c r="BF374" s="231"/>
      <c r="BG374" s="231"/>
      <c r="BH374" s="231"/>
      <c r="BI374" s="231"/>
      <c r="BJ374" s="231"/>
      <c r="BK374" s="231"/>
      <c r="BL374" s="231"/>
      <c r="BM374" s="231"/>
      <c r="BN374" s="231"/>
      <c r="BO374" s="231"/>
      <c r="BP374" s="231"/>
      <c r="BQ374" s="231"/>
      <c r="BR374" s="231"/>
      <c r="BS374" s="231"/>
      <c r="BT374" s="231"/>
      <c r="BU374" s="231"/>
      <c r="BV374" s="231"/>
      <c r="BW374" s="231"/>
      <c r="BX374" s="231"/>
      <c r="BY374" s="231"/>
      <c r="BZ374" s="231"/>
      <c r="CA374" s="231"/>
      <c r="CB374" s="231"/>
      <c r="CC374" s="231"/>
      <c r="CD374" s="231"/>
      <c r="CE374" s="231"/>
      <c r="CF374" s="231"/>
      <c r="CG374" s="231"/>
      <c r="CH374" s="231"/>
      <c r="CI374" s="231"/>
      <c r="CJ374" s="231"/>
      <c r="CK374" s="231"/>
      <c r="CL374" s="231"/>
      <c r="CM374" s="231"/>
      <c r="CN374" s="231"/>
      <c r="CO374" s="231"/>
      <c r="CP374" s="231"/>
      <c r="CQ374" s="231"/>
      <c r="CR374" s="231"/>
      <c r="CS374" s="231"/>
      <c r="CT374" s="231"/>
      <c r="CU374" s="231"/>
      <c r="CV374" s="231"/>
      <c r="CW374" s="231"/>
      <c r="CX374" s="231"/>
      <c r="CY374" s="231"/>
      <c r="CZ374" s="231"/>
      <c r="DA374" s="231"/>
      <c r="DB374" s="231"/>
      <c r="DC374" s="231"/>
      <c r="DD374" s="231"/>
      <c r="DE374" s="231"/>
      <c r="DF374" s="231"/>
      <c r="DG374" s="231"/>
      <c r="DH374" s="231"/>
      <c r="DI374" s="231"/>
      <c r="DJ374" s="231"/>
      <c r="DK374" s="231"/>
      <c r="DL374" s="231"/>
      <c r="DM374" s="231"/>
      <c r="DN374" s="231"/>
      <c r="DO374" s="231"/>
      <c r="DP374" s="231"/>
      <c r="DQ374" s="231"/>
      <c r="DR374" s="231"/>
      <c r="DS374" s="231"/>
      <c r="DT374" s="231"/>
      <c r="DU374" s="231"/>
      <c r="DV374" s="231"/>
      <c r="DW374" s="231"/>
      <c r="DX374" s="231"/>
      <c r="DY374" s="231"/>
      <c r="DZ374" s="231"/>
      <c r="EA374" s="231"/>
      <c r="EB374" s="231"/>
      <c r="EC374" s="231"/>
      <c r="ED374" s="231"/>
      <c r="EE374" s="231"/>
      <c r="EF374" s="231"/>
      <c r="EG374" s="231"/>
      <c r="EH374" s="231"/>
      <c r="EI374" s="231"/>
      <c r="EJ374" s="231"/>
      <c r="EK374" s="231"/>
      <c r="EL374" s="231"/>
      <c r="EM374" s="231"/>
      <c r="EN374" s="231"/>
      <c r="EO374" s="231"/>
      <c r="EP374" s="231"/>
      <c r="EQ374" s="231"/>
      <c r="ER374" s="231"/>
      <c r="ES374" s="231"/>
      <c r="ET374" s="231"/>
      <c r="EU374" s="231"/>
      <c r="EV374" s="231"/>
      <c r="EW374" s="231"/>
      <c r="EX374" s="231"/>
      <c r="EY374" s="231"/>
      <c r="EZ374" s="231"/>
      <c r="FA374" s="231"/>
      <c r="FB374" s="231"/>
      <c r="FC374" s="231"/>
      <c r="FD374" s="231"/>
      <c r="FE374" s="231"/>
      <c r="FF374" s="231"/>
      <c r="FG374" s="231"/>
      <c r="FH374" s="231"/>
      <c r="FI374" s="231"/>
      <c r="FJ374" s="231"/>
      <c r="FK374" s="231"/>
      <c r="FL374" s="231"/>
      <c r="FM374" s="231"/>
      <c r="FN374" s="231"/>
      <c r="FO374" s="231"/>
      <c r="FP374" s="231"/>
      <c r="FQ374" s="231"/>
      <c r="FR374" s="231"/>
      <c r="FS374" s="231"/>
      <c r="FT374" s="231"/>
      <c r="FU374" s="231"/>
      <c r="FV374" s="231"/>
      <c r="FW374" s="231"/>
      <c r="FX374" s="231"/>
      <c r="FY374" s="231"/>
      <c r="FZ374" s="231"/>
      <c r="GA374" s="231"/>
      <c r="GB374" s="231"/>
      <c r="GC374" s="231"/>
      <c r="GD374" s="231"/>
      <c r="GE374" s="231"/>
      <c r="GF374" s="231"/>
      <c r="GG374" s="231"/>
      <c r="GH374" s="231"/>
      <c r="GI374" s="231"/>
      <c r="GJ374" s="231"/>
      <c r="GK374" s="231"/>
      <c r="GL374" s="231"/>
      <c r="GM374" s="231"/>
      <c r="GN374" s="231"/>
      <c r="GO374" s="231"/>
      <c r="GP374" s="231"/>
      <c r="GQ374" s="231"/>
      <c r="GR374" s="231"/>
      <c r="GS374" s="231"/>
      <c r="GT374" s="231"/>
      <c r="GU374" s="231"/>
      <c r="GV374" s="231"/>
      <c r="GW374" s="231"/>
      <c r="GX374" s="231"/>
      <c r="GY374" s="231"/>
      <c r="GZ374" s="231"/>
      <c r="HA374" s="231"/>
      <c r="HB374" s="231"/>
      <c r="HC374" s="231"/>
      <c r="HD374" s="231"/>
      <c r="HE374" s="231"/>
      <c r="HF374" s="231"/>
      <c r="HG374" s="231"/>
      <c r="HH374" s="231"/>
      <c r="HI374" s="231"/>
      <c r="HJ374" s="231"/>
      <c r="HK374" s="231"/>
      <c r="HL374" s="231"/>
      <c r="HM374" s="231"/>
      <c r="HN374" s="231"/>
      <c r="HO374" s="231"/>
      <c r="HP374" s="231"/>
      <c r="HQ374" s="231"/>
      <c r="HR374" s="231"/>
      <c r="HS374" s="231"/>
      <c r="HT374" s="231"/>
      <c r="HU374" s="231"/>
      <c r="HV374" s="231"/>
      <c r="HW374" s="231"/>
      <c r="HX374" s="231"/>
      <c r="HY374" s="231"/>
      <c r="HZ374" s="231"/>
      <c r="IA374" s="231"/>
      <c r="IB374" s="231"/>
      <c r="IC374" s="231"/>
      <c r="ID374" s="231"/>
      <c r="IE374" s="231"/>
      <c r="IF374" s="231"/>
      <c r="IG374" s="231"/>
      <c r="IH374" s="231"/>
      <c r="II374" s="231"/>
      <c r="IJ374" s="231"/>
      <c r="IK374" s="231"/>
      <c r="IL374" s="231"/>
      <c r="IM374" s="231"/>
      <c r="IN374" s="231"/>
      <c r="IO374" s="231"/>
      <c r="IP374" s="231"/>
      <c r="IQ374" s="231"/>
      <c r="IR374" s="231"/>
      <c r="IS374" s="231"/>
      <c r="IT374" s="231"/>
      <c r="IU374" s="231"/>
      <c r="IV374" s="231"/>
    </row>
    <row r="375" spans="1:256" ht="12.95" customHeight="1">
      <c r="A375" s="821"/>
      <c r="B375" s="797"/>
      <c r="C375" s="238" t="s">
        <v>1</v>
      </c>
      <c r="D375" s="239">
        <f t="shared" si="150"/>
        <v>113.39</v>
      </c>
      <c r="E375" s="240">
        <f t="shared" si="151"/>
        <v>113.39</v>
      </c>
      <c r="F375" s="240">
        <f t="shared" si="152"/>
        <v>113.39</v>
      </c>
      <c r="G375" s="240"/>
      <c r="H375" s="240">
        <v>113.39</v>
      </c>
      <c r="I375" s="240"/>
      <c r="J375" s="240"/>
      <c r="K375" s="240"/>
      <c r="L375" s="240"/>
      <c r="M375" s="240">
        <f t="shared" si="154"/>
        <v>0</v>
      </c>
      <c r="N375" s="240"/>
      <c r="O375" s="240"/>
      <c r="P375" s="240"/>
      <c r="Q375" s="241"/>
      <c r="R375" s="241"/>
      <c r="S375" s="241"/>
      <c r="T375" s="241"/>
      <c r="U375" s="241"/>
      <c r="V375" s="231"/>
      <c r="W375" s="231"/>
      <c r="X375" s="231"/>
      <c r="Y375" s="231"/>
      <c r="Z375" s="231"/>
      <c r="AA375" s="231"/>
      <c r="AB375" s="231"/>
      <c r="AC375" s="231"/>
      <c r="AD375" s="231"/>
      <c r="AE375" s="231"/>
      <c r="AF375" s="231"/>
      <c r="AG375" s="231"/>
      <c r="AH375" s="231"/>
      <c r="AI375" s="231"/>
      <c r="AJ375" s="231"/>
      <c r="AK375" s="231"/>
      <c r="AL375" s="231"/>
      <c r="AM375" s="231"/>
      <c r="AN375" s="231"/>
      <c r="AO375" s="231"/>
      <c r="AP375" s="231"/>
      <c r="AQ375" s="231"/>
      <c r="AR375" s="231"/>
      <c r="AS375" s="231"/>
      <c r="AT375" s="231"/>
      <c r="AU375" s="231"/>
      <c r="AV375" s="231"/>
      <c r="AW375" s="231"/>
      <c r="AX375" s="231"/>
      <c r="AY375" s="231"/>
      <c r="AZ375" s="231"/>
      <c r="BA375" s="231"/>
      <c r="BB375" s="231"/>
      <c r="BC375" s="231"/>
      <c r="BD375" s="231"/>
      <c r="BE375" s="231"/>
      <c r="BF375" s="231"/>
      <c r="BG375" s="231"/>
      <c r="BH375" s="231"/>
      <c r="BI375" s="231"/>
      <c r="BJ375" s="231"/>
      <c r="BK375" s="231"/>
      <c r="BL375" s="231"/>
      <c r="BM375" s="231"/>
      <c r="BN375" s="231"/>
      <c r="BO375" s="231"/>
      <c r="BP375" s="231"/>
      <c r="BQ375" s="231"/>
      <c r="BR375" s="231"/>
      <c r="BS375" s="231"/>
      <c r="BT375" s="231"/>
      <c r="BU375" s="231"/>
      <c r="BV375" s="231"/>
      <c r="BW375" s="231"/>
      <c r="BX375" s="231"/>
      <c r="BY375" s="231"/>
      <c r="BZ375" s="231"/>
      <c r="CA375" s="231"/>
      <c r="CB375" s="231"/>
      <c r="CC375" s="231"/>
      <c r="CD375" s="231"/>
      <c r="CE375" s="231"/>
      <c r="CF375" s="231"/>
      <c r="CG375" s="231"/>
      <c r="CH375" s="231"/>
      <c r="CI375" s="231"/>
      <c r="CJ375" s="231"/>
      <c r="CK375" s="231"/>
      <c r="CL375" s="231"/>
      <c r="CM375" s="231"/>
      <c r="CN375" s="231"/>
      <c r="CO375" s="231"/>
      <c r="CP375" s="231"/>
      <c r="CQ375" s="231"/>
      <c r="CR375" s="231"/>
      <c r="CS375" s="231"/>
      <c r="CT375" s="231"/>
      <c r="CU375" s="231"/>
      <c r="CV375" s="231"/>
      <c r="CW375" s="231"/>
      <c r="CX375" s="231"/>
      <c r="CY375" s="231"/>
      <c r="CZ375" s="231"/>
      <c r="DA375" s="231"/>
      <c r="DB375" s="231"/>
      <c r="DC375" s="231"/>
      <c r="DD375" s="231"/>
      <c r="DE375" s="231"/>
      <c r="DF375" s="231"/>
      <c r="DG375" s="231"/>
      <c r="DH375" s="231"/>
      <c r="DI375" s="231"/>
      <c r="DJ375" s="231"/>
      <c r="DK375" s="231"/>
      <c r="DL375" s="231"/>
      <c r="DM375" s="231"/>
      <c r="DN375" s="231"/>
      <c r="DO375" s="231"/>
      <c r="DP375" s="231"/>
      <c r="DQ375" s="231"/>
      <c r="DR375" s="231"/>
      <c r="DS375" s="231"/>
      <c r="DT375" s="231"/>
      <c r="DU375" s="231"/>
      <c r="DV375" s="231"/>
      <c r="DW375" s="231"/>
      <c r="DX375" s="231"/>
      <c r="DY375" s="231"/>
      <c r="DZ375" s="231"/>
      <c r="EA375" s="231"/>
      <c r="EB375" s="231"/>
      <c r="EC375" s="231"/>
      <c r="ED375" s="231"/>
      <c r="EE375" s="231"/>
      <c r="EF375" s="231"/>
      <c r="EG375" s="231"/>
      <c r="EH375" s="231"/>
      <c r="EI375" s="231"/>
      <c r="EJ375" s="231"/>
      <c r="EK375" s="231"/>
      <c r="EL375" s="231"/>
      <c r="EM375" s="231"/>
      <c r="EN375" s="231"/>
      <c r="EO375" s="231"/>
      <c r="EP375" s="231"/>
      <c r="EQ375" s="231"/>
      <c r="ER375" s="231"/>
      <c r="ES375" s="231"/>
      <c r="ET375" s="231"/>
      <c r="EU375" s="231"/>
      <c r="EV375" s="231"/>
      <c r="EW375" s="231"/>
      <c r="EX375" s="231"/>
      <c r="EY375" s="231"/>
      <c r="EZ375" s="231"/>
      <c r="FA375" s="231"/>
      <c r="FB375" s="231"/>
      <c r="FC375" s="231"/>
      <c r="FD375" s="231"/>
      <c r="FE375" s="231"/>
      <c r="FF375" s="231"/>
      <c r="FG375" s="231"/>
      <c r="FH375" s="231"/>
      <c r="FI375" s="231"/>
      <c r="FJ375" s="231"/>
      <c r="FK375" s="231"/>
      <c r="FL375" s="231"/>
      <c r="FM375" s="231"/>
      <c r="FN375" s="231"/>
      <c r="FO375" s="231"/>
      <c r="FP375" s="231"/>
      <c r="FQ375" s="231"/>
      <c r="FR375" s="231"/>
      <c r="FS375" s="231"/>
      <c r="FT375" s="231"/>
      <c r="FU375" s="231"/>
      <c r="FV375" s="231"/>
      <c r="FW375" s="231"/>
      <c r="FX375" s="231"/>
      <c r="FY375" s="231"/>
      <c r="FZ375" s="231"/>
      <c r="GA375" s="231"/>
      <c r="GB375" s="231"/>
      <c r="GC375" s="231"/>
      <c r="GD375" s="231"/>
      <c r="GE375" s="231"/>
      <c r="GF375" s="231"/>
      <c r="GG375" s="231"/>
      <c r="GH375" s="231"/>
      <c r="GI375" s="231"/>
      <c r="GJ375" s="231"/>
      <c r="GK375" s="231"/>
      <c r="GL375" s="231"/>
      <c r="GM375" s="231"/>
      <c r="GN375" s="231"/>
      <c r="GO375" s="231"/>
      <c r="GP375" s="231"/>
      <c r="GQ375" s="231"/>
      <c r="GR375" s="231"/>
      <c r="GS375" s="231"/>
      <c r="GT375" s="231"/>
      <c r="GU375" s="231"/>
      <c r="GV375" s="231"/>
      <c r="GW375" s="231"/>
      <c r="GX375" s="231"/>
      <c r="GY375" s="231"/>
      <c r="GZ375" s="231"/>
      <c r="HA375" s="231"/>
      <c r="HB375" s="231"/>
      <c r="HC375" s="231"/>
      <c r="HD375" s="231"/>
      <c r="HE375" s="231"/>
      <c r="HF375" s="231"/>
      <c r="HG375" s="231"/>
      <c r="HH375" s="231"/>
      <c r="HI375" s="231"/>
      <c r="HJ375" s="231"/>
      <c r="HK375" s="231"/>
      <c r="HL375" s="231"/>
      <c r="HM375" s="231"/>
      <c r="HN375" s="231"/>
      <c r="HO375" s="231"/>
      <c r="HP375" s="231"/>
      <c r="HQ375" s="231"/>
      <c r="HR375" s="231"/>
      <c r="HS375" s="231"/>
      <c r="HT375" s="231"/>
      <c r="HU375" s="231"/>
      <c r="HV375" s="231"/>
      <c r="HW375" s="231"/>
      <c r="HX375" s="231"/>
      <c r="HY375" s="231"/>
      <c r="HZ375" s="231"/>
      <c r="IA375" s="231"/>
      <c r="IB375" s="231"/>
      <c r="IC375" s="231"/>
      <c r="ID375" s="231"/>
      <c r="IE375" s="231"/>
      <c r="IF375" s="231"/>
      <c r="IG375" s="231"/>
      <c r="IH375" s="231"/>
      <c r="II375" s="231"/>
      <c r="IJ375" s="231"/>
      <c r="IK375" s="231"/>
      <c r="IL375" s="231"/>
      <c r="IM375" s="231"/>
      <c r="IN375" s="231"/>
      <c r="IO375" s="231"/>
      <c r="IP375" s="231"/>
      <c r="IQ375" s="231"/>
      <c r="IR375" s="231"/>
      <c r="IS375" s="231"/>
      <c r="IT375" s="231"/>
      <c r="IU375" s="231"/>
      <c r="IV375" s="231"/>
    </row>
    <row r="376" spans="1:256" ht="12.95" customHeight="1">
      <c r="A376" s="822"/>
      <c r="B376" s="798"/>
      <c r="C376" s="238" t="s">
        <v>2</v>
      </c>
      <c r="D376" s="239">
        <f>D374+D375</f>
        <v>1572755.39</v>
      </c>
      <c r="E376" s="240">
        <f t="shared" ref="E376:P376" si="161">E374+E375</f>
        <v>246423.39</v>
      </c>
      <c r="F376" s="240">
        <f t="shared" si="161"/>
        <v>100723.39</v>
      </c>
      <c r="G376" s="240">
        <f t="shared" si="161"/>
        <v>73450</v>
      </c>
      <c r="H376" s="240">
        <f t="shared" si="161"/>
        <v>27273.39</v>
      </c>
      <c r="I376" s="240">
        <f t="shared" si="161"/>
        <v>0</v>
      </c>
      <c r="J376" s="240">
        <f t="shared" si="161"/>
        <v>0</v>
      </c>
      <c r="K376" s="240">
        <f t="shared" si="161"/>
        <v>145700</v>
      </c>
      <c r="L376" s="240">
        <f t="shared" si="161"/>
        <v>0</v>
      </c>
      <c r="M376" s="240">
        <f t="shared" si="161"/>
        <v>1326332</v>
      </c>
      <c r="N376" s="240">
        <f t="shared" si="161"/>
        <v>1326332</v>
      </c>
      <c r="O376" s="240">
        <f t="shared" si="161"/>
        <v>1326332</v>
      </c>
      <c r="P376" s="240">
        <f t="shared" si="161"/>
        <v>0</v>
      </c>
      <c r="Q376" s="241"/>
      <c r="R376" s="241"/>
      <c r="S376" s="241"/>
      <c r="T376" s="241"/>
      <c r="U376" s="241"/>
      <c r="V376" s="231"/>
      <c r="W376" s="231"/>
      <c r="X376" s="231"/>
      <c r="Y376" s="231"/>
      <c r="Z376" s="231"/>
      <c r="AA376" s="231"/>
      <c r="AB376" s="231"/>
      <c r="AC376" s="231"/>
      <c r="AD376" s="231"/>
      <c r="AE376" s="231"/>
      <c r="AF376" s="231"/>
      <c r="AG376" s="231"/>
      <c r="AH376" s="231"/>
      <c r="AI376" s="231"/>
      <c r="AJ376" s="231"/>
      <c r="AK376" s="231"/>
      <c r="AL376" s="231"/>
      <c r="AM376" s="231"/>
      <c r="AN376" s="231"/>
      <c r="AO376" s="231"/>
      <c r="AP376" s="231"/>
      <c r="AQ376" s="231"/>
      <c r="AR376" s="231"/>
      <c r="AS376" s="231"/>
      <c r="AT376" s="231"/>
      <c r="AU376" s="231"/>
      <c r="AV376" s="231"/>
      <c r="AW376" s="231"/>
      <c r="AX376" s="231"/>
      <c r="AY376" s="231"/>
      <c r="AZ376" s="231"/>
      <c r="BA376" s="231"/>
      <c r="BB376" s="231"/>
      <c r="BC376" s="231"/>
      <c r="BD376" s="231"/>
      <c r="BE376" s="231"/>
      <c r="BF376" s="231"/>
      <c r="BG376" s="231"/>
      <c r="BH376" s="231"/>
      <c r="BI376" s="231"/>
      <c r="BJ376" s="231"/>
      <c r="BK376" s="231"/>
      <c r="BL376" s="231"/>
      <c r="BM376" s="231"/>
      <c r="BN376" s="231"/>
      <c r="BO376" s="231"/>
      <c r="BP376" s="231"/>
      <c r="BQ376" s="231"/>
      <c r="BR376" s="231"/>
      <c r="BS376" s="231"/>
      <c r="BT376" s="231"/>
      <c r="BU376" s="231"/>
      <c r="BV376" s="231"/>
      <c r="BW376" s="231"/>
      <c r="BX376" s="231"/>
      <c r="BY376" s="231"/>
      <c r="BZ376" s="231"/>
      <c r="CA376" s="231"/>
      <c r="CB376" s="231"/>
      <c r="CC376" s="231"/>
      <c r="CD376" s="231"/>
      <c r="CE376" s="231"/>
      <c r="CF376" s="231"/>
      <c r="CG376" s="231"/>
      <c r="CH376" s="231"/>
      <c r="CI376" s="231"/>
      <c r="CJ376" s="231"/>
      <c r="CK376" s="231"/>
      <c r="CL376" s="231"/>
      <c r="CM376" s="231"/>
      <c r="CN376" s="231"/>
      <c r="CO376" s="231"/>
      <c r="CP376" s="231"/>
      <c r="CQ376" s="231"/>
      <c r="CR376" s="231"/>
      <c r="CS376" s="231"/>
      <c r="CT376" s="231"/>
      <c r="CU376" s="231"/>
      <c r="CV376" s="231"/>
      <c r="CW376" s="231"/>
      <c r="CX376" s="231"/>
      <c r="CY376" s="231"/>
      <c r="CZ376" s="231"/>
      <c r="DA376" s="231"/>
      <c r="DB376" s="231"/>
      <c r="DC376" s="231"/>
      <c r="DD376" s="231"/>
      <c r="DE376" s="231"/>
      <c r="DF376" s="231"/>
      <c r="DG376" s="231"/>
      <c r="DH376" s="231"/>
      <c r="DI376" s="231"/>
      <c r="DJ376" s="231"/>
      <c r="DK376" s="231"/>
      <c r="DL376" s="231"/>
      <c r="DM376" s="231"/>
      <c r="DN376" s="231"/>
      <c r="DO376" s="231"/>
      <c r="DP376" s="231"/>
      <c r="DQ376" s="231"/>
      <c r="DR376" s="231"/>
      <c r="DS376" s="231"/>
      <c r="DT376" s="231"/>
      <c r="DU376" s="231"/>
      <c r="DV376" s="231"/>
      <c r="DW376" s="231"/>
      <c r="DX376" s="231"/>
      <c r="DY376" s="231"/>
      <c r="DZ376" s="231"/>
      <c r="EA376" s="231"/>
      <c r="EB376" s="231"/>
      <c r="EC376" s="231"/>
      <c r="ED376" s="231"/>
      <c r="EE376" s="231"/>
      <c r="EF376" s="231"/>
      <c r="EG376" s="231"/>
      <c r="EH376" s="231"/>
      <c r="EI376" s="231"/>
      <c r="EJ376" s="231"/>
      <c r="EK376" s="231"/>
      <c r="EL376" s="231"/>
      <c r="EM376" s="231"/>
      <c r="EN376" s="231"/>
      <c r="EO376" s="231"/>
      <c r="EP376" s="231"/>
      <c r="EQ376" s="231"/>
      <c r="ER376" s="231"/>
      <c r="ES376" s="231"/>
      <c r="ET376" s="231"/>
      <c r="EU376" s="231"/>
      <c r="EV376" s="231"/>
      <c r="EW376" s="231"/>
      <c r="EX376" s="231"/>
      <c r="EY376" s="231"/>
      <c r="EZ376" s="231"/>
      <c r="FA376" s="231"/>
      <c r="FB376" s="231"/>
      <c r="FC376" s="231"/>
      <c r="FD376" s="231"/>
      <c r="FE376" s="231"/>
      <c r="FF376" s="231"/>
      <c r="FG376" s="231"/>
      <c r="FH376" s="231"/>
      <c r="FI376" s="231"/>
      <c r="FJ376" s="231"/>
      <c r="FK376" s="231"/>
      <c r="FL376" s="231"/>
      <c r="FM376" s="231"/>
      <c r="FN376" s="231"/>
      <c r="FO376" s="231"/>
      <c r="FP376" s="231"/>
      <c r="FQ376" s="231"/>
      <c r="FR376" s="231"/>
      <c r="FS376" s="231"/>
      <c r="FT376" s="231"/>
      <c r="FU376" s="231"/>
      <c r="FV376" s="231"/>
      <c r="FW376" s="231"/>
      <c r="FX376" s="231"/>
      <c r="FY376" s="231"/>
      <c r="FZ376" s="231"/>
      <c r="GA376" s="231"/>
      <c r="GB376" s="231"/>
      <c r="GC376" s="231"/>
      <c r="GD376" s="231"/>
      <c r="GE376" s="231"/>
      <c r="GF376" s="231"/>
      <c r="GG376" s="231"/>
      <c r="GH376" s="231"/>
      <c r="GI376" s="231"/>
      <c r="GJ376" s="231"/>
      <c r="GK376" s="231"/>
      <c r="GL376" s="231"/>
      <c r="GM376" s="231"/>
      <c r="GN376" s="231"/>
      <c r="GO376" s="231"/>
      <c r="GP376" s="231"/>
      <c r="GQ376" s="231"/>
      <c r="GR376" s="231"/>
      <c r="GS376" s="231"/>
      <c r="GT376" s="231"/>
      <c r="GU376" s="231"/>
      <c r="GV376" s="231"/>
      <c r="GW376" s="231"/>
      <c r="GX376" s="231"/>
      <c r="GY376" s="231"/>
      <c r="GZ376" s="231"/>
      <c r="HA376" s="231"/>
      <c r="HB376" s="231"/>
      <c r="HC376" s="231"/>
      <c r="HD376" s="231"/>
      <c r="HE376" s="231"/>
      <c r="HF376" s="231"/>
      <c r="HG376" s="231"/>
      <c r="HH376" s="231"/>
      <c r="HI376" s="231"/>
      <c r="HJ376" s="231"/>
      <c r="HK376" s="231"/>
      <c r="HL376" s="231"/>
      <c r="HM376" s="231"/>
      <c r="HN376" s="231"/>
      <c r="HO376" s="231"/>
      <c r="HP376" s="231"/>
      <c r="HQ376" s="231"/>
      <c r="HR376" s="231"/>
      <c r="HS376" s="231"/>
      <c r="HT376" s="231"/>
      <c r="HU376" s="231"/>
      <c r="HV376" s="231"/>
      <c r="HW376" s="231"/>
      <c r="HX376" s="231"/>
      <c r="HY376" s="231"/>
      <c r="HZ376" s="231"/>
      <c r="IA376" s="231"/>
      <c r="IB376" s="231"/>
      <c r="IC376" s="231"/>
      <c r="ID376" s="231"/>
      <c r="IE376" s="231"/>
      <c r="IF376" s="231"/>
      <c r="IG376" s="231"/>
      <c r="IH376" s="231"/>
      <c r="II376" s="231"/>
      <c r="IJ376" s="231"/>
      <c r="IK376" s="231"/>
      <c r="IL376" s="231"/>
      <c r="IM376" s="231"/>
      <c r="IN376" s="231"/>
      <c r="IO376" s="231"/>
      <c r="IP376" s="231"/>
      <c r="IQ376" s="231"/>
      <c r="IR376" s="231"/>
      <c r="IS376" s="231"/>
      <c r="IT376" s="231"/>
      <c r="IU376" s="231"/>
      <c r="IV376" s="231"/>
    </row>
    <row r="377" spans="1:256" ht="12.95" customHeight="1">
      <c r="A377" s="820">
        <v>90095</v>
      </c>
      <c r="B377" s="823" t="s">
        <v>115</v>
      </c>
      <c r="C377" s="247" t="s">
        <v>0</v>
      </c>
      <c r="D377" s="248">
        <f t="shared" si="150"/>
        <v>7694700</v>
      </c>
      <c r="E377" s="249">
        <f t="shared" si="151"/>
        <v>2383931</v>
      </c>
      <c r="F377" s="249">
        <f t="shared" si="152"/>
        <v>1713410</v>
      </c>
      <c r="G377" s="249">
        <v>972305</v>
      </c>
      <c r="H377" s="249">
        <v>741105</v>
      </c>
      <c r="I377" s="249">
        <v>0</v>
      </c>
      <c r="J377" s="249">
        <v>0</v>
      </c>
      <c r="K377" s="249">
        <v>670521</v>
      </c>
      <c r="L377" s="249">
        <v>0</v>
      </c>
      <c r="M377" s="249">
        <f t="shared" si="154"/>
        <v>5310769</v>
      </c>
      <c r="N377" s="249">
        <v>3810769</v>
      </c>
      <c r="O377" s="249">
        <v>3810769</v>
      </c>
      <c r="P377" s="249">
        <v>1500000</v>
      </c>
      <c r="Q377" s="250"/>
      <c r="R377" s="250"/>
      <c r="S377" s="250"/>
      <c r="T377" s="250"/>
      <c r="U377" s="250"/>
      <c r="V377" s="251"/>
      <c r="W377" s="251"/>
      <c r="X377" s="251"/>
      <c r="Y377" s="251"/>
      <c r="Z377" s="251"/>
      <c r="AA377" s="251"/>
      <c r="AB377" s="251"/>
      <c r="AC377" s="251"/>
      <c r="AD377" s="251"/>
      <c r="AE377" s="251"/>
      <c r="AF377" s="251"/>
      <c r="AG377" s="251"/>
      <c r="AH377" s="251"/>
      <c r="AI377" s="251"/>
      <c r="AJ377" s="251"/>
      <c r="AK377" s="251"/>
      <c r="AL377" s="251"/>
      <c r="AM377" s="251"/>
      <c r="AN377" s="251"/>
      <c r="AO377" s="251"/>
      <c r="AP377" s="251"/>
      <c r="AQ377" s="251"/>
      <c r="AR377" s="251"/>
      <c r="AS377" s="251"/>
      <c r="AT377" s="251"/>
      <c r="AU377" s="251"/>
      <c r="AV377" s="251"/>
      <c r="AW377" s="251"/>
      <c r="AX377" s="251"/>
      <c r="AY377" s="251"/>
      <c r="AZ377" s="251"/>
      <c r="BA377" s="251"/>
      <c r="BB377" s="251"/>
      <c r="BC377" s="251"/>
      <c r="BD377" s="251"/>
      <c r="BE377" s="251"/>
      <c r="BF377" s="251"/>
      <c r="BG377" s="251"/>
      <c r="BH377" s="251"/>
      <c r="BI377" s="251"/>
      <c r="BJ377" s="251"/>
      <c r="BK377" s="251"/>
      <c r="BL377" s="251"/>
      <c r="BM377" s="251"/>
      <c r="BN377" s="251"/>
      <c r="BO377" s="251"/>
      <c r="BP377" s="251"/>
      <c r="BQ377" s="251"/>
      <c r="BR377" s="251"/>
      <c r="BS377" s="251"/>
      <c r="BT377" s="251"/>
      <c r="BU377" s="251"/>
      <c r="BV377" s="251"/>
      <c r="BW377" s="251"/>
      <c r="BX377" s="251"/>
      <c r="BY377" s="251"/>
      <c r="BZ377" s="251"/>
      <c r="CA377" s="251"/>
      <c r="CB377" s="251"/>
      <c r="CC377" s="251"/>
      <c r="CD377" s="251"/>
      <c r="CE377" s="251"/>
      <c r="CF377" s="251"/>
      <c r="CG377" s="251"/>
      <c r="CH377" s="251"/>
      <c r="CI377" s="251"/>
      <c r="CJ377" s="251"/>
      <c r="CK377" s="251"/>
      <c r="CL377" s="251"/>
      <c r="CM377" s="251"/>
      <c r="CN377" s="251"/>
      <c r="CO377" s="251"/>
      <c r="CP377" s="251"/>
      <c r="CQ377" s="251"/>
      <c r="CR377" s="251"/>
      <c r="CS377" s="251"/>
      <c r="CT377" s="251"/>
      <c r="CU377" s="251"/>
      <c r="CV377" s="251"/>
      <c r="CW377" s="251"/>
      <c r="CX377" s="251"/>
      <c r="CY377" s="251"/>
      <c r="CZ377" s="251"/>
      <c r="DA377" s="251"/>
      <c r="DB377" s="251"/>
      <c r="DC377" s="251"/>
      <c r="DD377" s="251"/>
      <c r="DE377" s="251"/>
      <c r="DF377" s="251"/>
      <c r="DG377" s="251"/>
      <c r="DH377" s="251"/>
      <c r="DI377" s="251"/>
      <c r="DJ377" s="251"/>
      <c r="DK377" s="251"/>
      <c r="DL377" s="251"/>
      <c r="DM377" s="251"/>
      <c r="DN377" s="251"/>
      <c r="DO377" s="251"/>
      <c r="DP377" s="251"/>
      <c r="DQ377" s="251"/>
      <c r="DR377" s="251"/>
      <c r="DS377" s="251"/>
      <c r="DT377" s="251"/>
      <c r="DU377" s="251"/>
      <c r="DV377" s="251"/>
      <c r="DW377" s="251"/>
      <c r="DX377" s="251"/>
      <c r="DY377" s="251"/>
      <c r="DZ377" s="251"/>
      <c r="EA377" s="251"/>
      <c r="EB377" s="251"/>
      <c r="EC377" s="251"/>
      <c r="ED377" s="251"/>
      <c r="EE377" s="251"/>
      <c r="EF377" s="251"/>
      <c r="EG377" s="251"/>
      <c r="EH377" s="251"/>
      <c r="EI377" s="251"/>
      <c r="EJ377" s="251"/>
      <c r="EK377" s="251"/>
      <c r="EL377" s="251"/>
      <c r="EM377" s="251"/>
      <c r="EN377" s="251"/>
      <c r="EO377" s="251"/>
      <c r="EP377" s="251"/>
      <c r="EQ377" s="251"/>
      <c r="ER377" s="251"/>
      <c r="ES377" s="251"/>
      <c r="ET377" s="251"/>
      <c r="EU377" s="251"/>
      <c r="EV377" s="251"/>
      <c r="EW377" s="251"/>
      <c r="EX377" s="251"/>
      <c r="EY377" s="251"/>
      <c r="EZ377" s="251"/>
      <c r="FA377" s="251"/>
      <c r="FB377" s="251"/>
      <c r="FC377" s="251"/>
      <c r="FD377" s="251"/>
      <c r="FE377" s="251"/>
      <c r="FF377" s="251"/>
      <c r="FG377" s="251"/>
      <c r="FH377" s="251"/>
      <c r="FI377" s="251"/>
      <c r="FJ377" s="251"/>
      <c r="FK377" s="251"/>
      <c r="FL377" s="251"/>
      <c r="FM377" s="251"/>
      <c r="FN377" s="251"/>
      <c r="FO377" s="251"/>
      <c r="FP377" s="251"/>
      <c r="FQ377" s="251"/>
      <c r="FR377" s="251"/>
      <c r="FS377" s="251"/>
      <c r="FT377" s="251"/>
      <c r="FU377" s="251"/>
      <c r="FV377" s="251"/>
      <c r="FW377" s="251"/>
      <c r="FX377" s="251"/>
      <c r="FY377" s="251"/>
      <c r="FZ377" s="251"/>
      <c r="GA377" s="251"/>
      <c r="GB377" s="251"/>
      <c r="GC377" s="251"/>
      <c r="GD377" s="251"/>
      <c r="GE377" s="251"/>
      <c r="GF377" s="251"/>
      <c r="GG377" s="251"/>
      <c r="GH377" s="251"/>
      <c r="GI377" s="251"/>
      <c r="GJ377" s="251"/>
      <c r="GK377" s="251"/>
      <c r="GL377" s="251"/>
      <c r="GM377" s="251"/>
      <c r="GN377" s="251"/>
      <c r="GO377" s="251"/>
      <c r="GP377" s="251"/>
      <c r="GQ377" s="251"/>
      <c r="GR377" s="251"/>
      <c r="GS377" s="251"/>
      <c r="GT377" s="251"/>
      <c r="GU377" s="251"/>
      <c r="GV377" s="251"/>
      <c r="GW377" s="251"/>
      <c r="GX377" s="251"/>
      <c r="GY377" s="251"/>
      <c r="GZ377" s="251"/>
      <c r="HA377" s="251"/>
      <c r="HB377" s="251"/>
      <c r="HC377" s="251"/>
      <c r="HD377" s="251"/>
      <c r="HE377" s="251"/>
      <c r="HF377" s="251"/>
      <c r="HG377" s="251"/>
      <c r="HH377" s="251"/>
      <c r="HI377" s="251"/>
      <c r="HJ377" s="251"/>
      <c r="HK377" s="251"/>
      <c r="HL377" s="251"/>
      <c r="HM377" s="251"/>
      <c r="HN377" s="251"/>
      <c r="HO377" s="251"/>
      <c r="HP377" s="251"/>
      <c r="HQ377" s="251"/>
      <c r="HR377" s="251"/>
      <c r="HS377" s="251"/>
      <c r="HT377" s="251"/>
      <c r="HU377" s="251"/>
      <c r="HV377" s="251"/>
      <c r="HW377" s="251"/>
      <c r="HX377" s="251"/>
      <c r="HY377" s="251"/>
      <c r="HZ377" s="251"/>
      <c r="IA377" s="251"/>
      <c r="IB377" s="251"/>
      <c r="IC377" s="251"/>
      <c r="ID377" s="251"/>
      <c r="IE377" s="251"/>
      <c r="IF377" s="251"/>
      <c r="IG377" s="251"/>
      <c r="IH377" s="251"/>
      <c r="II377" s="251"/>
      <c r="IJ377" s="251"/>
      <c r="IK377" s="251"/>
      <c r="IL377" s="251"/>
      <c r="IM377" s="251"/>
      <c r="IN377" s="251"/>
      <c r="IO377" s="251"/>
      <c r="IP377" s="251"/>
      <c r="IQ377" s="251"/>
      <c r="IR377" s="251"/>
      <c r="IS377" s="251"/>
      <c r="IT377" s="251"/>
      <c r="IU377" s="251"/>
      <c r="IV377" s="251"/>
    </row>
    <row r="378" spans="1:256" ht="12.95" customHeight="1">
      <c r="A378" s="821"/>
      <c r="B378" s="824"/>
      <c r="C378" s="247" t="s">
        <v>1</v>
      </c>
      <c r="D378" s="248">
        <f t="shared" si="150"/>
        <v>-50300.61</v>
      </c>
      <c r="E378" s="249">
        <f t="shared" si="151"/>
        <v>2699.39</v>
      </c>
      <c r="F378" s="249">
        <f t="shared" si="152"/>
        <v>2699.39</v>
      </c>
      <c r="G378" s="249"/>
      <c r="H378" s="249">
        <v>2699.39</v>
      </c>
      <c r="I378" s="249"/>
      <c r="J378" s="249"/>
      <c r="K378" s="249">
        <v>0</v>
      </c>
      <c r="L378" s="249"/>
      <c r="M378" s="249">
        <f>N378+P378</f>
        <v>-53000</v>
      </c>
      <c r="N378" s="249">
        <v>-53000</v>
      </c>
      <c r="O378" s="249">
        <v>-53000</v>
      </c>
      <c r="P378" s="249"/>
      <c r="Q378" s="250"/>
      <c r="R378" s="250"/>
      <c r="S378" s="250"/>
      <c r="T378" s="250"/>
      <c r="U378" s="250"/>
      <c r="V378" s="251"/>
      <c r="W378" s="251"/>
      <c r="X378" s="251"/>
      <c r="Y378" s="251"/>
      <c r="Z378" s="251"/>
      <c r="AA378" s="251"/>
      <c r="AB378" s="251"/>
      <c r="AC378" s="251"/>
      <c r="AD378" s="251"/>
      <c r="AE378" s="251"/>
      <c r="AF378" s="251"/>
      <c r="AG378" s="251"/>
      <c r="AH378" s="251"/>
      <c r="AI378" s="251"/>
      <c r="AJ378" s="251"/>
      <c r="AK378" s="251"/>
      <c r="AL378" s="251"/>
      <c r="AM378" s="251"/>
      <c r="AN378" s="251"/>
      <c r="AO378" s="251"/>
      <c r="AP378" s="251"/>
      <c r="AQ378" s="251"/>
      <c r="AR378" s="251"/>
      <c r="AS378" s="251"/>
      <c r="AT378" s="251"/>
      <c r="AU378" s="251"/>
      <c r="AV378" s="251"/>
      <c r="AW378" s="251"/>
      <c r="AX378" s="251"/>
      <c r="AY378" s="251"/>
      <c r="AZ378" s="251"/>
      <c r="BA378" s="251"/>
      <c r="BB378" s="251"/>
      <c r="BC378" s="251"/>
      <c r="BD378" s="251"/>
      <c r="BE378" s="251"/>
      <c r="BF378" s="251"/>
      <c r="BG378" s="251"/>
      <c r="BH378" s="251"/>
      <c r="BI378" s="251"/>
      <c r="BJ378" s="251"/>
      <c r="BK378" s="251"/>
      <c r="BL378" s="251"/>
      <c r="BM378" s="251"/>
      <c r="BN378" s="251"/>
      <c r="BO378" s="251"/>
      <c r="BP378" s="251"/>
      <c r="BQ378" s="251"/>
      <c r="BR378" s="251"/>
      <c r="BS378" s="251"/>
      <c r="BT378" s="251"/>
      <c r="BU378" s="251"/>
      <c r="BV378" s="251"/>
      <c r="BW378" s="251"/>
      <c r="BX378" s="251"/>
      <c r="BY378" s="251"/>
      <c r="BZ378" s="251"/>
      <c r="CA378" s="251"/>
      <c r="CB378" s="251"/>
      <c r="CC378" s="251"/>
      <c r="CD378" s="251"/>
      <c r="CE378" s="251"/>
      <c r="CF378" s="251"/>
      <c r="CG378" s="251"/>
      <c r="CH378" s="251"/>
      <c r="CI378" s="251"/>
      <c r="CJ378" s="251"/>
      <c r="CK378" s="251"/>
      <c r="CL378" s="251"/>
      <c r="CM378" s="251"/>
      <c r="CN378" s="251"/>
      <c r="CO378" s="251"/>
      <c r="CP378" s="251"/>
      <c r="CQ378" s="251"/>
      <c r="CR378" s="251"/>
      <c r="CS378" s="251"/>
      <c r="CT378" s="251"/>
      <c r="CU378" s="251"/>
      <c r="CV378" s="251"/>
      <c r="CW378" s="251"/>
      <c r="CX378" s="251"/>
      <c r="CY378" s="251"/>
      <c r="CZ378" s="251"/>
      <c r="DA378" s="251"/>
      <c r="DB378" s="251"/>
      <c r="DC378" s="251"/>
      <c r="DD378" s="251"/>
      <c r="DE378" s="251"/>
      <c r="DF378" s="251"/>
      <c r="DG378" s="251"/>
      <c r="DH378" s="251"/>
      <c r="DI378" s="251"/>
      <c r="DJ378" s="251"/>
      <c r="DK378" s="251"/>
      <c r="DL378" s="251"/>
      <c r="DM378" s="251"/>
      <c r="DN378" s="251"/>
      <c r="DO378" s="251"/>
      <c r="DP378" s="251"/>
      <c r="DQ378" s="251"/>
      <c r="DR378" s="251"/>
      <c r="DS378" s="251"/>
      <c r="DT378" s="251"/>
      <c r="DU378" s="251"/>
      <c r="DV378" s="251"/>
      <c r="DW378" s="251"/>
      <c r="DX378" s="251"/>
      <c r="DY378" s="251"/>
      <c r="DZ378" s="251"/>
      <c r="EA378" s="251"/>
      <c r="EB378" s="251"/>
      <c r="EC378" s="251"/>
      <c r="ED378" s="251"/>
      <c r="EE378" s="251"/>
      <c r="EF378" s="251"/>
      <c r="EG378" s="251"/>
      <c r="EH378" s="251"/>
      <c r="EI378" s="251"/>
      <c r="EJ378" s="251"/>
      <c r="EK378" s="251"/>
      <c r="EL378" s="251"/>
      <c r="EM378" s="251"/>
      <c r="EN378" s="251"/>
      <c r="EO378" s="251"/>
      <c r="EP378" s="251"/>
      <c r="EQ378" s="251"/>
      <c r="ER378" s="251"/>
      <c r="ES378" s="251"/>
      <c r="ET378" s="251"/>
      <c r="EU378" s="251"/>
      <c r="EV378" s="251"/>
      <c r="EW378" s="251"/>
      <c r="EX378" s="251"/>
      <c r="EY378" s="251"/>
      <c r="EZ378" s="251"/>
      <c r="FA378" s="251"/>
      <c r="FB378" s="251"/>
      <c r="FC378" s="251"/>
      <c r="FD378" s="251"/>
      <c r="FE378" s="251"/>
      <c r="FF378" s="251"/>
      <c r="FG378" s="251"/>
      <c r="FH378" s="251"/>
      <c r="FI378" s="251"/>
      <c r="FJ378" s="251"/>
      <c r="FK378" s="251"/>
      <c r="FL378" s="251"/>
      <c r="FM378" s="251"/>
      <c r="FN378" s="251"/>
      <c r="FO378" s="251"/>
      <c r="FP378" s="251"/>
      <c r="FQ378" s="251"/>
      <c r="FR378" s="251"/>
      <c r="FS378" s="251"/>
      <c r="FT378" s="251"/>
      <c r="FU378" s="251"/>
      <c r="FV378" s="251"/>
      <c r="FW378" s="251"/>
      <c r="FX378" s="251"/>
      <c r="FY378" s="251"/>
      <c r="FZ378" s="251"/>
      <c r="GA378" s="251"/>
      <c r="GB378" s="251"/>
      <c r="GC378" s="251"/>
      <c r="GD378" s="251"/>
      <c r="GE378" s="251"/>
      <c r="GF378" s="251"/>
      <c r="GG378" s="251"/>
      <c r="GH378" s="251"/>
      <c r="GI378" s="251"/>
      <c r="GJ378" s="251"/>
      <c r="GK378" s="251"/>
      <c r="GL378" s="251"/>
      <c r="GM378" s="251"/>
      <c r="GN378" s="251"/>
      <c r="GO378" s="251"/>
      <c r="GP378" s="251"/>
      <c r="GQ378" s="251"/>
      <c r="GR378" s="251"/>
      <c r="GS378" s="251"/>
      <c r="GT378" s="251"/>
      <c r="GU378" s="251"/>
      <c r="GV378" s="251"/>
      <c r="GW378" s="251"/>
      <c r="GX378" s="251"/>
      <c r="GY378" s="251"/>
      <c r="GZ378" s="251"/>
      <c r="HA378" s="251"/>
      <c r="HB378" s="251"/>
      <c r="HC378" s="251"/>
      <c r="HD378" s="251"/>
      <c r="HE378" s="251"/>
      <c r="HF378" s="251"/>
      <c r="HG378" s="251"/>
      <c r="HH378" s="251"/>
      <c r="HI378" s="251"/>
      <c r="HJ378" s="251"/>
      <c r="HK378" s="251"/>
      <c r="HL378" s="251"/>
      <c r="HM378" s="251"/>
      <c r="HN378" s="251"/>
      <c r="HO378" s="251"/>
      <c r="HP378" s="251"/>
      <c r="HQ378" s="251"/>
      <c r="HR378" s="251"/>
      <c r="HS378" s="251"/>
      <c r="HT378" s="251"/>
      <c r="HU378" s="251"/>
      <c r="HV378" s="251"/>
      <c r="HW378" s="251"/>
      <c r="HX378" s="251"/>
      <c r="HY378" s="251"/>
      <c r="HZ378" s="251"/>
      <c r="IA378" s="251"/>
      <c r="IB378" s="251"/>
      <c r="IC378" s="251"/>
      <c r="ID378" s="251"/>
      <c r="IE378" s="251"/>
      <c r="IF378" s="251"/>
      <c r="IG378" s="251"/>
      <c r="IH378" s="251"/>
      <c r="II378" s="251"/>
      <c r="IJ378" s="251"/>
      <c r="IK378" s="251"/>
      <c r="IL378" s="251"/>
      <c r="IM378" s="251"/>
      <c r="IN378" s="251"/>
      <c r="IO378" s="251"/>
      <c r="IP378" s="251"/>
      <c r="IQ378" s="251"/>
      <c r="IR378" s="251"/>
      <c r="IS378" s="251"/>
      <c r="IT378" s="251"/>
      <c r="IU378" s="251"/>
      <c r="IV378" s="251"/>
    </row>
    <row r="379" spans="1:256" ht="12.95" customHeight="1">
      <c r="A379" s="822"/>
      <c r="B379" s="825"/>
      <c r="C379" s="247" t="s">
        <v>2</v>
      </c>
      <c r="D379" s="248">
        <f>D377+D378</f>
        <v>7644399.3899999997</v>
      </c>
      <c r="E379" s="249">
        <f t="shared" ref="E379:P379" si="162">E377+E378</f>
        <v>2386630.39</v>
      </c>
      <c r="F379" s="249">
        <f t="shared" si="162"/>
        <v>1716109.39</v>
      </c>
      <c r="G379" s="249">
        <f t="shared" si="162"/>
        <v>972305</v>
      </c>
      <c r="H379" s="249">
        <f t="shared" si="162"/>
        <v>743804.39</v>
      </c>
      <c r="I379" s="249">
        <f t="shared" si="162"/>
        <v>0</v>
      </c>
      <c r="J379" s="249">
        <f t="shared" si="162"/>
        <v>0</v>
      </c>
      <c r="K379" s="249">
        <f t="shared" si="162"/>
        <v>670521</v>
      </c>
      <c r="L379" s="249">
        <f t="shared" si="162"/>
        <v>0</v>
      </c>
      <c r="M379" s="249">
        <f t="shared" si="162"/>
        <v>5257769</v>
      </c>
      <c r="N379" s="249">
        <f t="shared" si="162"/>
        <v>3757769</v>
      </c>
      <c r="O379" s="249">
        <f t="shared" si="162"/>
        <v>3757769</v>
      </c>
      <c r="P379" s="249">
        <f t="shared" si="162"/>
        <v>1500000</v>
      </c>
      <c r="Q379" s="250"/>
      <c r="R379" s="250"/>
      <c r="S379" s="250"/>
      <c r="T379" s="250"/>
      <c r="U379" s="250"/>
      <c r="V379" s="251"/>
      <c r="W379" s="251"/>
      <c r="X379" s="251"/>
      <c r="Y379" s="251"/>
      <c r="Z379" s="251"/>
      <c r="AA379" s="251"/>
      <c r="AB379" s="251"/>
      <c r="AC379" s="251"/>
      <c r="AD379" s="251"/>
      <c r="AE379" s="251"/>
      <c r="AF379" s="251"/>
      <c r="AG379" s="251"/>
      <c r="AH379" s="251"/>
      <c r="AI379" s="251"/>
      <c r="AJ379" s="251"/>
      <c r="AK379" s="251"/>
      <c r="AL379" s="251"/>
      <c r="AM379" s="251"/>
      <c r="AN379" s="251"/>
      <c r="AO379" s="251"/>
      <c r="AP379" s="251"/>
      <c r="AQ379" s="251"/>
      <c r="AR379" s="251"/>
      <c r="AS379" s="251"/>
      <c r="AT379" s="251"/>
      <c r="AU379" s="251"/>
      <c r="AV379" s="251"/>
      <c r="AW379" s="251"/>
      <c r="AX379" s="251"/>
      <c r="AY379" s="251"/>
      <c r="AZ379" s="251"/>
      <c r="BA379" s="251"/>
      <c r="BB379" s="251"/>
      <c r="BC379" s="251"/>
      <c r="BD379" s="251"/>
      <c r="BE379" s="251"/>
      <c r="BF379" s="251"/>
      <c r="BG379" s="251"/>
      <c r="BH379" s="251"/>
      <c r="BI379" s="251"/>
      <c r="BJ379" s="251"/>
      <c r="BK379" s="251"/>
      <c r="BL379" s="251"/>
      <c r="BM379" s="251"/>
      <c r="BN379" s="251"/>
      <c r="BO379" s="251"/>
      <c r="BP379" s="251"/>
      <c r="BQ379" s="251"/>
      <c r="BR379" s="251"/>
      <c r="BS379" s="251"/>
      <c r="BT379" s="251"/>
      <c r="BU379" s="251"/>
      <c r="BV379" s="251"/>
      <c r="BW379" s="251"/>
      <c r="BX379" s="251"/>
      <c r="BY379" s="251"/>
      <c r="BZ379" s="251"/>
      <c r="CA379" s="251"/>
      <c r="CB379" s="251"/>
      <c r="CC379" s="251"/>
      <c r="CD379" s="251"/>
      <c r="CE379" s="251"/>
      <c r="CF379" s="251"/>
      <c r="CG379" s="251"/>
      <c r="CH379" s="251"/>
      <c r="CI379" s="251"/>
      <c r="CJ379" s="251"/>
      <c r="CK379" s="251"/>
      <c r="CL379" s="251"/>
      <c r="CM379" s="251"/>
      <c r="CN379" s="251"/>
      <c r="CO379" s="251"/>
      <c r="CP379" s="251"/>
      <c r="CQ379" s="251"/>
      <c r="CR379" s="251"/>
      <c r="CS379" s="251"/>
      <c r="CT379" s="251"/>
      <c r="CU379" s="251"/>
      <c r="CV379" s="251"/>
      <c r="CW379" s="251"/>
      <c r="CX379" s="251"/>
      <c r="CY379" s="251"/>
      <c r="CZ379" s="251"/>
      <c r="DA379" s="251"/>
      <c r="DB379" s="251"/>
      <c r="DC379" s="251"/>
      <c r="DD379" s="251"/>
      <c r="DE379" s="251"/>
      <c r="DF379" s="251"/>
      <c r="DG379" s="251"/>
      <c r="DH379" s="251"/>
      <c r="DI379" s="251"/>
      <c r="DJ379" s="251"/>
      <c r="DK379" s="251"/>
      <c r="DL379" s="251"/>
      <c r="DM379" s="251"/>
      <c r="DN379" s="251"/>
      <c r="DO379" s="251"/>
      <c r="DP379" s="251"/>
      <c r="DQ379" s="251"/>
      <c r="DR379" s="251"/>
      <c r="DS379" s="251"/>
      <c r="DT379" s="251"/>
      <c r="DU379" s="251"/>
      <c r="DV379" s="251"/>
      <c r="DW379" s="251"/>
      <c r="DX379" s="251"/>
      <c r="DY379" s="251"/>
      <c r="DZ379" s="251"/>
      <c r="EA379" s="251"/>
      <c r="EB379" s="251"/>
      <c r="EC379" s="251"/>
      <c r="ED379" s="251"/>
      <c r="EE379" s="251"/>
      <c r="EF379" s="251"/>
      <c r="EG379" s="251"/>
      <c r="EH379" s="251"/>
      <c r="EI379" s="251"/>
      <c r="EJ379" s="251"/>
      <c r="EK379" s="251"/>
      <c r="EL379" s="251"/>
      <c r="EM379" s="251"/>
      <c r="EN379" s="251"/>
      <c r="EO379" s="251"/>
      <c r="EP379" s="251"/>
      <c r="EQ379" s="251"/>
      <c r="ER379" s="251"/>
      <c r="ES379" s="251"/>
      <c r="ET379" s="251"/>
      <c r="EU379" s="251"/>
      <c r="EV379" s="251"/>
      <c r="EW379" s="251"/>
      <c r="EX379" s="251"/>
      <c r="EY379" s="251"/>
      <c r="EZ379" s="251"/>
      <c r="FA379" s="251"/>
      <c r="FB379" s="251"/>
      <c r="FC379" s="251"/>
      <c r="FD379" s="251"/>
      <c r="FE379" s="251"/>
      <c r="FF379" s="251"/>
      <c r="FG379" s="251"/>
      <c r="FH379" s="251"/>
      <c r="FI379" s="251"/>
      <c r="FJ379" s="251"/>
      <c r="FK379" s="251"/>
      <c r="FL379" s="251"/>
      <c r="FM379" s="251"/>
      <c r="FN379" s="251"/>
      <c r="FO379" s="251"/>
      <c r="FP379" s="251"/>
      <c r="FQ379" s="251"/>
      <c r="FR379" s="251"/>
      <c r="FS379" s="251"/>
      <c r="FT379" s="251"/>
      <c r="FU379" s="251"/>
      <c r="FV379" s="251"/>
      <c r="FW379" s="251"/>
      <c r="FX379" s="251"/>
      <c r="FY379" s="251"/>
      <c r="FZ379" s="251"/>
      <c r="GA379" s="251"/>
      <c r="GB379" s="251"/>
      <c r="GC379" s="251"/>
      <c r="GD379" s="251"/>
      <c r="GE379" s="251"/>
      <c r="GF379" s="251"/>
      <c r="GG379" s="251"/>
      <c r="GH379" s="251"/>
      <c r="GI379" s="251"/>
      <c r="GJ379" s="251"/>
      <c r="GK379" s="251"/>
      <c r="GL379" s="251"/>
      <c r="GM379" s="251"/>
      <c r="GN379" s="251"/>
      <c r="GO379" s="251"/>
      <c r="GP379" s="251"/>
      <c r="GQ379" s="251"/>
      <c r="GR379" s="251"/>
      <c r="GS379" s="251"/>
      <c r="GT379" s="251"/>
      <c r="GU379" s="251"/>
      <c r="GV379" s="251"/>
      <c r="GW379" s="251"/>
      <c r="GX379" s="251"/>
      <c r="GY379" s="251"/>
      <c r="GZ379" s="251"/>
      <c r="HA379" s="251"/>
      <c r="HB379" s="251"/>
      <c r="HC379" s="251"/>
      <c r="HD379" s="251"/>
      <c r="HE379" s="251"/>
      <c r="HF379" s="251"/>
      <c r="HG379" s="251"/>
      <c r="HH379" s="251"/>
      <c r="HI379" s="251"/>
      <c r="HJ379" s="251"/>
      <c r="HK379" s="251"/>
      <c r="HL379" s="251"/>
      <c r="HM379" s="251"/>
      <c r="HN379" s="251"/>
      <c r="HO379" s="251"/>
      <c r="HP379" s="251"/>
      <c r="HQ379" s="251"/>
      <c r="HR379" s="251"/>
      <c r="HS379" s="251"/>
      <c r="HT379" s="251"/>
      <c r="HU379" s="251"/>
      <c r="HV379" s="251"/>
      <c r="HW379" s="251"/>
      <c r="HX379" s="251"/>
      <c r="HY379" s="251"/>
      <c r="HZ379" s="251"/>
      <c r="IA379" s="251"/>
      <c r="IB379" s="251"/>
      <c r="IC379" s="251"/>
      <c r="ID379" s="251"/>
      <c r="IE379" s="251"/>
      <c r="IF379" s="251"/>
      <c r="IG379" s="251"/>
      <c r="IH379" s="251"/>
      <c r="II379" s="251"/>
      <c r="IJ379" s="251"/>
      <c r="IK379" s="251"/>
      <c r="IL379" s="251"/>
      <c r="IM379" s="251"/>
      <c r="IN379" s="251"/>
      <c r="IO379" s="251"/>
      <c r="IP379" s="251"/>
      <c r="IQ379" s="251"/>
      <c r="IR379" s="251"/>
      <c r="IS379" s="251"/>
      <c r="IT379" s="251"/>
      <c r="IU379" s="251"/>
      <c r="IV379" s="251"/>
    </row>
    <row r="380" spans="1:256" ht="15.75" customHeight="1">
      <c r="A380" s="817">
        <v>921</v>
      </c>
      <c r="B380" s="808" t="s">
        <v>68</v>
      </c>
      <c r="C380" s="259" t="s">
        <v>0</v>
      </c>
      <c r="D380" s="260">
        <f>D386+D389+D392+D395+D398+D401+D404+D410+D407+D383</f>
        <v>211725378</v>
      </c>
      <c r="E380" s="261">
        <f>E386+E389+E392+E395+E398+E401+E404+E410+E407+E383</f>
        <v>153164662</v>
      </c>
      <c r="F380" s="261">
        <f t="shared" ref="F380:P381" si="163">F386+F389+F392+F395+F398+F401+F404+F410+F407+F383</f>
        <v>5341570</v>
      </c>
      <c r="G380" s="261">
        <f t="shared" si="163"/>
        <v>124000</v>
      </c>
      <c r="H380" s="261">
        <f t="shared" si="163"/>
        <v>5217570</v>
      </c>
      <c r="I380" s="261">
        <f t="shared" si="163"/>
        <v>144915746</v>
      </c>
      <c r="J380" s="261">
        <f t="shared" si="163"/>
        <v>501000</v>
      </c>
      <c r="K380" s="261">
        <f t="shared" si="163"/>
        <v>2406346</v>
      </c>
      <c r="L380" s="261">
        <f t="shared" si="163"/>
        <v>0</v>
      </c>
      <c r="M380" s="261">
        <f t="shared" si="163"/>
        <v>58560716</v>
      </c>
      <c r="N380" s="261">
        <f t="shared" si="163"/>
        <v>58560716</v>
      </c>
      <c r="O380" s="261">
        <f t="shared" si="163"/>
        <v>0</v>
      </c>
      <c r="P380" s="261">
        <f t="shared" si="163"/>
        <v>0</v>
      </c>
      <c r="Q380" s="262"/>
      <c r="R380" s="262"/>
      <c r="S380" s="262"/>
      <c r="T380" s="262"/>
      <c r="U380" s="262"/>
      <c r="V380" s="263"/>
      <c r="W380" s="263"/>
      <c r="X380" s="263"/>
      <c r="Y380" s="263"/>
      <c r="Z380" s="263"/>
      <c r="AA380" s="263"/>
      <c r="AB380" s="263"/>
      <c r="AC380" s="263"/>
      <c r="AD380" s="263"/>
      <c r="AE380" s="263"/>
      <c r="AF380" s="263"/>
      <c r="AG380" s="263"/>
      <c r="AH380" s="263"/>
      <c r="AI380" s="263"/>
      <c r="AJ380" s="263"/>
      <c r="AK380" s="263"/>
      <c r="AL380" s="263"/>
      <c r="AM380" s="263"/>
      <c r="AN380" s="263"/>
      <c r="AO380" s="263"/>
      <c r="AP380" s="263"/>
      <c r="AQ380" s="263"/>
      <c r="AR380" s="263"/>
      <c r="AS380" s="263"/>
      <c r="AT380" s="263"/>
      <c r="AU380" s="263"/>
      <c r="AV380" s="263"/>
      <c r="AW380" s="263"/>
      <c r="AX380" s="263"/>
      <c r="AY380" s="263"/>
      <c r="AZ380" s="263"/>
      <c r="BA380" s="263"/>
      <c r="BB380" s="263"/>
      <c r="BC380" s="263"/>
      <c r="BD380" s="263"/>
      <c r="BE380" s="263"/>
      <c r="BF380" s="263"/>
      <c r="BG380" s="263"/>
      <c r="BH380" s="263"/>
      <c r="BI380" s="263"/>
      <c r="BJ380" s="263"/>
      <c r="BK380" s="263"/>
      <c r="BL380" s="263"/>
      <c r="BM380" s="263"/>
      <c r="BN380" s="263"/>
      <c r="BO380" s="263"/>
      <c r="BP380" s="263"/>
      <c r="BQ380" s="263"/>
      <c r="BR380" s="263"/>
      <c r="BS380" s="263"/>
      <c r="BT380" s="263"/>
      <c r="BU380" s="263"/>
      <c r="BV380" s="263"/>
      <c r="BW380" s="263"/>
      <c r="BX380" s="263"/>
      <c r="BY380" s="263"/>
      <c r="BZ380" s="263"/>
      <c r="CA380" s="263"/>
      <c r="CB380" s="263"/>
      <c r="CC380" s="263"/>
      <c r="CD380" s="263"/>
      <c r="CE380" s="263"/>
      <c r="CF380" s="263"/>
      <c r="CG380" s="263"/>
      <c r="CH380" s="263"/>
      <c r="CI380" s="263"/>
      <c r="CJ380" s="263"/>
      <c r="CK380" s="263"/>
      <c r="CL380" s="263"/>
      <c r="CM380" s="263"/>
      <c r="CN380" s="263"/>
      <c r="CO380" s="263"/>
      <c r="CP380" s="263"/>
      <c r="CQ380" s="263"/>
      <c r="CR380" s="263"/>
      <c r="CS380" s="263"/>
      <c r="CT380" s="263"/>
      <c r="CU380" s="263"/>
      <c r="CV380" s="263"/>
      <c r="CW380" s="263"/>
      <c r="CX380" s="263"/>
      <c r="CY380" s="263"/>
      <c r="CZ380" s="263"/>
      <c r="DA380" s="263"/>
      <c r="DB380" s="263"/>
      <c r="DC380" s="263"/>
      <c r="DD380" s="263"/>
      <c r="DE380" s="263"/>
      <c r="DF380" s="263"/>
      <c r="DG380" s="263"/>
      <c r="DH380" s="263"/>
      <c r="DI380" s="263"/>
      <c r="DJ380" s="263"/>
      <c r="DK380" s="263"/>
      <c r="DL380" s="263"/>
      <c r="DM380" s="263"/>
      <c r="DN380" s="263"/>
      <c r="DO380" s="263"/>
      <c r="DP380" s="263"/>
      <c r="DQ380" s="263"/>
      <c r="DR380" s="263"/>
      <c r="DS380" s="263"/>
      <c r="DT380" s="263"/>
      <c r="DU380" s="263"/>
      <c r="DV380" s="263"/>
      <c r="DW380" s="263"/>
      <c r="DX380" s="263"/>
      <c r="DY380" s="263"/>
      <c r="DZ380" s="263"/>
      <c r="EA380" s="263"/>
      <c r="EB380" s="263"/>
      <c r="EC380" s="263"/>
      <c r="ED380" s="263"/>
      <c r="EE380" s="263"/>
      <c r="EF380" s="263"/>
      <c r="EG380" s="263"/>
      <c r="EH380" s="263"/>
      <c r="EI380" s="263"/>
      <c r="EJ380" s="263"/>
      <c r="EK380" s="263"/>
      <c r="EL380" s="263"/>
      <c r="EM380" s="263"/>
      <c r="EN380" s="263"/>
      <c r="EO380" s="263"/>
      <c r="EP380" s="263"/>
      <c r="EQ380" s="263"/>
      <c r="ER380" s="263"/>
      <c r="ES380" s="263"/>
      <c r="ET380" s="263"/>
      <c r="EU380" s="263"/>
      <c r="EV380" s="263"/>
      <c r="EW380" s="263"/>
      <c r="EX380" s="263"/>
      <c r="EY380" s="263"/>
      <c r="EZ380" s="263"/>
      <c r="FA380" s="263"/>
      <c r="FB380" s="263"/>
      <c r="FC380" s="263"/>
      <c r="FD380" s="263"/>
      <c r="FE380" s="263"/>
      <c r="FF380" s="263"/>
      <c r="FG380" s="263"/>
      <c r="FH380" s="263"/>
      <c r="FI380" s="263"/>
      <c r="FJ380" s="263"/>
      <c r="FK380" s="263"/>
      <c r="FL380" s="263"/>
      <c r="FM380" s="263"/>
      <c r="FN380" s="263"/>
      <c r="FO380" s="263"/>
      <c r="FP380" s="263"/>
      <c r="FQ380" s="263"/>
      <c r="FR380" s="263"/>
      <c r="FS380" s="263"/>
      <c r="FT380" s="263"/>
      <c r="FU380" s="263"/>
      <c r="FV380" s="263"/>
      <c r="FW380" s="263"/>
      <c r="FX380" s="263"/>
      <c r="FY380" s="263"/>
      <c r="FZ380" s="263"/>
      <c r="GA380" s="263"/>
      <c r="GB380" s="263"/>
      <c r="GC380" s="263"/>
      <c r="GD380" s="263"/>
      <c r="GE380" s="263"/>
      <c r="GF380" s="263"/>
      <c r="GG380" s="263"/>
      <c r="GH380" s="263"/>
      <c r="GI380" s="263"/>
      <c r="GJ380" s="263"/>
      <c r="GK380" s="263"/>
      <c r="GL380" s="263"/>
      <c r="GM380" s="263"/>
      <c r="GN380" s="263"/>
      <c r="GO380" s="263"/>
      <c r="GP380" s="263"/>
      <c r="GQ380" s="263"/>
      <c r="GR380" s="263"/>
      <c r="GS380" s="263"/>
      <c r="GT380" s="263"/>
      <c r="GU380" s="263"/>
      <c r="GV380" s="263"/>
      <c r="GW380" s="263"/>
      <c r="GX380" s="263"/>
      <c r="GY380" s="263"/>
      <c r="GZ380" s="263"/>
      <c r="HA380" s="263"/>
      <c r="HB380" s="263"/>
      <c r="HC380" s="263"/>
      <c r="HD380" s="263"/>
      <c r="HE380" s="263"/>
      <c r="HF380" s="263"/>
      <c r="HG380" s="263"/>
      <c r="HH380" s="263"/>
      <c r="HI380" s="263"/>
      <c r="HJ380" s="263"/>
      <c r="HK380" s="263"/>
      <c r="HL380" s="263"/>
      <c r="HM380" s="263"/>
      <c r="HN380" s="263"/>
      <c r="HO380" s="263"/>
      <c r="HP380" s="263"/>
      <c r="HQ380" s="263"/>
      <c r="HR380" s="263"/>
      <c r="HS380" s="263"/>
      <c r="HT380" s="263"/>
      <c r="HU380" s="263"/>
      <c r="HV380" s="263"/>
      <c r="HW380" s="263"/>
      <c r="HX380" s="263"/>
      <c r="HY380" s="263"/>
      <c r="HZ380" s="263"/>
      <c r="IA380" s="263"/>
      <c r="IB380" s="263"/>
      <c r="IC380" s="263"/>
      <c r="ID380" s="263"/>
      <c r="IE380" s="263"/>
      <c r="IF380" s="263"/>
      <c r="IG380" s="263"/>
      <c r="IH380" s="263"/>
      <c r="II380" s="263"/>
      <c r="IJ380" s="263"/>
      <c r="IK380" s="263"/>
      <c r="IL380" s="263"/>
      <c r="IM380" s="263"/>
      <c r="IN380" s="263"/>
      <c r="IO380" s="263"/>
      <c r="IP380" s="263"/>
      <c r="IQ380" s="263"/>
      <c r="IR380" s="263"/>
      <c r="IS380" s="263"/>
      <c r="IT380" s="263"/>
      <c r="IU380" s="263"/>
      <c r="IV380" s="263"/>
    </row>
    <row r="381" spans="1:256" ht="15.75" customHeight="1">
      <c r="A381" s="818"/>
      <c r="B381" s="809"/>
      <c r="C381" s="259" t="s">
        <v>1</v>
      </c>
      <c r="D381" s="260">
        <f>D387+D390+D393+D396+D399+D402+D405+D411+D408+D384</f>
        <v>36629755</v>
      </c>
      <c r="E381" s="261">
        <f>E387+E390+E393+E396+E399+E402+E405+E411+E408+E384</f>
        <v>34915181</v>
      </c>
      <c r="F381" s="261">
        <f t="shared" si="163"/>
        <v>1765000</v>
      </c>
      <c r="G381" s="261">
        <f t="shared" si="163"/>
        <v>0</v>
      </c>
      <c r="H381" s="261">
        <f t="shared" si="163"/>
        <v>1765000</v>
      </c>
      <c r="I381" s="261">
        <f t="shared" si="163"/>
        <v>1606543</v>
      </c>
      <c r="J381" s="261">
        <f t="shared" si="163"/>
        <v>0</v>
      </c>
      <c r="K381" s="261">
        <f t="shared" si="163"/>
        <v>31543638</v>
      </c>
      <c r="L381" s="261">
        <f t="shared" si="163"/>
        <v>0</v>
      </c>
      <c r="M381" s="261">
        <f t="shared" si="163"/>
        <v>1714574</v>
      </c>
      <c r="N381" s="261">
        <f t="shared" si="163"/>
        <v>1714574</v>
      </c>
      <c r="O381" s="261">
        <f t="shared" si="163"/>
        <v>0</v>
      </c>
      <c r="P381" s="261">
        <f t="shared" si="163"/>
        <v>0</v>
      </c>
      <c r="Q381" s="262"/>
      <c r="R381" s="262"/>
      <c r="S381" s="262"/>
      <c r="T381" s="262"/>
      <c r="U381" s="262"/>
      <c r="V381" s="263"/>
      <c r="W381" s="263"/>
      <c r="X381" s="263"/>
      <c r="Y381" s="263"/>
      <c r="Z381" s="263"/>
      <c r="AA381" s="263"/>
      <c r="AB381" s="263"/>
      <c r="AC381" s="263"/>
      <c r="AD381" s="263"/>
      <c r="AE381" s="263"/>
      <c r="AF381" s="263"/>
      <c r="AG381" s="263"/>
      <c r="AH381" s="263"/>
      <c r="AI381" s="263"/>
      <c r="AJ381" s="263"/>
      <c r="AK381" s="263"/>
      <c r="AL381" s="263"/>
      <c r="AM381" s="263"/>
      <c r="AN381" s="263"/>
      <c r="AO381" s="263"/>
      <c r="AP381" s="263"/>
      <c r="AQ381" s="263"/>
      <c r="AR381" s="263"/>
      <c r="AS381" s="263"/>
      <c r="AT381" s="263"/>
      <c r="AU381" s="263"/>
      <c r="AV381" s="263"/>
      <c r="AW381" s="263"/>
      <c r="AX381" s="263"/>
      <c r="AY381" s="263"/>
      <c r="AZ381" s="263"/>
      <c r="BA381" s="263"/>
      <c r="BB381" s="263"/>
      <c r="BC381" s="263"/>
      <c r="BD381" s="263"/>
      <c r="BE381" s="263"/>
      <c r="BF381" s="263"/>
      <c r="BG381" s="263"/>
      <c r="BH381" s="263"/>
      <c r="BI381" s="263"/>
      <c r="BJ381" s="263"/>
      <c r="BK381" s="263"/>
      <c r="BL381" s="263"/>
      <c r="BM381" s="263"/>
      <c r="BN381" s="263"/>
      <c r="BO381" s="263"/>
      <c r="BP381" s="263"/>
      <c r="BQ381" s="263"/>
      <c r="BR381" s="263"/>
      <c r="BS381" s="263"/>
      <c r="BT381" s="263"/>
      <c r="BU381" s="263"/>
      <c r="BV381" s="263"/>
      <c r="BW381" s="263"/>
      <c r="BX381" s="263"/>
      <c r="BY381" s="263"/>
      <c r="BZ381" s="263"/>
      <c r="CA381" s="263"/>
      <c r="CB381" s="263"/>
      <c r="CC381" s="263"/>
      <c r="CD381" s="263"/>
      <c r="CE381" s="263"/>
      <c r="CF381" s="263"/>
      <c r="CG381" s="263"/>
      <c r="CH381" s="263"/>
      <c r="CI381" s="263"/>
      <c r="CJ381" s="263"/>
      <c r="CK381" s="263"/>
      <c r="CL381" s="263"/>
      <c r="CM381" s="263"/>
      <c r="CN381" s="263"/>
      <c r="CO381" s="263"/>
      <c r="CP381" s="263"/>
      <c r="CQ381" s="263"/>
      <c r="CR381" s="263"/>
      <c r="CS381" s="263"/>
      <c r="CT381" s="263"/>
      <c r="CU381" s="263"/>
      <c r="CV381" s="263"/>
      <c r="CW381" s="263"/>
      <c r="CX381" s="263"/>
      <c r="CY381" s="263"/>
      <c r="CZ381" s="263"/>
      <c r="DA381" s="263"/>
      <c r="DB381" s="263"/>
      <c r="DC381" s="263"/>
      <c r="DD381" s="263"/>
      <c r="DE381" s="263"/>
      <c r="DF381" s="263"/>
      <c r="DG381" s="263"/>
      <c r="DH381" s="263"/>
      <c r="DI381" s="263"/>
      <c r="DJ381" s="263"/>
      <c r="DK381" s="263"/>
      <c r="DL381" s="263"/>
      <c r="DM381" s="263"/>
      <c r="DN381" s="263"/>
      <c r="DO381" s="263"/>
      <c r="DP381" s="263"/>
      <c r="DQ381" s="263"/>
      <c r="DR381" s="263"/>
      <c r="DS381" s="263"/>
      <c r="DT381" s="263"/>
      <c r="DU381" s="263"/>
      <c r="DV381" s="263"/>
      <c r="DW381" s="263"/>
      <c r="DX381" s="263"/>
      <c r="DY381" s="263"/>
      <c r="DZ381" s="263"/>
      <c r="EA381" s="263"/>
      <c r="EB381" s="263"/>
      <c r="EC381" s="263"/>
      <c r="ED381" s="263"/>
      <c r="EE381" s="263"/>
      <c r="EF381" s="263"/>
      <c r="EG381" s="263"/>
      <c r="EH381" s="263"/>
      <c r="EI381" s="263"/>
      <c r="EJ381" s="263"/>
      <c r="EK381" s="263"/>
      <c r="EL381" s="263"/>
      <c r="EM381" s="263"/>
      <c r="EN381" s="263"/>
      <c r="EO381" s="263"/>
      <c r="EP381" s="263"/>
      <c r="EQ381" s="263"/>
      <c r="ER381" s="263"/>
      <c r="ES381" s="263"/>
      <c r="ET381" s="263"/>
      <c r="EU381" s="263"/>
      <c r="EV381" s="263"/>
      <c r="EW381" s="263"/>
      <c r="EX381" s="263"/>
      <c r="EY381" s="263"/>
      <c r="EZ381" s="263"/>
      <c r="FA381" s="263"/>
      <c r="FB381" s="263"/>
      <c r="FC381" s="263"/>
      <c r="FD381" s="263"/>
      <c r="FE381" s="263"/>
      <c r="FF381" s="263"/>
      <c r="FG381" s="263"/>
      <c r="FH381" s="263"/>
      <c r="FI381" s="263"/>
      <c r="FJ381" s="263"/>
      <c r="FK381" s="263"/>
      <c r="FL381" s="263"/>
      <c r="FM381" s="263"/>
      <c r="FN381" s="263"/>
      <c r="FO381" s="263"/>
      <c r="FP381" s="263"/>
      <c r="FQ381" s="263"/>
      <c r="FR381" s="263"/>
      <c r="FS381" s="263"/>
      <c r="FT381" s="263"/>
      <c r="FU381" s="263"/>
      <c r="FV381" s="263"/>
      <c r="FW381" s="263"/>
      <c r="FX381" s="263"/>
      <c r="FY381" s="263"/>
      <c r="FZ381" s="263"/>
      <c r="GA381" s="263"/>
      <c r="GB381" s="263"/>
      <c r="GC381" s="263"/>
      <c r="GD381" s="263"/>
      <c r="GE381" s="263"/>
      <c r="GF381" s="263"/>
      <c r="GG381" s="263"/>
      <c r="GH381" s="263"/>
      <c r="GI381" s="263"/>
      <c r="GJ381" s="263"/>
      <c r="GK381" s="263"/>
      <c r="GL381" s="263"/>
      <c r="GM381" s="263"/>
      <c r="GN381" s="263"/>
      <c r="GO381" s="263"/>
      <c r="GP381" s="263"/>
      <c r="GQ381" s="263"/>
      <c r="GR381" s="263"/>
      <c r="GS381" s="263"/>
      <c r="GT381" s="263"/>
      <c r="GU381" s="263"/>
      <c r="GV381" s="263"/>
      <c r="GW381" s="263"/>
      <c r="GX381" s="263"/>
      <c r="GY381" s="263"/>
      <c r="GZ381" s="263"/>
      <c r="HA381" s="263"/>
      <c r="HB381" s="263"/>
      <c r="HC381" s="263"/>
      <c r="HD381" s="263"/>
      <c r="HE381" s="263"/>
      <c r="HF381" s="263"/>
      <c r="HG381" s="263"/>
      <c r="HH381" s="263"/>
      <c r="HI381" s="263"/>
      <c r="HJ381" s="263"/>
      <c r="HK381" s="263"/>
      <c r="HL381" s="263"/>
      <c r="HM381" s="263"/>
      <c r="HN381" s="263"/>
      <c r="HO381" s="263"/>
      <c r="HP381" s="263"/>
      <c r="HQ381" s="263"/>
      <c r="HR381" s="263"/>
      <c r="HS381" s="263"/>
      <c r="HT381" s="263"/>
      <c r="HU381" s="263"/>
      <c r="HV381" s="263"/>
      <c r="HW381" s="263"/>
      <c r="HX381" s="263"/>
      <c r="HY381" s="263"/>
      <c r="HZ381" s="263"/>
      <c r="IA381" s="263"/>
      <c r="IB381" s="263"/>
      <c r="IC381" s="263"/>
      <c r="ID381" s="263"/>
      <c r="IE381" s="263"/>
      <c r="IF381" s="263"/>
      <c r="IG381" s="263"/>
      <c r="IH381" s="263"/>
      <c r="II381" s="263"/>
      <c r="IJ381" s="263"/>
      <c r="IK381" s="263"/>
      <c r="IL381" s="263"/>
      <c r="IM381" s="263"/>
      <c r="IN381" s="263"/>
      <c r="IO381" s="263"/>
      <c r="IP381" s="263"/>
      <c r="IQ381" s="263"/>
      <c r="IR381" s="263"/>
      <c r="IS381" s="263"/>
      <c r="IT381" s="263"/>
      <c r="IU381" s="263"/>
      <c r="IV381" s="263"/>
    </row>
    <row r="382" spans="1:256" ht="15.75" customHeight="1">
      <c r="A382" s="819"/>
      <c r="B382" s="810"/>
      <c r="C382" s="259" t="s">
        <v>2</v>
      </c>
      <c r="D382" s="260">
        <f>D380+D381</f>
        <v>248355133</v>
      </c>
      <c r="E382" s="261">
        <f t="shared" ref="E382:P382" si="164">E380+E381</f>
        <v>188079843</v>
      </c>
      <c r="F382" s="261">
        <f t="shared" si="164"/>
        <v>7106570</v>
      </c>
      <c r="G382" s="261">
        <f t="shared" si="164"/>
        <v>124000</v>
      </c>
      <c r="H382" s="261">
        <f t="shared" si="164"/>
        <v>6982570</v>
      </c>
      <c r="I382" s="261">
        <f t="shared" si="164"/>
        <v>146522289</v>
      </c>
      <c r="J382" s="261">
        <f t="shared" si="164"/>
        <v>501000</v>
      </c>
      <c r="K382" s="261">
        <f t="shared" si="164"/>
        <v>33949984</v>
      </c>
      <c r="L382" s="261">
        <f t="shared" si="164"/>
        <v>0</v>
      </c>
      <c r="M382" s="261">
        <f t="shared" si="164"/>
        <v>60275290</v>
      </c>
      <c r="N382" s="261">
        <f t="shared" si="164"/>
        <v>60275290</v>
      </c>
      <c r="O382" s="261">
        <f t="shared" si="164"/>
        <v>0</v>
      </c>
      <c r="P382" s="261">
        <f t="shared" si="164"/>
        <v>0</v>
      </c>
      <c r="Q382" s="262"/>
      <c r="R382" s="262"/>
      <c r="S382" s="262"/>
      <c r="T382" s="262"/>
      <c r="U382" s="262"/>
      <c r="V382" s="263"/>
      <c r="W382" s="263"/>
      <c r="X382" s="263"/>
      <c r="Y382" s="263"/>
      <c r="Z382" s="263"/>
      <c r="AA382" s="263"/>
      <c r="AB382" s="263"/>
      <c r="AC382" s="263"/>
      <c r="AD382" s="263"/>
      <c r="AE382" s="263"/>
      <c r="AF382" s="263"/>
      <c r="AG382" s="263"/>
      <c r="AH382" s="263"/>
      <c r="AI382" s="263"/>
      <c r="AJ382" s="263"/>
      <c r="AK382" s="263"/>
      <c r="AL382" s="263"/>
      <c r="AM382" s="263"/>
      <c r="AN382" s="263"/>
      <c r="AO382" s="263"/>
      <c r="AP382" s="263"/>
      <c r="AQ382" s="263"/>
      <c r="AR382" s="263"/>
      <c r="AS382" s="263"/>
      <c r="AT382" s="263"/>
      <c r="AU382" s="263"/>
      <c r="AV382" s="263"/>
      <c r="AW382" s="263"/>
      <c r="AX382" s="263"/>
      <c r="AY382" s="263"/>
      <c r="AZ382" s="263"/>
      <c r="BA382" s="263"/>
      <c r="BB382" s="263"/>
      <c r="BC382" s="263"/>
      <c r="BD382" s="263"/>
      <c r="BE382" s="263"/>
      <c r="BF382" s="263"/>
      <c r="BG382" s="263"/>
      <c r="BH382" s="263"/>
      <c r="BI382" s="263"/>
      <c r="BJ382" s="263"/>
      <c r="BK382" s="263"/>
      <c r="BL382" s="263"/>
      <c r="BM382" s="263"/>
      <c r="BN382" s="263"/>
      <c r="BO382" s="263"/>
      <c r="BP382" s="263"/>
      <c r="BQ382" s="263"/>
      <c r="BR382" s="263"/>
      <c r="BS382" s="263"/>
      <c r="BT382" s="263"/>
      <c r="BU382" s="263"/>
      <c r="BV382" s="263"/>
      <c r="BW382" s="263"/>
      <c r="BX382" s="263"/>
      <c r="BY382" s="263"/>
      <c r="BZ382" s="263"/>
      <c r="CA382" s="263"/>
      <c r="CB382" s="263"/>
      <c r="CC382" s="263"/>
      <c r="CD382" s="263"/>
      <c r="CE382" s="263"/>
      <c r="CF382" s="263"/>
      <c r="CG382" s="263"/>
      <c r="CH382" s="263"/>
      <c r="CI382" s="263"/>
      <c r="CJ382" s="263"/>
      <c r="CK382" s="263"/>
      <c r="CL382" s="263"/>
      <c r="CM382" s="263"/>
      <c r="CN382" s="263"/>
      <c r="CO382" s="263"/>
      <c r="CP382" s="263"/>
      <c r="CQ382" s="263"/>
      <c r="CR382" s="263"/>
      <c r="CS382" s="263"/>
      <c r="CT382" s="263"/>
      <c r="CU382" s="263"/>
      <c r="CV382" s="263"/>
      <c r="CW382" s="263"/>
      <c r="CX382" s="263"/>
      <c r="CY382" s="263"/>
      <c r="CZ382" s="263"/>
      <c r="DA382" s="263"/>
      <c r="DB382" s="263"/>
      <c r="DC382" s="263"/>
      <c r="DD382" s="263"/>
      <c r="DE382" s="263"/>
      <c r="DF382" s="263"/>
      <c r="DG382" s="263"/>
      <c r="DH382" s="263"/>
      <c r="DI382" s="263"/>
      <c r="DJ382" s="263"/>
      <c r="DK382" s="263"/>
      <c r="DL382" s="263"/>
      <c r="DM382" s="263"/>
      <c r="DN382" s="263"/>
      <c r="DO382" s="263"/>
      <c r="DP382" s="263"/>
      <c r="DQ382" s="263"/>
      <c r="DR382" s="263"/>
      <c r="DS382" s="263"/>
      <c r="DT382" s="263"/>
      <c r="DU382" s="263"/>
      <c r="DV382" s="263"/>
      <c r="DW382" s="263"/>
      <c r="DX382" s="263"/>
      <c r="DY382" s="263"/>
      <c r="DZ382" s="263"/>
      <c r="EA382" s="263"/>
      <c r="EB382" s="263"/>
      <c r="EC382" s="263"/>
      <c r="ED382" s="263"/>
      <c r="EE382" s="263"/>
      <c r="EF382" s="263"/>
      <c r="EG382" s="263"/>
      <c r="EH382" s="263"/>
      <c r="EI382" s="263"/>
      <c r="EJ382" s="263"/>
      <c r="EK382" s="263"/>
      <c r="EL382" s="263"/>
      <c r="EM382" s="263"/>
      <c r="EN382" s="263"/>
      <c r="EO382" s="263"/>
      <c r="EP382" s="263"/>
      <c r="EQ382" s="263"/>
      <c r="ER382" s="263"/>
      <c r="ES382" s="263"/>
      <c r="ET382" s="263"/>
      <c r="EU382" s="263"/>
      <c r="EV382" s="263"/>
      <c r="EW382" s="263"/>
      <c r="EX382" s="263"/>
      <c r="EY382" s="263"/>
      <c r="EZ382" s="263"/>
      <c r="FA382" s="263"/>
      <c r="FB382" s="263"/>
      <c r="FC382" s="263"/>
      <c r="FD382" s="263"/>
      <c r="FE382" s="263"/>
      <c r="FF382" s="263"/>
      <c r="FG382" s="263"/>
      <c r="FH382" s="263"/>
      <c r="FI382" s="263"/>
      <c r="FJ382" s="263"/>
      <c r="FK382" s="263"/>
      <c r="FL382" s="263"/>
      <c r="FM382" s="263"/>
      <c r="FN382" s="263"/>
      <c r="FO382" s="263"/>
      <c r="FP382" s="263"/>
      <c r="FQ382" s="263"/>
      <c r="FR382" s="263"/>
      <c r="FS382" s="263"/>
      <c r="FT382" s="263"/>
      <c r="FU382" s="263"/>
      <c r="FV382" s="263"/>
      <c r="FW382" s="263"/>
      <c r="FX382" s="263"/>
      <c r="FY382" s="263"/>
      <c r="FZ382" s="263"/>
      <c r="GA382" s="263"/>
      <c r="GB382" s="263"/>
      <c r="GC382" s="263"/>
      <c r="GD382" s="263"/>
      <c r="GE382" s="263"/>
      <c r="GF382" s="263"/>
      <c r="GG382" s="263"/>
      <c r="GH382" s="263"/>
      <c r="GI382" s="263"/>
      <c r="GJ382" s="263"/>
      <c r="GK382" s="263"/>
      <c r="GL382" s="263"/>
      <c r="GM382" s="263"/>
      <c r="GN382" s="263"/>
      <c r="GO382" s="263"/>
      <c r="GP382" s="263"/>
      <c r="GQ382" s="263"/>
      <c r="GR382" s="263"/>
      <c r="GS382" s="263"/>
      <c r="GT382" s="263"/>
      <c r="GU382" s="263"/>
      <c r="GV382" s="263"/>
      <c r="GW382" s="263"/>
      <c r="GX382" s="263"/>
      <c r="GY382" s="263"/>
      <c r="GZ382" s="263"/>
      <c r="HA382" s="263"/>
      <c r="HB382" s="263"/>
      <c r="HC382" s="263"/>
      <c r="HD382" s="263"/>
      <c r="HE382" s="263"/>
      <c r="HF382" s="263"/>
      <c r="HG382" s="263"/>
      <c r="HH382" s="263"/>
      <c r="HI382" s="263"/>
      <c r="HJ382" s="263"/>
      <c r="HK382" s="263"/>
      <c r="HL382" s="263"/>
      <c r="HM382" s="263"/>
      <c r="HN382" s="263"/>
      <c r="HO382" s="263"/>
      <c r="HP382" s="263"/>
      <c r="HQ382" s="263"/>
      <c r="HR382" s="263"/>
      <c r="HS382" s="263"/>
      <c r="HT382" s="263"/>
      <c r="HU382" s="263"/>
      <c r="HV382" s="263"/>
      <c r="HW382" s="263"/>
      <c r="HX382" s="263"/>
      <c r="HY382" s="263"/>
      <c r="HZ382" s="263"/>
      <c r="IA382" s="263"/>
      <c r="IB382" s="263"/>
      <c r="IC382" s="263"/>
      <c r="ID382" s="263"/>
      <c r="IE382" s="263"/>
      <c r="IF382" s="263"/>
      <c r="IG382" s="263"/>
      <c r="IH382" s="263"/>
      <c r="II382" s="263"/>
      <c r="IJ382" s="263"/>
      <c r="IK382" s="263"/>
      <c r="IL382" s="263"/>
      <c r="IM382" s="263"/>
      <c r="IN382" s="263"/>
      <c r="IO382" s="263"/>
      <c r="IP382" s="263"/>
      <c r="IQ382" s="263"/>
      <c r="IR382" s="263"/>
      <c r="IS382" s="263"/>
      <c r="IT382" s="263"/>
      <c r="IU382" s="263"/>
      <c r="IV382" s="263"/>
    </row>
    <row r="383" spans="1:256" hidden="1">
      <c r="A383" s="820">
        <v>92105</v>
      </c>
      <c r="B383" s="796" t="s">
        <v>601</v>
      </c>
      <c r="C383" s="247" t="s">
        <v>0</v>
      </c>
      <c r="D383" s="248">
        <f>E383+M383</f>
        <v>500000</v>
      </c>
      <c r="E383" s="249">
        <f>F383+I383+J383+K383+L383</f>
        <v>500000</v>
      </c>
      <c r="F383" s="249">
        <f>G383+H383</f>
        <v>0</v>
      </c>
      <c r="G383" s="249">
        <v>0</v>
      </c>
      <c r="H383" s="249">
        <v>0</v>
      </c>
      <c r="I383" s="249">
        <v>500000</v>
      </c>
      <c r="J383" s="249">
        <v>0</v>
      </c>
      <c r="K383" s="249">
        <v>0</v>
      </c>
      <c r="L383" s="249">
        <v>0</v>
      </c>
      <c r="M383" s="249">
        <f>N383+P383</f>
        <v>0</v>
      </c>
      <c r="N383" s="249">
        <v>0</v>
      </c>
      <c r="O383" s="249">
        <v>0</v>
      </c>
      <c r="P383" s="249">
        <v>0</v>
      </c>
      <c r="Q383" s="250"/>
      <c r="R383" s="250"/>
      <c r="S383" s="250"/>
      <c r="T383" s="250"/>
      <c r="U383" s="250"/>
      <c r="V383" s="251"/>
      <c r="W383" s="251"/>
      <c r="X383" s="251"/>
      <c r="Y383" s="251"/>
      <c r="Z383" s="251"/>
      <c r="AA383" s="251"/>
      <c r="AB383" s="251"/>
      <c r="AC383" s="251"/>
      <c r="AD383" s="251"/>
      <c r="AE383" s="251"/>
      <c r="AF383" s="251"/>
      <c r="AG383" s="251"/>
      <c r="AH383" s="251"/>
      <c r="AI383" s="251"/>
      <c r="AJ383" s="251"/>
      <c r="AK383" s="251"/>
      <c r="AL383" s="251"/>
      <c r="AM383" s="251"/>
      <c r="AN383" s="251"/>
      <c r="AO383" s="251"/>
      <c r="AP383" s="251"/>
      <c r="AQ383" s="251"/>
      <c r="AR383" s="251"/>
      <c r="AS383" s="251"/>
      <c r="AT383" s="251"/>
      <c r="AU383" s="251"/>
      <c r="AV383" s="251"/>
      <c r="AW383" s="251"/>
      <c r="AX383" s="251"/>
      <c r="AY383" s="251"/>
      <c r="AZ383" s="251"/>
      <c r="BA383" s="251"/>
      <c r="BB383" s="251"/>
      <c r="BC383" s="251"/>
      <c r="BD383" s="251"/>
      <c r="BE383" s="251"/>
      <c r="BF383" s="251"/>
      <c r="BG383" s="251"/>
      <c r="BH383" s="251"/>
      <c r="BI383" s="251"/>
      <c r="BJ383" s="251"/>
      <c r="BK383" s="251"/>
      <c r="BL383" s="251"/>
      <c r="BM383" s="251"/>
      <c r="BN383" s="251"/>
      <c r="BO383" s="251"/>
      <c r="BP383" s="251"/>
      <c r="BQ383" s="251"/>
      <c r="BR383" s="251"/>
      <c r="BS383" s="251"/>
      <c r="BT383" s="251"/>
      <c r="BU383" s="251"/>
      <c r="BV383" s="251"/>
      <c r="BW383" s="251"/>
      <c r="BX383" s="251"/>
      <c r="BY383" s="251"/>
      <c r="BZ383" s="251"/>
      <c r="CA383" s="251"/>
      <c r="CB383" s="251"/>
      <c r="CC383" s="251"/>
      <c r="CD383" s="251"/>
      <c r="CE383" s="251"/>
      <c r="CF383" s="251"/>
      <c r="CG383" s="251"/>
      <c r="CH383" s="251"/>
      <c r="CI383" s="251"/>
      <c r="CJ383" s="251"/>
      <c r="CK383" s="251"/>
      <c r="CL383" s="251"/>
      <c r="CM383" s="251"/>
      <c r="CN383" s="251"/>
      <c r="CO383" s="251"/>
      <c r="CP383" s="251"/>
      <c r="CQ383" s="251"/>
      <c r="CR383" s="251"/>
      <c r="CS383" s="251"/>
      <c r="CT383" s="251"/>
      <c r="CU383" s="251"/>
      <c r="CV383" s="251"/>
      <c r="CW383" s="251"/>
      <c r="CX383" s="251"/>
      <c r="CY383" s="251"/>
      <c r="CZ383" s="251"/>
      <c r="DA383" s="251"/>
      <c r="DB383" s="251"/>
      <c r="DC383" s="251"/>
      <c r="DD383" s="251"/>
      <c r="DE383" s="251"/>
      <c r="DF383" s="251"/>
      <c r="DG383" s="251"/>
      <c r="DH383" s="251"/>
      <c r="DI383" s="251"/>
      <c r="DJ383" s="251"/>
      <c r="DK383" s="251"/>
      <c r="DL383" s="251"/>
      <c r="DM383" s="251"/>
      <c r="DN383" s="251"/>
      <c r="DO383" s="251"/>
      <c r="DP383" s="251"/>
      <c r="DQ383" s="251"/>
      <c r="DR383" s="251"/>
      <c r="DS383" s="251"/>
      <c r="DT383" s="251"/>
      <c r="DU383" s="251"/>
      <c r="DV383" s="251"/>
      <c r="DW383" s="251"/>
      <c r="DX383" s="251"/>
      <c r="DY383" s="251"/>
      <c r="DZ383" s="251"/>
      <c r="EA383" s="251"/>
      <c r="EB383" s="251"/>
      <c r="EC383" s="251"/>
      <c r="ED383" s="251"/>
      <c r="EE383" s="251"/>
      <c r="EF383" s="251"/>
      <c r="EG383" s="251"/>
      <c r="EH383" s="251"/>
      <c r="EI383" s="251"/>
      <c r="EJ383" s="251"/>
      <c r="EK383" s="251"/>
      <c r="EL383" s="251"/>
      <c r="EM383" s="251"/>
      <c r="EN383" s="251"/>
      <c r="EO383" s="251"/>
      <c r="EP383" s="251"/>
      <c r="EQ383" s="251"/>
      <c r="ER383" s="251"/>
      <c r="ES383" s="251"/>
      <c r="ET383" s="251"/>
      <c r="EU383" s="251"/>
      <c r="EV383" s="251"/>
      <c r="EW383" s="251"/>
      <c r="EX383" s="251"/>
      <c r="EY383" s="251"/>
      <c r="EZ383" s="251"/>
      <c r="FA383" s="251"/>
      <c r="FB383" s="251"/>
      <c r="FC383" s="251"/>
      <c r="FD383" s="251"/>
      <c r="FE383" s="251"/>
      <c r="FF383" s="251"/>
      <c r="FG383" s="251"/>
      <c r="FH383" s="251"/>
      <c r="FI383" s="251"/>
      <c r="FJ383" s="251"/>
      <c r="FK383" s="251"/>
      <c r="FL383" s="251"/>
      <c r="FM383" s="251"/>
      <c r="FN383" s="251"/>
      <c r="FO383" s="251"/>
      <c r="FP383" s="251"/>
      <c r="FQ383" s="251"/>
      <c r="FR383" s="251"/>
      <c r="FS383" s="251"/>
      <c r="FT383" s="251"/>
      <c r="FU383" s="251"/>
      <c r="FV383" s="251"/>
      <c r="FW383" s="251"/>
      <c r="FX383" s="251"/>
      <c r="FY383" s="251"/>
      <c r="FZ383" s="251"/>
      <c r="GA383" s="251"/>
      <c r="GB383" s="251"/>
      <c r="GC383" s="251"/>
      <c r="GD383" s="251"/>
      <c r="GE383" s="251"/>
      <c r="GF383" s="251"/>
      <c r="GG383" s="251"/>
      <c r="GH383" s="251"/>
      <c r="GI383" s="251"/>
      <c r="GJ383" s="251"/>
      <c r="GK383" s="251"/>
      <c r="GL383" s="251"/>
      <c r="GM383" s="251"/>
      <c r="GN383" s="251"/>
      <c r="GO383" s="251"/>
      <c r="GP383" s="251"/>
      <c r="GQ383" s="251"/>
      <c r="GR383" s="251"/>
      <c r="GS383" s="251"/>
      <c r="GT383" s="251"/>
      <c r="GU383" s="251"/>
      <c r="GV383" s="251"/>
      <c r="GW383" s="251"/>
      <c r="GX383" s="251"/>
      <c r="GY383" s="251"/>
      <c r="GZ383" s="251"/>
      <c r="HA383" s="251"/>
      <c r="HB383" s="251"/>
      <c r="HC383" s="251"/>
      <c r="HD383" s="251"/>
      <c r="HE383" s="251"/>
      <c r="HF383" s="251"/>
      <c r="HG383" s="251"/>
      <c r="HH383" s="251"/>
      <c r="HI383" s="251"/>
      <c r="HJ383" s="251"/>
      <c r="HK383" s="251"/>
      <c r="HL383" s="251"/>
      <c r="HM383" s="251"/>
      <c r="HN383" s="251"/>
      <c r="HO383" s="251"/>
      <c r="HP383" s="251"/>
      <c r="HQ383" s="251"/>
      <c r="HR383" s="251"/>
      <c r="HS383" s="251"/>
      <c r="HT383" s="251"/>
      <c r="HU383" s="251"/>
      <c r="HV383" s="251"/>
      <c r="HW383" s="251"/>
      <c r="HX383" s="251"/>
      <c r="HY383" s="251"/>
      <c r="HZ383" s="251"/>
      <c r="IA383" s="251"/>
      <c r="IB383" s="251"/>
      <c r="IC383" s="251"/>
      <c r="ID383" s="251"/>
      <c r="IE383" s="251"/>
      <c r="IF383" s="251"/>
      <c r="IG383" s="251"/>
      <c r="IH383" s="251"/>
      <c r="II383" s="251"/>
      <c r="IJ383" s="251"/>
      <c r="IK383" s="251"/>
      <c r="IL383" s="251"/>
      <c r="IM383" s="251"/>
      <c r="IN383" s="251"/>
      <c r="IO383" s="251"/>
      <c r="IP383" s="251"/>
      <c r="IQ383" s="251"/>
      <c r="IR383" s="251"/>
      <c r="IS383" s="251"/>
      <c r="IT383" s="251"/>
      <c r="IU383" s="251"/>
      <c r="IV383" s="251"/>
    </row>
    <row r="384" spans="1:256" hidden="1">
      <c r="A384" s="821"/>
      <c r="B384" s="797"/>
      <c r="C384" s="247" t="s">
        <v>1</v>
      </c>
      <c r="D384" s="248">
        <f>E384+M384</f>
        <v>0</v>
      </c>
      <c r="E384" s="249">
        <f>F384+I384+J384+K384+L384</f>
        <v>0</v>
      </c>
      <c r="F384" s="249">
        <f>G384+H384</f>
        <v>0</v>
      </c>
      <c r="G384" s="249"/>
      <c r="H384" s="249"/>
      <c r="I384" s="249"/>
      <c r="J384" s="249"/>
      <c r="K384" s="249"/>
      <c r="L384" s="249"/>
      <c r="M384" s="249">
        <f>N384+P384</f>
        <v>0</v>
      </c>
      <c r="N384" s="249"/>
      <c r="O384" s="249"/>
      <c r="P384" s="249"/>
      <c r="Q384" s="250"/>
      <c r="R384" s="250"/>
      <c r="S384" s="250"/>
      <c r="T384" s="250"/>
      <c r="U384" s="250"/>
      <c r="V384" s="251"/>
      <c r="W384" s="251"/>
      <c r="X384" s="251"/>
      <c r="Y384" s="251"/>
      <c r="Z384" s="251"/>
      <c r="AA384" s="251"/>
      <c r="AB384" s="251"/>
      <c r="AC384" s="251"/>
      <c r="AD384" s="251"/>
      <c r="AE384" s="251"/>
      <c r="AF384" s="251"/>
      <c r="AG384" s="251"/>
      <c r="AH384" s="251"/>
      <c r="AI384" s="251"/>
      <c r="AJ384" s="251"/>
      <c r="AK384" s="251"/>
      <c r="AL384" s="251"/>
      <c r="AM384" s="251"/>
      <c r="AN384" s="251"/>
      <c r="AO384" s="251"/>
      <c r="AP384" s="251"/>
      <c r="AQ384" s="251"/>
      <c r="AR384" s="251"/>
      <c r="AS384" s="251"/>
      <c r="AT384" s="251"/>
      <c r="AU384" s="251"/>
      <c r="AV384" s="251"/>
      <c r="AW384" s="251"/>
      <c r="AX384" s="251"/>
      <c r="AY384" s="251"/>
      <c r="AZ384" s="251"/>
      <c r="BA384" s="251"/>
      <c r="BB384" s="251"/>
      <c r="BC384" s="251"/>
      <c r="BD384" s="251"/>
      <c r="BE384" s="251"/>
      <c r="BF384" s="251"/>
      <c r="BG384" s="251"/>
      <c r="BH384" s="251"/>
      <c r="BI384" s="251"/>
      <c r="BJ384" s="251"/>
      <c r="BK384" s="251"/>
      <c r="BL384" s="251"/>
      <c r="BM384" s="251"/>
      <c r="BN384" s="251"/>
      <c r="BO384" s="251"/>
      <c r="BP384" s="251"/>
      <c r="BQ384" s="251"/>
      <c r="BR384" s="251"/>
      <c r="BS384" s="251"/>
      <c r="BT384" s="251"/>
      <c r="BU384" s="251"/>
      <c r="BV384" s="251"/>
      <c r="BW384" s="251"/>
      <c r="BX384" s="251"/>
      <c r="BY384" s="251"/>
      <c r="BZ384" s="251"/>
      <c r="CA384" s="251"/>
      <c r="CB384" s="251"/>
      <c r="CC384" s="251"/>
      <c r="CD384" s="251"/>
      <c r="CE384" s="251"/>
      <c r="CF384" s="251"/>
      <c r="CG384" s="251"/>
      <c r="CH384" s="251"/>
      <c r="CI384" s="251"/>
      <c r="CJ384" s="251"/>
      <c r="CK384" s="251"/>
      <c r="CL384" s="251"/>
      <c r="CM384" s="251"/>
      <c r="CN384" s="251"/>
      <c r="CO384" s="251"/>
      <c r="CP384" s="251"/>
      <c r="CQ384" s="251"/>
      <c r="CR384" s="251"/>
      <c r="CS384" s="251"/>
      <c r="CT384" s="251"/>
      <c r="CU384" s="251"/>
      <c r="CV384" s="251"/>
      <c r="CW384" s="251"/>
      <c r="CX384" s="251"/>
      <c r="CY384" s="251"/>
      <c r="CZ384" s="251"/>
      <c r="DA384" s="251"/>
      <c r="DB384" s="251"/>
      <c r="DC384" s="251"/>
      <c r="DD384" s="251"/>
      <c r="DE384" s="251"/>
      <c r="DF384" s="251"/>
      <c r="DG384" s="251"/>
      <c r="DH384" s="251"/>
      <c r="DI384" s="251"/>
      <c r="DJ384" s="251"/>
      <c r="DK384" s="251"/>
      <c r="DL384" s="251"/>
      <c r="DM384" s="251"/>
      <c r="DN384" s="251"/>
      <c r="DO384" s="251"/>
      <c r="DP384" s="251"/>
      <c r="DQ384" s="251"/>
      <c r="DR384" s="251"/>
      <c r="DS384" s="251"/>
      <c r="DT384" s="251"/>
      <c r="DU384" s="251"/>
      <c r="DV384" s="251"/>
      <c r="DW384" s="251"/>
      <c r="DX384" s="251"/>
      <c r="DY384" s="251"/>
      <c r="DZ384" s="251"/>
      <c r="EA384" s="251"/>
      <c r="EB384" s="251"/>
      <c r="EC384" s="251"/>
      <c r="ED384" s="251"/>
      <c r="EE384" s="251"/>
      <c r="EF384" s="251"/>
      <c r="EG384" s="251"/>
      <c r="EH384" s="251"/>
      <c r="EI384" s="251"/>
      <c r="EJ384" s="251"/>
      <c r="EK384" s="251"/>
      <c r="EL384" s="251"/>
      <c r="EM384" s="251"/>
      <c r="EN384" s="251"/>
      <c r="EO384" s="251"/>
      <c r="EP384" s="251"/>
      <c r="EQ384" s="251"/>
      <c r="ER384" s="251"/>
      <c r="ES384" s="251"/>
      <c r="ET384" s="251"/>
      <c r="EU384" s="251"/>
      <c r="EV384" s="251"/>
      <c r="EW384" s="251"/>
      <c r="EX384" s="251"/>
      <c r="EY384" s="251"/>
      <c r="EZ384" s="251"/>
      <c r="FA384" s="251"/>
      <c r="FB384" s="251"/>
      <c r="FC384" s="251"/>
      <c r="FD384" s="251"/>
      <c r="FE384" s="251"/>
      <c r="FF384" s="251"/>
      <c r="FG384" s="251"/>
      <c r="FH384" s="251"/>
      <c r="FI384" s="251"/>
      <c r="FJ384" s="251"/>
      <c r="FK384" s="251"/>
      <c r="FL384" s="251"/>
      <c r="FM384" s="251"/>
      <c r="FN384" s="251"/>
      <c r="FO384" s="251"/>
      <c r="FP384" s="251"/>
      <c r="FQ384" s="251"/>
      <c r="FR384" s="251"/>
      <c r="FS384" s="251"/>
      <c r="FT384" s="251"/>
      <c r="FU384" s="251"/>
      <c r="FV384" s="251"/>
      <c r="FW384" s="251"/>
      <c r="FX384" s="251"/>
      <c r="FY384" s="251"/>
      <c r="FZ384" s="251"/>
      <c r="GA384" s="251"/>
      <c r="GB384" s="251"/>
      <c r="GC384" s="251"/>
      <c r="GD384" s="251"/>
      <c r="GE384" s="251"/>
      <c r="GF384" s="251"/>
      <c r="GG384" s="251"/>
      <c r="GH384" s="251"/>
      <c r="GI384" s="251"/>
      <c r="GJ384" s="251"/>
      <c r="GK384" s="251"/>
      <c r="GL384" s="251"/>
      <c r="GM384" s="251"/>
      <c r="GN384" s="251"/>
      <c r="GO384" s="251"/>
      <c r="GP384" s="251"/>
      <c r="GQ384" s="251"/>
      <c r="GR384" s="251"/>
      <c r="GS384" s="251"/>
      <c r="GT384" s="251"/>
      <c r="GU384" s="251"/>
      <c r="GV384" s="251"/>
      <c r="GW384" s="251"/>
      <c r="GX384" s="251"/>
      <c r="GY384" s="251"/>
      <c r="GZ384" s="251"/>
      <c r="HA384" s="251"/>
      <c r="HB384" s="251"/>
      <c r="HC384" s="251"/>
      <c r="HD384" s="251"/>
      <c r="HE384" s="251"/>
      <c r="HF384" s="251"/>
      <c r="HG384" s="251"/>
      <c r="HH384" s="251"/>
      <c r="HI384" s="251"/>
      <c r="HJ384" s="251"/>
      <c r="HK384" s="251"/>
      <c r="HL384" s="251"/>
      <c r="HM384" s="251"/>
      <c r="HN384" s="251"/>
      <c r="HO384" s="251"/>
      <c r="HP384" s="251"/>
      <c r="HQ384" s="251"/>
      <c r="HR384" s="251"/>
      <c r="HS384" s="251"/>
      <c r="HT384" s="251"/>
      <c r="HU384" s="251"/>
      <c r="HV384" s="251"/>
      <c r="HW384" s="251"/>
      <c r="HX384" s="251"/>
      <c r="HY384" s="251"/>
      <c r="HZ384" s="251"/>
      <c r="IA384" s="251"/>
      <c r="IB384" s="251"/>
      <c r="IC384" s="251"/>
      <c r="ID384" s="251"/>
      <c r="IE384" s="251"/>
      <c r="IF384" s="251"/>
      <c r="IG384" s="251"/>
      <c r="IH384" s="251"/>
      <c r="II384" s="251"/>
      <c r="IJ384" s="251"/>
      <c r="IK384" s="251"/>
      <c r="IL384" s="251"/>
      <c r="IM384" s="251"/>
      <c r="IN384" s="251"/>
      <c r="IO384" s="251"/>
      <c r="IP384" s="251"/>
      <c r="IQ384" s="251"/>
      <c r="IR384" s="251"/>
      <c r="IS384" s="251"/>
      <c r="IT384" s="251"/>
      <c r="IU384" s="251"/>
      <c r="IV384" s="251"/>
    </row>
    <row r="385" spans="1:256" hidden="1">
      <c r="A385" s="822"/>
      <c r="B385" s="798"/>
      <c r="C385" s="247" t="s">
        <v>2</v>
      </c>
      <c r="D385" s="248">
        <f>D383+D384</f>
        <v>500000</v>
      </c>
      <c r="E385" s="249">
        <f t="shared" ref="E385:P385" si="165">E383+E384</f>
        <v>500000</v>
      </c>
      <c r="F385" s="249">
        <f t="shared" si="165"/>
        <v>0</v>
      </c>
      <c r="G385" s="249">
        <f t="shared" si="165"/>
        <v>0</v>
      </c>
      <c r="H385" s="249">
        <f t="shared" si="165"/>
        <v>0</v>
      </c>
      <c r="I385" s="249">
        <f t="shared" si="165"/>
        <v>500000</v>
      </c>
      <c r="J385" s="249">
        <f t="shared" si="165"/>
        <v>0</v>
      </c>
      <c r="K385" s="249">
        <f t="shared" si="165"/>
        <v>0</v>
      </c>
      <c r="L385" s="249">
        <f t="shared" si="165"/>
        <v>0</v>
      </c>
      <c r="M385" s="249">
        <f t="shared" si="165"/>
        <v>0</v>
      </c>
      <c r="N385" s="249">
        <f t="shared" si="165"/>
        <v>0</v>
      </c>
      <c r="O385" s="249">
        <f t="shared" si="165"/>
        <v>0</v>
      </c>
      <c r="P385" s="249">
        <f t="shared" si="165"/>
        <v>0</v>
      </c>
      <c r="Q385" s="250"/>
      <c r="R385" s="250"/>
      <c r="S385" s="250"/>
      <c r="T385" s="250"/>
      <c r="U385" s="250"/>
      <c r="V385" s="251"/>
      <c r="W385" s="251"/>
      <c r="X385" s="251"/>
      <c r="Y385" s="251"/>
      <c r="Z385" s="251"/>
      <c r="AA385" s="251"/>
      <c r="AB385" s="251"/>
      <c r="AC385" s="251"/>
      <c r="AD385" s="251"/>
      <c r="AE385" s="251"/>
      <c r="AF385" s="251"/>
      <c r="AG385" s="251"/>
      <c r="AH385" s="251"/>
      <c r="AI385" s="251"/>
      <c r="AJ385" s="251"/>
      <c r="AK385" s="251"/>
      <c r="AL385" s="251"/>
      <c r="AM385" s="251"/>
      <c r="AN385" s="251"/>
      <c r="AO385" s="251"/>
      <c r="AP385" s="251"/>
      <c r="AQ385" s="251"/>
      <c r="AR385" s="251"/>
      <c r="AS385" s="251"/>
      <c r="AT385" s="251"/>
      <c r="AU385" s="251"/>
      <c r="AV385" s="251"/>
      <c r="AW385" s="251"/>
      <c r="AX385" s="251"/>
      <c r="AY385" s="251"/>
      <c r="AZ385" s="251"/>
      <c r="BA385" s="251"/>
      <c r="BB385" s="251"/>
      <c r="BC385" s="251"/>
      <c r="BD385" s="251"/>
      <c r="BE385" s="251"/>
      <c r="BF385" s="251"/>
      <c r="BG385" s="251"/>
      <c r="BH385" s="251"/>
      <c r="BI385" s="251"/>
      <c r="BJ385" s="251"/>
      <c r="BK385" s="251"/>
      <c r="BL385" s="251"/>
      <c r="BM385" s="251"/>
      <c r="BN385" s="251"/>
      <c r="BO385" s="251"/>
      <c r="BP385" s="251"/>
      <c r="BQ385" s="251"/>
      <c r="BR385" s="251"/>
      <c r="BS385" s="251"/>
      <c r="BT385" s="251"/>
      <c r="BU385" s="251"/>
      <c r="BV385" s="251"/>
      <c r="BW385" s="251"/>
      <c r="BX385" s="251"/>
      <c r="BY385" s="251"/>
      <c r="BZ385" s="251"/>
      <c r="CA385" s="251"/>
      <c r="CB385" s="251"/>
      <c r="CC385" s="251"/>
      <c r="CD385" s="251"/>
      <c r="CE385" s="251"/>
      <c r="CF385" s="251"/>
      <c r="CG385" s="251"/>
      <c r="CH385" s="251"/>
      <c r="CI385" s="251"/>
      <c r="CJ385" s="251"/>
      <c r="CK385" s="251"/>
      <c r="CL385" s="251"/>
      <c r="CM385" s="251"/>
      <c r="CN385" s="251"/>
      <c r="CO385" s="251"/>
      <c r="CP385" s="251"/>
      <c r="CQ385" s="251"/>
      <c r="CR385" s="251"/>
      <c r="CS385" s="251"/>
      <c r="CT385" s="251"/>
      <c r="CU385" s="251"/>
      <c r="CV385" s="251"/>
      <c r="CW385" s="251"/>
      <c r="CX385" s="251"/>
      <c r="CY385" s="251"/>
      <c r="CZ385" s="251"/>
      <c r="DA385" s="251"/>
      <c r="DB385" s="251"/>
      <c r="DC385" s="251"/>
      <c r="DD385" s="251"/>
      <c r="DE385" s="251"/>
      <c r="DF385" s="251"/>
      <c r="DG385" s="251"/>
      <c r="DH385" s="251"/>
      <c r="DI385" s="251"/>
      <c r="DJ385" s="251"/>
      <c r="DK385" s="251"/>
      <c r="DL385" s="251"/>
      <c r="DM385" s="251"/>
      <c r="DN385" s="251"/>
      <c r="DO385" s="251"/>
      <c r="DP385" s="251"/>
      <c r="DQ385" s="251"/>
      <c r="DR385" s="251"/>
      <c r="DS385" s="251"/>
      <c r="DT385" s="251"/>
      <c r="DU385" s="251"/>
      <c r="DV385" s="251"/>
      <c r="DW385" s="251"/>
      <c r="DX385" s="251"/>
      <c r="DY385" s="251"/>
      <c r="DZ385" s="251"/>
      <c r="EA385" s="251"/>
      <c r="EB385" s="251"/>
      <c r="EC385" s="251"/>
      <c r="ED385" s="251"/>
      <c r="EE385" s="251"/>
      <c r="EF385" s="251"/>
      <c r="EG385" s="251"/>
      <c r="EH385" s="251"/>
      <c r="EI385" s="251"/>
      <c r="EJ385" s="251"/>
      <c r="EK385" s="251"/>
      <c r="EL385" s="251"/>
      <c r="EM385" s="251"/>
      <c r="EN385" s="251"/>
      <c r="EO385" s="251"/>
      <c r="EP385" s="251"/>
      <c r="EQ385" s="251"/>
      <c r="ER385" s="251"/>
      <c r="ES385" s="251"/>
      <c r="ET385" s="251"/>
      <c r="EU385" s="251"/>
      <c r="EV385" s="251"/>
      <c r="EW385" s="251"/>
      <c r="EX385" s="251"/>
      <c r="EY385" s="251"/>
      <c r="EZ385" s="251"/>
      <c r="FA385" s="251"/>
      <c r="FB385" s="251"/>
      <c r="FC385" s="251"/>
      <c r="FD385" s="251"/>
      <c r="FE385" s="251"/>
      <c r="FF385" s="251"/>
      <c r="FG385" s="251"/>
      <c r="FH385" s="251"/>
      <c r="FI385" s="251"/>
      <c r="FJ385" s="251"/>
      <c r="FK385" s="251"/>
      <c r="FL385" s="251"/>
      <c r="FM385" s="251"/>
      <c r="FN385" s="251"/>
      <c r="FO385" s="251"/>
      <c r="FP385" s="251"/>
      <c r="FQ385" s="251"/>
      <c r="FR385" s="251"/>
      <c r="FS385" s="251"/>
      <c r="FT385" s="251"/>
      <c r="FU385" s="251"/>
      <c r="FV385" s="251"/>
      <c r="FW385" s="251"/>
      <c r="FX385" s="251"/>
      <c r="FY385" s="251"/>
      <c r="FZ385" s="251"/>
      <c r="GA385" s="251"/>
      <c r="GB385" s="251"/>
      <c r="GC385" s="251"/>
      <c r="GD385" s="251"/>
      <c r="GE385" s="251"/>
      <c r="GF385" s="251"/>
      <c r="GG385" s="251"/>
      <c r="GH385" s="251"/>
      <c r="GI385" s="251"/>
      <c r="GJ385" s="251"/>
      <c r="GK385" s="251"/>
      <c r="GL385" s="251"/>
      <c r="GM385" s="251"/>
      <c r="GN385" s="251"/>
      <c r="GO385" s="251"/>
      <c r="GP385" s="251"/>
      <c r="GQ385" s="251"/>
      <c r="GR385" s="251"/>
      <c r="GS385" s="251"/>
      <c r="GT385" s="251"/>
      <c r="GU385" s="251"/>
      <c r="GV385" s="251"/>
      <c r="GW385" s="251"/>
      <c r="GX385" s="251"/>
      <c r="GY385" s="251"/>
      <c r="GZ385" s="251"/>
      <c r="HA385" s="251"/>
      <c r="HB385" s="251"/>
      <c r="HC385" s="251"/>
      <c r="HD385" s="251"/>
      <c r="HE385" s="251"/>
      <c r="HF385" s="251"/>
      <c r="HG385" s="251"/>
      <c r="HH385" s="251"/>
      <c r="HI385" s="251"/>
      <c r="HJ385" s="251"/>
      <c r="HK385" s="251"/>
      <c r="HL385" s="251"/>
      <c r="HM385" s="251"/>
      <c r="HN385" s="251"/>
      <c r="HO385" s="251"/>
      <c r="HP385" s="251"/>
      <c r="HQ385" s="251"/>
      <c r="HR385" s="251"/>
      <c r="HS385" s="251"/>
      <c r="HT385" s="251"/>
      <c r="HU385" s="251"/>
      <c r="HV385" s="251"/>
      <c r="HW385" s="251"/>
      <c r="HX385" s="251"/>
      <c r="HY385" s="251"/>
      <c r="HZ385" s="251"/>
      <c r="IA385" s="251"/>
      <c r="IB385" s="251"/>
      <c r="IC385" s="251"/>
      <c r="ID385" s="251"/>
      <c r="IE385" s="251"/>
      <c r="IF385" s="251"/>
      <c r="IG385" s="251"/>
      <c r="IH385" s="251"/>
      <c r="II385" s="251"/>
      <c r="IJ385" s="251"/>
      <c r="IK385" s="251"/>
      <c r="IL385" s="251"/>
      <c r="IM385" s="251"/>
      <c r="IN385" s="251"/>
      <c r="IO385" s="251"/>
      <c r="IP385" s="251"/>
      <c r="IQ385" s="251"/>
      <c r="IR385" s="251"/>
      <c r="IS385" s="251"/>
      <c r="IT385" s="251"/>
      <c r="IU385" s="251"/>
      <c r="IV385" s="251"/>
    </row>
    <row r="386" spans="1:256" ht="12.95" customHeight="1">
      <c r="A386" s="820">
        <v>92106</v>
      </c>
      <c r="B386" s="796" t="s">
        <v>602</v>
      </c>
      <c r="C386" s="247" t="s">
        <v>0</v>
      </c>
      <c r="D386" s="248">
        <f t="shared" ref="D386:D411" si="166">E386+M386</f>
        <v>102339913</v>
      </c>
      <c r="E386" s="249">
        <f t="shared" ref="E386:E411" si="167">F386+I386+J386+K386+L386</f>
        <v>57789403</v>
      </c>
      <c r="F386" s="249">
        <f t="shared" ref="F386:F411" si="168">G386+H386</f>
        <v>0</v>
      </c>
      <c r="G386" s="249">
        <v>0</v>
      </c>
      <c r="H386" s="249">
        <v>0</v>
      </c>
      <c r="I386" s="249">
        <v>57789403</v>
      </c>
      <c r="J386" s="249">
        <v>0</v>
      </c>
      <c r="K386" s="249">
        <v>0</v>
      </c>
      <c r="L386" s="249">
        <v>0</v>
      </c>
      <c r="M386" s="249">
        <f t="shared" ref="M386:M411" si="169">N386+P386</f>
        <v>44550510</v>
      </c>
      <c r="N386" s="249">
        <v>44550510</v>
      </c>
      <c r="O386" s="249">
        <v>0</v>
      </c>
      <c r="P386" s="249">
        <v>0</v>
      </c>
      <c r="Q386" s="250"/>
      <c r="R386" s="250"/>
      <c r="S386" s="250"/>
      <c r="T386" s="250"/>
      <c r="U386" s="250"/>
      <c r="V386" s="251"/>
      <c r="W386" s="251"/>
      <c r="X386" s="251"/>
      <c r="Y386" s="251"/>
      <c r="Z386" s="251"/>
      <c r="AA386" s="251"/>
      <c r="AB386" s="251"/>
      <c r="AC386" s="251"/>
      <c r="AD386" s="251"/>
      <c r="AE386" s="251"/>
      <c r="AF386" s="251"/>
      <c r="AG386" s="251"/>
      <c r="AH386" s="251"/>
      <c r="AI386" s="251"/>
      <c r="AJ386" s="251"/>
      <c r="AK386" s="251"/>
      <c r="AL386" s="251"/>
      <c r="AM386" s="251"/>
      <c r="AN386" s="251"/>
      <c r="AO386" s="251"/>
      <c r="AP386" s="251"/>
      <c r="AQ386" s="251"/>
      <c r="AR386" s="251"/>
      <c r="AS386" s="251"/>
      <c r="AT386" s="251"/>
      <c r="AU386" s="251"/>
      <c r="AV386" s="251"/>
      <c r="AW386" s="251"/>
      <c r="AX386" s="251"/>
      <c r="AY386" s="251"/>
      <c r="AZ386" s="251"/>
      <c r="BA386" s="251"/>
      <c r="BB386" s="251"/>
      <c r="BC386" s="251"/>
      <c r="BD386" s="251"/>
      <c r="BE386" s="251"/>
      <c r="BF386" s="251"/>
      <c r="BG386" s="251"/>
      <c r="BH386" s="251"/>
      <c r="BI386" s="251"/>
      <c r="BJ386" s="251"/>
      <c r="BK386" s="251"/>
      <c r="BL386" s="251"/>
      <c r="BM386" s="251"/>
      <c r="BN386" s="251"/>
      <c r="BO386" s="251"/>
      <c r="BP386" s="251"/>
      <c r="BQ386" s="251"/>
      <c r="BR386" s="251"/>
      <c r="BS386" s="251"/>
      <c r="BT386" s="251"/>
      <c r="BU386" s="251"/>
      <c r="BV386" s="251"/>
      <c r="BW386" s="251"/>
      <c r="BX386" s="251"/>
      <c r="BY386" s="251"/>
      <c r="BZ386" s="251"/>
      <c r="CA386" s="251"/>
      <c r="CB386" s="251"/>
      <c r="CC386" s="251"/>
      <c r="CD386" s="251"/>
      <c r="CE386" s="251"/>
      <c r="CF386" s="251"/>
      <c r="CG386" s="251"/>
      <c r="CH386" s="251"/>
      <c r="CI386" s="251"/>
      <c r="CJ386" s="251"/>
      <c r="CK386" s="251"/>
      <c r="CL386" s="251"/>
      <c r="CM386" s="251"/>
      <c r="CN386" s="251"/>
      <c r="CO386" s="251"/>
      <c r="CP386" s="251"/>
      <c r="CQ386" s="251"/>
      <c r="CR386" s="251"/>
      <c r="CS386" s="251"/>
      <c r="CT386" s="251"/>
      <c r="CU386" s="251"/>
      <c r="CV386" s="251"/>
      <c r="CW386" s="251"/>
      <c r="CX386" s="251"/>
      <c r="CY386" s="251"/>
      <c r="CZ386" s="251"/>
      <c r="DA386" s="251"/>
      <c r="DB386" s="251"/>
      <c r="DC386" s="251"/>
      <c r="DD386" s="251"/>
      <c r="DE386" s="251"/>
      <c r="DF386" s="251"/>
      <c r="DG386" s="251"/>
      <c r="DH386" s="251"/>
      <c r="DI386" s="251"/>
      <c r="DJ386" s="251"/>
      <c r="DK386" s="251"/>
      <c r="DL386" s="251"/>
      <c r="DM386" s="251"/>
      <c r="DN386" s="251"/>
      <c r="DO386" s="251"/>
      <c r="DP386" s="251"/>
      <c r="DQ386" s="251"/>
      <c r="DR386" s="251"/>
      <c r="DS386" s="251"/>
      <c r="DT386" s="251"/>
      <c r="DU386" s="251"/>
      <c r="DV386" s="251"/>
      <c r="DW386" s="251"/>
      <c r="DX386" s="251"/>
      <c r="DY386" s="251"/>
      <c r="DZ386" s="251"/>
      <c r="EA386" s="251"/>
      <c r="EB386" s="251"/>
      <c r="EC386" s="251"/>
      <c r="ED386" s="251"/>
      <c r="EE386" s="251"/>
      <c r="EF386" s="251"/>
      <c r="EG386" s="251"/>
      <c r="EH386" s="251"/>
      <c r="EI386" s="251"/>
      <c r="EJ386" s="251"/>
      <c r="EK386" s="251"/>
      <c r="EL386" s="251"/>
      <c r="EM386" s="251"/>
      <c r="EN386" s="251"/>
      <c r="EO386" s="251"/>
      <c r="EP386" s="251"/>
      <c r="EQ386" s="251"/>
      <c r="ER386" s="251"/>
      <c r="ES386" s="251"/>
      <c r="ET386" s="251"/>
      <c r="EU386" s="251"/>
      <c r="EV386" s="251"/>
      <c r="EW386" s="251"/>
      <c r="EX386" s="251"/>
      <c r="EY386" s="251"/>
      <c r="EZ386" s="251"/>
      <c r="FA386" s="251"/>
      <c r="FB386" s="251"/>
      <c r="FC386" s="251"/>
      <c r="FD386" s="251"/>
      <c r="FE386" s="251"/>
      <c r="FF386" s="251"/>
      <c r="FG386" s="251"/>
      <c r="FH386" s="251"/>
      <c r="FI386" s="251"/>
      <c r="FJ386" s="251"/>
      <c r="FK386" s="251"/>
      <c r="FL386" s="251"/>
      <c r="FM386" s="251"/>
      <c r="FN386" s="251"/>
      <c r="FO386" s="251"/>
      <c r="FP386" s="251"/>
      <c r="FQ386" s="251"/>
      <c r="FR386" s="251"/>
      <c r="FS386" s="251"/>
      <c r="FT386" s="251"/>
      <c r="FU386" s="251"/>
      <c r="FV386" s="251"/>
      <c r="FW386" s="251"/>
      <c r="FX386" s="251"/>
      <c r="FY386" s="251"/>
      <c r="FZ386" s="251"/>
      <c r="GA386" s="251"/>
      <c r="GB386" s="251"/>
      <c r="GC386" s="251"/>
      <c r="GD386" s="251"/>
      <c r="GE386" s="251"/>
      <c r="GF386" s="251"/>
      <c r="GG386" s="251"/>
      <c r="GH386" s="251"/>
      <c r="GI386" s="251"/>
      <c r="GJ386" s="251"/>
      <c r="GK386" s="251"/>
      <c r="GL386" s="251"/>
      <c r="GM386" s="251"/>
      <c r="GN386" s="251"/>
      <c r="GO386" s="251"/>
      <c r="GP386" s="251"/>
      <c r="GQ386" s="251"/>
      <c r="GR386" s="251"/>
      <c r="GS386" s="251"/>
      <c r="GT386" s="251"/>
      <c r="GU386" s="251"/>
      <c r="GV386" s="251"/>
      <c r="GW386" s="251"/>
      <c r="GX386" s="251"/>
      <c r="GY386" s="251"/>
      <c r="GZ386" s="251"/>
      <c r="HA386" s="251"/>
      <c r="HB386" s="251"/>
      <c r="HC386" s="251"/>
      <c r="HD386" s="251"/>
      <c r="HE386" s="251"/>
      <c r="HF386" s="251"/>
      <c r="HG386" s="251"/>
      <c r="HH386" s="251"/>
      <c r="HI386" s="251"/>
      <c r="HJ386" s="251"/>
      <c r="HK386" s="251"/>
      <c r="HL386" s="251"/>
      <c r="HM386" s="251"/>
      <c r="HN386" s="251"/>
      <c r="HO386" s="251"/>
      <c r="HP386" s="251"/>
      <c r="HQ386" s="251"/>
      <c r="HR386" s="251"/>
      <c r="HS386" s="251"/>
      <c r="HT386" s="251"/>
      <c r="HU386" s="251"/>
      <c r="HV386" s="251"/>
      <c r="HW386" s="251"/>
      <c r="HX386" s="251"/>
      <c r="HY386" s="251"/>
      <c r="HZ386" s="251"/>
      <c r="IA386" s="251"/>
      <c r="IB386" s="251"/>
      <c r="IC386" s="251"/>
      <c r="ID386" s="251"/>
      <c r="IE386" s="251"/>
      <c r="IF386" s="251"/>
      <c r="IG386" s="251"/>
      <c r="IH386" s="251"/>
      <c r="II386" s="251"/>
      <c r="IJ386" s="251"/>
      <c r="IK386" s="251"/>
      <c r="IL386" s="251"/>
      <c r="IM386" s="251"/>
      <c r="IN386" s="251"/>
      <c r="IO386" s="251"/>
      <c r="IP386" s="251"/>
      <c r="IQ386" s="251"/>
      <c r="IR386" s="251"/>
      <c r="IS386" s="251"/>
      <c r="IT386" s="251"/>
      <c r="IU386" s="251"/>
      <c r="IV386" s="251"/>
    </row>
    <row r="387" spans="1:256" ht="12.95" customHeight="1">
      <c r="A387" s="821"/>
      <c r="B387" s="797"/>
      <c r="C387" s="247" t="s">
        <v>1</v>
      </c>
      <c r="D387" s="248">
        <f t="shared" si="166"/>
        <v>2299739</v>
      </c>
      <c r="E387" s="249">
        <f t="shared" si="167"/>
        <v>1278856</v>
      </c>
      <c r="F387" s="249">
        <f t="shared" si="168"/>
        <v>0</v>
      </c>
      <c r="G387" s="249"/>
      <c r="H387" s="249"/>
      <c r="I387" s="249">
        <f>-261144+1540000</f>
        <v>1278856</v>
      </c>
      <c r="J387" s="249"/>
      <c r="K387" s="249"/>
      <c r="L387" s="249"/>
      <c r="M387" s="249">
        <f t="shared" si="169"/>
        <v>1020883</v>
      </c>
      <c r="N387" s="249">
        <v>1020883</v>
      </c>
      <c r="O387" s="249"/>
      <c r="P387" s="249"/>
      <c r="Q387" s="250"/>
      <c r="R387" s="250"/>
      <c r="S387" s="250"/>
      <c r="T387" s="250"/>
      <c r="U387" s="250"/>
      <c r="V387" s="251"/>
      <c r="W387" s="251"/>
      <c r="X387" s="251"/>
      <c r="Y387" s="251"/>
      <c r="Z387" s="251"/>
      <c r="AA387" s="251"/>
      <c r="AB387" s="251"/>
      <c r="AC387" s="251"/>
      <c r="AD387" s="251"/>
      <c r="AE387" s="251"/>
      <c r="AF387" s="251"/>
      <c r="AG387" s="251"/>
      <c r="AH387" s="251"/>
      <c r="AI387" s="251"/>
      <c r="AJ387" s="251"/>
      <c r="AK387" s="251"/>
      <c r="AL387" s="251"/>
      <c r="AM387" s="251"/>
      <c r="AN387" s="251"/>
      <c r="AO387" s="251"/>
      <c r="AP387" s="251"/>
      <c r="AQ387" s="251"/>
      <c r="AR387" s="251"/>
      <c r="AS387" s="251"/>
      <c r="AT387" s="251"/>
      <c r="AU387" s="251"/>
      <c r="AV387" s="251"/>
      <c r="AW387" s="251"/>
      <c r="AX387" s="251"/>
      <c r="AY387" s="251"/>
      <c r="AZ387" s="251"/>
      <c r="BA387" s="251"/>
      <c r="BB387" s="251"/>
      <c r="BC387" s="251"/>
      <c r="BD387" s="251"/>
      <c r="BE387" s="251"/>
      <c r="BF387" s="251"/>
      <c r="BG387" s="251"/>
      <c r="BH387" s="251"/>
      <c r="BI387" s="251"/>
      <c r="BJ387" s="251"/>
      <c r="BK387" s="251"/>
      <c r="BL387" s="251"/>
      <c r="BM387" s="251"/>
      <c r="BN387" s="251"/>
      <c r="BO387" s="251"/>
      <c r="BP387" s="251"/>
      <c r="BQ387" s="251"/>
      <c r="BR387" s="251"/>
      <c r="BS387" s="251"/>
      <c r="BT387" s="251"/>
      <c r="BU387" s="251"/>
      <c r="BV387" s="251"/>
      <c r="BW387" s="251"/>
      <c r="BX387" s="251"/>
      <c r="BY387" s="251"/>
      <c r="BZ387" s="251"/>
      <c r="CA387" s="251"/>
      <c r="CB387" s="251"/>
      <c r="CC387" s="251"/>
      <c r="CD387" s="251"/>
      <c r="CE387" s="251"/>
      <c r="CF387" s="251"/>
      <c r="CG387" s="251"/>
      <c r="CH387" s="251"/>
      <c r="CI387" s="251"/>
      <c r="CJ387" s="251"/>
      <c r="CK387" s="251"/>
      <c r="CL387" s="251"/>
      <c r="CM387" s="251"/>
      <c r="CN387" s="251"/>
      <c r="CO387" s="251"/>
      <c r="CP387" s="251"/>
      <c r="CQ387" s="251"/>
      <c r="CR387" s="251"/>
      <c r="CS387" s="251"/>
      <c r="CT387" s="251"/>
      <c r="CU387" s="251"/>
      <c r="CV387" s="251"/>
      <c r="CW387" s="251"/>
      <c r="CX387" s="251"/>
      <c r="CY387" s="251"/>
      <c r="CZ387" s="251"/>
      <c r="DA387" s="251"/>
      <c r="DB387" s="251"/>
      <c r="DC387" s="251"/>
      <c r="DD387" s="251"/>
      <c r="DE387" s="251"/>
      <c r="DF387" s="251"/>
      <c r="DG387" s="251"/>
      <c r="DH387" s="251"/>
      <c r="DI387" s="251"/>
      <c r="DJ387" s="251"/>
      <c r="DK387" s="251"/>
      <c r="DL387" s="251"/>
      <c r="DM387" s="251"/>
      <c r="DN387" s="251"/>
      <c r="DO387" s="251"/>
      <c r="DP387" s="251"/>
      <c r="DQ387" s="251"/>
      <c r="DR387" s="251"/>
      <c r="DS387" s="251"/>
      <c r="DT387" s="251"/>
      <c r="DU387" s="251"/>
      <c r="DV387" s="251"/>
      <c r="DW387" s="251"/>
      <c r="DX387" s="251"/>
      <c r="DY387" s="251"/>
      <c r="DZ387" s="251"/>
      <c r="EA387" s="251"/>
      <c r="EB387" s="251"/>
      <c r="EC387" s="251"/>
      <c r="ED387" s="251"/>
      <c r="EE387" s="251"/>
      <c r="EF387" s="251"/>
      <c r="EG387" s="251"/>
      <c r="EH387" s="251"/>
      <c r="EI387" s="251"/>
      <c r="EJ387" s="251"/>
      <c r="EK387" s="251"/>
      <c r="EL387" s="251"/>
      <c r="EM387" s="251"/>
      <c r="EN387" s="251"/>
      <c r="EO387" s="251"/>
      <c r="EP387" s="251"/>
      <c r="EQ387" s="251"/>
      <c r="ER387" s="251"/>
      <c r="ES387" s="251"/>
      <c r="ET387" s="251"/>
      <c r="EU387" s="251"/>
      <c r="EV387" s="251"/>
      <c r="EW387" s="251"/>
      <c r="EX387" s="251"/>
      <c r="EY387" s="251"/>
      <c r="EZ387" s="251"/>
      <c r="FA387" s="251"/>
      <c r="FB387" s="251"/>
      <c r="FC387" s="251"/>
      <c r="FD387" s="251"/>
      <c r="FE387" s="251"/>
      <c r="FF387" s="251"/>
      <c r="FG387" s="251"/>
      <c r="FH387" s="251"/>
      <c r="FI387" s="251"/>
      <c r="FJ387" s="251"/>
      <c r="FK387" s="251"/>
      <c r="FL387" s="251"/>
      <c r="FM387" s="251"/>
      <c r="FN387" s="251"/>
      <c r="FO387" s="251"/>
      <c r="FP387" s="251"/>
      <c r="FQ387" s="251"/>
      <c r="FR387" s="251"/>
      <c r="FS387" s="251"/>
      <c r="FT387" s="251"/>
      <c r="FU387" s="251"/>
      <c r="FV387" s="251"/>
      <c r="FW387" s="251"/>
      <c r="FX387" s="251"/>
      <c r="FY387" s="251"/>
      <c r="FZ387" s="251"/>
      <c r="GA387" s="251"/>
      <c r="GB387" s="251"/>
      <c r="GC387" s="251"/>
      <c r="GD387" s="251"/>
      <c r="GE387" s="251"/>
      <c r="GF387" s="251"/>
      <c r="GG387" s="251"/>
      <c r="GH387" s="251"/>
      <c r="GI387" s="251"/>
      <c r="GJ387" s="251"/>
      <c r="GK387" s="251"/>
      <c r="GL387" s="251"/>
      <c r="GM387" s="251"/>
      <c r="GN387" s="251"/>
      <c r="GO387" s="251"/>
      <c r="GP387" s="251"/>
      <c r="GQ387" s="251"/>
      <c r="GR387" s="251"/>
      <c r="GS387" s="251"/>
      <c r="GT387" s="251"/>
      <c r="GU387" s="251"/>
      <c r="GV387" s="251"/>
      <c r="GW387" s="251"/>
      <c r="GX387" s="251"/>
      <c r="GY387" s="251"/>
      <c r="GZ387" s="251"/>
      <c r="HA387" s="251"/>
      <c r="HB387" s="251"/>
      <c r="HC387" s="251"/>
      <c r="HD387" s="251"/>
      <c r="HE387" s="251"/>
      <c r="HF387" s="251"/>
      <c r="HG387" s="251"/>
      <c r="HH387" s="251"/>
      <c r="HI387" s="251"/>
      <c r="HJ387" s="251"/>
      <c r="HK387" s="251"/>
      <c r="HL387" s="251"/>
      <c r="HM387" s="251"/>
      <c r="HN387" s="251"/>
      <c r="HO387" s="251"/>
      <c r="HP387" s="251"/>
      <c r="HQ387" s="251"/>
      <c r="HR387" s="251"/>
      <c r="HS387" s="251"/>
      <c r="HT387" s="251"/>
      <c r="HU387" s="251"/>
      <c r="HV387" s="251"/>
      <c r="HW387" s="251"/>
      <c r="HX387" s="251"/>
      <c r="HY387" s="251"/>
      <c r="HZ387" s="251"/>
      <c r="IA387" s="251"/>
      <c r="IB387" s="251"/>
      <c r="IC387" s="251"/>
      <c r="ID387" s="251"/>
      <c r="IE387" s="251"/>
      <c r="IF387" s="251"/>
      <c r="IG387" s="251"/>
      <c r="IH387" s="251"/>
      <c r="II387" s="251"/>
      <c r="IJ387" s="251"/>
      <c r="IK387" s="251"/>
      <c r="IL387" s="251"/>
      <c r="IM387" s="251"/>
      <c r="IN387" s="251"/>
      <c r="IO387" s="251"/>
      <c r="IP387" s="251"/>
      <c r="IQ387" s="251"/>
      <c r="IR387" s="251"/>
      <c r="IS387" s="251"/>
      <c r="IT387" s="251"/>
      <c r="IU387" s="251"/>
      <c r="IV387" s="251"/>
    </row>
    <row r="388" spans="1:256" ht="12.95" customHeight="1">
      <c r="A388" s="822"/>
      <c r="B388" s="798"/>
      <c r="C388" s="247" t="s">
        <v>2</v>
      </c>
      <c r="D388" s="248">
        <f>D386+D387</f>
        <v>104639652</v>
      </c>
      <c r="E388" s="249">
        <f t="shared" ref="E388:P388" si="170">E386+E387</f>
        <v>59068259</v>
      </c>
      <c r="F388" s="249">
        <f t="shared" si="170"/>
        <v>0</v>
      </c>
      <c r="G388" s="249">
        <f t="shared" si="170"/>
        <v>0</v>
      </c>
      <c r="H388" s="249">
        <f t="shared" si="170"/>
        <v>0</v>
      </c>
      <c r="I388" s="249">
        <f t="shared" si="170"/>
        <v>59068259</v>
      </c>
      <c r="J388" s="249">
        <f t="shared" si="170"/>
        <v>0</v>
      </c>
      <c r="K388" s="249">
        <f t="shared" si="170"/>
        <v>0</v>
      </c>
      <c r="L388" s="249">
        <f t="shared" si="170"/>
        <v>0</v>
      </c>
      <c r="M388" s="249">
        <f t="shared" si="170"/>
        <v>45571393</v>
      </c>
      <c r="N388" s="249">
        <f t="shared" si="170"/>
        <v>45571393</v>
      </c>
      <c r="O388" s="249">
        <f t="shared" si="170"/>
        <v>0</v>
      </c>
      <c r="P388" s="249">
        <f t="shared" si="170"/>
        <v>0</v>
      </c>
      <c r="Q388" s="250"/>
      <c r="R388" s="250"/>
      <c r="S388" s="250"/>
      <c r="T388" s="250"/>
      <c r="U388" s="250"/>
      <c r="V388" s="251"/>
      <c r="W388" s="251"/>
      <c r="X388" s="251"/>
      <c r="Y388" s="251"/>
      <c r="Z388" s="251"/>
      <c r="AA388" s="251"/>
      <c r="AB388" s="251"/>
      <c r="AC388" s="251"/>
      <c r="AD388" s="251"/>
      <c r="AE388" s="251"/>
      <c r="AF388" s="251"/>
      <c r="AG388" s="251"/>
      <c r="AH388" s="251"/>
      <c r="AI388" s="251"/>
      <c r="AJ388" s="251"/>
      <c r="AK388" s="251"/>
      <c r="AL388" s="251"/>
      <c r="AM388" s="251"/>
      <c r="AN388" s="251"/>
      <c r="AO388" s="251"/>
      <c r="AP388" s="251"/>
      <c r="AQ388" s="251"/>
      <c r="AR388" s="251"/>
      <c r="AS388" s="251"/>
      <c r="AT388" s="251"/>
      <c r="AU388" s="251"/>
      <c r="AV388" s="251"/>
      <c r="AW388" s="251"/>
      <c r="AX388" s="251"/>
      <c r="AY388" s="251"/>
      <c r="AZ388" s="251"/>
      <c r="BA388" s="251"/>
      <c r="BB388" s="251"/>
      <c r="BC388" s="251"/>
      <c r="BD388" s="251"/>
      <c r="BE388" s="251"/>
      <c r="BF388" s="251"/>
      <c r="BG388" s="251"/>
      <c r="BH388" s="251"/>
      <c r="BI388" s="251"/>
      <c r="BJ388" s="251"/>
      <c r="BK388" s="251"/>
      <c r="BL388" s="251"/>
      <c r="BM388" s="251"/>
      <c r="BN388" s="251"/>
      <c r="BO388" s="251"/>
      <c r="BP388" s="251"/>
      <c r="BQ388" s="251"/>
      <c r="BR388" s="251"/>
      <c r="BS388" s="251"/>
      <c r="BT388" s="251"/>
      <c r="BU388" s="251"/>
      <c r="BV388" s="251"/>
      <c r="BW388" s="251"/>
      <c r="BX388" s="251"/>
      <c r="BY388" s="251"/>
      <c r="BZ388" s="251"/>
      <c r="CA388" s="251"/>
      <c r="CB388" s="251"/>
      <c r="CC388" s="251"/>
      <c r="CD388" s="251"/>
      <c r="CE388" s="251"/>
      <c r="CF388" s="251"/>
      <c r="CG388" s="251"/>
      <c r="CH388" s="251"/>
      <c r="CI388" s="251"/>
      <c r="CJ388" s="251"/>
      <c r="CK388" s="251"/>
      <c r="CL388" s="251"/>
      <c r="CM388" s="251"/>
      <c r="CN388" s="251"/>
      <c r="CO388" s="251"/>
      <c r="CP388" s="251"/>
      <c r="CQ388" s="251"/>
      <c r="CR388" s="251"/>
      <c r="CS388" s="251"/>
      <c r="CT388" s="251"/>
      <c r="CU388" s="251"/>
      <c r="CV388" s="251"/>
      <c r="CW388" s="251"/>
      <c r="CX388" s="251"/>
      <c r="CY388" s="251"/>
      <c r="CZ388" s="251"/>
      <c r="DA388" s="251"/>
      <c r="DB388" s="251"/>
      <c r="DC388" s="251"/>
      <c r="DD388" s="251"/>
      <c r="DE388" s="251"/>
      <c r="DF388" s="251"/>
      <c r="DG388" s="251"/>
      <c r="DH388" s="251"/>
      <c r="DI388" s="251"/>
      <c r="DJ388" s="251"/>
      <c r="DK388" s="251"/>
      <c r="DL388" s="251"/>
      <c r="DM388" s="251"/>
      <c r="DN388" s="251"/>
      <c r="DO388" s="251"/>
      <c r="DP388" s="251"/>
      <c r="DQ388" s="251"/>
      <c r="DR388" s="251"/>
      <c r="DS388" s="251"/>
      <c r="DT388" s="251"/>
      <c r="DU388" s="251"/>
      <c r="DV388" s="251"/>
      <c r="DW388" s="251"/>
      <c r="DX388" s="251"/>
      <c r="DY388" s="251"/>
      <c r="DZ388" s="251"/>
      <c r="EA388" s="251"/>
      <c r="EB388" s="251"/>
      <c r="EC388" s="251"/>
      <c r="ED388" s="251"/>
      <c r="EE388" s="251"/>
      <c r="EF388" s="251"/>
      <c r="EG388" s="251"/>
      <c r="EH388" s="251"/>
      <c r="EI388" s="251"/>
      <c r="EJ388" s="251"/>
      <c r="EK388" s="251"/>
      <c r="EL388" s="251"/>
      <c r="EM388" s="251"/>
      <c r="EN388" s="251"/>
      <c r="EO388" s="251"/>
      <c r="EP388" s="251"/>
      <c r="EQ388" s="251"/>
      <c r="ER388" s="251"/>
      <c r="ES388" s="251"/>
      <c r="ET388" s="251"/>
      <c r="EU388" s="251"/>
      <c r="EV388" s="251"/>
      <c r="EW388" s="251"/>
      <c r="EX388" s="251"/>
      <c r="EY388" s="251"/>
      <c r="EZ388" s="251"/>
      <c r="FA388" s="251"/>
      <c r="FB388" s="251"/>
      <c r="FC388" s="251"/>
      <c r="FD388" s="251"/>
      <c r="FE388" s="251"/>
      <c r="FF388" s="251"/>
      <c r="FG388" s="251"/>
      <c r="FH388" s="251"/>
      <c r="FI388" s="251"/>
      <c r="FJ388" s="251"/>
      <c r="FK388" s="251"/>
      <c r="FL388" s="251"/>
      <c r="FM388" s="251"/>
      <c r="FN388" s="251"/>
      <c r="FO388" s="251"/>
      <c r="FP388" s="251"/>
      <c r="FQ388" s="251"/>
      <c r="FR388" s="251"/>
      <c r="FS388" s="251"/>
      <c r="FT388" s="251"/>
      <c r="FU388" s="251"/>
      <c r="FV388" s="251"/>
      <c r="FW388" s="251"/>
      <c r="FX388" s="251"/>
      <c r="FY388" s="251"/>
      <c r="FZ388" s="251"/>
      <c r="GA388" s="251"/>
      <c r="GB388" s="251"/>
      <c r="GC388" s="251"/>
      <c r="GD388" s="251"/>
      <c r="GE388" s="251"/>
      <c r="GF388" s="251"/>
      <c r="GG388" s="251"/>
      <c r="GH388" s="251"/>
      <c r="GI388" s="251"/>
      <c r="GJ388" s="251"/>
      <c r="GK388" s="251"/>
      <c r="GL388" s="251"/>
      <c r="GM388" s="251"/>
      <c r="GN388" s="251"/>
      <c r="GO388" s="251"/>
      <c r="GP388" s="251"/>
      <c r="GQ388" s="251"/>
      <c r="GR388" s="251"/>
      <c r="GS388" s="251"/>
      <c r="GT388" s="251"/>
      <c r="GU388" s="251"/>
      <c r="GV388" s="251"/>
      <c r="GW388" s="251"/>
      <c r="GX388" s="251"/>
      <c r="GY388" s="251"/>
      <c r="GZ388" s="251"/>
      <c r="HA388" s="251"/>
      <c r="HB388" s="251"/>
      <c r="HC388" s="251"/>
      <c r="HD388" s="251"/>
      <c r="HE388" s="251"/>
      <c r="HF388" s="251"/>
      <c r="HG388" s="251"/>
      <c r="HH388" s="251"/>
      <c r="HI388" s="251"/>
      <c r="HJ388" s="251"/>
      <c r="HK388" s="251"/>
      <c r="HL388" s="251"/>
      <c r="HM388" s="251"/>
      <c r="HN388" s="251"/>
      <c r="HO388" s="251"/>
      <c r="HP388" s="251"/>
      <c r="HQ388" s="251"/>
      <c r="HR388" s="251"/>
      <c r="HS388" s="251"/>
      <c r="HT388" s="251"/>
      <c r="HU388" s="251"/>
      <c r="HV388" s="251"/>
      <c r="HW388" s="251"/>
      <c r="HX388" s="251"/>
      <c r="HY388" s="251"/>
      <c r="HZ388" s="251"/>
      <c r="IA388" s="251"/>
      <c r="IB388" s="251"/>
      <c r="IC388" s="251"/>
      <c r="ID388" s="251"/>
      <c r="IE388" s="251"/>
      <c r="IF388" s="251"/>
      <c r="IG388" s="251"/>
      <c r="IH388" s="251"/>
      <c r="II388" s="251"/>
      <c r="IJ388" s="251"/>
      <c r="IK388" s="251"/>
      <c r="IL388" s="251"/>
      <c r="IM388" s="251"/>
      <c r="IN388" s="251"/>
      <c r="IO388" s="251"/>
      <c r="IP388" s="251"/>
      <c r="IQ388" s="251"/>
      <c r="IR388" s="251"/>
      <c r="IS388" s="251"/>
      <c r="IT388" s="251"/>
      <c r="IU388" s="251"/>
      <c r="IV388" s="251"/>
    </row>
    <row r="389" spans="1:256" hidden="1">
      <c r="A389" s="820">
        <v>92108</v>
      </c>
      <c r="B389" s="796" t="s">
        <v>603</v>
      </c>
      <c r="C389" s="247" t="s">
        <v>0</v>
      </c>
      <c r="D389" s="248">
        <f t="shared" si="166"/>
        <v>13964794</v>
      </c>
      <c r="E389" s="249">
        <f t="shared" si="167"/>
        <v>13612000</v>
      </c>
      <c r="F389" s="249">
        <f t="shared" si="168"/>
        <v>0</v>
      </c>
      <c r="G389" s="249">
        <v>0</v>
      </c>
      <c r="H389" s="249">
        <v>0</v>
      </c>
      <c r="I389" s="249">
        <v>13612000</v>
      </c>
      <c r="J389" s="249">
        <v>0</v>
      </c>
      <c r="K389" s="249">
        <v>0</v>
      </c>
      <c r="L389" s="249">
        <v>0</v>
      </c>
      <c r="M389" s="249">
        <f t="shared" si="169"/>
        <v>352794</v>
      </c>
      <c r="N389" s="249">
        <v>352794</v>
      </c>
      <c r="O389" s="249">
        <v>0</v>
      </c>
      <c r="P389" s="249">
        <v>0</v>
      </c>
      <c r="Q389" s="250"/>
      <c r="R389" s="250"/>
      <c r="S389" s="250"/>
      <c r="T389" s="250"/>
      <c r="U389" s="250"/>
      <c r="V389" s="251"/>
      <c r="W389" s="251"/>
      <c r="X389" s="251"/>
      <c r="Y389" s="251"/>
      <c r="Z389" s="251"/>
      <c r="AA389" s="251"/>
      <c r="AB389" s="251"/>
      <c r="AC389" s="251"/>
      <c r="AD389" s="251"/>
      <c r="AE389" s="251"/>
      <c r="AF389" s="251"/>
      <c r="AG389" s="251"/>
      <c r="AH389" s="251"/>
      <c r="AI389" s="251"/>
      <c r="AJ389" s="251"/>
      <c r="AK389" s="251"/>
      <c r="AL389" s="251"/>
      <c r="AM389" s="251"/>
      <c r="AN389" s="251"/>
      <c r="AO389" s="251"/>
      <c r="AP389" s="251"/>
      <c r="AQ389" s="251"/>
      <c r="AR389" s="251"/>
      <c r="AS389" s="251"/>
      <c r="AT389" s="251"/>
      <c r="AU389" s="251"/>
      <c r="AV389" s="251"/>
      <c r="AW389" s="251"/>
      <c r="AX389" s="251"/>
      <c r="AY389" s="251"/>
      <c r="AZ389" s="251"/>
      <c r="BA389" s="251"/>
      <c r="BB389" s="251"/>
      <c r="BC389" s="251"/>
      <c r="BD389" s="251"/>
      <c r="BE389" s="251"/>
      <c r="BF389" s="251"/>
      <c r="BG389" s="251"/>
      <c r="BH389" s="251"/>
      <c r="BI389" s="251"/>
      <c r="BJ389" s="251"/>
      <c r="BK389" s="251"/>
      <c r="BL389" s="251"/>
      <c r="BM389" s="251"/>
      <c r="BN389" s="251"/>
      <c r="BO389" s="251"/>
      <c r="BP389" s="251"/>
      <c r="BQ389" s="251"/>
      <c r="BR389" s="251"/>
      <c r="BS389" s="251"/>
      <c r="BT389" s="251"/>
      <c r="BU389" s="251"/>
      <c r="BV389" s="251"/>
      <c r="BW389" s="251"/>
      <c r="BX389" s="251"/>
      <c r="BY389" s="251"/>
      <c r="BZ389" s="251"/>
      <c r="CA389" s="251"/>
      <c r="CB389" s="251"/>
      <c r="CC389" s="251"/>
      <c r="CD389" s="251"/>
      <c r="CE389" s="251"/>
      <c r="CF389" s="251"/>
      <c r="CG389" s="251"/>
      <c r="CH389" s="251"/>
      <c r="CI389" s="251"/>
      <c r="CJ389" s="251"/>
      <c r="CK389" s="251"/>
      <c r="CL389" s="251"/>
      <c r="CM389" s="251"/>
      <c r="CN389" s="251"/>
      <c r="CO389" s="251"/>
      <c r="CP389" s="251"/>
      <c r="CQ389" s="251"/>
      <c r="CR389" s="251"/>
      <c r="CS389" s="251"/>
      <c r="CT389" s="251"/>
      <c r="CU389" s="251"/>
      <c r="CV389" s="251"/>
      <c r="CW389" s="251"/>
      <c r="CX389" s="251"/>
      <c r="CY389" s="251"/>
      <c r="CZ389" s="251"/>
      <c r="DA389" s="251"/>
      <c r="DB389" s="251"/>
      <c r="DC389" s="251"/>
      <c r="DD389" s="251"/>
      <c r="DE389" s="251"/>
      <c r="DF389" s="251"/>
      <c r="DG389" s="251"/>
      <c r="DH389" s="251"/>
      <c r="DI389" s="251"/>
      <c r="DJ389" s="251"/>
      <c r="DK389" s="251"/>
      <c r="DL389" s="251"/>
      <c r="DM389" s="251"/>
      <c r="DN389" s="251"/>
      <c r="DO389" s="251"/>
      <c r="DP389" s="251"/>
      <c r="DQ389" s="251"/>
      <c r="DR389" s="251"/>
      <c r="DS389" s="251"/>
      <c r="DT389" s="251"/>
      <c r="DU389" s="251"/>
      <c r="DV389" s="251"/>
      <c r="DW389" s="251"/>
      <c r="DX389" s="251"/>
      <c r="DY389" s="251"/>
      <c r="DZ389" s="251"/>
      <c r="EA389" s="251"/>
      <c r="EB389" s="251"/>
      <c r="EC389" s="251"/>
      <c r="ED389" s="251"/>
      <c r="EE389" s="251"/>
      <c r="EF389" s="251"/>
      <c r="EG389" s="251"/>
      <c r="EH389" s="251"/>
      <c r="EI389" s="251"/>
      <c r="EJ389" s="251"/>
      <c r="EK389" s="251"/>
      <c r="EL389" s="251"/>
      <c r="EM389" s="251"/>
      <c r="EN389" s="251"/>
      <c r="EO389" s="251"/>
      <c r="EP389" s="251"/>
      <c r="EQ389" s="251"/>
      <c r="ER389" s="251"/>
      <c r="ES389" s="251"/>
      <c r="ET389" s="251"/>
      <c r="EU389" s="251"/>
      <c r="EV389" s="251"/>
      <c r="EW389" s="251"/>
      <c r="EX389" s="251"/>
      <c r="EY389" s="251"/>
      <c r="EZ389" s="251"/>
      <c r="FA389" s="251"/>
      <c r="FB389" s="251"/>
      <c r="FC389" s="251"/>
      <c r="FD389" s="251"/>
      <c r="FE389" s="251"/>
      <c r="FF389" s="251"/>
      <c r="FG389" s="251"/>
      <c r="FH389" s="251"/>
      <c r="FI389" s="251"/>
      <c r="FJ389" s="251"/>
      <c r="FK389" s="251"/>
      <c r="FL389" s="251"/>
      <c r="FM389" s="251"/>
      <c r="FN389" s="251"/>
      <c r="FO389" s="251"/>
      <c r="FP389" s="251"/>
      <c r="FQ389" s="251"/>
      <c r="FR389" s="251"/>
      <c r="FS389" s="251"/>
      <c r="FT389" s="251"/>
      <c r="FU389" s="251"/>
      <c r="FV389" s="251"/>
      <c r="FW389" s="251"/>
      <c r="FX389" s="251"/>
      <c r="FY389" s="251"/>
      <c r="FZ389" s="251"/>
      <c r="GA389" s="251"/>
      <c r="GB389" s="251"/>
      <c r="GC389" s="251"/>
      <c r="GD389" s="251"/>
      <c r="GE389" s="251"/>
      <c r="GF389" s="251"/>
      <c r="GG389" s="251"/>
      <c r="GH389" s="251"/>
      <c r="GI389" s="251"/>
      <c r="GJ389" s="251"/>
      <c r="GK389" s="251"/>
      <c r="GL389" s="251"/>
      <c r="GM389" s="251"/>
      <c r="GN389" s="251"/>
      <c r="GO389" s="251"/>
      <c r="GP389" s="251"/>
      <c r="GQ389" s="251"/>
      <c r="GR389" s="251"/>
      <c r="GS389" s="251"/>
      <c r="GT389" s="251"/>
      <c r="GU389" s="251"/>
      <c r="GV389" s="251"/>
      <c r="GW389" s="251"/>
      <c r="GX389" s="251"/>
      <c r="GY389" s="251"/>
      <c r="GZ389" s="251"/>
      <c r="HA389" s="251"/>
      <c r="HB389" s="251"/>
      <c r="HC389" s="251"/>
      <c r="HD389" s="251"/>
      <c r="HE389" s="251"/>
      <c r="HF389" s="251"/>
      <c r="HG389" s="251"/>
      <c r="HH389" s="251"/>
      <c r="HI389" s="251"/>
      <c r="HJ389" s="251"/>
      <c r="HK389" s="251"/>
      <c r="HL389" s="251"/>
      <c r="HM389" s="251"/>
      <c r="HN389" s="251"/>
      <c r="HO389" s="251"/>
      <c r="HP389" s="251"/>
      <c r="HQ389" s="251"/>
      <c r="HR389" s="251"/>
      <c r="HS389" s="251"/>
      <c r="HT389" s="251"/>
      <c r="HU389" s="251"/>
      <c r="HV389" s="251"/>
      <c r="HW389" s="251"/>
      <c r="HX389" s="251"/>
      <c r="HY389" s="251"/>
      <c r="HZ389" s="251"/>
      <c r="IA389" s="251"/>
      <c r="IB389" s="251"/>
      <c r="IC389" s="251"/>
      <c r="ID389" s="251"/>
      <c r="IE389" s="251"/>
      <c r="IF389" s="251"/>
      <c r="IG389" s="251"/>
      <c r="IH389" s="251"/>
      <c r="II389" s="251"/>
      <c r="IJ389" s="251"/>
      <c r="IK389" s="251"/>
      <c r="IL389" s="251"/>
      <c r="IM389" s="251"/>
      <c r="IN389" s="251"/>
      <c r="IO389" s="251"/>
      <c r="IP389" s="251"/>
      <c r="IQ389" s="251"/>
      <c r="IR389" s="251"/>
      <c r="IS389" s="251"/>
      <c r="IT389" s="251"/>
      <c r="IU389" s="251"/>
      <c r="IV389" s="251"/>
    </row>
    <row r="390" spans="1:256" hidden="1">
      <c r="A390" s="821"/>
      <c r="B390" s="797"/>
      <c r="C390" s="247" t="s">
        <v>1</v>
      </c>
      <c r="D390" s="248">
        <f t="shared" si="166"/>
        <v>0</v>
      </c>
      <c r="E390" s="249">
        <f t="shared" si="167"/>
        <v>0</v>
      </c>
      <c r="F390" s="249">
        <f t="shared" si="168"/>
        <v>0</v>
      </c>
      <c r="G390" s="249"/>
      <c r="H390" s="249"/>
      <c r="I390" s="249"/>
      <c r="J390" s="249"/>
      <c r="K390" s="249"/>
      <c r="L390" s="249"/>
      <c r="M390" s="249">
        <f t="shared" si="169"/>
        <v>0</v>
      </c>
      <c r="N390" s="249"/>
      <c r="O390" s="249"/>
      <c r="P390" s="249"/>
      <c r="Q390" s="250"/>
      <c r="R390" s="250"/>
      <c r="S390" s="250"/>
      <c r="T390" s="250"/>
      <c r="U390" s="250"/>
      <c r="V390" s="251"/>
      <c r="W390" s="251"/>
      <c r="X390" s="251"/>
      <c r="Y390" s="251"/>
      <c r="Z390" s="251"/>
      <c r="AA390" s="251"/>
      <c r="AB390" s="251"/>
      <c r="AC390" s="251"/>
      <c r="AD390" s="251"/>
      <c r="AE390" s="251"/>
      <c r="AF390" s="251"/>
      <c r="AG390" s="251"/>
      <c r="AH390" s="251"/>
      <c r="AI390" s="251"/>
      <c r="AJ390" s="251"/>
      <c r="AK390" s="251"/>
      <c r="AL390" s="251"/>
      <c r="AM390" s="251"/>
      <c r="AN390" s="251"/>
      <c r="AO390" s="251"/>
      <c r="AP390" s="251"/>
      <c r="AQ390" s="251"/>
      <c r="AR390" s="251"/>
      <c r="AS390" s="251"/>
      <c r="AT390" s="251"/>
      <c r="AU390" s="251"/>
      <c r="AV390" s="251"/>
      <c r="AW390" s="251"/>
      <c r="AX390" s="251"/>
      <c r="AY390" s="251"/>
      <c r="AZ390" s="251"/>
      <c r="BA390" s="251"/>
      <c r="BB390" s="251"/>
      <c r="BC390" s="251"/>
      <c r="BD390" s="251"/>
      <c r="BE390" s="251"/>
      <c r="BF390" s="251"/>
      <c r="BG390" s="251"/>
      <c r="BH390" s="251"/>
      <c r="BI390" s="251"/>
      <c r="BJ390" s="251"/>
      <c r="BK390" s="251"/>
      <c r="BL390" s="251"/>
      <c r="BM390" s="251"/>
      <c r="BN390" s="251"/>
      <c r="BO390" s="251"/>
      <c r="BP390" s="251"/>
      <c r="BQ390" s="251"/>
      <c r="BR390" s="251"/>
      <c r="BS390" s="251"/>
      <c r="BT390" s="251"/>
      <c r="BU390" s="251"/>
      <c r="BV390" s="251"/>
      <c r="BW390" s="251"/>
      <c r="BX390" s="251"/>
      <c r="BY390" s="251"/>
      <c r="BZ390" s="251"/>
      <c r="CA390" s="251"/>
      <c r="CB390" s="251"/>
      <c r="CC390" s="251"/>
      <c r="CD390" s="251"/>
      <c r="CE390" s="251"/>
      <c r="CF390" s="251"/>
      <c r="CG390" s="251"/>
      <c r="CH390" s="251"/>
      <c r="CI390" s="251"/>
      <c r="CJ390" s="251"/>
      <c r="CK390" s="251"/>
      <c r="CL390" s="251"/>
      <c r="CM390" s="251"/>
      <c r="CN390" s="251"/>
      <c r="CO390" s="251"/>
      <c r="CP390" s="251"/>
      <c r="CQ390" s="251"/>
      <c r="CR390" s="251"/>
      <c r="CS390" s="251"/>
      <c r="CT390" s="251"/>
      <c r="CU390" s="251"/>
      <c r="CV390" s="251"/>
      <c r="CW390" s="251"/>
      <c r="CX390" s="251"/>
      <c r="CY390" s="251"/>
      <c r="CZ390" s="251"/>
      <c r="DA390" s="251"/>
      <c r="DB390" s="251"/>
      <c r="DC390" s="251"/>
      <c r="DD390" s="251"/>
      <c r="DE390" s="251"/>
      <c r="DF390" s="251"/>
      <c r="DG390" s="251"/>
      <c r="DH390" s="251"/>
      <c r="DI390" s="251"/>
      <c r="DJ390" s="251"/>
      <c r="DK390" s="251"/>
      <c r="DL390" s="251"/>
      <c r="DM390" s="251"/>
      <c r="DN390" s="251"/>
      <c r="DO390" s="251"/>
      <c r="DP390" s="251"/>
      <c r="DQ390" s="251"/>
      <c r="DR390" s="251"/>
      <c r="DS390" s="251"/>
      <c r="DT390" s="251"/>
      <c r="DU390" s="251"/>
      <c r="DV390" s="251"/>
      <c r="DW390" s="251"/>
      <c r="DX390" s="251"/>
      <c r="DY390" s="251"/>
      <c r="DZ390" s="251"/>
      <c r="EA390" s="251"/>
      <c r="EB390" s="251"/>
      <c r="EC390" s="251"/>
      <c r="ED390" s="251"/>
      <c r="EE390" s="251"/>
      <c r="EF390" s="251"/>
      <c r="EG390" s="251"/>
      <c r="EH390" s="251"/>
      <c r="EI390" s="251"/>
      <c r="EJ390" s="251"/>
      <c r="EK390" s="251"/>
      <c r="EL390" s="251"/>
      <c r="EM390" s="251"/>
      <c r="EN390" s="251"/>
      <c r="EO390" s="251"/>
      <c r="EP390" s="251"/>
      <c r="EQ390" s="251"/>
      <c r="ER390" s="251"/>
      <c r="ES390" s="251"/>
      <c r="ET390" s="251"/>
      <c r="EU390" s="251"/>
      <c r="EV390" s="251"/>
      <c r="EW390" s="251"/>
      <c r="EX390" s="251"/>
      <c r="EY390" s="251"/>
      <c r="EZ390" s="251"/>
      <c r="FA390" s="251"/>
      <c r="FB390" s="251"/>
      <c r="FC390" s="251"/>
      <c r="FD390" s="251"/>
      <c r="FE390" s="251"/>
      <c r="FF390" s="251"/>
      <c r="FG390" s="251"/>
      <c r="FH390" s="251"/>
      <c r="FI390" s="251"/>
      <c r="FJ390" s="251"/>
      <c r="FK390" s="251"/>
      <c r="FL390" s="251"/>
      <c r="FM390" s="251"/>
      <c r="FN390" s="251"/>
      <c r="FO390" s="251"/>
      <c r="FP390" s="251"/>
      <c r="FQ390" s="251"/>
      <c r="FR390" s="251"/>
      <c r="FS390" s="251"/>
      <c r="FT390" s="251"/>
      <c r="FU390" s="251"/>
      <c r="FV390" s="251"/>
      <c r="FW390" s="251"/>
      <c r="FX390" s="251"/>
      <c r="FY390" s="251"/>
      <c r="FZ390" s="251"/>
      <c r="GA390" s="251"/>
      <c r="GB390" s="251"/>
      <c r="GC390" s="251"/>
      <c r="GD390" s="251"/>
      <c r="GE390" s="251"/>
      <c r="GF390" s="251"/>
      <c r="GG390" s="251"/>
      <c r="GH390" s="251"/>
      <c r="GI390" s="251"/>
      <c r="GJ390" s="251"/>
      <c r="GK390" s="251"/>
      <c r="GL390" s="251"/>
      <c r="GM390" s="251"/>
      <c r="GN390" s="251"/>
      <c r="GO390" s="251"/>
      <c r="GP390" s="251"/>
      <c r="GQ390" s="251"/>
      <c r="GR390" s="251"/>
      <c r="GS390" s="251"/>
      <c r="GT390" s="251"/>
      <c r="GU390" s="251"/>
      <c r="GV390" s="251"/>
      <c r="GW390" s="251"/>
      <c r="GX390" s="251"/>
      <c r="GY390" s="251"/>
      <c r="GZ390" s="251"/>
      <c r="HA390" s="251"/>
      <c r="HB390" s="251"/>
      <c r="HC390" s="251"/>
      <c r="HD390" s="251"/>
      <c r="HE390" s="251"/>
      <c r="HF390" s="251"/>
      <c r="HG390" s="251"/>
      <c r="HH390" s="251"/>
      <c r="HI390" s="251"/>
      <c r="HJ390" s="251"/>
      <c r="HK390" s="251"/>
      <c r="HL390" s="251"/>
      <c r="HM390" s="251"/>
      <c r="HN390" s="251"/>
      <c r="HO390" s="251"/>
      <c r="HP390" s="251"/>
      <c r="HQ390" s="251"/>
      <c r="HR390" s="251"/>
      <c r="HS390" s="251"/>
      <c r="HT390" s="251"/>
      <c r="HU390" s="251"/>
      <c r="HV390" s="251"/>
      <c r="HW390" s="251"/>
      <c r="HX390" s="251"/>
      <c r="HY390" s="251"/>
      <c r="HZ390" s="251"/>
      <c r="IA390" s="251"/>
      <c r="IB390" s="251"/>
      <c r="IC390" s="251"/>
      <c r="ID390" s="251"/>
      <c r="IE390" s="251"/>
      <c r="IF390" s="251"/>
      <c r="IG390" s="251"/>
      <c r="IH390" s="251"/>
      <c r="II390" s="251"/>
      <c r="IJ390" s="251"/>
      <c r="IK390" s="251"/>
      <c r="IL390" s="251"/>
      <c r="IM390" s="251"/>
      <c r="IN390" s="251"/>
      <c r="IO390" s="251"/>
      <c r="IP390" s="251"/>
      <c r="IQ390" s="251"/>
      <c r="IR390" s="251"/>
      <c r="IS390" s="251"/>
      <c r="IT390" s="251"/>
      <c r="IU390" s="251"/>
      <c r="IV390" s="251"/>
    </row>
    <row r="391" spans="1:256" hidden="1">
      <c r="A391" s="822"/>
      <c r="B391" s="798"/>
      <c r="C391" s="247" t="s">
        <v>2</v>
      </c>
      <c r="D391" s="248">
        <f>D389+D390</f>
        <v>13964794</v>
      </c>
      <c r="E391" s="249">
        <f t="shared" ref="E391:P391" si="171">E389+E390</f>
        <v>13612000</v>
      </c>
      <c r="F391" s="249">
        <f t="shared" si="171"/>
        <v>0</v>
      </c>
      <c r="G391" s="249">
        <f t="shared" si="171"/>
        <v>0</v>
      </c>
      <c r="H391" s="249">
        <f t="shared" si="171"/>
        <v>0</v>
      </c>
      <c r="I391" s="249">
        <f t="shared" si="171"/>
        <v>13612000</v>
      </c>
      <c r="J391" s="249">
        <f t="shared" si="171"/>
        <v>0</v>
      </c>
      <c r="K391" s="249">
        <f t="shared" si="171"/>
        <v>0</v>
      </c>
      <c r="L391" s="249">
        <f t="shared" si="171"/>
        <v>0</v>
      </c>
      <c r="M391" s="249">
        <f t="shared" si="171"/>
        <v>352794</v>
      </c>
      <c r="N391" s="249">
        <f t="shared" si="171"/>
        <v>352794</v>
      </c>
      <c r="O391" s="249">
        <f t="shared" si="171"/>
        <v>0</v>
      </c>
      <c r="P391" s="249">
        <f t="shared" si="171"/>
        <v>0</v>
      </c>
      <c r="Q391" s="250"/>
      <c r="R391" s="250"/>
      <c r="S391" s="250"/>
      <c r="T391" s="250"/>
      <c r="U391" s="250"/>
      <c r="V391" s="251"/>
      <c r="W391" s="251"/>
      <c r="X391" s="251"/>
      <c r="Y391" s="251"/>
      <c r="Z391" s="251"/>
      <c r="AA391" s="251"/>
      <c r="AB391" s="251"/>
      <c r="AC391" s="251"/>
      <c r="AD391" s="251"/>
      <c r="AE391" s="251"/>
      <c r="AF391" s="251"/>
      <c r="AG391" s="251"/>
      <c r="AH391" s="251"/>
      <c r="AI391" s="251"/>
      <c r="AJ391" s="251"/>
      <c r="AK391" s="251"/>
      <c r="AL391" s="251"/>
      <c r="AM391" s="251"/>
      <c r="AN391" s="251"/>
      <c r="AO391" s="251"/>
      <c r="AP391" s="251"/>
      <c r="AQ391" s="251"/>
      <c r="AR391" s="251"/>
      <c r="AS391" s="251"/>
      <c r="AT391" s="251"/>
      <c r="AU391" s="251"/>
      <c r="AV391" s="251"/>
      <c r="AW391" s="251"/>
      <c r="AX391" s="251"/>
      <c r="AY391" s="251"/>
      <c r="AZ391" s="251"/>
      <c r="BA391" s="251"/>
      <c r="BB391" s="251"/>
      <c r="BC391" s="251"/>
      <c r="BD391" s="251"/>
      <c r="BE391" s="251"/>
      <c r="BF391" s="251"/>
      <c r="BG391" s="251"/>
      <c r="BH391" s="251"/>
      <c r="BI391" s="251"/>
      <c r="BJ391" s="251"/>
      <c r="BK391" s="251"/>
      <c r="BL391" s="251"/>
      <c r="BM391" s="251"/>
      <c r="BN391" s="251"/>
      <c r="BO391" s="251"/>
      <c r="BP391" s="251"/>
      <c r="BQ391" s="251"/>
      <c r="BR391" s="251"/>
      <c r="BS391" s="251"/>
      <c r="BT391" s="251"/>
      <c r="BU391" s="251"/>
      <c r="BV391" s="251"/>
      <c r="BW391" s="251"/>
      <c r="BX391" s="251"/>
      <c r="BY391" s="251"/>
      <c r="BZ391" s="251"/>
      <c r="CA391" s="251"/>
      <c r="CB391" s="251"/>
      <c r="CC391" s="251"/>
      <c r="CD391" s="251"/>
      <c r="CE391" s="251"/>
      <c r="CF391" s="251"/>
      <c r="CG391" s="251"/>
      <c r="CH391" s="251"/>
      <c r="CI391" s="251"/>
      <c r="CJ391" s="251"/>
      <c r="CK391" s="251"/>
      <c r="CL391" s="251"/>
      <c r="CM391" s="251"/>
      <c r="CN391" s="251"/>
      <c r="CO391" s="251"/>
      <c r="CP391" s="251"/>
      <c r="CQ391" s="251"/>
      <c r="CR391" s="251"/>
      <c r="CS391" s="251"/>
      <c r="CT391" s="251"/>
      <c r="CU391" s="251"/>
      <c r="CV391" s="251"/>
      <c r="CW391" s="251"/>
      <c r="CX391" s="251"/>
      <c r="CY391" s="251"/>
      <c r="CZ391" s="251"/>
      <c r="DA391" s="251"/>
      <c r="DB391" s="251"/>
      <c r="DC391" s="251"/>
      <c r="DD391" s="251"/>
      <c r="DE391" s="251"/>
      <c r="DF391" s="251"/>
      <c r="DG391" s="251"/>
      <c r="DH391" s="251"/>
      <c r="DI391" s="251"/>
      <c r="DJ391" s="251"/>
      <c r="DK391" s="251"/>
      <c r="DL391" s="251"/>
      <c r="DM391" s="251"/>
      <c r="DN391" s="251"/>
      <c r="DO391" s="251"/>
      <c r="DP391" s="251"/>
      <c r="DQ391" s="251"/>
      <c r="DR391" s="251"/>
      <c r="DS391" s="251"/>
      <c r="DT391" s="251"/>
      <c r="DU391" s="251"/>
      <c r="DV391" s="251"/>
      <c r="DW391" s="251"/>
      <c r="DX391" s="251"/>
      <c r="DY391" s="251"/>
      <c r="DZ391" s="251"/>
      <c r="EA391" s="251"/>
      <c r="EB391" s="251"/>
      <c r="EC391" s="251"/>
      <c r="ED391" s="251"/>
      <c r="EE391" s="251"/>
      <c r="EF391" s="251"/>
      <c r="EG391" s="251"/>
      <c r="EH391" s="251"/>
      <c r="EI391" s="251"/>
      <c r="EJ391" s="251"/>
      <c r="EK391" s="251"/>
      <c r="EL391" s="251"/>
      <c r="EM391" s="251"/>
      <c r="EN391" s="251"/>
      <c r="EO391" s="251"/>
      <c r="EP391" s="251"/>
      <c r="EQ391" s="251"/>
      <c r="ER391" s="251"/>
      <c r="ES391" s="251"/>
      <c r="ET391" s="251"/>
      <c r="EU391" s="251"/>
      <c r="EV391" s="251"/>
      <c r="EW391" s="251"/>
      <c r="EX391" s="251"/>
      <c r="EY391" s="251"/>
      <c r="EZ391" s="251"/>
      <c r="FA391" s="251"/>
      <c r="FB391" s="251"/>
      <c r="FC391" s="251"/>
      <c r="FD391" s="251"/>
      <c r="FE391" s="251"/>
      <c r="FF391" s="251"/>
      <c r="FG391" s="251"/>
      <c r="FH391" s="251"/>
      <c r="FI391" s="251"/>
      <c r="FJ391" s="251"/>
      <c r="FK391" s="251"/>
      <c r="FL391" s="251"/>
      <c r="FM391" s="251"/>
      <c r="FN391" s="251"/>
      <c r="FO391" s="251"/>
      <c r="FP391" s="251"/>
      <c r="FQ391" s="251"/>
      <c r="FR391" s="251"/>
      <c r="FS391" s="251"/>
      <c r="FT391" s="251"/>
      <c r="FU391" s="251"/>
      <c r="FV391" s="251"/>
      <c r="FW391" s="251"/>
      <c r="FX391" s="251"/>
      <c r="FY391" s="251"/>
      <c r="FZ391" s="251"/>
      <c r="GA391" s="251"/>
      <c r="GB391" s="251"/>
      <c r="GC391" s="251"/>
      <c r="GD391" s="251"/>
      <c r="GE391" s="251"/>
      <c r="GF391" s="251"/>
      <c r="GG391" s="251"/>
      <c r="GH391" s="251"/>
      <c r="GI391" s="251"/>
      <c r="GJ391" s="251"/>
      <c r="GK391" s="251"/>
      <c r="GL391" s="251"/>
      <c r="GM391" s="251"/>
      <c r="GN391" s="251"/>
      <c r="GO391" s="251"/>
      <c r="GP391" s="251"/>
      <c r="GQ391" s="251"/>
      <c r="GR391" s="251"/>
      <c r="GS391" s="251"/>
      <c r="GT391" s="251"/>
      <c r="GU391" s="251"/>
      <c r="GV391" s="251"/>
      <c r="GW391" s="251"/>
      <c r="GX391" s="251"/>
      <c r="GY391" s="251"/>
      <c r="GZ391" s="251"/>
      <c r="HA391" s="251"/>
      <c r="HB391" s="251"/>
      <c r="HC391" s="251"/>
      <c r="HD391" s="251"/>
      <c r="HE391" s="251"/>
      <c r="HF391" s="251"/>
      <c r="HG391" s="251"/>
      <c r="HH391" s="251"/>
      <c r="HI391" s="251"/>
      <c r="HJ391" s="251"/>
      <c r="HK391" s="251"/>
      <c r="HL391" s="251"/>
      <c r="HM391" s="251"/>
      <c r="HN391" s="251"/>
      <c r="HO391" s="251"/>
      <c r="HP391" s="251"/>
      <c r="HQ391" s="251"/>
      <c r="HR391" s="251"/>
      <c r="HS391" s="251"/>
      <c r="HT391" s="251"/>
      <c r="HU391" s="251"/>
      <c r="HV391" s="251"/>
      <c r="HW391" s="251"/>
      <c r="HX391" s="251"/>
      <c r="HY391" s="251"/>
      <c r="HZ391" s="251"/>
      <c r="IA391" s="251"/>
      <c r="IB391" s="251"/>
      <c r="IC391" s="251"/>
      <c r="ID391" s="251"/>
      <c r="IE391" s="251"/>
      <c r="IF391" s="251"/>
      <c r="IG391" s="251"/>
      <c r="IH391" s="251"/>
      <c r="II391" s="251"/>
      <c r="IJ391" s="251"/>
      <c r="IK391" s="251"/>
      <c r="IL391" s="251"/>
      <c r="IM391" s="251"/>
      <c r="IN391" s="251"/>
      <c r="IO391" s="251"/>
      <c r="IP391" s="251"/>
      <c r="IQ391" s="251"/>
      <c r="IR391" s="251"/>
      <c r="IS391" s="251"/>
      <c r="IT391" s="251"/>
      <c r="IU391" s="251"/>
      <c r="IV391" s="251"/>
    </row>
    <row r="392" spans="1:256" ht="12.75" customHeight="1">
      <c r="A392" s="820">
        <v>92109</v>
      </c>
      <c r="B392" s="796" t="s">
        <v>169</v>
      </c>
      <c r="C392" s="247" t="s">
        <v>0</v>
      </c>
      <c r="D392" s="248">
        <f t="shared" si="166"/>
        <v>13909475</v>
      </c>
      <c r="E392" s="249">
        <f t="shared" si="167"/>
        <v>11342664</v>
      </c>
      <c r="F392" s="249">
        <f t="shared" si="168"/>
        <v>0</v>
      </c>
      <c r="G392" s="249">
        <v>0</v>
      </c>
      <c r="H392" s="249">
        <v>0</v>
      </c>
      <c r="I392" s="249">
        <v>11342664</v>
      </c>
      <c r="J392" s="249">
        <v>0</v>
      </c>
      <c r="K392" s="249">
        <v>0</v>
      </c>
      <c r="L392" s="249">
        <v>0</v>
      </c>
      <c r="M392" s="249">
        <f t="shared" si="169"/>
        <v>2566811</v>
      </c>
      <c r="N392" s="249">
        <v>2566811</v>
      </c>
      <c r="O392" s="249">
        <v>0</v>
      </c>
      <c r="P392" s="249">
        <v>0</v>
      </c>
      <c r="Q392" s="250"/>
      <c r="R392" s="250"/>
      <c r="S392" s="250"/>
      <c r="T392" s="250"/>
      <c r="U392" s="250"/>
      <c r="V392" s="251"/>
      <c r="W392" s="251"/>
      <c r="X392" s="251"/>
      <c r="Y392" s="251"/>
      <c r="Z392" s="251"/>
      <c r="AA392" s="251"/>
      <c r="AB392" s="251"/>
      <c r="AC392" s="251"/>
      <c r="AD392" s="251"/>
      <c r="AE392" s="251"/>
      <c r="AF392" s="251"/>
      <c r="AG392" s="251"/>
      <c r="AH392" s="251"/>
      <c r="AI392" s="251"/>
      <c r="AJ392" s="251"/>
      <c r="AK392" s="251"/>
      <c r="AL392" s="251"/>
      <c r="AM392" s="251"/>
      <c r="AN392" s="251"/>
      <c r="AO392" s="251"/>
      <c r="AP392" s="251"/>
      <c r="AQ392" s="251"/>
      <c r="AR392" s="251"/>
      <c r="AS392" s="251"/>
      <c r="AT392" s="251"/>
      <c r="AU392" s="251"/>
      <c r="AV392" s="251"/>
      <c r="AW392" s="251"/>
      <c r="AX392" s="251"/>
      <c r="AY392" s="251"/>
      <c r="AZ392" s="251"/>
      <c r="BA392" s="251"/>
      <c r="BB392" s="251"/>
      <c r="BC392" s="251"/>
      <c r="BD392" s="251"/>
      <c r="BE392" s="251"/>
      <c r="BF392" s="251"/>
      <c r="BG392" s="251"/>
      <c r="BH392" s="251"/>
      <c r="BI392" s="251"/>
      <c r="BJ392" s="251"/>
      <c r="BK392" s="251"/>
      <c r="BL392" s="251"/>
      <c r="BM392" s="251"/>
      <c r="BN392" s="251"/>
      <c r="BO392" s="251"/>
      <c r="BP392" s="251"/>
      <c r="BQ392" s="251"/>
      <c r="BR392" s="251"/>
      <c r="BS392" s="251"/>
      <c r="BT392" s="251"/>
      <c r="BU392" s="251"/>
      <c r="BV392" s="251"/>
      <c r="BW392" s="251"/>
      <c r="BX392" s="251"/>
      <c r="BY392" s="251"/>
      <c r="BZ392" s="251"/>
      <c r="CA392" s="251"/>
      <c r="CB392" s="251"/>
      <c r="CC392" s="251"/>
      <c r="CD392" s="251"/>
      <c r="CE392" s="251"/>
      <c r="CF392" s="251"/>
      <c r="CG392" s="251"/>
      <c r="CH392" s="251"/>
      <c r="CI392" s="251"/>
      <c r="CJ392" s="251"/>
      <c r="CK392" s="251"/>
      <c r="CL392" s="251"/>
      <c r="CM392" s="251"/>
      <c r="CN392" s="251"/>
      <c r="CO392" s="251"/>
      <c r="CP392" s="251"/>
      <c r="CQ392" s="251"/>
      <c r="CR392" s="251"/>
      <c r="CS392" s="251"/>
      <c r="CT392" s="251"/>
      <c r="CU392" s="251"/>
      <c r="CV392" s="251"/>
      <c r="CW392" s="251"/>
      <c r="CX392" s="251"/>
      <c r="CY392" s="251"/>
      <c r="CZ392" s="251"/>
      <c r="DA392" s="251"/>
      <c r="DB392" s="251"/>
      <c r="DC392" s="251"/>
      <c r="DD392" s="251"/>
      <c r="DE392" s="251"/>
      <c r="DF392" s="251"/>
      <c r="DG392" s="251"/>
      <c r="DH392" s="251"/>
      <c r="DI392" s="251"/>
      <c r="DJ392" s="251"/>
      <c r="DK392" s="251"/>
      <c r="DL392" s="251"/>
      <c r="DM392" s="251"/>
      <c r="DN392" s="251"/>
      <c r="DO392" s="251"/>
      <c r="DP392" s="251"/>
      <c r="DQ392" s="251"/>
      <c r="DR392" s="251"/>
      <c r="DS392" s="251"/>
      <c r="DT392" s="251"/>
      <c r="DU392" s="251"/>
      <c r="DV392" s="251"/>
      <c r="DW392" s="251"/>
      <c r="DX392" s="251"/>
      <c r="DY392" s="251"/>
      <c r="DZ392" s="251"/>
      <c r="EA392" s="251"/>
      <c r="EB392" s="251"/>
      <c r="EC392" s="251"/>
      <c r="ED392" s="251"/>
      <c r="EE392" s="251"/>
      <c r="EF392" s="251"/>
      <c r="EG392" s="251"/>
      <c r="EH392" s="251"/>
      <c r="EI392" s="251"/>
      <c r="EJ392" s="251"/>
      <c r="EK392" s="251"/>
      <c r="EL392" s="251"/>
      <c r="EM392" s="251"/>
      <c r="EN392" s="251"/>
      <c r="EO392" s="251"/>
      <c r="EP392" s="251"/>
      <c r="EQ392" s="251"/>
      <c r="ER392" s="251"/>
      <c r="ES392" s="251"/>
      <c r="ET392" s="251"/>
      <c r="EU392" s="251"/>
      <c r="EV392" s="251"/>
      <c r="EW392" s="251"/>
      <c r="EX392" s="251"/>
      <c r="EY392" s="251"/>
      <c r="EZ392" s="251"/>
      <c r="FA392" s="251"/>
      <c r="FB392" s="251"/>
      <c r="FC392" s="251"/>
      <c r="FD392" s="251"/>
      <c r="FE392" s="251"/>
      <c r="FF392" s="251"/>
      <c r="FG392" s="251"/>
      <c r="FH392" s="251"/>
      <c r="FI392" s="251"/>
      <c r="FJ392" s="251"/>
      <c r="FK392" s="251"/>
      <c r="FL392" s="251"/>
      <c r="FM392" s="251"/>
      <c r="FN392" s="251"/>
      <c r="FO392" s="251"/>
      <c r="FP392" s="251"/>
      <c r="FQ392" s="251"/>
      <c r="FR392" s="251"/>
      <c r="FS392" s="251"/>
      <c r="FT392" s="251"/>
      <c r="FU392" s="251"/>
      <c r="FV392" s="251"/>
      <c r="FW392" s="251"/>
      <c r="FX392" s="251"/>
      <c r="FY392" s="251"/>
      <c r="FZ392" s="251"/>
      <c r="GA392" s="251"/>
      <c r="GB392" s="251"/>
      <c r="GC392" s="251"/>
      <c r="GD392" s="251"/>
      <c r="GE392" s="251"/>
      <c r="GF392" s="251"/>
      <c r="GG392" s="251"/>
      <c r="GH392" s="251"/>
      <c r="GI392" s="251"/>
      <c r="GJ392" s="251"/>
      <c r="GK392" s="251"/>
      <c r="GL392" s="251"/>
      <c r="GM392" s="251"/>
      <c r="GN392" s="251"/>
      <c r="GO392" s="251"/>
      <c r="GP392" s="251"/>
      <c r="GQ392" s="251"/>
      <c r="GR392" s="251"/>
      <c r="GS392" s="251"/>
      <c r="GT392" s="251"/>
      <c r="GU392" s="251"/>
      <c r="GV392" s="251"/>
      <c r="GW392" s="251"/>
      <c r="GX392" s="251"/>
      <c r="GY392" s="251"/>
      <c r="GZ392" s="251"/>
      <c r="HA392" s="251"/>
      <c r="HB392" s="251"/>
      <c r="HC392" s="251"/>
      <c r="HD392" s="251"/>
      <c r="HE392" s="251"/>
      <c r="HF392" s="251"/>
      <c r="HG392" s="251"/>
      <c r="HH392" s="251"/>
      <c r="HI392" s="251"/>
      <c r="HJ392" s="251"/>
      <c r="HK392" s="251"/>
      <c r="HL392" s="251"/>
      <c r="HM392" s="251"/>
      <c r="HN392" s="251"/>
      <c r="HO392" s="251"/>
      <c r="HP392" s="251"/>
      <c r="HQ392" s="251"/>
      <c r="HR392" s="251"/>
      <c r="HS392" s="251"/>
      <c r="HT392" s="251"/>
      <c r="HU392" s="251"/>
      <c r="HV392" s="251"/>
      <c r="HW392" s="251"/>
      <c r="HX392" s="251"/>
      <c r="HY392" s="251"/>
      <c r="HZ392" s="251"/>
      <c r="IA392" s="251"/>
      <c r="IB392" s="251"/>
      <c r="IC392" s="251"/>
      <c r="ID392" s="251"/>
      <c r="IE392" s="251"/>
      <c r="IF392" s="251"/>
      <c r="IG392" s="251"/>
      <c r="IH392" s="251"/>
      <c r="II392" s="251"/>
      <c r="IJ392" s="251"/>
      <c r="IK392" s="251"/>
      <c r="IL392" s="251"/>
      <c r="IM392" s="251"/>
      <c r="IN392" s="251"/>
      <c r="IO392" s="251"/>
      <c r="IP392" s="251"/>
      <c r="IQ392" s="251"/>
      <c r="IR392" s="251"/>
      <c r="IS392" s="251"/>
      <c r="IT392" s="251"/>
      <c r="IU392" s="251"/>
      <c r="IV392" s="251"/>
    </row>
    <row r="393" spans="1:256" ht="12.75" customHeight="1">
      <c r="A393" s="821"/>
      <c r="B393" s="797"/>
      <c r="C393" s="247" t="s">
        <v>1</v>
      </c>
      <c r="D393" s="248">
        <f t="shared" si="166"/>
        <v>627888</v>
      </c>
      <c r="E393" s="249">
        <f t="shared" si="167"/>
        <v>275039</v>
      </c>
      <c r="F393" s="249">
        <f t="shared" si="168"/>
        <v>0</v>
      </c>
      <c r="G393" s="249"/>
      <c r="H393" s="249"/>
      <c r="I393" s="249">
        <f>212694+62345</f>
        <v>275039</v>
      </c>
      <c r="J393" s="249"/>
      <c r="K393" s="249"/>
      <c r="L393" s="249"/>
      <c r="M393" s="249">
        <f t="shared" si="169"/>
        <v>352849</v>
      </c>
      <c r="N393" s="249">
        <v>352849</v>
      </c>
      <c r="O393" s="249"/>
      <c r="P393" s="249"/>
      <c r="Q393" s="250"/>
      <c r="R393" s="250"/>
      <c r="S393" s="250"/>
      <c r="T393" s="250"/>
      <c r="U393" s="250"/>
      <c r="V393" s="251"/>
      <c r="W393" s="251"/>
      <c r="X393" s="251"/>
      <c r="Y393" s="251"/>
      <c r="Z393" s="251"/>
      <c r="AA393" s="251"/>
      <c r="AB393" s="251"/>
      <c r="AC393" s="251"/>
      <c r="AD393" s="251"/>
      <c r="AE393" s="251"/>
      <c r="AF393" s="251"/>
      <c r="AG393" s="251"/>
      <c r="AH393" s="251"/>
      <c r="AI393" s="251"/>
      <c r="AJ393" s="251"/>
      <c r="AK393" s="251"/>
      <c r="AL393" s="251"/>
      <c r="AM393" s="251"/>
      <c r="AN393" s="251"/>
      <c r="AO393" s="251"/>
      <c r="AP393" s="251"/>
      <c r="AQ393" s="251"/>
      <c r="AR393" s="251"/>
      <c r="AS393" s="251"/>
      <c r="AT393" s="251"/>
      <c r="AU393" s="251"/>
      <c r="AV393" s="251"/>
      <c r="AW393" s="251"/>
      <c r="AX393" s="251"/>
      <c r="AY393" s="251"/>
      <c r="AZ393" s="251"/>
      <c r="BA393" s="251"/>
      <c r="BB393" s="251"/>
      <c r="BC393" s="251"/>
      <c r="BD393" s="251"/>
      <c r="BE393" s="251"/>
      <c r="BF393" s="251"/>
      <c r="BG393" s="251"/>
      <c r="BH393" s="251"/>
      <c r="BI393" s="251"/>
      <c r="BJ393" s="251"/>
      <c r="BK393" s="251"/>
      <c r="BL393" s="251"/>
      <c r="BM393" s="251"/>
      <c r="BN393" s="251"/>
      <c r="BO393" s="251"/>
      <c r="BP393" s="251"/>
      <c r="BQ393" s="251"/>
      <c r="BR393" s="251"/>
      <c r="BS393" s="251"/>
      <c r="BT393" s="251"/>
      <c r="BU393" s="251"/>
      <c r="BV393" s="251"/>
      <c r="BW393" s="251"/>
      <c r="BX393" s="251"/>
      <c r="BY393" s="251"/>
      <c r="BZ393" s="251"/>
      <c r="CA393" s="251"/>
      <c r="CB393" s="251"/>
      <c r="CC393" s="251"/>
      <c r="CD393" s="251"/>
      <c r="CE393" s="251"/>
      <c r="CF393" s="251"/>
      <c r="CG393" s="251"/>
      <c r="CH393" s="251"/>
      <c r="CI393" s="251"/>
      <c r="CJ393" s="251"/>
      <c r="CK393" s="251"/>
      <c r="CL393" s="251"/>
      <c r="CM393" s="251"/>
      <c r="CN393" s="251"/>
      <c r="CO393" s="251"/>
      <c r="CP393" s="251"/>
      <c r="CQ393" s="251"/>
      <c r="CR393" s="251"/>
      <c r="CS393" s="251"/>
      <c r="CT393" s="251"/>
      <c r="CU393" s="251"/>
      <c r="CV393" s="251"/>
      <c r="CW393" s="251"/>
      <c r="CX393" s="251"/>
      <c r="CY393" s="251"/>
      <c r="CZ393" s="251"/>
      <c r="DA393" s="251"/>
      <c r="DB393" s="251"/>
      <c r="DC393" s="251"/>
      <c r="DD393" s="251"/>
      <c r="DE393" s="251"/>
      <c r="DF393" s="251"/>
      <c r="DG393" s="251"/>
      <c r="DH393" s="251"/>
      <c r="DI393" s="251"/>
      <c r="DJ393" s="251"/>
      <c r="DK393" s="251"/>
      <c r="DL393" s="251"/>
      <c r="DM393" s="251"/>
      <c r="DN393" s="251"/>
      <c r="DO393" s="251"/>
      <c r="DP393" s="251"/>
      <c r="DQ393" s="251"/>
      <c r="DR393" s="251"/>
      <c r="DS393" s="251"/>
      <c r="DT393" s="251"/>
      <c r="DU393" s="251"/>
      <c r="DV393" s="251"/>
      <c r="DW393" s="251"/>
      <c r="DX393" s="251"/>
      <c r="DY393" s="251"/>
      <c r="DZ393" s="251"/>
      <c r="EA393" s="251"/>
      <c r="EB393" s="251"/>
      <c r="EC393" s="251"/>
      <c r="ED393" s="251"/>
      <c r="EE393" s="251"/>
      <c r="EF393" s="251"/>
      <c r="EG393" s="251"/>
      <c r="EH393" s="251"/>
      <c r="EI393" s="251"/>
      <c r="EJ393" s="251"/>
      <c r="EK393" s="251"/>
      <c r="EL393" s="251"/>
      <c r="EM393" s="251"/>
      <c r="EN393" s="251"/>
      <c r="EO393" s="251"/>
      <c r="EP393" s="251"/>
      <c r="EQ393" s="251"/>
      <c r="ER393" s="251"/>
      <c r="ES393" s="251"/>
      <c r="ET393" s="251"/>
      <c r="EU393" s="251"/>
      <c r="EV393" s="251"/>
      <c r="EW393" s="251"/>
      <c r="EX393" s="251"/>
      <c r="EY393" s="251"/>
      <c r="EZ393" s="251"/>
      <c r="FA393" s="251"/>
      <c r="FB393" s="251"/>
      <c r="FC393" s="251"/>
      <c r="FD393" s="251"/>
      <c r="FE393" s="251"/>
      <c r="FF393" s="251"/>
      <c r="FG393" s="251"/>
      <c r="FH393" s="251"/>
      <c r="FI393" s="251"/>
      <c r="FJ393" s="251"/>
      <c r="FK393" s="251"/>
      <c r="FL393" s="251"/>
      <c r="FM393" s="251"/>
      <c r="FN393" s="251"/>
      <c r="FO393" s="251"/>
      <c r="FP393" s="251"/>
      <c r="FQ393" s="251"/>
      <c r="FR393" s="251"/>
      <c r="FS393" s="251"/>
      <c r="FT393" s="251"/>
      <c r="FU393" s="251"/>
      <c r="FV393" s="251"/>
      <c r="FW393" s="251"/>
      <c r="FX393" s="251"/>
      <c r="FY393" s="251"/>
      <c r="FZ393" s="251"/>
      <c r="GA393" s="251"/>
      <c r="GB393" s="251"/>
      <c r="GC393" s="251"/>
      <c r="GD393" s="251"/>
      <c r="GE393" s="251"/>
      <c r="GF393" s="251"/>
      <c r="GG393" s="251"/>
      <c r="GH393" s="251"/>
      <c r="GI393" s="251"/>
      <c r="GJ393" s="251"/>
      <c r="GK393" s="251"/>
      <c r="GL393" s="251"/>
      <c r="GM393" s="251"/>
      <c r="GN393" s="251"/>
      <c r="GO393" s="251"/>
      <c r="GP393" s="251"/>
      <c r="GQ393" s="251"/>
      <c r="GR393" s="251"/>
      <c r="GS393" s="251"/>
      <c r="GT393" s="251"/>
      <c r="GU393" s="251"/>
      <c r="GV393" s="251"/>
      <c r="GW393" s="251"/>
      <c r="GX393" s="251"/>
      <c r="GY393" s="251"/>
      <c r="GZ393" s="251"/>
      <c r="HA393" s="251"/>
      <c r="HB393" s="251"/>
      <c r="HC393" s="251"/>
      <c r="HD393" s="251"/>
      <c r="HE393" s="251"/>
      <c r="HF393" s="251"/>
      <c r="HG393" s="251"/>
      <c r="HH393" s="251"/>
      <c r="HI393" s="251"/>
      <c r="HJ393" s="251"/>
      <c r="HK393" s="251"/>
      <c r="HL393" s="251"/>
      <c r="HM393" s="251"/>
      <c r="HN393" s="251"/>
      <c r="HO393" s="251"/>
      <c r="HP393" s="251"/>
      <c r="HQ393" s="251"/>
      <c r="HR393" s="251"/>
      <c r="HS393" s="251"/>
      <c r="HT393" s="251"/>
      <c r="HU393" s="251"/>
      <c r="HV393" s="251"/>
      <c r="HW393" s="251"/>
      <c r="HX393" s="251"/>
      <c r="HY393" s="251"/>
      <c r="HZ393" s="251"/>
      <c r="IA393" s="251"/>
      <c r="IB393" s="251"/>
      <c r="IC393" s="251"/>
      <c r="ID393" s="251"/>
      <c r="IE393" s="251"/>
      <c r="IF393" s="251"/>
      <c r="IG393" s="251"/>
      <c r="IH393" s="251"/>
      <c r="II393" s="251"/>
      <c r="IJ393" s="251"/>
      <c r="IK393" s="251"/>
      <c r="IL393" s="251"/>
      <c r="IM393" s="251"/>
      <c r="IN393" s="251"/>
      <c r="IO393" s="251"/>
      <c r="IP393" s="251"/>
      <c r="IQ393" s="251"/>
      <c r="IR393" s="251"/>
      <c r="IS393" s="251"/>
      <c r="IT393" s="251"/>
      <c r="IU393" s="251"/>
      <c r="IV393" s="251"/>
    </row>
    <row r="394" spans="1:256" ht="12.75" customHeight="1">
      <c r="A394" s="822"/>
      <c r="B394" s="798"/>
      <c r="C394" s="247" t="s">
        <v>2</v>
      </c>
      <c r="D394" s="248">
        <f>D392+D393</f>
        <v>14537363</v>
      </c>
      <c r="E394" s="249">
        <f t="shared" ref="E394:P394" si="172">E392+E393</f>
        <v>11617703</v>
      </c>
      <c r="F394" s="249">
        <f t="shared" si="172"/>
        <v>0</v>
      </c>
      <c r="G394" s="249">
        <f t="shared" si="172"/>
        <v>0</v>
      </c>
      <c r="H394" s="249">
        <f t="shared" si="172"/>
        <v>0</v>
      </c>
      <c r="I394" s="249">
        <f t="shared" si="172"/>
        <v>11617703</v>
      </c>
      <c r="J394" s="249">
        <f t="shared" si="172"/>
        <v>0</v>
      </c>
      <c r="K394" s="249">
        <f t="shared" si="172"/>
        <v>0</v>
      </c>
      <c r="L394" s="249">
        <f t="shared" si="172"/>
        <v>0</v>
      </c>
      <c r="M394" s="249">
        <f t="shared" si="172"/>
        <v>2919660</v>
      </c>
      <c r="N394" s="249">
        <f t="shared" si="172"/>
        <v>2919660</v>
      </c>
      <c r="O394" s="249">
        <f t="shared" si="172"/>
        <v>0</v>
      </c>
      <c r="P394" s="249">
        <f t="shared" si="172"/>
        <v>0</v>
      </c>
      <c r="Q394" s="250"/>
      <c r="R394" s="250"/>
      <c r="S394" s="250"/>
      <c r="T394" s="250"/>
      <c r="U394" s="250"/>
      <c r="V394" s="251"/>
      <c r="W394" s="251"/>
      <c r="X394" s="251"/>
      <c r="Y394" s="251"/>
      <c r="Z394" s="251"/>
      <c r="AA394" s="251"/>
      <c r="AB394" s="251"/>
      <c r="AC394" s="251"/>
      <c r="AD394" s="251"/>
      <c r="AE394" s="251"/>
      <c r="AF394" s="251"/>
      <c r="AG394" s="251"/>
      <c r="AH394" s="251"/>
      <c r="AI394" s="251"/>
      <c r="AJ394" s="251"/>
      <c r="AK394" s="251"/>
      <c r="AL394" s="251"/>
      <c r="AM394" s="251"/>
      <c r="AN394" s="251"/>
      <c r="AO394" s="251"/>
      <c r="AP394" s="251"/>
      <c r="AQ394" s="251"/>
      <c r="AR394" s="251"/>
      <c r="AS394" s="251"/>
      <c r="AT394" s="251"/>
      <c r="AU394" s="251"/>
      <c r="AV394" s="251"/>
      <c r="AW394" s="251"/>
      <c r="AX394" s="251"/>
      <c r="AY394" s="251"/>
      <c r="AZ394" s="251"/>
      <c r="BA394" s="251"/>
      <c r="BB394" s="251"/>
      <c r="BC394" s="251"/>
      <c r="BD394" s="251"/>
      <c r="BE394" s="251"/>
      <c r="BF394" s="251"/>
      <c r="BG394" s="251"/>
      <c r="BH394" s="251"/>
      <c r="BI394" s="251"/>
      <c r="BJ394" s="251"/>
      <c r="BK394" s="251"/>
      <c r="BL394" s="251"/>
      <c r="BM394" s="251"/>
      <c r="BN394" s="251"/>
      <c r="BO394" s="251"/>
      <c r="BP394" s="251"/>
      <c r="BQ394" s="251"/>
      <c r="BR394" s="251"/>
      <c r="BS394" s="251"/>
      <c r="BT394" s="251"/>
      <c r="BU394" s="251"/>
      <c r="BV394" s="251"/>
      <c r="BW394" s="251"/>
      <c r="BX394" s="251"/>
      <c r="BY394" s="251"/>
      <c r="BZ394" s="251"/>
      <c r="CA394" s="251"/>
      <c r="CB394" s="251"/>
      <c r="CC394" s="251"/>
      <c r="CD394" s="251"/>
      <c r="CE394" s="251"/>
      <c r="CF394" s="251"/>
      <c r="CG394" s="251"/>
      <c r="CH394" s="251"/>
      <c r="CI394" s="251"/>
      <c r="CJ394" s="251"/>
      <c r="CK394" s="251"/>
      <c r="CL394" s="251"/>
      <c r="CM394" s="251"/>
      <c r="CN394" s="251"/>
      <c r="CO394" s="251"/>
      <c r="CP394" s="251"/>
      <c r="CQ394" s="251"/>
      <c r="CR394" s="251"/>
      <c r="CS394" s="251"/>
      <c r="CT394" s="251"/>
      <c r="CU394" s="251"/>
      <c r="CV394" s="251"/>
      <c r="CW394" s="251"/>
      <c r="CX394" s="251"/>
      <c r="CY394" s="251"/>
      <c r="CZ394" s="251"/>
      <c r="DA394" s="251"/>
      <c r="DB394" s="251"/>
      <c r="DC394" s="251"/>
      <c r="DD394" s="251"/>
      <c r="DE394" s="251"/>
      <c r="DF394" s="251"/>
      <c r="DG394" s="251"/>
      <c r="DH394" s="251"/>
      <c r="DI394" s="251"/>
      <c r="DJ394" s="251"/>
      <c r="DK394" s="251"/>
      <c r="DL394" s="251"/>
      <c r="DM394" s="251"/>
      <c r="DN394" s="251"/>
      <c r="DO394" s="251"/>
      <c r="DP394" s="251"/>
      <c r="DQ394" s="251"/>
      <c r="DR394" s="251"/>
      <c r="DS394" s="251"/>
      <c r="DT394" s="251"/>
      <c r="DU394" s="251"/>
      <c r="DV394" s="251"/>
      <c r="DW394" s="251"/>
      <c r="DX394" s="251"/>
      <c r="DY394" s="251"/>
      <c r="DZ394" s="251"/>
      <c r="EA394" s="251"/>
      <c r="EB394" s="251"/>
      <c r="EC394" s="251"/>
      <c r="ED394" s="251"/>
      <c r="EE394" s="251"/>
      <c r="EF394" s="251"/>
      <c r="EG394" s="251"/>
      <c r="EH394" s="251"/>
      <c r="EI394" s="251"/>
      <c r="EJ394" s="251"/>
      <c r="EK394" s="251"/>
      <c r="EL394" s="251"/>
      <c r="EM394" s="251"/>
      <c r="EN394" s="251"/>
      <c r="EO394" s="251"/>
      <c r="EP394" s="251"/>
      <c r="EQ394" s="251"/>
      <c r="ER394" s="251"/>
      <c r="ES394" s="251"/>
      <c r="ET394" s="251"/>
      <c r="EU394" s="251"/>
      <c r="EV394" s="251"/>
      <c r="EW394" s="251"/>
      <c r="EX394" s="251"/>
      <c r="EY394" s="251"/>
      <c r="EZ394" s="251"/>
      <c r="FA394" s="251"/>
      <c r="FB394" s="251"/>
      <c r="FC394" s="251"/>
      <c r="FD394" s="251"/>
      <c r="FE394" s="251"/>
      <c r="FF394" s="251"/>
      <c r="FG394" s="251"/>
      <c r="FH394" s="251"/>
      <c r="FI394" s="251"/>
      <c r="FJ394" s="251"/>
      <c r="FK394" s="251"/>
      <c r="FL394" s="251"/>
      <c r="FM394" s="251"/>
      <c r="FN394" s="251"/>
      <c r="FO394" s="251"/>
      <c r="FP394" s="251"/>
      <c r="FQ394" s="251"/>
      <c r="FR394" s="251"/>
      <c r="FS394" s="251"/>
      <c r="FT394" s="251"/>
      <c r="FU394" s="251"/>
      <c r="FV394" s="251"/>
      <c r="FW394" s="251"/>
      <c r="FX394" s="251"/>
      <c r="FY394" s="251"/>
      <c r="FZ394" s="251"/>
      <c r="GA394" s="251"/>
      <c r="GB394" s="251"/>
      <c r="GC394" s="251"/>
      <c r="GD394" s="251"/>
      <c r="GE394" s="251"/>
      <c r="GF394" s="251"/>
      <c r="GG394" s="251"/>
      <c r="GH394" s="251"/>
      <c r="GI394" s="251"/>
      <c r="GJ394" s="251"/>
      <c r="GK394" s="251"/>
      <c r="GL394" s="251"/>
      <c r="GM394" s="251"/>
      <c r="GN394" s="251"/>
      <c r="GO394" s="251"/>
      <c r="GP394" s="251"/>
      <c r="GQ394" s="251"/>
      <c r="GR394" s="251"/>
      <c r="GS394" s="251"/>
      <c r="GT394" s="251"/>
      <c r="GU394" s="251"/>
      <c r="GV394" s="251"/>
      <c r="GW394" s="251"/>
      <c r="GX394" s="251"/>
      <c r="GY394" s="251"/>
      <c r="GZ394" s="251"/>
      <c r="HA394" s="251"/>
      <c r="HB394" s="251"/>
      <c r="HC394" s="251"/>
      <c r="HD394" s="251"/>
      <c r="HE394" s="251"/>
      <c r="HF394" s="251"/>
      <c r="HG394" s="251"/>
      <c r="HH394" s="251"/>
      <c r="HI394" s="251"/>
      <c r="HJ394" s="251"/>
      <c r="HK394" s="251"/>
      <c r="HL394" s="251"/>
      <c r="HM394" s="251"/>
      <c r="HN394" s="251"/>
      <c r="HO394" s="251"/>
      <c r="HP394" s="251"/>
      <c r="HQ394" s="251"/>
      <c r="HR394" s="251"/>
      <c r="HS394" s="251"/>
      <c r="HT394" s="251"/>
      <c r="HU394" s="251"/>
      <c r="HV394" s="251"/>
      <c r="HW394" s="251"/>
      <c r="HX394" s="251"/>
      <c r="HY394" s="251"/>
      <c r="HZ394" s="251"/>
      <c r="IA394" s="251"/>
      <c r="IB394" s="251"/>
      <c r="IC394" s="251"/>
      <c r="ID394" s="251"/>
      <c r="IE394" s="251"/>
      <c r="IF394" s="251"/>
      <c r="IG394" s="251"/>
      <c r="IH394" s="251"/>
      <c r="II394" s="251"/>
      <c r="IJ394" s="251"/>
      <c r="IK394" s="251"/>
      <c r="IL394" s="251"/>
      <c r="IM394" s="251"/>
      <c r="IN394" s="251"/>
      <c r="IO394" s="251"/>
      <c r="IP394" s="251"/>
      <c r="IQ394" s="251"/>
      <c r="IR394" s="251"/>
      <c r="IS394" s="251"/>
      <c r="IT394" s="251"/>
      <c r="IU394" s="251"/>
      <c r="IV394" s="251"/>
    </row>
    <row r="395" spans="1:256" ht="12.75" customHeight="1">
      <c r="A395" s="820">
        <v>92110</v>
      </c>
      <c r="B395" s="796" t="s">
        <v>168</v>
      </c>
      <c r="C395" s="247" t="s">
        <v>0</v>
      </c>
      <c r="D395" s="248">
        <f t="shared" si="166"/>
        <v>3541000</v>
      </c>
      <c r="E395" s="249">
        <f t="shared" si="167"/>
        <v>3541000</v>
      </c>
      <c r="F395" s="249">
        <f t="shared" si="168"/>
        <v>0</v>
      </c>
      <c r="G395" s="249">
        <v>0</v>
      </c>
      <c r="H395" s="249">
        <v>0</v>
      </c>
      <c r="I395" s="249">
        <v>3541000</v>
      </c>
      <c r="J395" s="249">
        <v>0</v>
      </c>
      <c r="K395" s="249">
        <v>0</v>
      </c>
      <c r="L395" s="249">
        <v>0</v>
      </c>
      <c r="M395" s="249">
        <f t="shared" si="169"/>
        <v>0</v>
      </c>
      <c r="N395" s="249">
        <v>0</v>
      </c>
      <c r="O395" s="249">
        <v>0</v>
      </c>
      <c r="P395" s="249">
        <v>0</v>
      </c>
      <c r="Q395" s="250"/>
      <c r="R395" s="250"/>
      <c r="S395" s="250"/>
      <c r="T395" s="250"/>
      <c r="U395" s="250"/>
      <c r="V395" s="251"/>
      <c r="W395" s="251"/>
      <c r="X395" s="251"/>
      <c r="Y395" s="251"/>
      <c r="Z395" s="251"/>
      <c r="AA395" s="251"/>
      <c r="AB395" s="251"/>
      <c r="AC395" s="251"/>
      <c r="AD395" s="251"/>
      <c r="AE395" s="251"/>
      <c r="AF395" s="251"/>
      <c r="AG395" s="251"/>
      <c r="AH395" s="251"/>
      <c r="AI395" s="251"/>
      <c r="AJ395" s="251"/>
      <c r="AK395" s="251"/>
      <c r="AL395" s="251"/>
      <c r="AM395" s="251"/>
      <c r="AN395" s="251"/>
      <c r="AO395" s="251"/>
      <c r="AP395" s="251"/>
      <c r="AQ395" s="251"/>
      <c r="AR395" s="251"/>
      <c r="AS395" s="251"/>
      <c r="AT395" s="251"/>
      <c r="AU395" s="251"/>
      <c r="AV395" s="251"/>
      <c r="AW395" s="251"/>
      <c r="AX395" s="251"/>
      <c r="AY395" s="251"/>
      <c r="AZ395" s="251"/>
      <c r="BA395" s="251"/>
      <c r="BB395" s="251"/>
      <c r="BC395" s="251"/>
      <c r="BD395" s="251"/>
      <c r="BE395" s="251"/>
      <c r="BF395" s="251"/>
      <c r="BG395" s="251"/>
      <c r="BH395" s="251"/>
      <c r="BI395" s="251"/>
      <c r="BJ395" s="251"/>
      <c r="BK395" s="251"/>
      <c r="BL395" s="251"/>
      <c r="BM395" s="251"/>
      <c r="BN395" s="251"/>
      <c r="BO395" s="251"/>
      <c r="BP395" s="251"/>
      <c r="BQ395" s="251"/>
      <c r="BR395" s="251"/>
      <c r="BS395" s="251"/>
      <c r="BT395" s="251"/>
      <c r="BU395" s="251"/>
      <c r="BV395" s="251"/>
      <c r="BW395" s="251"/>
      <c r="BX395" s="251"/>
      <c r="BY395" s="251"/>
      <c r="BZ395" s="251"/>
      <c r="CA395" s="251"/>
      <c r="CB395" s="251"/>
      <c r="CC395" s="251"/>
      <c r="CD395" s="251"/>
      <c r="CE395" s="251"/>
      <c r="CF395" s="251"/>
      <c r="CG395" s="251"/>
      <c r="CH395" s="251"/>
      <c r="CI395" s="251"/>
      <c r="CJ395" s="251"/>
      <c r="CK395" s="251"/>
      <c r="CL395" s="251"/>
      <c r="CM395" s="251"/>
      <c r="CN395" s="251"/>
      <c r="CO395" s="251"/>
      <c r="CP395" s="251"/>
      <c r="CQ395" s="251"/>
      <c r="CR395" s="251"/>
      <c r="CS395" s="251"/>
      <c r="CT395" s="251"/>
      <c r="CU395" s="251"/>
      <c r="CV395" s="251"/>
      <c r="CW395" s="251"/>
      <c r="CX395" s="251"/>
      <c r="CY395" s="251"/>
      <c r="CZ395" s="251"/>
      <c r="DA395" s="251"/>
      <c r="DB395" s="251"/>
      <c r="DC395" s="251"/>
      <c r="DD395" s="251"/>
      <c r="DE395" s="251"/>
      <c r="DF395" s="251"/>
      <c r="DG395" s="251"/>
      <c r="DH395" s="251"/>
      <c r="DI395" s="251"/>
      <c r="DJ395" s="251"/>
      <c r="DK395" s="251"/>
      <c r="DL395" s="251"/>
      <c r="DM395" s="251"/>
      <c r="DN395" s="251"/>
      <c r="DO395" s="251"/>
      <c r="DP395" s="251"/>
      <c r="DQ395" s="251"/>
      <c r="DR395" s="251"/>
      <c r="DS395" s="251"/>
      <c r="DT395" s="251"/>
      <c r="DU395" s="251"/>
      <c r="DV395" s="251"/>
      <c r="DW395" s="251"/>
      <c r="DX395" s="251"/>
      <c r="DY395" s="251"/>
      <c r="DZ395" s="251"/>
      <c r="EA395" s="251"/>
      <c r="EB395" s="251"/>
      <c r="EC395" s="251"/>
      <c r="ED395" s="251"/>
      <c r="EE395" s="251"/>
      <c r="EF395" s="251"/>
      <c r="EG395" s="251"/>
      <c r="EH395" s="251"/>
      <c r="EI395" s="251"/>
      <c r="EJ395" s="251"/>
      <c r="EK395" s="251"/>
      <c r="EL395" s="251"/>
      <c r="EM395" s="251"/>
      <c r="EN395" s="251"/>
      <c r="EO395" s="251"/>
      <c r="EP395" s="251"/>
      <c r="EQ395" s="251"/>
      <c r="ER395" s="251"/>
      <c r="ES395" s="251"/>
      <c r="ET395" s="251"/>
      <c r="EU395" s="251"/>
      <c r="EV395" s="251"/>
      <c r="EW395" s="251"/>
      <c r="EX395" s="251"/>
      <c r="EY395" s="251"/>
      <c r="EZ395" s="251"/>
      <c r="FA395" s="251"/>
      <c r="FB395" s="251"/>
      <c r="FC395" s="251"/>
      <c r="FD395" s="251"/>
      <c r="FE395" s="251"/>
      <c r="FF395" s="251"/>
      <c r="FG395" s="251"/>
      <c r="FH395" s="251"/>
      <c r="FI395" s="251"/>
      <c r="FJ395" s="251"/>
      <c r="FK395" s="251"/>
      <c r="FL395" s="251"/>
      <c r="FM395" s="251"/>
      <c r="FN395" s="251"/>
      <c r="FO395" s="251"/>
      <c r="FP395" s="251"/>
      <c r="FQ395" s="251"/>
      <c r="FR395" s="251"/>
      <c r="FS395" s="251"/>
      <c r="FT395" s="251"/>
      <c r="FU395" s="251"/>
      <c r="FV395" s="251"/>
      <c r="FW395" s="251"/>
      <c r="FX395" s="251"/>
      <c r="FY395" s="251"/>
      <c r="FZ395" s="251"/>
      <c r="GA395" s="251"/>
      <c r="GB395" s="251"/>
      <c r="GC395" s="251"/>
      <c r="GD395" s="251"/>
      <c r="GE395" s="251"/>
      <c r="GF395" s="251"/>
      <c r="GG395" s="251"/>
      <c r="GH395" s="251"/>
      <c r="GI395" s="251"/>
      <c r="GJ395" s="251"/>
      <c r="GK395" s="251"/>
      <c r="GL395" s="251"/>
      <c r="GM395" s="251"/>
      <c r="GN395" s="251"/>
      <c r="GO395" s="251"/>
      <c r="GP395" s="251"/>
      <c r="GQ395" s="251"/>
      <c r="GR395" s="251"/>
      <c r="GS395" s="251"/>
      <c r="GT395" s="251"/>
      <c r="GU395" s="251"/>
      <c r="GV395" s="251"/>
      <c r="GW395" s="251"/>
      <c r="GX395" s="251"/>
      <c r="GY395" s="251"/>
      <c r="GZ395" s="251"/>
      <c r="HA395" s="251"/>
      <c r="HB395" s="251"/>
      <c r="HC395" s="251"/>
      <c r="HD395" s="251"/>
      <c r="HE395" s="251"/>
      <c r="HF395" s="251"/>
      <c r="HG395" s="251"/>
      <c r="HH395" s="251"/>
      <c r="HI395" s="251"/>
      <c r="HJ395" s="251"/>
      <c r="HK395" s="251"/>
      <c r="HL395" s="251"/>
      <c r="HM395" s="251"/>
      <c r="HN395" s="251"/>
      <c r="HO395" s="251"/>
      <c r="HP395" s="251"/>
      <c r="HQ395" s="251"/>
      <c r="HR395" s="251"/>
      <c r="HS395" s="251"/>
      <c r="HT395" s="251"/>
      <c r="HU395" s="251"/>
      <c r="HV395" s="251"/>
      <c r="HW395" s="251"/>
      <c r="HX395" s="251"/>
      <c r="HY395" s="251"/>
      <c r="HZ395" s="251"/>
      <c r="IA395" s="251"/>
      <c r="IB395" s="251"/>
      <c r="IC395" s="251"/>
      <c r="ID395" s="251"/>
      <c r="IE395" s="251"/>
      <c r="IF395" s="251"/>
      <c r="IG395" s="251"/>
      <c r="IH395" s="251"/>
      <c r="II395" s="251"/>
      <c r="IJ395" s="251"/>
      <c r="IK395" s="251"/>
      <c r="IL395" s="251"/>
      <c r="IM395" s="251"/>
      <c r="IN395" s="251"/>
      <c r="IO395" s="251"/>
      <c r="IP395" s="251"/>
      <c r="IQ395" s="251"/>
      <c r="IR395" s="251"/>
      <c r="IS395" s="251"/>
      <c r="IT395" s="251"/>
      <c r="IU395" s="251"/>
      <c r="IV395" s="251"/>
    </row>
    <row r="396" spans="1:256" ht="12.75" customHeight="1">
      <c r="A396" s="821"/>
      <c r="B396" s="797"/>
      <c r="C396" s="247" t="s">
        <v>1</v>
      </c>
      <c r="D396" s="248">
        <f t="shared" si="166"/>
        <v>66000</v>
      </c>
      <c r="E396" s="249">
        <f t="shared" si="167"/>
        <v>66000</v>
      </c>
      <c r="F396" s="249">
        <f t="shared" si="168"/>
        <v>0</v>
      </c>
      <c r="G396" s="249"/>
      <c r="H396" s="249"/>
      <c r="I396" s="249">
        <v>66000</v>
      </c>
      <c r="J396" s="249"/>
      <c r="K396" s="249"/>
      <c r="L396" s="249"/>
      <c r="M396" s="249">
        <f t="shared" si="169"/>
        <v>0</v>
      </c>
      <c r="N396" s="249"/>
      <c r="O396" s="249"/>
      <c r="P396" s="249"/>
      <c r="Q396" s="250"/>
      <c r="R396" s="250"/>
      <c r="S396" s="250"/>
      <c r="T396" s="250"/>
      <c r="U396" s="250"/>
      <c r="V396" s="251"/>
      <c r="W396" s="251"/>
      <c r="X396" s="251"/>
      <c r="Y396" s="251"/>
      <c r="Z396" s="251"/>
      <c r="AA396" s="251"/>
      <c r="AB396" s="251"/>
      <c r="AC396" s="251"/>
      <c r="AD396" s="251"/>
      <c r="AE396" s="251"/>
      <c r="AF396" s="251"/>
      <c r="AG396" s="251"/>
      <c r="AH396" s="251"/>
      <c r="AI396" s="251"/>
      <c r="AJ396" s="251"/>
      <c r="AK396" s="251"/>
      <c r="AL396" s="251"/>
      <c r="AM396" s="251"/>
      <c r="AN396" s="251"/>
      <c r="AO396" s="251"/>
      <c r="AP396" s="251"/>
      <c r="AQ396" s="251"/>
      <c r="AR396" s="251"/>
      <c r="AS396" s="251"/>
      <c r="AT396" s="251"/>
      <c r="AU396" s="251"/>
      <c r="AV396" s="251"/>
      <c r="AW396" s="251"/>
      <c r="AX396" s="251"/>
      <c r="AY396" s="251"/>
      <c r="AZ396" s="251"/>
      <c r="BA396" s="251"/>
      <c r="BB396" s="251"/>
      <c r="BC396" s="251"/>
      <c r="BD396" s="251"/>
      <c r="BE396" s="251"/>
      <c r="BF396" s="251"/>
      <c r="BG396" s="251"/>
      <c r="BH396" s="251"/>
      <c r="BI396" s="251"/>
      <c r="BJ396" s="251"/>
      <c r="BK396" s="251"/>
      <c r="BL396" s="251"/>
      <c r="BM396" s="251"/>
      <c r="BN396" s="251"/>
      <c r="BO396" s="251"/>
      <c r="BP396" s="251"/>
      <c r="BQ396" s="251"/>
      <c r="BR396" s="251"/>
      <c r="BS396" s="251"/>
      <c r="BT396" s="251"/>
      <c r="BU396" s="251"/>
      <c r="BV396" s="251"/>
      <c r="BW396" s="251"/>
      <c r="BX396" s="251"/>
      <c r="BY396" s="251"/>
      <c r="BZ396" s="251"/>
      <c r="CA396" s="251"/>
      <c r="CB396" s="251"/>
      <c r="CC396" s="251"/>
      <c r="CD396" s="251"/>
      <c r="CE396" s="251"/>
      <c r="CF396" s="251"/>
      <c r="CG396" s="251"/>
      <c r="CH396" s="251"/>
      <c r="CI396" s="251"/>
      <c r="CJ396" s="251"/>
      <c r="CK396" s="251"/>
      <c r="CL396" s="251"/>
      <c r="CM396" s="251"/>
      <c r="CN396" s="251"/>
      <c r="CO396" s="251"/>
      <c r="CP396" s="251"/>
      <c r="CQ396" s="251"/>
      <c r="CR396" s="251"/>
      <c r="CS396" s="251"/>
      <c r="CT396" s="251"/>
      <c r="CU396" s="251"/>
      <c r="CV396" s="251"/>
      <c r="CW396" s="251"/>
      <c r="CX396" s="251"/>
      <c r="CY396" s="251"/>
      <c r="CZ396" s="251"/>
      <c r="DA396" s="251"/>
      <c r="DB396" s="251"/>
      <c r="DC396" s="251"/>
      <c r="DD396" s="251"/>
      <c r="DE396" s="251"/>
      <c r="DF396" s="251"/>
      <c r="DG396" s="251"/>
      <c r="DH396" s="251"/>
      <c r="DI396" s="251"/>
      <c r="DJ396" s="251"/>
      <c r="DK396" s="251"/>
      <c r="DL396" s="251"/>
      <c r="DM396" s="251"/>
      <c r="DN396" s="251"/>
      <c r="DO396" s="251"/>
      <c r="DP396" s="251"/>
      <c r="DQ396" s="251"/>
      <c r="DR396" s="251"/>
      <c r="DS396" s="251"/>
      <c r="DT396" s="251"/>
      <c r="DU396" s="251"/>
      <c r="DV396" s="251"/>
      <c r="DW396" s="251"/>
      <c r="DX396" s="251"/>
      <c r="DY396" s="251"/>
      <c r="DZ396" s="251"/>
      <c r="EA396" s="251"/>
      <c r="EB396" s="251"/>
      <c r="EC396" s="251"/>
      <c r="ED396" s="251"/>
      <c r="EE396" s="251"/>
      <c r="EF396" s="251"/>
      <c r="EG396" s="251"/>
      <c r="EH396" s="251"/>
      <c r="EI396" s="251"/>
      <c r="EJ396" s="251"/>
      <c r="EK396" s="251"/>
      <c r="EL396" s="251"/>
      <c r="EM396" s="251"/>
      <c r="EN396" s="251"/>
      <c r="EO396" s="251"/>
      <c r="EP396" s="251"/>
      <c r="EQ396" s="251"/>
      <c r="ER396" s="251"/>
      <c r="ES396" s="251"/>
      <c r="ET396" s="251"/>
      <c r="EU396" s="251"/>
      <c r="EV396" s="251"/>
      <c r="EW396" s="251"/>
      <c r="EX396" s="251"/>
      <c r="EY396" s="251"/>
      <c r="EZ396" s="251"/>
      <c r="FA396" s="251"/>
      <c r="FB396" s="251"/>
      <c r="FC396" s="251"/>
      <c r="FD396" s="251"/>
      <c r="FE396" s="251"/>
      <c r="FF396" s="251"/>
      <c r="FG396" s="251"/>
      <c r="FH396" s="251"/>
      <c r="FI396" s="251"/>
      <c r="FJ396" s="251"/>
      <c r="FK396" s="251"/>
      <c r="FL396" s="251"/>
      <c r="FM396" s="251"/>
      <c r="FN396" s="251"/>
      <c r="FO396" s="251"/>
      <c r="FP396" s="251"/>
      <c r="FQ396" s="251"/>
      <c r="FR396" s="251"/>
      <c r="FS396" s="251"/>
      <c r="FT396" s="251"/>
      <c r="FU396" s="251"/>
      <c r="FV396" s="251"/>
      <c r="FW396" s="251"/>
      <c r="FX396" s="251"/>
      <c r="FY396" s="251"/>
      <c r="FZ396" s="251"/>
      <c r="GA396" s="251"/>
      <c r="GB396" s="251"/>
      <c r="GC396" s="251"/>
      <c r="GD396" s="251"/>
      <c r="GE396" s="251"/>
      <c r="GF396" s="251"/>
      <c r="GG396" s="251"/>
      <c r="GH396" s="251"/>
      <c r="GI396" s="251"/>
      <c r="GJ396" s="251"/>
      <c r="GK396" s="251"/>
      <c r="GL396" s="251"/>
      <c r="GM396" s="251"/>
      <c r="GN396" s="251"/>
      <c r="GO396" s="251"/>
      <c r="GP396" s="251"/>
      <c r="GQ396" s="251"/>
      <c r="GR396" s="251"/>
      <c r="GS396" s="251"/>
      <c r="GT396" s="251"/>
      <c r="GU396" s="251"/>
      <c r="GV396" s="251"/>
      <c r="GW396" s="251"/>
      <c r="GX396" s="251"/>
      <c r="GY396" s="251"/>
      <c r="GZ396" s="251"/>
      <c r="HA396" s="251"/>
      <c r="HB396" s="251"/>
      <c r="HC396" s="251"/>
      <c r="HD396" s="251"/>
      <c r="HE396" s="251"/>
      <c r="HF396" s="251"/>
      <c r="HG396" s="251"/>
      <c r="HH396" s="251"/>
      <c r="HI396" s="251"/>
      <c r="HJ396" s="251"/>
      <c r="HK396" s="251"/>
      <c r="HL396" s="251"/>
      <c r="HM396" s="251"/>
      <c r="HN396" s="251"/>
      <c r="HO396" s="251"/>
      <c r="HP396" s="251"/>
      <c r="HQ396" s="251"/>
      <c r="HR396" s="251"/>
      <c r="HS396" s="251"/>
      <c r="HT396" s="251"/>
      <c r="HU396" s="251"/>
      <c r="HV396" s="251"/>
      <c r="HW396" s="251"/>
      <c r="HX396" s="251"/>
      <c r="HY396" s="251"/>
      <c r="HZ396" s="251"/>
      <c r="IA396" s="251"/>
      <c r="IB396" s="251"/>
      <c r="IC396" s="251"/>
      <c r="ID396" s="251"/>
      <c r="IE396" s="251"/>
      <c r="IF396" s="251"/>
      <c r="IG396" s="251"/>
      <c r="IH396" s="251"/>
      <c r="II396" s="251"/>
      <c r="IJ396" s="251"/>
      <c r="IK396" s="251"/>
      <c r="IL396" s="251"/>
      <c r="IM396" s="251"/>
      <c r="IN396" s="251"/>
      <c r="IO396" s="251"/>
      <c r="IP396" s="251"/>
      <c r="IQ396" s="251"/>
      <c r="IR396" s="251"/>
      <c r="IS396" s="251"/>
      <c r="IT396" s="251"/>
      <c r="IU396" s="251"/>
      <c r="IV396" s="251"/>
    </row>
    <row r="397" spans="1:256" ht="12.75" customHeight="1">
      <c r="A397" s="822"/>
      <c r="B397" s="798"/>
      <c r="C397" s="247" t="s">
        <v>2</v>
      </c>
      <c r="D397" s="248">
        <f>D395+D396</f>
        <v>3607000</v>
      </c>
      <c r="E397" s="249">
        <f t="shared" ref="E397:P397" si="173">E395+E396</f>
        <v>3607000</v>
      </c>
      <c r="F397" s="249">
        <f t="shared" si="173"/>
        <v>0</v>
      </c>
      <c r="G397" s="249">
        <f t="shared" si="173"/>
        <v>0</v>
      </c>
      <c r="H397" s="249">
        <f t="shared" si="173"/>
        <v>0</v>
      </c>
      <c r="I397" s="249">
        <f t="shared" si="173"/>
        <v>3607000</v>
      </c>
      <c r="J397" s="249">
        <f t="shared" si="173"/>
        <v>0</v>
      </c>
      <c r="K397" s="249">
        <f t="shared" si="173"/>
        <v>0</v>
      </c>
      <c r="L397" s="249">
        <f t="shared" si="173"/>
        <v>0</v>
      </c>
      <c r="M397" s="249">
        <f t="shared" si="173"/>
        <v>0</v>
      </c>
      <c r="N397" s="249">
        <f t="shared" si="173"/>
        <v>0</v>
      </c>
      <c r="O397" s="249">
        <f t="shared" si="173"/>
        <v>0</v>
      </c>
      <c r="P397" s="249">
        <f t="shared" si="173"/>
        <v>0</v>
      </c>
      <c r="Q397" s="250"/>
      <c r="R397" s="250"/>
      <c r="S397" s="250"/>
      <c r="T397" s="250"/>
      <c r="U397" s="250"/>
      <c r="V397" s="251"/>
      <c r="W397" s="251"/>
      <c r="X397" s="251"/>
      <c r="Y397" s="251"/>
      <c r="Z397" s="251"/>
      <c r="AA397" s="251"/>
      <c r="AB397" s="251"/>
      <c r="AC397" s="251"/>
      <c r="AD397" s="251"/>
      <c r="AE397" s="251"/>
      <c r="AF397" s="251"/>
      <c r="AG397" s="251"/>
      <c r="AH397" s="251"/>
      <c r="AI397" s="251"/>
      <c r="AJ397" s="251"/>
      <c r="AK397" s="251"/>
      <c r="AL397" s="251"/>
      <c r="AM397" s="251"/>
      <c r="AN397" s="251"/>
      <c r="AO397" s="251"/>
      <c r="AP397" s="251"/>
      <c r="AQ397" s="251"/>
      <c r="AR397" s="251"/>
      <c r="AS397" s="251"/>
      <c r="AT397" s="251"/>
      <c r="AU397" s="251"/>
      <c r="AV397" s="251"/>
      <c r="AW397" s="251"/>
      <c r="AX397" s="251"/>
      <c r="AY397" s="251"/>
      <c r="AZ397" s="251"/>
      <c r="BA397" s="251"/>
      <c r="BB397" s="251"/>
      <c r="BC397" s="251"/>
      <c r="BD397" s="251"/>
      <c r="BE397" s="251"/>
      <c r="BF397" s="251"/>
      <c r="BG397" s="251"/>
      <c r="BH397" s="251"/>
      <c r="BI397" s="251"/>
      <c r="BJ397" s="251"/>
      <c r="BK397" s="251"/>
      <c r="BL397" s="251"/>
      <c r="BM397" s="251"/>
      <c r="BN397" s="251"/>
      <c r="BO397" s="251"/>
      <c r="BP397" s="251"/>
      <c r="BQ397" s="251"/>
      <c r="BR397" s="251"/>
      <c r="BS397" s="251"/>
      <c r="BT397" s="251"/>
      <c r="BU397" s="251"/>
      <c r="BV397" s="251"/>
      <c r="BW397" s="251"/>
      <c r="BX397" s="251"/>
      <c r="BY397" s="251"/>
      <c r="BZ397" s="251"/>
      <c r="CA397" s="251"/>
      <c r="CB397" s="251"/>
      <c r="CC397" s="251"/>
      <c r="CD397" s="251"/>
      <c r="CE397" s="251"/>
      <c r="CF397" s="251"/>
      <c r="CG397" s="251"/>
      <c r="CH397" s="251"/>
      <c r="CI397" s="251"/>
      <c r="CJ397" s="251"/>
      <c r="CK397" s="251"/>
      <c r="CL397" s="251"/>
      <c r="CM397" s="251"/>
      <c r="CN397" s="251"/>
      <c r="CO397" s="251"/>
      <c r="CP397" s="251"/>
      <c r="CQ397" s="251"/>
      <c r="CR397" s="251"/>
      <c r="CS397" s="251"/>
      <c r="CT397" s="251"/>
      <c r="CU397" s="251"/>
      <c r="CV397" s="251"/>
      <c r="CW397" s="251"/>
      <c r="CX397" s="251"/>
      <c r="CY397" s="251"/>
      <c r="CZ397" s="251"/>
      <c r="DA397" s="251"/>
      <c r="DB397" s="251"/>
      <c r="DC397" s="251"/>
      <c r="DD397" s="251"/>
      <c r="DE397" s="251"/>
      <c r="DF397" s="251"/>
      <c r="DG397" s="251"/>
      <c r="DH397" s="251"/>
      <c r="DI397" s="251"/>
      <c r="DJ397" s="251"/>
      <c r="DK397" s="251"/>
      <c r="DL397" s="251"/>
      <c r="DM397" s="251"/>
      <c r="DN397" s="251"/>
      <c r="DO397" s="251"/>
      <c r="DP397" s="251"/>
      <c r="DQ397" s="251"/>
      <c r="DR397" s="251"/>
      <c r="DS397" s="251"/>
      <c r="DT397" s="251"/>
      <c r="DU397" s="251"/>
      <c r="DV397" s="251"/>
      <c r="DW397" s="251"/>
      <c r="DX397" s="251"/>
      <c r="DY397" s="251"/>
      <c r="DZ397" s="251"/>
      <c r="EA397" s="251"/>
      <c r="EB397" s="251"/>
      <c r="EC397" s="251"/>
      <c r="ED397" s="251"/>
      <c r="EE397" s="251"/>
      <c r="EF397" s="251"/>
      <c r="EG397" s="251"/>
      <c r="EH397" s="251"/>
      <c r="EI397" s="251"/>
      <c r="EJ397" s="251"/>
      <c r="EK397" s="251"/>
      <c r="EL397" s="251"/>
      <c r="EM397" s="251"/>
      <c r="EN397" s="251"/>
      <c r="EO397" s="251"/>
      <c r="EP397" s="251"/>
      <c r="EQ397" s="251"/>
      <c r="ER397" s="251"/>
      <c r="ES397" s="251"/>
      <c r="ET397" s="251"/>
      <c r="EU397" s="251"/>
      <c r="EV397" s="251"/>
      <c r="EW397" s="251"/>
      <c r="EX397" s="251"/>
      <c r="EY397" s="251"/>
      <c r="EZ397" s="251"/>
      <c r="FA397" s="251"/>
      <c r="FB397" s="251"/>
      <c r="FC397" s="251"/>
      <c r="FD397" s="251"/>
      <c r="FE397" s="251"/>
      <c r="FF397" s="251"/>
      <c r="FG397" s="251"/>
      <c r="FH397" s="251"/>
      <c r="FI397" s="251"/>
      <c r="FJ397" s="251"/>
      <c r="FK397" s="251"/>
      <c r="FL397" s="251"/>
      <c r="FM397" s="251"/>
      <c r="FN397" s="251"/>
      <c r="FO397" s="251"/>
      <c r="FP397" s="251"/>
      <c r="FQ397" s="251"/>
      <c r="FR397" s="251"/>
      <c r="FS397" s="251"/>
      <c r="FT397" s="251"/>
      <c r="FU397" s="251"/>
      <c r="FV397" s="251"/>
      <c r="FW397" s="251"/>
      <c r="FX397" s="251"/>
      <c r="FY397" s="251"/>
      <c r="FZ397" s="251"/>
      <c r="GA397" s="251"/>
      <c r="GB397" s="251"/>
      <c r="GC397" s="251"/>
      <c r="GD397" s="251"/>
      <c r="GE397" s="251"/>
      <c r="GF397" s="251"/>
      <c r="GG397" s="251"/>
      <c r="GH397" s="251"/>
      <c r="GI397" s="251"/>
      <c r="GJ397" s="251"/>
      <c r="GK397" s="251"/>
      <c r="GL397" s="251"/>
      <c r="GM397" s="251"/>
      <c r="GN397" s="251"/>
      <c r="GO397" s="251"/>
      <c r="GP397" s="251"/>
      <c r="GQ397" s="251"/>
      <c r="GR397" s="251"/>
      <c r="GS397" s="251"/>
      <c r="GT397" s="251"/>
      <c r="GU397" s="251"/>
      <c r="GV397" s="251"/>
      <c r="GW397" s="251"/>
      <c r="GX397" s="251"/>
      <c r="GY397" s="251"/>
      <c r="GZ397" s="251"/>
      <c r="HA397" s="251"/>
      <c r="HB397" s="251"/>
      <c r="HC397" s="251"/>
      <c r="HD397" s="251"/>
      <c r="HE397" s="251"/>
      <c r="HF397" s="251"/>
      <c r="HG397" s="251"/>
      <c r="HH397" s="251"/>
      <c r="HI397" s="251"/>
      <c r="HJ397" s="251"/>
      <c r="HK397" s="251"/>
      <c r="HL397" s="251"/>
      <c r="HM397" s="251"/>
      <c r="HN397" s="251"/>
      <c r="HO397" s="251"/>
      <c r="HP397" s="251"/>
      <c r="HQ397" s="251"/>
      <c r="HR397" s="251"/>
      <c r="HS397" s="251"/>
      <c r="HT397" s="251"/>
      <c r="HU397" s="251"/>
      <c r="HV397" s="251"/>
      <c r="HW397" s="251"/>
      <c r="HX397" s="251"/>
      <c r="HY397" s="251"/>
      <c r="HZ397" s="251"/>
      <c r="IA397" s="251"/>
      <c r="IB397" s="251"/>
      <c r="IC397" s="251"/>
      <c r="ID397" s="251"/>
      <c r="IE397" s="251"/>
      <c r="IF397" s="251"/>
      <c r="IG397" s="251"/>
      <c r="IH397" s="251"/>
      <c r="II397" s="251"/>
      <c r="IJ397" s="251"/>
      <c r="IK397" s="251"/>
      <c r="IL397" s="251"/>
      <c r="IM397" s="251"/>
      <c r="IN397" s="251"/>
      <c r="IO397" s="251"/>
      <c r="IP397" s="251"/>
      <c r="IQ397" s="251"/>
      <c r="IR397" s="251"/>
      <c r="IS397" s="251"/>
      <c r="IT397" s="251"/>
      <c r="IU397" s="251"/>
      <c r="IV397" s="251"/>
    </row>
    <row r="398" spans="1:256" hidden="1">
      <c r="A398" s="820">
        <v>92113</v>
      </c>
      <c r="B398" s="796" t="s">
        <v>604</v>
      </c>
      <c r="C398" s="247" t="s">
        <v>0</v>
      </c>
      <c r="D398" s="248">
        <f t="shared" si="166"/>
        <v>1433000</v>
      </c>
      <c r="E398" s="249">
        <f t="shared" si="167"/>
        <v>1433000</v>
      </c>
      <c r="F398" s="249">
        <f t="shared" si="168"/>
        <v>0</v>
      </c>
      <c r="G398" s="249">
        <v>0</v>
      </c>
      <c r="H398" s="249">
        <v>0</v>
      </c>
      <c r="I398" s="249">
        <v>1433000</v>
      </c>
      <c r="J398" s="249">
        <v>0</v>
      </c>
      <c r="K398" s="249">
        <v>0</v>
      </c>
      <c r="L398" s="249">
        <v>0</v>
      </c>
      <c r="M398" s="249">
        <f t="shared" si="169"/>
        <v>0</v>
      </c>
      <c r="N398" s="249">
        <v>0</v>
      </c>
      <c r="O398" s="249">
        <v>0</v>
      </c>
      <c r="P398" s="249">
        <v>0</v>
      </c>
      <c r="Q398" s="250"/>
      <c r="R398" s="250"/>
      <c r="S398" s="250"/>
      <c r="T398" s="250"/>
      <c r="U398" s="250"/>
      <c r="V398" s="251"/>
      <c r="W398" s="251"/>
      <c r="X398" s="251"/>
      <c r="Y398" s="251"/>
      <c r="Z398" s="251"/>
      <c r="AA398" s="251"/>
      <c r="AB398" s="251"/>
      <c r="AC398" s="251"/>
      <c r="AD398" s="251"/>
      <c r="AE398" s="251"/>
      <c r="AF398" s="251"/>
      <c r="AG398" s="251"/>
      <c r="AH398" s="251"/>
      <c r="AI398" s="251"/>
      <c r="AJ398" s="251"/>
      <c r="AK398" s="251"/>
      <c r="AL398" s="251"/>
      <c r="AM398" s="251"/>
      <c r="AN398" s="251"/>
      <c r="AO398" s="251"/>
      <c r="AP398" s="251"/>
      <c r="AQ398" s="251"/>
      <c r="AR398" s="251"/>
      <c r="AS398" s="251"/>
      <c r="AT398" s="251"/>
      <c r="AU398" s="251"/>
      <c r="AV398" s="251"/>
      <c r="AW398" s="251"/>
      <c r="AX398" s="251"/>
      <c r="AY398" s="251"/>
      <c r="AZ398" s="251"/>
      <c r="BA398" s="251"/>
      <c r="BB398" s="251"/>
      <c r="BC398" s="251"/>
      <c r="BD398" s="251"/>
      <c r="BE398" s="251"/>
      <c r="BF398" s="251"/>
      <c r="BG398" s="251"/>
      <c r="BH398" s="251"/>
      <c r="BI398" s="251"/>
      <c r="BJ398" s="251"/>
      <c r="BK398" s="251"/>
      <c r="BL398" s="251"/>
      <c r="BM398" s="251"/>
      <c r="BN398" s="251"/>
      <c r="BO398" s="251"/>
      <c r="BP398" s="251"/>
      <c r="BQ398" s="251"/>
      <c r="BR398" s="251"/>
      <c r="BS398" s="251"/>
      <c r="BT398" s="251"/>
      <c r="BU398" s="251"/>
      <c r="BV398" s="251"/>
      <c r="BW398" s="251"/>
      <c r="BX398" s="251"/>
      <c r="BY398" s="251"/>
      <c r="BZ398" s="251"/>
      <c r="CA398" s="251"/>
      <c r="CB398" s="251"/>
      <c r="CC398" s="251"/>
      <c r="CD398" s="251"/>
      <c r="CE398" s="251"/>
      <c r="CF398" s="251"/>
      <c r="CG398" s="251"/>
      <c r="CH398" s="251"/>
      <c r="CI398" s="251"/>
      <c r="CJ398" s="251"/>
      <c r="CK398" s="251"/>
      <c r="CL398" s="251"/>
      <c r="CM398" s="251"/>
      <c r="CN398" s="251"/>
      <c r="CO398" s="251"/>
      <c r="CP398" s="251"/>
      <c r="CQ398" s="251"/>
      <c r="CR398" s="251"/>
      <c r="CS398" s="251"/>
      <c r="CT398" s="251"/>
      <c r="CU398" s="251"/>
      <c r="CV398" s="251"/>
      <c r="CW398" s="251"/>
      <c r="CX398" s="251"/>
      <c r="CY398" s="251"/>
      <c r="CZ398" s="251"/>
      <c r="DA398" s="251"/>
      <c r="DB398" s="251"/>
      <c r="DC398" s="251"/>
      <c r="DD398" s="251"/>
      <c r="DE398" s="251"/>
      <c r="DF398" s="251"/>
      <c r="DG398" s="251"/>
      <c r="DH398" s="251"/>
      <c r="DI398" s="251"/>
      <c r="DJ398" s="251"/>
      <c r="DK398" s="251"/>
      <c r="DL398" s="251"/>
      <c r="DM398" s="251"/>
      <c r="DN398" s="251"/>
      <c r="DO398" s="251"/>
      <c r="DP398" s="251"/>
      <c r="DQ398" s="251"/>
      <c r="DR398" s="251"/>
      <c r="DS398" s="251"/>
      <c r="DT398" s="251"/>
      <c r="DU398" s="251"/>
      <c r="DV398" s="251"/>
      <c r="DW398" s="251"/>
      <c r="DX398" s="251"/>
      <c r="DY398" s="251"/>
      <c r="DZ398" s="251"/>
      <c r="EA398" s="251"/>
      <c r="EB398" s="251"/>
      <c r="EC398" s="251"/>
      <c r="ED398" s="251"/>
      <c r="EE398" s="251"/>
      <c r="EF398" s="251"/>
      <c r="EG398" s="251"/>
      <c r="EH398" s="251"/>
      <c r="EI398" s="251"/>
      <c r="EJ398" s="251"/>
      <c r="EK398" s="251"/>
      <c r="EL398" s="251"/>
      <c r="EM398" s="251"/>
      <c r="EN398" s="251"/>
      <c r="EO398" s="251"/>
      <c r="EP398" s="251"/>
      <c r="EQ398" s="251"/>
      <c r="ER398" s="251"/>
      <c r="ES398" s="251"/>
      <c r="ET398" s="251"/>
      <c r="EU398" s="251"/>
      <c r="EV398" s="251"/>
      <c r="EW398" s="251"/>
      <c r="EX398" s="251"/>
      <c r="EY398" s="251"/>
      <c r="EZ398" s="251"/>
      <c r="FA398" s="251"/>
      <c r="FB398" s="251"/>
      <c r="FC398" s="251"/>
      <c r="FD398" s="251"/>
      <c r="FE398" s="251"/>
      <c r="FF398" s="251"/>
      <c r="FG398" s="251"/>
      <c r="FH398" s="251"/>
      <c r="FI398" s="251"/>
      <c r="FJ398" s="251"/>
      <c r="FK398" s="251"/>
      <c r="FL398" s="251"/>
      <c r="FM398" s="251"/>
      <c r="FN398" s="251"/>
      <c r="FO398" s="251"/>
      <c r="FP398" s="251"/>
      <c r="FQ398" s="251"/>
      <c r="FR398" s="251"/>
      <c r="FS398" s="251"/>
      <c r="FT398" s="251"/>
      <c r="FU398" s="251"/>
      <c r="FV398" s="251"/>
      <c r="FW398" s="251"/>
      <c r="FX398" s="251"/>
      <c r="FY398" s="251"/>
      <c r="FZ398" s="251"/>
      <c r="GA398" s="251"/>
      <c r="GB398" s="251"/>
      <c r="GC398" s="251"/>
      <c r="GD398" s="251"/>
      <c r="GE398" s="251"/>
      <c r="GF398" s="251"/>
      <c r="GG398" s="251"/>
      <c r="GH398" s="251"/>
      <c r="GI398" s="251"/>
      <c r="GJ398" s="251"/>
      <c r="GK398" s="251"/>
      <c r="GL398" s="251"/>
      <c r="GM398" s="251"/>
      <c r="GN398" s="251"/>
      <c r="GO398" s="251"/>
      <c r="GP398" s="251"/>
      <c r="GQ398" s="251"/>
      <c r="GR398" s="251"/>
      <c r="GS398" s="251"/>
      <c r="GT398" s="251"/>
      <c r="GU398" s="251"/>
      <c r="GV398" s="251"/>
      <c r="GW398" s="251"/>
      <c r="GX398" s="251"/>
      <c r="GY398" s="251"/>
      <c r="GZ398" s="251"/>
      <c r="HA398" s="251"/>
      <c r="HB398" s="251"/>
      <c r="HC398" s="251"/>
      <c r="HD398" s="251"/>
      <c r="HE398" s="251"/>
      <c r="HF398" s="251"/>
      <c r="HG398" s="251"/>
      <c r="HH398" s="251"/>
      <c r="HI398" s="251"/>
      <c r="HJ398" s="251"/>
      <c r="HK398" s="251"/>
      <c r="HL398" s="251"/>
      <c r="HM398" s="251"/>
      <c r="HN398" s="251"/>
      <c r="HO398" s="251"/>
      <c r="HP398" s="251"/>
      <c r="HQ398" s="251"/>
      <c r="HR398" s="251"/>
      <c r="HS398" s="251"/>
      <c r="HT398" s="251"/>
      <c r="HU398" s="251"/>
      <c r="HV398" s="251"/>
      <c r="HW398" s="251"/>
      <c r="HX398" s="251"/>
      <c r="HY398" s="251"/>
      <c r="HZ398" s="251"/>
      <c r="IA398" s="251"/>
      <c r="IB398" s="251"/>
      <c r="IC398" s="251"/>
      <c r="ID398" s="251"/>
      <c r="IE398" s="251"/>
      <c r="IF398" s="251"/>
      <c r="IG398" s="251"/>
      <c r="IH398" s="251"/>
      <c r="II398" s="251"/>
      <c r="IJ398" s="251"/>
      <c r="IK398" s="251"/>
      <c r="IL398" s="251"/>
      <c r="IM398" s="251"/>
      <c r="IN398" s="251"/>
      <c r="IO398" s="251"/>
      <c r="IP398" s="251"/>
      <c r="IQ398" s="251"/>
      <c r="IR398" s="251"/>
      <c r="IS398" s="251"/>
      <c r="IT398" s="251"/>
      <c r="IU398" s="251"/>
      <c r="IV398" s="251"/>
    </row>
    <row r="399" spans="1:256" hidden="1">
      <c r="A399" s="821"/>
      <c r="B399" s="797"/>
      <c r="C399" s="247" t="s">
        <v>1</v>
      </c>
      <c r="D399" s="248">
        <f t="shared" si="166"/>
        <v>0</v>
      </c>
      <c r="E399" s="249">
        <f t="shared" si="167"/>
        <v>0</v>
      </c>
      <c r="F399" s="249">
        <f t="shared" si="168"/>
        <v>0</v>
      </c>
      <c r="G399" s="249"/>
      <c r="H399" s="249"/>
      <c r="I399" s="249"/>
      <c r="J399" s="249"/>
      <c r="K399" s="249"/>
      <c r="L399" s="249"/>
      <c r="M399" s="249">
        <f t="shared" si="169"/>
        <v>0</v>
      </c>
      <c r="N399" s="249"/>
      <c r="O399" s="249"/>
      <c r="P399" s="249"/>
      <c r="Q399" s="250"/>
      <c r="R399" s="250"/>
      <c r="S399" s="250"/>
      <c r="T399" s="250"/>
      <c r="U399" s="250"/>
      <c r="V399" s="251"/>
      <c r="W399" s="251"/>
      <c r="X399" s="251"/>
      <c r="Y399" s="251"/>
      <c r="Z399" s="251"/>
      <c r="AA399" s="251"/>
      <c r="AB399" s="251"/>
      <c r="AC399" s="251"/>
      <c r="AD399" s="251"/>
      <c r="AE399" s="251"/>
      <c r="AF399" s="251"/>
      <c r="AG399" s="251"/>
      <c r="AH399" s="251"/>
      <c r="AI399" s="251"/>
      <c r="AJ399" s="251"/>
      <c r="AK399" s="251"/>
      <c r="AL399" s="251"/>
      <c r="AM399" s="251"/>
      <c r="AN399" s="251"/>
      <c r="AO399" s="251"/>
      <c r="AP399" s="251"/>
      <c r="AQ399" s="251"/>
      <c r="AR399" s="251"/>
      <c r="AS399" s="251"/>
      <c r="AT399" s="251"/>
      <c r="AU399" s="251"/>
      <c r="AV399" s="251"/>
      <c r="AW399" s="251"/>
      <c r="AX399" s="251"/>
      <c r="AY399" s="251"/>
      <c r="AZ399" s="251"/>
      <c r="BA399" s="251"/>
      <c r="BB399" s="251"/>
      <c r="BC399" s="251"/>
      <c r="BD399" s="251"/>
      <c r="BE399" s="251"/>
      <c r="BF399" s="251"/>
      <c r="BG399" s="251"/>
      <c r="BH399" s="251"/>
      <c r="BI399" s="251"/>
      <c r="BJ399" s="251"/>
      <c r="BK399" s="251"/>
      <c r="BL399" s="251"/>
      <c r="BM399" s="251"/>
      <c r="BN399" s="251"/>
      <c r="BO399" s="251"/>
      <c r="BP399" s="251"/>
      <c r="BQ399" s="251"/>
      <c r="BR399" s="251"/>
      <c r="BS399" s="251"/>
      <c r="BT399" s="251"/>
      <c r="BU399" s="251"/>
      <c r="BV399" s="251"/>
      <c r="BW399" s="251"/>
      <c r="BX399" s="251"/>
      <c r="BY399" s="251"/>
      <c r="BZ399" s="251"/>
      <c r="CA399" s="251"/>
      <c r="CB399" s="251"/>
      <c r="CC399" s="251"/>
      <c r="CD399" s="251"/>
      <c r="CE399" s="251"/>
      <c r="CF399" s="251"/>
      <c r="CG399" s="251"/>
      <c r="CH399" s="251"/>
      <c r="CI399" s="251"/>
      <c r="CJ399" s="251"/>
      <c r="CK399" s="251"/>
      <c r="CL399" s="251"/>
      <c r="CM399" s="251"/>
      <c r="CN399" s="251"/>
      <c r="CO399" s="251"/>
      <c r="CP399" s="251"/>
      <c r="CQ399" s="251"/>
      <c r="CR399" s="251"/>
      <c r="CS399" s="251"/>
      <c r="CT399" s="251"/>
      <c r="CU399" s="251"/>
      <c r="CV399" s="251"/>
      <c r="CW399" s="251"/>
      <c r="CX399" s="251"/>
      <c r="CY399" s="251"/>
      <c r="CZ399" s="251"/>
      <c r="DA399" s="251"/>
      <c r="DB399" s="251"/>
      <c r="DC399" s="251"/>
      <c r="DD399" s="251"/>
      <c r="DE399" s="251"/>
      <c r="DF399" s="251"/>
      <c r="DG399" s="251"/>
      <c r="DH399" s="251"/>
      <c r="DI399" s="251"/>
      <c r="DJ399" s="251"/>
      <c r="DK399" s="251"/>
      <c r="DL399" s="251"/>
      <c r="DM399" s="251"/>
      <c r="DN399" s="251"/>
      <c r="DO399" s="251"/>
      <c r="DP399" s="251"/>
      <c r="DQ399" s="251"/>
      <c r="DR399" s="251"/>
      <c r="DS399" s="251"/>
      <c r="DT399" s="251"/>
      <c r="DU399" s="251"/>
      <c r="DV399" s="251"/>
      <c r="DW399" s="251"/>
      <c r="DX399" s="251"/>
      <c r="DY399" s="251"/>
      <c r="DZ399" s="251"/>
      <c r="EA399" s="251"/>
      <c r="EB399" s="251"/>
      <c r="EC399" s="251"/>
      <c r="ED399" s="251"/>
      <c r="EE399" s="251"/>
      <c r="EF399" s="251"/>
      <c r="EG399" s="251"/>
      <c r="EH399" s="251"/>
      <c r="EI399" s="251"/>
      <c r="EJ399" s="251"/>
      <c r="EK399" s="251"/>
      <c r="EL399" s="251"/>
      <c r="EM399" s="251"/>
      <c r="EN399" s="251"/>
      <c r="EO399" s="251"/>
      <c r="EP399" s="251"/>
      <c r="EQ399" s="251"/>
      <c r="ER399" s="251"/>
      <c r="ES399" s="251"/>
      <c r="ET399" s="251"/>
      <c r="EU399" s="251"/>
      <c r="EV399" s="251"/>
      <c r="EW399" s="251"/>
      <c r="EX399" s="251"/>
      <c r="EY399" s="251"/>
      <c r="EZ399" s="251"/>
      <c r="FA399" s="251"/>
      <c r="FB399" s="251"/>
      <c r="FC399" s="251"/>
      <c r="FD399" s="251"/>
      <c r="FE399" s="251"/>
      <c r="FF399" s="251"/>
      <c r="FG399" s="251"/>
      <c r="FH399" s="251"/>
      <c r="FI399" s="251"/>
      <c r="FJ399" s="251"/>
      <c r="FK399" s="251"/>
      <c r="FL399" s="251"/>
      <c r="FM399" s="251"/>
      <c r="FN399" s="251"/>
      <c r="FO399" s="251"/>
      <c r="FP399" s="251"/>
      <c r="FQ399" s="251"/>
      <c r="FR399" s="251"/>
      <c r="FS399" s="251"/>
      <c r="FT399" s="251"/>
      <c r="FU399" s="251"/>
      <c r="FV399" s="251"/>
      <c r="FW399" s="251"/>
      <c r="FX399" s="251"/>
      <c r="FY399" s="251"/>
      <c r="FZ399" s="251"/>
      <c r="GA399" s="251"/>
      <c r="GB399" s="251"/>
      <c r="GC399" s="251"/>
      <c r="GD399" s="251"/>
      <c r="GE399" s="251"/>
      <c r="GF399" s="251"/>
      <c r="GG399" s="251"/>
      <c r="GH399" s="251"/>
      <c r="GI399" s="251"/>
      <c r="GJ399" s="251"/>
      <c r="GK399" s="251"/>
      <c r="GL399" s="251"/>
      <c r="GM399" s="251"/>
      <c r="GN399" s="251"/>
      <c r="GO399" s="251"/>
      <c r="GP399" s="251"/>
      <c r="GQ399" s="251"/>
      <c r="GR399" s="251"/>
      <c r="GS399" s="251"/>
      <c r="GT399" s="251"/>
      <c r="GU399" s="251"/>
      <c r="GV399" s="251"/>
      <c r="GW399" s="251"/>
      <c r="GX399" s="251"/>
      <c r="GY399" s="251"/>
      <c r="GZ399" s="251"/>
      <c r="HA399" s="251"/>
      <c r="HB399" s="251"/>
      <c r="HC399" s="251"/>
      <c r="HD399" s="251"/>
      <c r="HE399" s="251"/>
      <c r="HF399" s="251"/>
      <c r="HG399" s="251"/>
      <c r="HH399" s="251"/>
      <c r="HI399" s="251"/>
      <c r="HJ399" s="251"/>
      <c r="HK399" s="251"/>
      <c r="HL399" s="251"/>
      <c r="HM399" s="251"/>
      <c r="HN399" s="251"/>
      <c r="HO399" s="251"/>
      <c r="HP399" s="251"/>
      <c r="HQ399" s="251"/>
      <c r="HR399" s="251"/>
      <c r="HS399" s="251"/>
      <c r="HT399" s="251"/>
      <c r="HU399" s="251"/>
      <c r="HV399" s="251"/>
      <c r="HW399" s="251"/>
      <c r="HX399" s="251"/>
      <c r="HY399" s="251"/>
      <c r="HZ399" s="251"/>
      <c r="IA399" s="251"/>
      <c r="IB399" s="251"/>
      <c r="IC399" s="251"/>
      <c r="ID399" s="251"/>
      <c r="IE399" s="251"/>
      <c r="IF399" s="251"/>
      <c r="IG399" s="251"/>
      <c r="IH399" s="251"/>
      <c r="II399" s="251"/>
      <c r="IJ399" s="251"/>
      <c r="IK399" s="251"/>
      <c r="IL399" s="251"/>
      <c r="IM399" s="251"/>
      <c r="IN399" s="251"/>
      <c r="IO399" s="251"/>
      <c r="IP399" s="251"/>
      <c r="IQ399" s="251"/>
      <c r="IR399" s="251"/>
      <c r="IS399" s="251"/>
      <c r="IT399" s="251"/>
      <c r="IU399" s="251"/>
      <c r="IV399" s="251"/>
    </row>
    <row r="400" spans="1:256" hidden="1">
      <c r="A400" s="822"/>
      <c r="B400" s="798"/>
      <c r="C400" s="247" t="s">
        <v>2</v>
      </c>
      <c r="D400" s="248">
        <f>D398+D399</f>
        <v>1433000</v>
      </c>
      <c r="E400" s="249">
        <f t="shared" ref="E400:P400" si="174">E398+E399</f>
        <v>1433000</v>
      </c>
      <c r="F400" s="249">
        <f t="shared" si="174"/>
        <v>0</v>
      </c>
      <c r="G400" s="249">
        <f t="shared" si="174"/>
        <v>0</v>
      </c>
      <c r="H400" s="249">
        <f t="shared" si="174"/>
        <v>0</v>
      </c>
      <c r="I400" s="249">
        <f t="shared" si="174"/>
        <v>1433000</v>
      </c>
      <c r="J400" s="249">
        <f t="shared" si="174"/>
        <v>0</v>
      </c>
      <c r="K400" s="249">
        <f t="shared" si="174"/>
        <v>0</v>
      </c>
      <c r="L400" s="249">
        <f t="shared" si="174"/>
        <v>0</v>
      </c>
      <c r="M400" s="249">
        <f t="shared" si="174"/>
        <v>0</v>
      </c>
      <c r="N400" s="249">
        <f t="shared" si="174"/>
        <v>0</v>
      </c>
      <c r="O400" s="249">
        <f t="shared" si="174"/>
        <v>0</v>
      </c>
      <c r="P400" s="249">
        <f t="shared" si="174"/>
        <v>0</v>
      </c>
      <c r="Q400" s="250"/>
      <c r="R400" s="250"/>
      <c r="S400" s="250"/>
      <c r="T400" s="250"/>
      <c r="U400" s="250"/>
      <c r="V400" s="251"/>
      <c r="W400" s="251"/>
      <c r="X400" s="251"/>
      <c r="Y400" s="251"/>
      <c r="Z400" s="251"/>
      <c r="AA400" s="251"/>
      <c r="AB400" s="251"/>
      <c r="AC400" s="251"/>
      <c r="AD400" s="251"/>
      <c r="AE400" s="251"/>
      <c r="AF400" s="251"/>
      <c r="AG400" s="251"/>
      <c r="AH400" s="251"/>
      <c r="AI400" s="251"/>
      <c r="AJ400" s="251"/>
      <c r="AK400" s="251"/>
      <c r="AL400" s="251"/>
      <c r="AM400" s="251"/>
      <c r="AN400" s="251"/>
      <c r="AO400" s="251"/>
      <c r="AP400" s="251"/>
      <c r="AQ400" s="251"/>
      <c r="AR400" s="251"/>
      <c r="AS400" s="251"/>
      <c r="AT400" s="251"/>
      <c r="AU400" s="251"/>
      <c r="AV400" s="251"/>
      <c r="AW400" s="251"/>
      <c r="AX400" s="251"/>
      <c r="AY400" s="251"/>
      <c r="AZ400" s="251"/>
      <c r="BA400" s="251"/>
      <c r="BB400" s="251"/>
      <c r="BC400" s="251"/>
      <c r="BD400" s="251"/>
      <c r="BE400" s="251"/>
      <c r="BF400" s="251"/>
      <c r="BG400" s="251"/>
      <c r="BH400" s="251"/>
      <c r="BI400" s="251"/>
      <c r="BJ400" s="251"/>
      <c r="BK400" s="251"/>
      <c r="BL400" s="251"/>
      <c r="BM400" s="251"/>
      <c r="BN400" s="251"/>
      <c r="BO400" s="251"/>
      <c r="BP400" s="251"/>
      <c r="BQ400" s="251"/>
      <c r="BR400" s="251"/>
      <c r="BS400" s="251"/>
      <c r="BT400" s="251"/>
      <c r="BU400" s="251"/>
      <c r="BV400" s="251"/>
      <c r="BW400" s="251"/>
      <c r="BX400" s="251"/>
      <c r="BY400" s="251"/>
      <c r="BZ400" s="251"/>
      <c r="CA400" s="251"/>
      <c r="CB400" s="251"/>
      <c r="CC400" s="251"/>
      <c r="CD400" s="251"/>
      <c r="CE400" s="251"/>
      <c r="CF400" s="251"/>
      <c r="CG400" s="251"/>
      <c r="CH400" s="251"/>
      <c r="CI400" s="251"/>
      <c r="CJ400" s="251"/>
      <c r="CK400" s="251"/>
      <c r="CL400" s="251"/>
      <c r="CM400" s="251"/>
      <c r="CN400" s="251"/>
      <c r="CO400" s="251"/>
      <c r="CP400" s="251"/>
      <c r="CQ400" s="251"/>
      <c r="CR400" s="251"/>
      <c r="CS400" s="251"/>
      <c r="CT400" s="251"/>
      <c r="CU400" s="251"/>
      <c r="CV400" s="251"/>
      <c r="CW400" s="251"/>
      <c r="CX400" s="251"/>
      <c r="CY400" s="251"/>
      <c r="CZ400" s="251"/>
      <c r="DA400" s="251"/>
      <c r="DB400" s="251"/>
      <c r="DC400" s="251"/>
      <c r="DD400" s="251"/>
      <c r="DE400" s="251"/>
      <c r="DF400" s="251"/>
      <c r="DG400" s="251"/>
      <c r="DH400" s="251"/>
      <c r="DI400" s="251"/>
      <c r="DJ400" s="251"/>
      <c r="DK400" s="251"/>
      <c r="DL400" s="251"/>
      <c r="DM400" s="251"/>
      <c r="DN400" s="251"/>
      <c r="DO400" s="251"/>
      <c r="DP400" s="251"/>
      <c r="DQ400" s="251"/>
      <c r="DR400" s="251"/>
      <c r="DS400" s="251"/>
      <c r="DT400" s="251"/>
      <c r="DU400" s="251"/>
      <c r="DV400" s="251"/>
      <c r="DW400" s="251"/>
      <c r="DX400" s="251"/>
      <c r="DY400" s="251"/>
      <c r="DZ400" s="251"/>
      <c r="EA400" s="251"/>
      <c r="EB400" s="251"/>
      <c r="EC400" s="251"/>
      <c r="ED400" s="251"/>
      <c r="EE400" s="251"/>
      <c r="EF400" s="251"/>
      <c r="EG400" s="251"/>
      <c r="EH400" s="251"/>
      <c r="EI400" s="251"/>
      <c r="EJ400" s="251"/>
      <c r="EK400" s="251"/>
      <c r="EL400" s="251"/>
      <c r="EM400" s="251"/>
      <c r="EN400" s="251"/>
      <c r="EO400" s="251"/>
      <c r="EP400" s="251"/>
      <c r="EQ400" s="251"/>
      <c r="ER400" s="251"/>
      <c r="ES400" s="251"/>
      <c r="ET400" s="251"/>
      <c r="EU400" s="251"/>
      <c r="EV400" s="251"/>
      <c r="EW400" s="251"/>
      <c r="EX400" s="251"/>
      <c r="EY400" s="251"/>
      <c r="EZ400" s="251"/>
      <c r="FA400" s="251"/>
      <c r="FB400" s="251"/>
      <c r="FC400" s="251"/>
      <c r="FD400" s="251"/>
      <c r="FE400" s="251"/>
      <c r="FF400" s="251"/>
      <c r="FG400" s="251"/>
      <c r="FH400" s="251"/>
      <c r="FI400" s="251"/>
      <c r="FJ400" s="251"/>
      <c r="FK400" s="251"/>
      <c r="FL400" s="251"/>
      <c r="FM400" s="251"/>
      <c r="FN400" s="251"/>
      <c r="FO400" s="251"/>
      <c r="FP400" s="251"/>
      <c r="FQ400" s="251"/>
      <c r="FR400" s="251"/>
      <c r="FS400" s="251"/>
      <c r="FT400" s="251"/>
      <c r="FU400" s="251"/>
      <c r="FV400" s="251"/>
      <c r="FW400" s="251"/>
      <c r="FX400" s="251"/>
      <c r="FY400" s="251"/>
      <c r="FZ400" s="251"/>
      <c r="GA400" s="251"/>
      <c r="GB400" s="251"/>
      <c r="GC400" s="251"/>
      <c r="GD400" s="251"/>
      <c r="GE400" s="251"/>
      <c r="GF400" s="251"/>
      <c r="GG400" s="251"/>
      <c r="GH400" s="251"/>
      <c r="GI400" s="251"/>
      <c r="GJ400" s="251"/>
      <c r="GK400" s="251"/>
      <c r="GL400" s="251"/>
      <c r="GM400" s="251"/>
      <c r="GN400" s="251"/>
      <c r="GO400" s="251"/>
      <c r="GP400" s="251"/>
      <c r="GQ400" s="251"/>
      <c r="GR400" s="251"/>
      <c r="GS400" s="251"/>
      <c r="GT400" s="251"/>
      <c r="GU400" s="251"/>
      <c r="GV400" s="251"/>
      <c r="GW400" s="251"/>
      <c r="GX400" s="251"/>
      <c r="GY400" s="251"/>
      <c r="GZ400" s="251"/>
      <c r="HA400" s="251"/>
      <c r="HB400" s="251"/>
      <c r="HC400" s="251"/>
      <c r="HD400" s="251"/>
      <c r="HE400" s="251"/>
      <c r="HF400" s="251"/>
      <c r="HG400" s="251"/>
      <c r="HH400" s="251"/>
      <c r="HI400" s="251"/>
      <c r="HJ400" s="251"/>
      <c r="HK400" s="251"/>
      <c r="HL400" s="251"/>
      <c r="HM400" s="251"/>
      <c r="HN400" s="251"/>
      <c r="HO400" s="251"/>
      <c r="HP400" s="251"/>
      <c r="HQ400" s="251"/>
      <c r="HR400" s="251"/>
      <c r="HS400" s="251"/>
      <c r="HT400" s="251"/>
      <c r="HU400" s="251"/>
      <c r="HV400" s="251"/>
      <c r="HW400" s="251"/>
      <c r="HX400" s="251"/>
      <c r="HY400" s="251"/>
      <c r="HZ400" s="251"/>
      <c r="IA400" s="251"/>
      <c r="IB400" s="251"/>
      <c r="IC400" s="251"/>
      <c r="ID400" s="251"/>
      <c r="IE400" s="251"/>
      <c r="IF400" s="251"/>
      <c r="IG400" s="251"/>
      <c r="IH400" s="251"/>
      <c r="II400" s="251"/>
      <c r="IJ400" s="251"/>
      <c r="IK400" s="251"/>
      <c r="IL400" s="251"/>
      <c r="IM400" s="251"/>
      <c r="IN400" s="251"/>
      <c r="IO400" s="251"/>
      <c r="IP400" s="251"/>
      <c r="IQ400" s="251"/>
      <c r="IR400" s="251"/>
      <c r="IS400" s="251"/>
      <c r="IT400" s="251"/>
      <c r="IU400" s="251"/>
      <c r="IV400" s="251"/>
    </row>
    <row r="401" spans="1:256" ht="12.75" customHeight="1">
      <c r="A401" s="820">
        <v>92116</v>
      </c>
      <c r="B401" s="796" t="s">
        <v>131</v>
      </c>
      <c r="C401" s="247" t="s">
        <v>0</v>
      </c>
      <c r="D401" s="248">
        <f t="shared" si="166"/>
        <v>37093217</v>
      </c>
      <c r="E401" s="249">
        <f t="shared" si="167"/>
        <v>28023485</v>
      </c>
      <c r="F401" s="249">
        <f t="shared" si="168"/>
        <v>0</v>
      </c>
      <c r="G401" s="249">
        <v>0</v>
      </c>
      <c r="H401" s="249">
        <v>0</v>
      </c>
      <c r="I401" s="249">
        <v>28023485</v>
      </c>
      <c r="J401" s="249">
        <v>0</v>
      </c>
      <c r="K401" s="249">
        <v>0</v>
      </c>
      <c r="L401" s="249">
        <v>0</v>
      </c>
      <c r="M401" s="249">
        <f t="shared" si="169"/>
        <v>9069732</v>
      </c>
      <c r="N401" s="249">
        <v>9069732</v>
      </c>
      <c r="O401" s="249">
        <v>0</v>
      </c>
      <c r="P401" s="249">
        <v>0</v>
      </c>
      <c r="Q401" s="250"/>
      <c r="R401" s="250"/>
      <c r="S401" s="250"/>
      <c r="T401" s="250"/>
      <c r="U401" s="250"/>
      <c r="V401" s="251"/>
      <c r="W401" s="251"/>
      <c r="X401" s="251"/>
      <c r="Y401" s="251"/>
      <c r="Z401" s="251"/>
      <c r="AA401" s="251"/>
      <c r="AB401" s="251"/>
      <c r="AC401" s="251"/>
      <c r="AD401" s="251"/>
      <c r="AE401" s="251"/>
      <c r="AF401" s="251"/>
      <c r="AG401" s="251"/>
      <c r="AH401" s="251"/>
      <c r="AI401" s="251"/>
      <c r="AJ401" s="251"/>
      <c r="AK401" s="251"/>
      <c r="AL401" s="251"/>
      <c r="AM401" s="251"/>
      <c r="AN401" s="251"/>
      <c r="AO401" s="251"/>
      <c r="AP401" s="251"/>
      <c r="AQ401" s="251"/>
      <c r="AR401" s="251"/>
      <c r="AS401" s="251"/>
      <c r="AT401" s="251"/>
      <c r="AU401" s="251"/>
      <c r="AV401" s="251"/>
      <c r="AW401" s="251"/>
      <c r="AX401" s="251"/>
      <c r="AY401" s="251"/>
      <c r="AZ401" s="251"/>
      <c r="BA401" s="251"/>
      <c r="BB401" s="251"/>
      <c r="BC401" s="251"/>
      <c r="BD401" s="251"/>
      <c r="BE401" s="251"/>
      <c r="BF401" s="251"/>
      <c r="BG401" s="251"/>
      <c r="BH401" s="251"/>
      <c r="BI401" s="251"/>
      <c r="BJ401" s="251"/>
      <c r="BK401" s="251"/>
      <c r="BL401" s="251"/>
      <c r="BM401" s="251"/>
      <c r="BN401" s="251"/>
      <c r="BO401" s="251"/>
      <c r="BP401" s="251"/>
      <c r="BQ401" s="251"/>
      <c r="BR401" s="251"/>
      <c r="BS401" s="251"/>
      <c r="BT401" s="251"/>
      <c r="BU401" s="251"/>
      <c r="BV401" s="251"/>
      <c r="BW401" s="251"/>
      <c r="BX401" s="251"/>
      <c r="BY401" s="251"/>
      <c r="BZ401" s="251"/>
      <c r="CA401" s="251"/>
      <c r="CB401" s="251"/>
      <c r="CC401" s="251"/>
      <c r="CD401" s="251"/>
      <c r="CE401" s="251"/>
      <c r="CF401" s="251"/>
      <c r="CG401" s="251"/>
      <c r="CH401" s="251"/>
      <c r="CI401" s="251"/>
      <c r="CJ401" s="251"/>
      <c r="CK401" s="251"/>
      <c r="CL401" s="251"/>
      <c r="CM401" s="251"/>
      <c r="CN401" s="251"/>
      <c r="CO401" s="251"/>
      <c r="CP401" s="251"/>
      <c r="CQ401" s="251"/>
      <c r="CR401" s="251"/>
      <c r="CS401" s="251"/>
      <c r="CT401" s="251"/>
      <c r="CU401" s="251"/>
      <c r="CV401" s="251"/>
      <c r="CW401" s="251"/>
      <c r="CX401" s="251"/>
      <c r="CY401" s="251"/>
      <c r="CZ401" s="251"/>
      <c r="DA401" s="251"/>
      <c r="DB401" s="251"/>
      <c r="DC401" s="251"/>
      <c r="DD401" s="251"/>
      <c r="DE401" s="251"/>
      <c r="DF401" s="251"/>
      <c r="DG401" s="251"/>
      <c r="DH401" s="251"/>
      <c r="DI401" s="251"/>
      <c r="DJ401" s="251"/>
      <c r="DK401" s="251"/>
      <c r="DL401" s="251"/>
      <c r="DM401" s="251"/>
      <c r="DN401" s="251"/>
      <c r="DO401" s="251"/>
      <c r="DP401" s="251"/>
      <c r="DQ401" s="251"/>
      <c r="DR401" s="251"/>
      <c r="DS401" s="251"/>
      <c r="DT401" s="251"/>
      <c r="DU401" s="251"/>
      <c r="DV401" s="251"/>
      <c r="DW401" s="251"/>
      <c r="DX401" s="251"/>
      <c r="DY401" s="251"/>
      <c r="DZ401" s="251"/>
      <c r="EA401" s="251"/>
      <c r="EB401" s="251"/>
      <c r="EC401" s="251"/>
      <c r="ED401" s="251"/>
      <c r="EE401" s="251"/>
      <c r="EF401" s="251"/>
      <c r="EG401" s="251"/>
      <c r="EH401" s="251"/>
      <c r="EI401" s="251"/>
      <c r="EJ401" s="251"/>
      <c r="EK401" s="251"/>
      <c r="EL401" s="251"/>
      <c r="EM401" s="251"/>
      <c r="EN401" s="251"/>
      <c r="EO401" s="251"/>
      <c r="EP401" s="251"/>
      <c r="EQ401" s="251"/>
      <c r="ER401" s="251"/>
      <c r="ES401" s="251"/>
      <c r="ET401" s="251"/>
      <c r="EU401" s="251"/>
      <c r="EV401" s="251"/>
      <c r="EW401" s="251"/>
      <c r="EX401" s="251"/>
      <c r="EY401" s="251"/>
      <c r="EZ401" s="251"/>
      <c r="FA401" s="251"/>
      <c r="FB401" s="251"/>
      <c r="FC401" s="251"/>
      <c r="FD401" s="251"/>
      <c r="FE401" s="251"/>
      <c r="FF401" s="251"/>
      <c r="FG401" s="251"/>
      <c r="FH401" s="251"/>
      <c r="FI401" s="251"/>
      <c r="FJ401" s="251"/>
      <c r="FK401" s="251"/>
      <c r="FL401" s="251"/>
      <c r="FM401" s="251"/>
      <c r="FN401" s="251"/>
      <c r="FO401" s="251"/>
      <c r="FP401" s="251"/>
      <c r="FQ401" s="251"/>
      <c r="FR401" s="251"/>
      <c r="FS401" s="251"/>
      <c r="FT401" s="251"/>
      <c r="FU401" s="251"/>
      <c r="FV401" s="251"/>
      <c r="FW401" s="251"/>
      <c r="FX401" s="251"/>
      <c r="FY401" s="251"/>
      <c r="FZ401" s="251"/>
      <c r="GA401" s="251"/>
      <c r="GB401" s="251"/>
      <c r="GC401" s="251"/>
      <c r="GD401" s="251"/>
      <c r="GE401" s="251"/>
      <c r="GF401" s="251"/>
      <c r="GG401" s="251"/>
      <c r="GH401" s="251"/>
      <c r="GI401" s="251"/>
      <c r="GJ401" s="251"/>
      <c r="GK401" s="251"/>
      <c r="GL401" s="251"/>
      <c r="GM401" s="251"/>
      <c r="GN401" s="251"/>
      <c r="GO401" s="251"/>
      <c r="GP401" s="251"/>
      <c r="GQ401" s="251"/>
      <c r="GR401" s="251"/>
      <c r="GS401" s="251"/>
      <c r="GT401" s="251"/>
      <c r="GU401" s="251"/>
      <c r="GV401" s="251"/>
      <c r="GW401" s="251"/>
      <c r="GX401" s="251"/>
      <c r="GY401" s="251"/>
      <c r="GZ401" s="251"/>
      <c r="HA401" s="251"/>
      <c r="HB401" s="251"/>
      <c r="HC401" s="251"/>
      <c r="HD401" s="251"/>
      <c r="HE401" s="251"/>
      <c r="HF401" s="251"/>
      <c r="HG401" s="251"/>
      <c r="HH401" s="251"/>
      <c r="HI401" s="251"/>
      <c r="HJ401" s="251"/>
      <c r="HK401" s="251"/>
      <c r="HL401" s="251"/>
      <c r="HM401" s="251"/>
      <c r="HN401" s="251"/>
      <c r="HO401" s="251"/>
      <c r="HP401" s="251"/>
      <c r="HQ401" s="251"/>
      <c r="HR401" s="251"/>
      <c r="HS401" s="251"/>
      <c r="HT401" s="251"/>
      <c r="HU401" s="251"/>
      <c r="HV401" s="251"/>
      <c r="HW401" s="251"/>
      <c r="HX401" s="251"/>
      <c r="HY401" s="251"/>
      <c r="HZ401" s="251"/>
      <c r="IA401" s="251"/>
      <c r="IB401" s="251"/>
      <c r="IC401" s="251"/>
      <c r="ID401" s="251"/>
      <c r="IE401" s="251"/>
      <c r="IF401" s="251"/>
      <c r="IG401" s="251"/>
      <c r="IH401" s="251"/>
      <c r="II401" s="251"/>
      <c r="IJ401" s="251"/>
      <c r="IK401" s="251"/>
      <c r="IL401" s="251"/>
      <c r="IM401" s="251"/>
      <c r="IN401" s="251"/>
      <c r="IO401" s="251"/>
      <c r="IP401" s="251"/>
      <c r="IQ401" s="251"/>
      <c r="IR401" s="251"/>
      <c r="IS401" s="251"/>
      <c r="IT401" s="251"/>
      <c r="IU401" s="251"/>
      <c r="IV401" s="251"/>
    </row>
    <row r="402" spans="1:256" ht="12.75" customHeight="1">
      <c r="A402" s="821"/>
      <c r="B402" s="797"/>
      <c r="C402" s="247" t="s">
        <v>1</v>
      </c>
      <c r="D402" s="248">
        <f t="shared" si="166"/>
        <v>468000</v>
      </c>
      <c r="E402" s="249">
        <f t="shared" si="167"/>
        <v>468000</v>
      </c>
      <c r="F402" s="249">
        <f t="shared" si="168"/>
        <v>0</v>
      </c>
      <c r="G402" s="249"/>
      <c r="H402" s="249"/>
      <c r="I402" s="249">
        <v>468000</v>
      </c>
      <c r="J402" s="249"/>
      <c r="K402" s="249"/>
      <c r="L402" s="249"/>
      <c r="M402" s="249">
        <f t="shared" si="169"/>
        <v>0</v>
      </c>
      <c r="N402" s="249"/>
      <c r="O402" s="249"/>
      <c r="P402" s="249"/>
      <c r="Q402" s="250"/>
      <c r="R402" s="250"/>
      <c r="S402" s="250"/>
      <c r="T402" s="250"/>
      <c r="U402" s="250"/>
      <c r="V402" s="251"/>
      <c r="W402" s="251"/>
      <c r="X402" s="251"/>
      <c r="Y402" s="251"/>
      <c r="Z402" s="251"/>
      <c r="AA402" s="251"/>
      <c r="AB402" s="251"/>
      <c r="AC402" s="251"/>
      <c r="AD402" s="251"/>
      <c r="AE402" s="251"/>
      <c r="AF402" s="251"/>
      <c r="AG402" s="251"/>
      <c r="AH402" s="251"/>
      <c r="AI402" s="251"/>
      <c r="AJ402" s="251"/>
      <c r="AK402" s="251"/>
      <c r="AL402" s="251"/>
      <c r="AM402" s="251"/>
      <c r="AN402" s="251"/>
      <c r="AO402" s="251"/>
      <c r="AP402" s="251"/>
      <c r="AQ402" s="251"/>
      <c r="AR402" s="251"/>
      <c r="AS402" s="251"/>
      <c r="AT402" s="251"/>
      <c r="AU402" s="251"/>
      <c r="AV402" s="251"/>
      <c r="AW402" s="251"/>
      <c r="AX402" s="251"/>
      <c r="AY402" s="251"/>
      <c r="AZ402" s="251"/>
      <c r="BA402" s="251"/>
      <c r="BB402" s="251"/>
      <c r="BC402" s="251"/>
      <c r="BD402" s="251"/>
      <c r="BE402" s="251"/>
      <c r="BF402" s="251"/>
      <c r="BG402" s="251"/>
      <c r="BH402" s="251"/>
      <c r="BI402" s="251"/>
      <c r="BJ402" s="251"/>
      <c r="BK402" s="251"/>
      <c r="BL402" s="251"/>
      <c r="BM402" s="251"/>
      <c r="BN402" s="251"/>
      <c r="BO402" s="251"/>
      <c r="BP402" s="251"/>
      <c r="BQ402" s="251"/>
      <c r="BR402" s="251"/>
      <c r="BS402" s="251"/>
      <c r="BT402" s="251"/>
      <c r="BU402" s="251"/>
      <c r="BV402" s="251"/>
      <c r="BW402" s="251"/>
      <c r="BX402" s="251"/>
      <c r="BY402" s="251"/>
      <c r="BZ402" s="251"/>
      <c r="CA402" s="251"/>
      <c r="CB402" s="251"/>
      <c r="CC402" s="251"/>
      <c r="CD402" s="251"/>
      <c r="CE402" s="251"/>
      <c r="CF402" s="251"/>
      <c r="CG402" s="251"/>
      <c r="CH402" s="251"/>
      <c r="CI402" s="251"/>
      <c r="CJ402" s="251"/>
      <c r="CK402" s="251"/>
      <c r="CL402" s="251"/>
      <c r="CM402" s="251"/>
      <c r="CN402" s="251"/>
      <c r="CO402" s="251"/>
      <c r="CP402" s="251"/>
      <c r="CQ402" s="251"/>
      <c r="CR402" s="251"/>
      <c r="CS402" s="251"/>
      <c r="CT402" s="251"/>
      <c r="CU402" s="251"/>
      <c r="CV402" s="251"/>
      <c r="CW402" s="251"/>
      <c r="CX402" s="251"/>
      <c r="CY402" s="251"/>
      <c r="CZ402" s="251"/>
      <c r="DA402" s="251"/>
      <c r="DB402" s="251"/>
      <c r="DC402" s="251"/>
      <c r="DD402" s="251"/>
      <c r="DE402" s="251"/>
      <c r="DF402" s="251"/>
      <c r="DG402" s="251"/>
      <c r="DH402" s="251"/>
      <c r="DI402" s="251"/>
      <c r="DJ402" s="251"/>
      <c r="DK402" s="251"/>
      <c r="DL402" s="251"/>
      <c r="DM402" s="251"/>
      <c r="DN402" s="251"/>
      <c r="DO402" s="251"/>
      <c r="DP402" s="251"/>
      <c r="DQ402" s="251"/>
      <c r="DR402" s="251"/>
      <c r="DS402" s="251"/>
      <c r="DT402" s="251"/>
      <c r="DU402" s="251"/>
      <c r="DV402" s="251"/>
      <c r="DW402" s="251"/>
      <c r="DX402" s="251"/>
      <c r="DY402" s="251"/>
      <c r="DZ402" s="251"/>
      <c r="EA402" s="251"/>
      <c r="EB402" s="251"/>
      <c r="EC402" s="251"/>
      <c r="ED402" s="251"/>
      <c r="EE402" s="251"/>
      <c r="EF402" s="251"/>
      <c r="EG402" s="251"/>
      <c r="EH402" s="251"/>
      <c r="EI402" s="251"/>
      <c r="EJ402" s="251"/>
      <c r="EK402" s="251"/>
      <c r="EL402" s="251"/>
      <c r="EM402" s="251"/>
      <c r="EN402" s="251"/>
      <c r="EO402" s="251"/>
      <c r="EP402" s="251"/>
      <c r="EQ402" s="251"/>
      <c r="ER402" s="251"/>
      <c r="ES402" s="251"/>
      <c r="ET402" s="251"/>
      <c r="EU402" s="251"/>
      <c r="EV402" s="251"/>
      <c r="EW402" s="251"/>
      <c r="EX402" s="251"/>
      <c r="EY402" s="251"/>
      <c r="EZ402" s="251"/>
      <c r="FA402" s="251"/>
      <c r="FB402" s="251"/>
      <c r="FC402" s="251"/>
      <c r="FD402" s="251"/>
      <c r="FE402" s="251"/>
      <c r="FF402" s="251"/>
      <c r="FG402" s="251"/>
      <c r="FH402" s="251"/>
      <c r="FI402" s="251"/>
      <c r="FJ402" s="251"/>
      <c r="FK402" s="251"/>
      <c r="FL402" s="251"/>
      <c r="FM402" s="251"/>
      <c r="FN402" s="251"/>
      <c r="FO402" s="251"/>
      <c r="FP402" s="251"/>
      <c r="FQ402" s="251"/>
      <c r="FR402" s="251"/>
      <c r="FS402" s="251"/>
      <c r="FT402" s="251"/>
      <c r="FU402" s="251"/>
      <c r="FV402" s="251"/>
      <c r="FW402" s="251"/>
      <c r="FX402" s="251"/>
      <c r="FY402" s="251"/>
      <c r="FZ402" s="251"/>
      <c r="GA402" s="251"/>
      <c r="GB402" s="251"/>
      <c r="GC402" s="251"/>
      <c r="GD402" s="251"/>
      <c r="GE402" s="251"/>
      <c r="GF402" s="251"/>
      <c r="GG402" s="251"/>
      <c r="GH402" s="251"/>
      <c r="GI402" s="251"/>
      <c r="GJ402" s="251"/>
      <c r="GK402" s="251"/>
      <c r="GL402" s="251"/>
      <c r="GM402" s="251"/>
      <c r="GN402" s="251"/>
      <c r="GO402" s="251"/>
      <c r="GP402" s="251"/>
      <c r="GQ402" s="251"/>
      <c r="GR402" s="251"/>
      <c r="GS402" s="251"/>
      <c r="GT402" s="251"/>
      <c r="GU402" s="251"/>
      <c r="GV402" s="251"/>
      <c r="GW402" s="251"/>
      <c r="GX402" s="251"/>
      <c r="GY402" s="251"/>
      <c r="GZ402" s="251"/>
      <c r="HA402" s="251"/>
      <c r="HB402" s="251"/>
      <c r="HC402" s="251"/>
      <c r="HD402" s="251"/>
      <c r="HE402" s="251"/>
      <c r="HF402" s="251"/>
      <c r="HG402" s="251"/>
      <c r="HH402" s="251"/>
      <c r="HI402" s="251"/>
      <c r="HJ402" s="251"/>
      <c r="HK402" s="251"/>
      <c r="HL402" s="251"/>
      <c r="HM402" s="251"/>
      <c r="HN402" s="251"/>
      <c r="HO402" s="251"/>
      <c r="HP402" s="251"/>
      <c r="HQ402" s="251"/>
      <c r="HR402" s="251"/>
      <c r="HS402" s="251"/>
      <c r="HT402" s="251"/>
      <c r="HU402" s="251"/>
      <c r="HV402" s="251"/>
      <c r="HW402" s="251"/>
      <c r="HX402" s="251"/>
      <c r="HY402" s="251"/>
      <c r="HZ402" s="251"/>
      <c r="IA402" s="251"/>
      <c r="IB402" s="251"/>
      <c r="IC402" s="251"/>
      <c r="ID402" s="251"/>
      <c r="IE402" s="251"/>
      <c r="IF402" s="251"/>
      <c r="IG402" s="251"/>
      <c r="IH402" s="251"/>
      <c r="II402" s="251"/>
      <c r="IJ402" s="251"/>
      <c r="IK402" s="251"/>
      <c r="IL402" s="251"/>
      <c r="IM402" s="251"/>
      <c r="IN402" s="251"/>
      <c r="IO402" s="251"/>
      <c r="IP402" s="251"/>
      <c r="IQ402" s="251"/>
      <c r="IR402" s="251"/>
      <c r="IS402" s="251"/>
      <c r="IT402" s="251"/>
      <c r="IU402" s="251"/>
      <c r="IV402" s="251"/>
    </row>
    <row r="403" spans="1:256" ht="12.75" customHeight="1">
      <c r="A403" s="822"/>
      <c r="B403" s="798"/>
      <c r="C403" s="247" t="s">
        <v>2</v>
      </c>
      <c r="D403" s="248">
        <f>D401+D402</f>
        <v>37561217</v>
      </c>
      <c r="E403" s="249">
        <f t="shared" ref="E403:P403" si="175">E401+E402</f>
        <v>28491485</v>
      </c>
      <c r="F403" s="249">
        <f t="shared" si="175"/>
        <v>0</v>
      </c>
      <c r="G403" s="249">
        <f t="shared" si="175"/>
        <v>0</v>
      </c>
      <c r="H403" s="249">
        <f t="shared" si="175"/>
        <v>0</v>
      </c>
      <c r="I403" s="249">
        <f t="shared" si="175"/>
        <v>28491485</v>
      </c>
      <c r="J403" s="249">
        <f t="shared" si="175"/>
        <v>0</v>
      </c>
      <c r="K403" s="249">
        <f t="shared" si="175"/>
        <v>0</v>
      </c>
      <c r="L403" s="249">
        <f t="shared" si="175"/>
        <v>0</v>
      </c>
      <c r="M403" s="249">
        <f t="shared" si="175"/>
        <v>9069732</v>
      </c>
      <c r="N403" s="249">
        <f t="shared" si="175"/>
        <v>9069732</v>
      </c>
      <c r="O403" s="249">
        <f t="shared" si="175"/>
        <v>0</v>
      </c>
      <c r="P403" s="249">
        <f t="shared" si="175"/>
        <v>0</v>
      </c>
      <c r="Q403" s="250"/>
      <c r="R403" s="250"/>
      <c r="S403" s="250"/>
      <c r="T403" s="250"/>
      <c r="U403" s="250"/>
      <c r="V403" s="251"/>
      <c r="W403" s="251"/>
      <c r="X403" s="251"/>
      <c r="Y403" s="251"/>
      <c r="Z403" s="251"/>
      <c r="AA403" s="251"/>
      <c r="AB403" s="251"/>
      <c r="AC403" s="251"/>
      <c r="AD403" s="251"/>
      <c r="AE403" s="251"/>
      <c r="AF403" s="251"/>
      <c r="AG403" s="251"/>
      <c r="AH403" s="251"/>
      <c r="AI403" s="251"/>
      <c r="AJ403" s="251"/>
      <c r="AK403" s="251"/>
      <c r="AL403" s="251"/>
      <c r="AM403" s="251"/>
      <c r="AN403" s="251"/>
      <c r="AO403" s="251"/>
      <c r="AP403" s="251"/>
      <c r="AQ403" s="251"/>
      <c r="AR403" s="251"/>
      <c r="AS403" s="251"/>
      <c r="AT403" s="251"/>
      <c r="AU403" s="251"/>
      <c r="AV403" s="251"/>
      <c r="AW403" s="251"/>
      <c r="AX403" s="251"/>
      <c r="AY403" s="251"/>
      <c r="AZ403" s="251"/>
      <c r="BA403" s="251"/>
      <c r="BB403" s="251"/>
      <c r="BC403" s="251"/>
      <c r="BD403" s="251"/>
      <c r="BE403" s="251"/>
      <c r="BF403" s="251"/>
      <c r="BG403" s="251"/>
      <c r="BH403" s="251"/>
      <c r="BI403" s="251"/>
      <c r="BJ403" s="251"/>
      <c r="BK403" s="251"/>
      <c r="BL403" s="251"/>
      <c r="BM403" s="251"/>
      <c r="BN403" s="251"/>
      <c r="BO403" s="251"/>
      <c r="BP403" s="251"/>
      <c r="BQ403" s="251"/>
      <c r="BR403" s="251"/>
      <c r="BS403" s="251"/>
      <c r="BT403" s="251"/>
      <c r="BU403" s="251"/>
      <c r="BV403" s="251"/>
      <c r="BW403" s="251"/>
      <c r="BX403" s="251"/>
      <c r="BY403" s="251"/>
      <c r="BZ403" s="251"/>
      <c r="CA403" s="251"/>
      <c r="CB403" s="251"/>
      <c r="CC403" s="251"/>
      <c r="CD403" s="251"/>
      <c r="CE403" s="251"/>
      <c r="CF403" s="251"/>
      <c r="CG403" s="251"/>
      <c r="CH403" s="251"/>
      <c r="CI403" s="251"/>
      <c r="CJ403" s="251"/>
      <c r="CK403" s="251"/>
      <c r="CL403" s="251"/>
      <c r="CM403" s="251"/>
      <c r="CN403" s="251"/>
      <c r="CO403" s="251"/>
      <c r="CP403" s="251"/>
      <c r="CQ403" s="251"/>
      <c r="CR403" s="251"/>
      <c r="CS403" s="251"/>
      <c r="CT403" s="251"/>
      <c r="CU403" s="251"/>
      <c r="CV403" s="251"/>
      <c r="CW403" s="251"/>
      <c r="CX403" s="251"/>
      <c r="CY403" s="251"/>
      <c r="CZ403" s="251"/>
      <c r="DA403" s="251"/>
      <c r="DB403" s="251"/>
      <c r="DC403" s="251"/>
      <c r="DD403" s="251"/>
      <c r="DE403" s="251"/>
      <c r="DF403" s="251"/>
      <c r="DG403" s="251"/>
      <c r="DH403" s="251"/>
      <c r="DI403" s="251"/>
      <c r="DJ403" s="251"/>
      <c r="DK403" s="251"/>
      <c r="DL403" s="251"/>
      <c r="DM403" s="251"/>
      <c r="DN403" s="251"/>
      <c r="DO403" s="251"/>
      <c r="DP403" s="251"/>
      <c r="DQ403" s="251"/>
      <c r="DR403" s="251"/>
      <c r="DS403" s="251"/>
      <c r="DT403" s="251"/>
      <c r="DU403" s="251"/>
      <c r="DV403" s="251"/>
      <c r="DW403" s="251"/>
      <c r="DX403" s="251"/>
      <c r="DY403" s="251"/>
      <c r="DZ403" s="251"/>
      <c r="EA403" s="251"/>
      <c r="EB403" s="251"/>
      <c r="EC403" s="251"/>
      <c r="ED403" s="251"/>
      <c r="EE403" s="251"/>
      <c r="EF403" s="251"/>
      <c r="EG403" s="251"/>
      <c r="EH403" s="251"/>
      <c r="EI403" s="251"/>
      <c r="EJ403" s="251"/>
      <c r="EK403" s="251"/>
      <c r="EL403" s="251"/>
      <c r="EM403" s="251"/>
      <c r="EN403" s="251"/>
      <c r="EO403" s="251"/>
      <c r="EP403" s="251"/>
      <c r="EQ403" s="251"/>
      <c r="ER403" s="251"/>
      <c r="ES403" s="251"/>
      <c r="ET403" s="251"/>
      <c r="EU403" s="251"/>
      <c r="EV403" s="251"/>
      <c r="EW403" s="251"/>
      <c r="EX403" s="251"/>
      <c r="EY403" s="251"/>
      <c r="EZ403" s="251"/>
      <c r="FA403" s="251"/>
      <c r="FB403" s="251"/>
      <c r="FC403" s="251"/>
      <c r="FD403" s="251"/>
      <c r="FE403" s="251"/>
      <c r="FF403" s="251"/>
      <c r="FG403" s="251"/>
      <c r="FH403" s="251"/>
      <c r="FI403" s="251"/>
      <c r="FJ403" s="251"/>
      <c r="FK403" s="251"/>
      <c r="FL403" s="251"/>
      <c r="FM403" s="251"/>
      <c r="FN403" s="251"/>
      <c r="FO403" s="251"/>
      <c r="FP403" s="251"/>
      <c r="FQ403" s="251"/>
      <c r="FR403" s="251"/>
      <c r="FS403" s="251"/>
      <c r="FT403" s="251"/>
      <c r="FU403" s="251"/>
      <c r="FV403" s="251"/>
      <c r="FW403" s="251"/>
      <c r="FX403" s="251"/>
      <c r="FY403" s="251"/>
      <c r="FZ403" s="251"/>
      <c r="GA403" s="251"/>
      <c r="GB403" s="251"/>
      <c r="GC403" s="251"/>
      <c r="GD403" s="251"/>
      <c r="GE403" s="251"/>
      <c r="GF403" s="251"/>
      <c r="GG403" s="251"/>
      <c r="GH403" s="251"/>
      <c r="GI403" s="251"/>
      <c r="GJ403" s="251"/>
      <c r="GK403" s="251"/>
      <c r="GL403" s="251"/>
      <c r="GM403" s="251"/>
      <c r="GN403" s="251"/>
      <c r="GO403" s="251"/>
      <c r="GP403" s="251"/>
      <c r="GQ403" s="251"/>
      <c r="GR403" s="251"/>
      <c r="GS403" s="251"/>
      <c r="GT403" s="251"/>
      <c r="GU403" s="251"/>
      <c r="GV403" s="251"/>
      <c r="GW403" s="251"/>
      <c r="GX403" s="251"/>
      <c r="GY403" s="251"/>
      <c r="GZ403" s="251"/>
      <c r="HA403" s="251"/>
      <c r="HB403" s="251"/>
      <c r="HC403" s="251"/>
      <c r="HD403" s="251"/>
      <c r="HE403" s="251"/>
      <c r="HF403" s="251"/>
      <c r="HG403" s="251"/>
      <c r="HH403" s="251"/>
      <c r="HI403" s="251"/>
      <c r="HJ403" s="251"/>
      <c r="HK403" s="251"/>
      <c r="HL403" s="251"/>
      <c r="HM403" s="251"/>
      <c r="HN403" s="251"/>
      <c r="HO403" s="251"/>
      <c r="HP403" s="251"/>
      <c r="HQ403" s="251"/>
      <c r="HR403" s="251"/>
      <c r="HS403" s="251"/>
      <c r="HT403" s="251"/>
      <c r="HU403" s="251"/>
      <c r="HV403" s="251"/>
      <c r="HW403" s="251"/>
      <c r="HX403" s="251"/>
      <c r="HY403" s="251"/>
      <c r="HZ403" s="251"/>
      <c r="IA403" s="251"/>
      <c r="IB403" s="251"/>
      <c r="IC403" s="251"/>
      <c r="ID403" s="251"/>
      <c r="IE403" s="251"/>
      <c r="IF403" s="251"/>
      <c r="IG403" s="251"/>
      <c r="IH403" s="251"/>
      <c r="II403" s="251"/>
      <c r="IJ403" s="251"/>
      <c r="IK403" s="251"/>
      <c r="IL403" s="251"/>
      <c r="IM403" s="251"/>
      <c r="IN403" s="251"/>
      <c r="IO403" s="251"/>
      <c r="IP403" s="251"/>
      <c r="IQ403" s="251"/>
      <c r="IR403" s="251"/>
      <c r="IS403" s="251"/>
      <c r="IT403" s="251"/>
      <c r="IU403" s="251"/>
      <c r="IV403" s="251"/>
    </row>
    <row r="404" spans="1:256" hidden="1">
      <c r="A404" s="820">
        <v>92118</v>
      </c>
      <c r="B404" s="796" t="s">
        <v>605</v>
      </c>
      <c r="C404" s="247" t="s">
        <v>0</v>
      </c>
      <c r="D404" s="248">
        <f t="shared" si="166"/>
        <v>21757709</v>
      </c>
      <c r="E404" s="249">
        <f t="shared" si="167"/>
        <v>20869194</v>
      </c>
      <c r="F404" s="249">
        <f t="shared" si="168"/>
        <v>0</v>
      </c>
      <c r="G404" s="249">
        <v>0</v>
      </c>
      <c r="H404" s="249">
        <v>0</v>
      </c>
      <c r="I404" s="249">
        <v>20869194</v>
      </c>
      <c r="J404" s="249">
        <v>0</v>
      </c>
      <c r="K404" s="249">
        <v>0</v>
      </c>
      <c r="L404" s="249">
        <v>0</v>
      </c>
      <c r="M404" s="249">
        <f t="shared" si="169"/>
        <v>888515</v>
      </c>
      <c r="N404" s="249">
        <v>888515</v>
      </c>
      <c r="O404" s="249">
        <v>0</v>
      </c>
      <c r="P404" s="249">
        <v>0</v>
      </c>
      <c r="Q404" s="250"/>
      <c r="R404" s="250"/>
      <c r="S404" s="250"/>
      <c r="T404" s="250"/>
      <c r="U404" s="250"/>
      <c r="V404" s="251"/>
      <c r="W404" s="251"/>
      <c r="X404" s="251"/>
      <c r="Y404" s="251"/>
      <c r="Z404" s="251"/>
      <c r="AA404" s="251"/>
      <c r="AB404" s="251"/>
      <c r="AC404" s="251"/>
      <c r="AD404" s="251"/>
      <c r="AE404" s="251"/>
      <c r="AF404" s="251"/>
      <c r="AG404" s="251"/>
      <c r="AH404" s="251"/>
      <c r="AI404" s="251"/>
      <c r="AJ404" s="251"/>
      <c r="AK404" s="251"/>
      <c r="AL404" s="251"/>
      <c r="AM404" s="251"/>
      <c r="AN404" s="251"/>
      <c r="AO404" s="251"/>
      <c r="AP404" s="251"/>
      <c r="AQ404" s="251"/>
      <c r="AR404" s="251"/>
      <c r="AS404" s="251"/>
      <c r="AT404" s="251"/>
      <c r="AU404" s="251"/>
      <c r="AV404" s="251"/>
      <c r="AW404" s="251"/>
      <c r="AX404" s="251"/>
      <c r="AY404" s="251"/>
      <c r="AZ404" s="251"/>
      <c r="BA404" s="251"/>
      <c r="BB404" s="251"/>
      <c r="BC404" s="251"/>
      <c r="BD404" s="251"/>
      <c r="BE404" s="251"/>
      <c r="BF404" s="251"/>
      <c r="BG404" s="251"/>
      <c r="BH404" s="251"/>
      <c r="BI404" s="251"/>
      <c r="BJ404" s="251"/>
      <c r="BK404" s="251"/>
      <c r="BL404" s="251"/>
      <c r="BM404" s="251"/>
      <c r="BN404" s="251"/>
      <c r="BO404" s="251"/>
      <c r="BP404" s="251"/>
      <c r="BQ404" s="251"/>
      <c r="BR404" s="251"/>
      <c r="BS404" s="251"/>
      <c r="BT404" s="251"/>
      <c r="BU404" s="251"/>
      <c r="BV404" s="251"/>
      <c r="BW404" s="251"/>
      <c r="BX404" s="251"/>
      <c r="BY404" s="251"/>
      <c r="BZ404" s="251"/>
      <c r="CA404" s="251"/>
      <c r="CB404" s="251"/>
      <c r="CC404" s="251"/>
      <c r="CD404" s="251"/>
      <c r="CE404" s="251"/>
      <c r="CF404" s="251"/>
      <c r="CG404" s="251"/>
      <c r="CH404" s="251"/>
      <c r="CI404" s="251"/>
      <c r="CJ404" s="251"/>
      <c r="CK404" s="251"/>
      <c r="CL404" s="251"/>
      <c r="CM404" s="251"/>
      <c r="CN404" s="251"/>
      <c r="CO404" s="251"/>
      <c r="CP404" s="251"/>
      <c r="CQ404" s="251"/>
      <c r="CR404" s="251"/>
      <c r="CS404" s="251"/>
      <c r="CT404" s="251"/>
      <c r="CU404" s="251"/>
      <c r="CV404" s="251"/>
      <c r="CW404" s="251"/>
      <c r="CX404" s="251"/>
      <c r="CY404" s="251"/>
      <c r="CZ404" s="251"/>
      <c r="DA404" s="251"/>
      <c r="DB404" s="251"/>
      <c r="DC404" s="251"/>
      <c r="DD404" s="251"/>
      <c r="DE404" s="251"/>
      <c r="DF404" s="251"/>
      <c r="DG404" s="251"/>
      <c r="DH404" s="251"/>
      <c r="DI404" s="251"/>
      <c r="DJ404" s="251"/>
      <c r="DK404" s="251"/>
      <c r="DL404" s="251"/>
      <c r="DM404" s="251"/>
      <c r="DN404" s="251"/>
      <c r="DO404" s="251"/>
      <c r="DP404" s="251"/>
      <c r="DQ404" s="251"/>
      <c r="DR404" s="251"/>
      <c r="DS404" s="251"/>
      <c r="DT404" s="251"/>
      <c r="DU404" s="251"/>
      <c r="DV404" s="251"/>
      <c r="DW404" s="251"/>
      <c r="DX404" s="251"/>
      <c r="DY404" s="251"/>
      <c r="DZ404" s="251"/>
      <c r="EA404" s="251"/>
      <c r="EB404" s="251"/>
      <c r="EC404" s="251"/>
      <c r="ED404" s="251"/>
      <c r="EE404" s="251"/>
      <c r="EF404" s="251"/>
      <c r="EG404" s="251"/>
      <c r="EH404" s="251"/>
      <c r="EI404" s="251"/>
      <c r="EJ404" s="251"/>
      <c r="EK404" s="251"/>
      <c r="EL404" s="251"/>
      <c r="EM404" s="251"/>
      <c r="EN404" s="251"/>
      <c r="EO404" s="251"/>
      <c r="EP404" s="251"/>
      <c r="EQ404" s="251"/>
      <c r="ER404" s="251"/>
      <c r="ES404" s="251"/>
      <c r="ET404" s="251"/>
      <c r="EU404" s="251"/>
      <c r="EV404" s="251"/>
      <c r="EW404" s="251"/>
      <c r="EX404" s="251"/>
      <c r="EY404" s="251"/>
      <c r="EZ404" s="251"/>
      <c r="FA404" s="251"/>
      <c r="FB404" s="251"/>
      <c r="FC404" s="251"/>
      <c r="FD404" s="251"/>
      <c r="FE404" s="251"/>
      <c r="FF404" s="251"/>
      <c r="FG404" s="251"/>
      <c r="FH404" s="251"/>
      <c r="FI404" s="251"/>
      <c r="FJ404" s="251"/>
      <c r="FK404" s="251"/>
      <c r="FL404" s="251"/>
      <c r="FM404" s="251"/>
      <c r="FN404" s="251"/>
      <c r="FO404" s="251"/>
      <c r="FP404" s="251"/>
      <c r="FQ404" s="251"/>
      <c r="FR404" s="251"/>
      <c r="FS404" s="251"/>
      <c r="FT404" s="251"/>
      <c r="FU404" s="251"/>
      <c r="FV404" s="251"/>
      <c r="FW404" s="251"/>
      <c r="FX404" s="251"/>
      <c r="FY404" s="251"/>
      <c r="FZ404" s="251"/>
      <c r="GA404" s="251"/>
      <c r="GB404" s="251"/>
      <c r="GC404" s="251"/>
      <c r="GD404" s="251"/>
      <c r="GE404" s="251"/>
      <c r="GF404" s="251"/>
      <c r="GG404" s="251"/>
      <c r="GH404" s="251"/>
      <c r="GI404" s="251"/>
      <c r="GJ404" s="251"/>
      <c r="GK404" s="251"/>
      <c r="GL404" s="251"/>
      <c r="GM404" s="251"/>
      <c r="GN404" s="251"/>
      <c r="GO404" s="251"/>
      <c r="GP404" s="251"/>
      <c r="GQ404" s="251"/>
      <c r="GR404" s="251"/>
      <c r="GS404" s="251"/>
      <c r="GT404" s="251"/>
      <c r="GU404" s="251"/>
      <c r="GV404" s="251"/>
      <c r="GW404" s="251"/>
      <c r="GX404" s="251"/>
      <c r="GY404" s="251"/>
      <c r="GZ404" s="251"/>
      <c r="HA404" s="251"/>
      <c r="HB404" s="251"/>
      <c r="HC404" s="251"/>
      <c r="HD404" s="251"/>
      <c r="HE404" s="251"/>
      <c r="HF404" s="251"/>
      <c r="HG404" s="251"/>
      <c r="HH404" s="251"/>
      <c r="HI404" s="251"/>
      <c r="HJ404" s="251"/>
      <c r="HK404" s="251"/>
      <c r="HL404" s="251"/>
      <c r="HM404" s="251"/>
      <c r="HN404" s="251"/>
      <c r="HO404" s="251"/>
      <c r="HP404" s="251"/>
      <c r="HQ404" s="251"/>
      <c r="HR404" s="251"/>
      <c r="HS404" s="251"/>
      <c r="HT404" s="251"/>
      <c r="HU404" s="251"/>
      <c r="HV404" s="251"/>
      <c r="HW404" s="251"/>
      <c r="HX404" s="251"/>
      <c r="HY404" s="251"/>
      <c r="HZ404" s="251"/>
      <c r="IA404" s="251"/>
      <c r="IB404" s="251"/>
      <c r="IC404" s="251"/>
      <c r="ID404" s="251"/>
      <c r="IE404" s="251"/>
      <c r="IF404" s="251"/>
      <c r="IG404" s="251"/>
      <c r="IH404" s="251"/>
      <c r="II404" s="251"/>
      <c r="IJ404" s="251"/>
      <c r="IK404" s="251"/>
      <c r="IL404" s="251"/>
      <c r="IM404" s="251"/>
      <c r="IN404" s="251"/>
      <c r="IO404" s="251"/>
      <c r="IP404" s="251"/>
      <c r="IQ404" s="251"/>
      <c r="IR404" s="251"/>
      <c r="IS404" s="251"/>
      <c r="IT404" s="251"/>
      <c r="IU404" s="251"/>
      <c r="IV404" s="251"/>
    </row>
    <row r="405" spans="1:256" hidden="1">
      <c r="A405" s="821"/>
      <c r="B405" s="797"/>
      <c r="C405" s="247" t="s">
        <v>1</v>
      </c>
      <c r="D405" s="248">
        <f t="shared" si="166"/>
        <v>0</v>
      </c>
      <c r="E405" s="249">
        <f t="shared" si="167"/>
        <v>0</v>
      </c>
      <c r="F405" s="249">
        <f t="shared" si="168"/>
        <v>0</v>
      </c>
      <c r="G405" s="249"/>
      <c r="H405" s="249"/>
      <c r="I405" s="249"/>
      <c r="J405" s="249"/>
      <c r="K405" s="249"/>
      <c r="L405" s="249"/>
      <c r="M405" s="249">
        <f t="shared" si="169"/>
        <v>0</v>
      </c>
      <c r="N405" s="249"/>
      <c r="O405" s="249"/>
      <c r="P405" s="249"/>
      <c r="Q405" s="250"/>
      <c r="R405" s="250"/>
      <c r="S405" s="250"/>
      <c r="T405" s="250"/>
      <c r="U405" s="250"/>
      <c r="V405" s="251"/>
      <c r="W405" s="251"/>
      <c r="X405" s="251"/>
      <c r="Y405" s="251"/>
      <c r="Z405" s="251"/>
      <c r="AA405" s="251"/>
      <c r="AB405" s="251"/>
      <c r="AC405" s="251"/>
      <c r="AD405" s="251"/>
      <c r="AE405" s="251"/>
      <c r="AF405" s="251"/>
      <c r="AG405" s="251"/>
      <c r="AH405" s="251"/>
      <c r="AI405" s="251"/>
      <c r="AJ405" s="251"/>
      <c r="AK405" s="251"/>
      <c r="AL405" s="251"/>
      <c r="AM405" s="251"/>
      <c r="AN405" s="251"/>
      <c r="AO405" s="251"/>
      <c r="AP405" s="251"/>
      <c r="AQ405" s="251"/>
      <c r="AR405" s="251"/>
      <c r="AS405" s="251"/>
      <c r="AT405" s="251"/>
      <c r="AU405" s="251"/>
      <c r="AV405" s="251"/>
      <c r="AW405" s="251"/>
      <c r="AX405" s="251"/>
      <c r="AY405" s="251"/>
      <c r="AZ405" s="251"/>
      <c r="BA405" s="251"/>
      <c r="BB405" s="251"/>
      <c r="BC405" s="251"/>
      <c r="BD405" s="251"/>
      <c r="BE405" s="251"/>
      <c r="BF405" s="251"/>
      <c r="BG405" s="251"/>
      <c r="BH405" s="251"/>
      <c r="BI405" s="251"/>
      <c r="BJ405" s="251"/>
      <c r="BK405" s="251"/>
      <c r="BL405" s="251"/>
      <c r="BM405" s="251"/>
      <c r="BN405" s="251"/>
      <c r="BO405" s="251"/>
      <c r="BP405" s="251"/>
      <c r="BQ405" s="251"/>
      <c r="BR405" s="251"/>
      <c r="BS405" s="251"/>
      <c r="BT405" s="251"/>
      <c r="BU405" s="251"/>
      <c r="BV405" s="251"/>
      <c r="BW405" s="251"/>
      <c r="BX405" s="251"/>
      <c r="BY405" s="251"/>
      <c r="BZ405" s="251"/>
      <c r="CA405" s="251"/>
      <c r="CB405" s="251"/>
      <c r="CC405" s="251"/>
      <c r="CD405" s="251"/>
      <c r="CE405" s="251"/>
      <c r="CF405" s="251"/>
      <c r="CG405" s="251"/>
      <c r="CH405" s="251"/>
      <c r="CI405" s="251"/>
      <c r="CJ405" s="251"/>
      <c r="CK405" s="251"/>
      <c r="CL405" s="251"/>
      <c r="CM405" s="251"/>
      <c r="CN405" s="251"/>
      <c r="CO405" s="251"/>
      <c r="CP405" s="251"/>
      <c r="CQ405" s="251"/>
      <c r="CR405" s="251"/>
      <c r="CS405" s="251"/>
      <c r="CT405" s="251"/>
      <c r="CU405" s="251"/>
      <c r="CV405" s="251"/>
      <c r="CW405" s="251"/>
      <c r="CX405" s="251"/>
      <c r="CY405" s="251"/>
      <c r="CZ405" s="251"/>
      <c r="DA405" s="251"/>
      <c r="DB405" s="251"/>
      <c r="DC405" s="251"/>
      <c r="DD405" s="251"/>
      <c r="DE405" s="251"/>
      <c r="DF405" s="251"/>
      <c r="DG405" s="251"/>
      <c r="DH405" s="251"/>
      <c r="DI405" s="251"/>
      <c r="DJ405" s="251"/>
      <c r="DK405" s="251"/>
      <c r="DL405" s="251"/>
      <c r="DM405" s="251"/>
      <c r="DN405" s="251"/>
      <c r="DO405" s="251"/>
      <c r="DP405" s="251"/>
      <c r="DQ405" s="251"/>
      <c r="DR405" s="251"/>
      <c r="DS405" s="251"/>
      <c r="DT405" s="251"/>
      <c r="DU405" s="251"/>
      <c r="DV405" s="251"/>
      <c r="DW405" s="251"/>
      <c r="DX405" s="251"/>
      <c r="DY405" s="251"/>
      <c r="DZ405" s="251"/>
      <c r="EA405" s="251"/>
      <c r="EB405" s="251"/>
      <c r="EC405" s="251"/>
      <c r="ED405" s="251"/>
      <c r="EE405" s="251"/>
      <c r="EF405" s="251"/>
      <c r="EG405" s="251"/>
      <c r="EH405" s="251"/>
      <c r="EI405" s="251"/>
      <c r="EJ405" s="251"/>
      <c r="EK405" s="251"/>
      <c r="EL405" s="251"/>
      <c r="EM405" s="251"/>
      <c r="EN405" s="251"/>
      <c r="EO405" s="251"/>
      <c r="EP405" s="251"/>
      <c r="EQ405" s="251"/>
      <c r="ER405" s="251"/>
      <c r="ES405" s="251"/>
      <c r="ET405" s="251"/>
      <c r="EU405" s="251"/>
      <c r="EV405" s="251"/>
      <c r="EW405" s="251"/>
      <c r="EX405" s="251"/>
      <c r="EY405" s="251"/>
      <c r="EZ405" s="251"/>
      <c r="FA405" s="251"/>
      <c r="FB405" s="251"/>
      <c r="FC405" s="251"/>
      <c r="FD405" s="251"/>
      <c r="FE405" s="251"/>
      <c r="FF405" s="251"/>
      <c r="FG405" s="251"/>
      <c r="FH405" s="251"/>
      <c r="FI405" s="251"/>
      <c r="FJ405" s="251"/>
      <c r="FK405" s="251"/>
      <c r="FL405" s="251"/>
      <c r="FM405" s="251"/>
      <c r="FN405" s="251"/>
      <c r="FO405" s="251"/>
      <c r="FP405" s="251"/>
      <c r="FQ405" s="251"/>
      <c r="FR405" s="251"/>
      <c r="FS405" s="251"/>
      <c r="FT405" s="251"/>
      <c r="FU405" s="251"/>
      <c r="FV405" s="251"/>
      <c r="FW405" s="251"/>
      <c r="FX405" s="251"/>
      <c r="FY405" s="251"/>
      <c r="FZ405" s="251"/>
      <c r="GA405" s="251"/>
      <c r="GB405" s="251"/>
      <c r="GC405" s="251"/>
      <c r="GD405" s="251"/>
      <c r="GE405" s="251"/>
      <c r="GF405" s="251"/>
      <c r="GG405" s="251"/>
      <c r="GH405" s="251"/>
      <c r="GI405" s="251"/>
      <c r="GJ405" s="251"/>
      <c r="GK405" s="251"/>
      <c r="GL405" s="251"/>
      <c r="GM405" s="251"/>
      <c r="GN405" s="251"/>
      <c r="GO405" s="251"/>
      <c r="GP405" s="251"/>
      <c r="GQ405" s="251"/>
      <c r="GR405" s="251"/>
      <c r="GS405" s="251"/>
      <c r="GT405" s="251"/>
      <c r="GU405" s="251"/>
      <c r="GV405" s="251"/>
      <c r="GW405" s="251"/>
      <c r="GX405" s="251"/>
      <c r="GY405" s="251"/>
      <c r="GZ405" s="251"/>
      <c r="HA405" s="251"/>
      <c r="HB405" s="251"/>
      <c r="HC405" s="251"/>
      <c r="HD405" s="251"/>
      <c r="HE405" s="251"/>
      <c r="HF405" s="251"/>
      <c r="HG405" s="251"/>
      <c r="HH405" s="251"/>
      <c r="HI405" s="251"/>
      <c r="HJ405" s="251"/>
      <c r="HK405" s="251"/>
      <c r="HL405" s="251"/>
      <c r="HM405" s="251"/>
      <c r="HN405" s="251"/>
      <c r="HO405" s="251"/>
      <c r="HP405" s="251"/>
      <c r="HQ405" s="251"/>
      <c r="HR405" s="251"/>
      <c r="HS405" s="251"/>
      <c r="HT405" s="251"/>
      <c r="HU405" s="251"/>
      <c r="HV405" s="251"/>
      <c r="HW405" s="251"/>
      <c r="HX405" s="251"/>
      <c r="HY405" s="251"/>
      <c r="HZ405" s="251"/>
      <c r="IA405" s="251"/>
      <c r="IB405" s="251"/>
      <c r="IC405" s="251"/>
      <c r="ID405" s="251"/>
      <c r="IE405" s="251"/>
      <c r="IF405" s="251"/>
      <c r="IG405" s="251"/>
      <c r="IH405" s="251"/>
      <c r="II405" s="251"/>
      <c r="IJ405" s="251"/>
      <c r="IK405" s="251"/>
      <c r="IL405" s="251"/>
      <c r="IM405" s="251"/>
      <c r="IN405" s="251"/>
      <c r="IO405" s="251"/>
      <c r="IP405" s="251"/>
      <c r="IQ405" s="251"/>
      <c r="IR405" s="251"/>
      <c r="IS405" s="251"/>
      <c r="IT405" s="251"/>
      <c r="IU405" s="251"/>
      <c r="IV405" s="251"/>
    </row>
    <row r="406" spans="1:256" hidden="1">
      <c r="A406" s="822"/>
      <c r="B406" s="798"/>
      <c r="C406" s="247" t="s">
        <v>2</v>
      </c>
      <c r="D406" s="248">
        <f>D404+D405</f>
        <v>21757709</v>
      </c>
      <c r="E406" s="249">
        <f t="shared" ref="E406:P406" si="176">E404+E405</f>
        <v>20869194</v>
      </c>
      <c r="F406" s="249">
        <f t="shared" si="176"/>
        <v>0</v>
      </c>
      <c r="G406" s="249">
        <f t="shared" si="176"/>
        <v>0</v>
      </c>
      <c r="H406" s="249">
        <f t="shared" si="176"/>
        <v>0</v>
      </c>
      <c r="I406" s="249">
        <f t="shared" si="176"/>
        <v>20869194</v>
      </c>
      <c r="J406" s="249">
        <f t="shared" si="176"/>
        <v>0</v>
      </c>
      <c r="K406" s="249">
        <f t="shared" si="176"/>
        <v>0</v>
      </c>
      <c r="L406" s="249">
        <f t="shared" si="176"/>
        <v>0</v>
      </c>
      <c r="M406" s="249">
        <f t="shared" si="176"/>
        <v>888515</v>
      </c>
      <c r="N406" s="249">
        <f t="shared" si="176"/>
        <v>888515</v>
      </c>
      <c r="O406" s="249">
        <f t="shared" si="176"/>
        <v>0</v>
      </c>
      <c r="P406" s="249">
        <f t="shared" si="176"/>
        <v>0</v>
      </c>
      <c r="Q406" s="250"/>
      <c r="R406" s="250"/>
      <c r="S406" s="250"/>
      <c r="T406" s="250"/>
      <c r="U406" s="250"/>
      <c r="V406" s="251"/>
      <c r="W406" s="251"/>
      <c r="X406" s="251"/>
      <c r="Y406" s="251"/>
      <c r="Z406" s="251"/>
      <c r="AA406" s="251"/>
      <c r="AB406" s="251"/>
      <c r="AC406" s="251"/>
      <c r="AD406" s="251"/>
      <c r="AE406" s="251"/>
      <c r="AF406" s="251"/>
      <c r="AG406" s="251"/>
      <c r="AH406" s="251"/>
      <c r="AI406" s="251"/>
      <c r="AJ406" s="251"/>
      <c r="AK406" s="251"/>
      <c r="AL406" s="251"/>
      <c r="AM406" s="251"/>
      <c r="AN406" s="251"/>
      <c r="AO406" s="251"/>
      <c r="AP406" s="251"/>
      <c r="AQ406" s="251"/>
      <c r="AR406" s="251"/>
      <c r="AS406" s="251"/>
      <c r="AT406" s="251"/>
      <c r="AU406" s="251"/>
      <c r="AV406" s="251"/>
      <c r="AW406" s="251"/>
      <c r="AX406" s="251"/>
      <c r="AY406" s="251"/>
      <c r="AZ406" s="251"/>
      <c r="BA406" s="251"/>
      <c r="BB406" s="251"/>
      <c r="BC406" s="251"/>
      <c r="BD406" s="251"/>
      <c r="BE406" s="251"/>
      <c r="BF406" s="251"/>
      <c r="BG406" s="251"/>
      <c r="BH406" s="251"/>
      <c r="BI406" s="251"/>
      <c r="BJ406" s="251"/>
      <c r="BK406" s="251"/>
      <c r="BL406" s="251"/>
      <c r="BM406" s="251"/>
      <c r="BN406" s="251"/>
      <c r="BO406" s="251"/>
      <c r="BP406" s="251"/>
      <c r="BQ406" s="251"/>
      <c r="BR406" s="251"/>
      <c r="BS406" s="251"/>
      <c r="BT406" s="251"/>
      <c r="BU406" s="251"/>
      <c r="BV406" s="251"/>
      <c r="BW406" s="251"/>
      <c r="BX406" s="251"/>
      <c r="BY406" s="251"/>
      <c r="BZ406" s="251"/>
      <c r="CA406" s="251"/>
      <c r="CB406" s="251"/>
      <c r="CC406" s="251"/>
      <c r="CD406" s="251"/>
      <c r="CE406" s="251"/>
      <c r="CF406" s="251"/>
      <c r="CG406" s="251"/>
      <c r="CH406" s="251"/>
      <c r="CI406" s="251"/>
      <c r="CJ406" s="251"/>
      <c r="CK406" s="251"/>
      <c r="CL406" s="251"/>
      <c r="CM406" s="251"/>
      <c r="CN406" s="251"/>
      <c r="CO406" s="251"/>
      <c r="CP406" s="251"/>
      <c r="CQ406" s="251"/>
      <c r="CR406" s="251"/>
      <c r="CS406" s="251"/>
      <c r="CT406" s="251"/>
      <c r="CU406" s="251"/>
      <c r="CV406" s="251"/>
      <c r="CW406" s="251"/>
      <c r="CX406" s="251"/>
      <c r="CY406" s="251"/>
      <c r="CZ406" s="251"/>
      <c r="DA406" s="251"/>
      <c r="DB406" s="251"/>
      <c r="DC406" s="251"/>
      <c r="DD406" s="251"/>
      <c r="DE406" s="251"/>
      <c r="DF406" s="251"/>
      <c r="DG406" s="251"/>
      <c r="DH406" s="251"/>
      <c r="DI406" s="251"/>
      <c r="DJ406" s="251"/>
      <c r="DK406" s="251"/>
      <c r="DL406" s="251"/>
      <c r="DM406" s="251"/>
      <c r="DN406" s="251"/>
      <c r="DO406" s="251"/>
      <c r="DP406" s="251"/>
      <c r="DQ406" s="251"/>
      <c r="DR406" s="251"/>
      <c r="DS406" s="251"/>
      <c r="DT406" s="251"/>
      <c r="DU406" s="251"/>
      <c r="DV406" s="251"/>
      <c r="DW406" s="251"/>
      <c r="DX406" s="251"/>
      <c r="DY406" s="251"/>
      <c r="DZ406" s="251"/>
      <c r="EA406" s="251"/>
      <c r="EB406" s="251"/>
      <c r="EC406" s="251"/>
      <c r="ED406" s="251"/>
      <c r="EE406" s="251"/>
      <c r="EF406" s="251"/>
      <c r="EG406" s="251"/>
      <c r="EH406" s="251"/>
      <c r="EI406" s="251"/>
      <c r="EJ406" s="251"/>
      <c r="EK406" s="251"/>
      <c r="EL406" s="251"/>
      <c r="EM406" s="251"/>
      <c r="EN406" s="251"/>
      <c r="EO406" s="251"/>
      <c r="EP406" s="251"/>
      <c r="EQ406" s="251"/>
      <c r="ER406" s="251"/>
      <c r="ES406" s="251"/>
      <c r="ET406" s="251"/>
      <c r="EU406" s="251"/>
      <c r="EV406" s="251"/>
      <c r="EW406" s="251"/>
      <c r="EX406" s="251"/>
      <c r="EY406" s="251"/>
      <c r="EZ406" s="251"/>
      <c r="FA406" s="251"/>
      <c r="FB406" s="251"/>
      <c r="FC406" s="251"/>
      <c r="FD406" s="251"/>
      <c r="FE406" s="251"/>
      <c r="FF406" s="251"/>
      <c r="FG406" s="251"/>
      <c r="FH406" s="251"/>
      <c r="FI406" s="251"/>
      <c r="FJ406" s="251"/>
      <c r="FK406" s="251"/>
      <c r="FL406" s="251"/>
      <c r="FM406" s="251"/>
      <c r="FN406" s="251"/>
      <c r="FO406" s="251"/>
      <c r="FP406" s="251"/>
      <c r="FQ406" s="251"/>
      <c r="FR406" s="251"/>
      <c r="FS406" s="251"/>
      <c r="FT406" s="251"/>
      <c r="FU406" s="251"/>
      <c r="FV406" s="251"/>
      <c r="FW406" s="251"/>
      <c r="FX406" s="251"/>
      <c r="FY406" s="251"/>
      <c r="FZ406" s="251"/>
      <c r="GA406" s="251"/>
      <c r="GB406" s="251"/>
      <c r="GC406" s="251"/>
      <c r="GD406" s="251"/>
      <c r="GE406" s="251"/>
      <c r="GF406" s="251"/>
      <c r="GG406" s="251"/>
      <c r="GH406" s="251"/>
      <c r="GI406" s="251"/>
      <c r="GJ406" s="251"/>
      <c r="GK406" s="251"/>
      <c r="GL406" s="251"/>
      <c r="GM406" s="251"/>
      <c r="GN406" s="251"/>
      <c r="GO406" s="251"/>
      <c r="GP406" s="251"/>
      <c r="GQ406" s="251"/>
      <c r="GR406" s="251"/>
      <c r="GS406" s="251"/>
      <c r="GT406" s="251"/>
      <c r="GU406" s="251"/>
      <c r="GV406" s="251"/>
      <c r="GW406" s="251"/>
      <c r="GX406" s="251"/>
      <c r="GY406" s="251"/>
      <c r="GZ406" s="251"/>
      <c r="HA406" s="251"/>
      <c r="HB406" s="251"/>
      <c r="HC406" s="251"/>
      <c r="HD406" s="251"/>
      <c r="HE406" s="251"/>
      <c r="HF406" s="251"/>
      <c r="HG406" s="251"/>
      <c r="HH406" s="251"/>
      <c r="HI406" s="251"/>
      <c r="HJ406" s="251"/>
      <c r="HK406" s="251"/>
      <c r="HL406" s="251"/>
      <c r="HM406" s="251"/>
      <c r="HN406" s="251"/>
      <c r="HO406" s="251"/>
      <c r="HP406" s="251"/>
      <c r="HQ406" s="251"/>
      <c r="HR406" s="251"/>
      <c r="HS406" s="251"/>
      <c r="HT406" s="251"/>
      <c r="HU406" s="251"/>
      <c r="HV406" s="251"/>
      <c r="HW406" s="251"/>
      <c r="HX406" s="251"/>
      <c r="HY406" s="251"/>
      <c r="HZ406" s="251"/>
      <c r="IA406" s="251"/>
      <c r="IB406" s="251"/>
      <c r="IC406" s="251"/>
      <c r="ID406" s="251"/>
      <c r="IE406" s="251"/>
      <c r="IF406" s="251"/>
      <c r="IG406" s="251"/>
      <c r="IH406" s="251"/>
      <c r="II406" s="251"/>
      <c r="IJ406" s="251"/>
      <c r="IK406" s="251"/>
      <c r="IL406" s="251"/>
      <c r="IM406" s="251"/>
      <c r="IN406" s="251"/>
      <c r="IO406" s="251"/>
      <c r="IP406" s="251"/>
      <c r="IQ406" s="251"/>
      <c r="IR406" s="251"/>
      <c r="IS406" s="251"/>
      <c r="IT406" s="251"/>
      <c r="IU406" s="251"/>
      <c r="IV406" s="251"/>
    </row>
    <row r="407" spans="1:256" ht="12.75" customHeight="1">
      <c r="A407" s="820">
        <v>92120</v>
      </c>
      <c r="B407" s="796" t="s">
        <v>166</v>
      </c>
      <c r="C407" s="247" t="s">
        <v>0</v>
      </c>
      <c r="D407" s="248">
        <f t="shared" si="166"/>
        <v>3972634</v>
      </c>
      <c r="E407" s="249">
        <f t="shared" si="167"/>
        <v>3972634</v>
      </c>
      <c r="F407" s="249">
        <f t="shared" si="168"/>
        <v>100000</v>
      </c>
      <c r="G407" s="249">
        <v>25000</v>
      </c>
      <c r="H407" s="249">
        <v>75000</v>
      </c>
      <c r="I407" s="249">
        <v>1880000</v>
      </c>
      <c r="J407" s="249">
        <v>0</v>
      </c>
      <c r="K407" s="249">
        <v>1992634</v>
      </c>
      <c r="L407" s="249">
        <v>0</v>
      </c>
      <c r="M407" s="249">
        <f t="shared" si="169"/>
        <v>0</v>
      </c>
      <c r="N407" s="249">
        <v>0</v>
      </c>
      <c r="O407" s="249">
        <v>0</v>
      </c>
      <c r="P407" s="249">
        <v>0</v>
      </c>
      <c r="Q407" s="250"/>
      <c r="R407" s="250"/>
      <c r="S407" s="250"/>
      <c r="T407" s="250"/>
      <c r="U407" s="250"/>
      <c r="V407" s="251"/>
      <c r="W407" s="251"/>
      <c r="X407" s="251"/>
      <c r="Y407" s="251"/>
      <c r="Z407" s="251"/>
      <c r="AA407" s="251"/>
      <c r="AB407" s="251"/>
      <c r="AC407" s="251"/>
      <c r="AD407" s="251"/>
      <c r="AE407" s="251"/>
      <c r="AF407" s="251"/>
      <c r="AG407" s="251"/>
      <c r="AH407" s="251"/>
      <c r="AI407" s="251"/>
      <c r="AJ407" s="251"/>
      <c r="AK407" s="251"/>
      <c r="AL407" s="251"/>
      <c r="AM407" s="251"/>
      <c r="AN407" s="251"/>
      <c r="AO407" s="251"/>
      <c r="AP407" s="251"/>
      <c r="AQ407" s="251"/>
      <c r="AR407" s="251"/>
      <c r="AS407" s="251"/>
      <c r="AT407" s="251"/>
      <c r="AU407" s="251"/>
      <c r="AV407" s="251"/>
      <c r="AW407" s="251"/>
      <c r="AX407" s="251"/>
      <c r="AY407" s="251"/>
      <c r="AZ407" s="251"/>
      <c r="BA407" s="251"/>
      <c r="BB407" s="251"/>
      <c r="BC407" s="251"/>
      <c r="BD407" s="251"/>
      <c r="BE407" s="251"/>
      <c r="BF407" s="251"/>
      <c r="BG407" s="251"/>
      <c r="BH407" s="251"/>
      <c r="BI407" s="251"/>
      <c r="BJ407" s="251"/>
      <c r="BK407" s="251"/>
      <c r="BL407" s="251"/>
      <c r="BM407" s="251"/>
      <c r="BN407" s="251"/>
      <c r="BO407" s="251"/>
      <c r="BP407" s="251"/>
      <c r="BQ407" s="251"/>
      <c r="BR407" s="251"/>
      <c r="BS407" s="251"/>
      <c r="BT407" s="251"/>
      <c r="BU407" s="251"/>
      <c r="BV407" s="251"/>
      <c r="BW407" s="251"/>
      <c r="BX407" s="251"/>
      <c r="BY407" s="251"/>
      <c r="BZ407" s="251"/>
      <c r="CA407" s="251"/>
      <c r="CB407" s="251"/>
      <c r="CC407" s="251"/>
      <c r="CD407" s="251"/>
      <c r="CE407" s="251"/>
      <c r="CF407" s="251"/>
      <c r="CG407" s="251"/>
      <c r="CH407" s="251"/>
      <c r="CI407" s="251"/>
      <c r="CJ407" s="251"/>
      <c r="CK407" s="251"/>
      <c r="CL407" s="251"/>
      <c r="CM407" s="251"/>
      <c r="CN407" s="251"/>
      <c r="CO407" s="251"/>
      <c r="CP407" s="251"/>
      <c r="CQ407" s="251"/>
      <c r="CR407" s="251"/>
      <c r="CS407" s="251"/>
      <c r="CT407" s="251"/>
      <c r="CU407" s="251"/>
      <c r="CV407" s="251"/>
      <c r="CW407" s="251"/>
      <c r="CX407" s="251"/>
      <c r="CY407" s="251"/>
      <c r="CZ407" s="251"/>
      <c r="DA407" s="251"/>
      <c r="DB407" s="251"/>
      <c r="DC407" s="251"/>
      <c r="DD407" s="251"/>
      <c r="DE407" s="251"/>
      <c r="DF407" s="251"/>
      <c r="DG407" s="251"/>
      <c r="DH407" s="251"/>
      <c r="DI407" s="251"/>
      <c r="DJ407" s="251"/>
      <c r="DK407" s="251"/>
      <c r="DL407" s="251"/>
      <c r="DM407" s="251"/>
      <c r="DN407" s="251"/>
      <c r="DO407" s="251"/>
      <c r="DP407" s="251"/>
      <c r="DQ407" s="251"/>
      <c r="DR407" s="251"/>
      <c r="DS407" s="251"/>
      <c r="DT407" s="251"/>
      <c r="DU407" s="251"/>
      <c r="DV407" s="251"/>
      <c r="DW407" s="251"/>
      <c r="DX407" s="251"/>
      <c r="DY407" s="251"/>
      <c r="DZ407" s="251"/>
      <c r="EA407" s="251"/>
      <c r="EB407" s="251"/>
      <c r="EC407" s="251"/>
      <c r="ED407" s="251"/>
      <c r="EE407" s="251"/>
      <c r="EF407" s="251"/>
      <c r="EG407" s="251"/>
      <c r="EH407" s="251"/>
      <c r="EI407" s="251"/>
      <c r="EJ407" s="251"/>
      <c r="EK407" s="251"/>
      <c r="EL407" s="251"/>
      <c r="EM407" s="251"/>
      <c r="EN407" s="251"/>
      <c r="EO407" s="251"/>
      <c r="EP407" s="251"/>
      <c r="EQ407" s="251"/>
      <c r="ER407" s="251"/>
      <c r="ES407" s="251"/>
      <c r="ET407" s="251"/>
      <c r="EU407" s="251"/>
      <c r="EV407" s="251"/>
      <c r="EW407" s="251"/>
      <c r="EX407" s="251"/>
      <c r="EY407" s="251"/>
      <c r="EZ407" s="251"/>
      <c r="FA407" s="251"/>
      <c r="FB407" s="251"/>
      <c r="FC407" s="251"/>
      <c r="FD407" s="251"/>
      <c r="FE407" s="251"/>
      <c r="FF407" s="251"/>
      <c r="FG407" s="251"/>
      <c r="FH407" s="251"/>
      <c r="FI407" s="251"/>
      <c r="FJ407" s="251"/>
      <c r="FK407" s="251"/>
      <c r="FL407" s="251"/>
      <c r="FM407" s="251"/>
      <c r="FN407" s="251"/>
      <c r="FO407" s="251"/>
      <c r="FP407" s="251"/>
      <c r="FQ407" s="251"/>
      <c r="FR407" s="251"/>
      <c r="FS407" s="251"/>
      <c r="FT407" s="251"/>
      <c r="FU407" s="251"/>
      <c r="FV407" s="251"/>
      <c r="FW407" s="251"/>
      <c r="FX407" s="251"/>
      <c r="FY407" s="251"/>
      <c r="FZ407" s="251"/>
      <c r="GA407" s="251"/>
      <c r="GB407" s="251"/>
      <c r="GC407" s="251"/>
      <c r="GD407" s="251"/>
      <c r="GE407" s="251"/>
      <c r="GF407" s="251"/>
      <c r="GG407" s="251"/>
      <c r="GH407" s="251"/>
      <c r="GI407" s="251"/>
      <c r="GJ407" s="251"/>
      <c r="GK407" s="251"/>
      <c r="GL407" s="251"/>
      <c r="GM407" s="251"/>
      <c r="GN407" s="251"/>
      <c r="GO407" s="251"/>
      <c r="GP407" s="251"/>
      <c r="GQ407" s="251"/>
      <c r="GR407" s="251"/>
      <c r="GS407" s="251"/>
      <c r="GT407" s="251"/>
      <c r="GU407" s="251"/>
      <c r="GV407" s="251"/>
      <c r="GW407" s="251"/>
      <c r="GX407" s="251"/>
      <c r="GY407" s="251"/>
      <c r="GZ407" s="251"/>
      <c r="HA407" s="251"/>
      <c r="HB407" s="251"/>
      <c r="HC407" s="251"/>
      <c r="HD407" s="251"/>
      <c r="HE407" s="251"/>
      <c r="HF407" s="251"/>
      <c r="HG407" s="251"/>
      <c r="HH407" s="251"/>
      <c r="HI407" s="251"/>
      <c r="HJ407" s="251"/>
      <c r="HK407" s="251"/>
      <c r="HL407" s="251"/>
      <c r="HM407" s="251"/>
      <c r="HN407" s="251"/>
      <c r="HO407" s="251"/>
      <c r="HP407" s="251"/>
      <c r="HQ407" s="251"/>
      <c r="HR407" s="251"/>
      <c r="HS407" s="251"/>
      <c r="HT407" s="251"/>
      <c r="HU407" s="251"/>
      <c r="HV407" s="251"/>
      <c r="HW407" s="251"/>
      <c r="HX407" s="251"/>
      <c r="HY407" s="251"/>
      <c r="HZ407" s="251"/>
      <c r="IA407" s="251"/>
      <c r="IB407" s="251"/>
      <c r="IC407" s="251"/>
      <c r="ID407" s="251"/>
      <c r="IE407" s="251"/>
      <c r="IF407" s="251"/>
      <c r="IG407" s="251"/>
      <c r="IH407" s="251"/>
      <c r="II407" s="251"/>
      <c r="IJ407" s="251"/>
      <c r="IK407" s="251"/>
      <c r="IL407" s="251"/>
      <c r="IM407" s="251"/>
      <c r="IN407" s="251"/>
      <c r="IO407" s="251"/>
      <c r="IP407" s="251"/>
      <c r="IQ407" s="251"/>
      <c r="IR407" s="251"/>
      <c r="IS407" s="251"/>
      <c r="IT407" s="251"/>
      <c r="IU407" s="251"/>
      <c r="IV407" s="251"/>
    </row>
    <row r="408" spans="1:256" ht="12.75" customHeight="1">
      <c r="A408" s="821"/>
      <c r="B408" s="797"/>
      <c r="C408" s="247" t="s">
        <v>1</v>
      </c>
      <c r="D408" s="248">
        <f t="shared" si="166"/>
        <v>31113128</v>
      </c>
      <c r="E408" s="249">
        <f t="shared" si="167"/>
        <v>31113128</v>
      </c>
      <c r="F408" s="249">
        <f t="shared" si="168"/>
        <v>0</v>
      </c>
      <c r="G408" s="249"/>
      <c r="H408" s="249"/>
      <c r="I408" s="249">
        <f>-419758-10752</f>
        <v>-430510</v>
      </c>
      <c r="J408" s="249"/>
      <c r="K408" s="249">
        <f>29561417+428427+143667+2083+686600+121164+118026+20828+16822+2968+51000+9000+314092+55428+10299+1817</f>
        <v>31543638</v>
      </c>
      <c r="L408" s="249"/>
      <c r="M408" s="249">
        <f t="shared" si="169"/>
        <v>0</v>
      </c>
      <c r="N408" s="249"/>
      <c r="O408" s="249"/>
      <c r="P408" s="249"/>
      <c r="Q408" s="250"/>
      <c r="R408" s="250"/>
      <c r="S408" s="250"/>
      <c r="T408" s="250"/>
      <c r="U408" s="250"/>
      <c r="V408" s="251"/>
      <c r="W408" s="251"/>
      <c r="X408" s="251"/>
      <c r="Y408" s="251"/>
      <c r="Z408" s="251"/>
      <c r="AA408" s="251"/>
      <c r="AB408" s="251"/>
      <c r="AC408" s="251"/>
      <c r="AD408" s="251"/>
      <c r="AE408" s="251"/>
      <c r="AF408" s="251"/>
      <c r="AG408" s="251"/>
      <c r="AH408" s="251"/>
      <c r="AI408" s="251"/>
      <c r="AJ408" s="251"/>
      <c r="AK408" s="251"/>
      <c r="AL408" s="251"/>
      <c r="AM408" s="251"/>
      <c r="AN408" s="251"/>
      <c r="AO408" s="251"/>
      <c r="AP408" s="251"/>
      <c r="AQ408" s="251"/>
      <c r="AR408" s="251"/>
      <c r="AS408" s="251"/>
      <c r="AT408" s="251"/>
      <c r="AU408" s="251"/>
      <c r="AV408" s="251"/>
      <c r="AW408" s="251"/>
      <c r="AX408" s="251"/>
      <c r="AY408" s="251"/>
      <c r="AZ408" s="251"/>
      <c r="BA408" s="251"/>
      <c r="BB408" s="251"/>
      <c r="BC408" s="251"/>
      <c r="BD408" s="251"/>
      <c r="BE408" s="251"/>
      <c r="BF408" s="251"/>
      <c r="BG408" s="251"/>
      <c r="BH408" s="251"/>
      <c r="BI408" s="251"/>
      <c r="BJ408" s="251"/>
      <c r="BK408" s="251"/>
      <c r="BL408" s="251"/>
      <c r="BM408" s="251"/>
      <c r="BN408" s="251"/>
      <c r="BO408" s="251"/>
      <c r="BP408" s="251"/>
      <c r="BQ408" s="251"/>
      <c r="BR408" s="251"/>
      <c r="BS408" s="251"/>
      <c r="BT408" s="251"/>
      <c r="BU408" s="251"/>
      <c r="BV408" s="251"/>
      <c r="BW408" s="251"/>
      <c r="BX408" s="251"/>
      <c r="BY408" s="251"/>
      <c r="BZ408" s="251"/>
      <c r="CA408" s="251"/>
      <c r="CB408" s="251"/>
      <c r="CC408" s="251"/>
      <c r="CD408" s="251"/>
      <c r="CE408" s="251"/>
      <c r="CF408" s="251"/>
      <c r="CG408" s="251"/>
      <c r="CH408" s="251"/>
      <c r="CI408" s="251"/>
      <c r="CJ408" s="251"/>
      <c r="CK408" s="251"/>
      <c r="CL408" s="251"/>
      <c r="CM408" s="251"/>
      <c r="CN408" s="251"/>
      <c r="CO408" s="251"/>
      <c r="CP408" s="251"/>
      <c r="CQ408" s="251"/>
      <c r="CR408" s="251"/>
      <c r="CS408" s="251"/>
      <c r="CT408" s="251"/>
      <c r="CU408" s="251"/>
      <c r="CV408" s="251"/>
      <c r="CW408" s="251"/>
      <c r="CX408" s="251"/>
      <c r="CY408" s="251"/>
      <c r="CZ408" s="251"/>
      <c r="DA408" s="251"/>
      <c r="DB408" s="251"/>
      <c r="DC408" s="251"/>
      <c r="DD408" s="251"/>
      <c r="DE408" s="251"/>
      <c r="DF408" s="251"/>
      <c r="DG408" s="251"/>
      <c r="DH408" s="251"/>
      <c r="DI408" s="251"/>
      <c r="DJ408" s="251"/>
      <c r="DK408" s="251"/>
      <c r="DL408" s="251"/>
      <c r="DM408" s="251"/>
      <c r="DN408" s="251"/>
      <c r="DO408" s="251"/>
      <c r="DP408" s="251"/>
      <c r="DQ408" s="251"/>
      <c r="DR408" s="251"/>
      <c r="DS408" s="251"/>
      <c r="DT408" s="251"/>
      <c r="DU408" s="251"/>
      <c r="DV408" s="251"/>
      <c r="DW408" s="251"/>
      <c r="DX408" s="251"/>
      <c r="DY408" s="251"/>
      <c r="DZ408" s="251"/>
      <c r="EA408" s="251"/>
      <c r="EB408" s="251"/>
      <c r="EC408" s="251"/>
      <c r="ED408" s="251"/>
      <c r="EE408" s="251"/>
      <c r="EF408" s="251"/>
      <c r="EG408" s="251"/>
      <c r="EH408" s="251"/>
      <c r="EI408" s="251"/>
      <c r="EJ408" s="251"/>
      <c r="EK408" s="251"/>
      <c r="EL408" s="251"/>
      <c r="EM408" s="251"/>
      <c r="EN408" s="251"/>
      <c r="EO408" s="251"/>
      <c r="EP408" s="251"/>
      <c r="EQ408" s="251"/>
      <c r="ER408" s="251"/>
      <c r="ES408" s="251"/>
      <c r="ET408" s="251"/>
      <c r="EU408" s="251"/>
      <c r="EV408" s="251"/>
      <c r="EW408" s="251"/>
      <c r="EX408" s="251"/>
      <c r="EY408" s="251"/>
      <c r="EZ408" s="251"/>
      <c r="FA408" s="251"/>
      <c r="FB408" s="251"/>
      <c r="FC408" s="251"/>
      <c r="FD408" s="251"/>
      <c r="FE408" s="251"/>
      <c r="FF408" s="251"/>
      <c r="FG408" s="251"/>
      <c r="FH408" s="251"/>
      <c r="FI408" s="251"/>
      <c r="FJ408" s="251"/>
      <c r="FK408" s="251"/>
      <c r="FL408" s="251"/>
      <c r="FM408" s="251"/>
      <c r="FN408" s="251"/>
      <c r="FO408" s="251"/>
      <c r="FP408" s="251"/>
      <c r="FQ408" s="251"/>
      <c r="FR408" s="251"/>
      <c r="FS408" s="251"/>
      <c r="FT408" s="251"/>
      <c r="FU408" s="251"/>
      <c r="FV408" s="251"/>
      <c r="FW408" s="251"/>
      <c r="FX408" s="251"/>
      <c r="FY408" s="251"/>
      <c r="FZ408" s="251"/>
      <c r="GA408" s="251"/>
      <c r="GB408" s="251"/>
      <c r="GC408" s="251"/>
      <c r="GD408" s="251"/>
      <c r="GE408" s="251"/>
      <c r="GF408" s="251"/>
      <c r="GG408" s="251"/>
      <c r="GH408" s="251"/>
      <c r="GI408" s="251"/>
      <c r="GJ408" s="251"/>
      <c r="GK408" s="251"/>
      <c r="GL408" s="251"/>
      <c r="GM408" s="251"/>
      <c r="GN408" s="251"/>
      <c r="GO408" s="251"/>
      <c r="GP408" s="251"/>
      <c r="GQ408" s="251"/>
      <c r="GR408" s="251"/>
      <c r="GS408" s="251"/>
      <c r="GT408" s="251"/>
      <c r="GU408" s="251"/>
      <c r="GV408" s="251"/>
      <c r="GW408" s="251"/>
      <c r="GX408" s="251"/>
      <c r="GY408" s="251"/>
      <c r="GZ408" s="251"/>
      <c r="HA408" s="251"/>
      <c r="HB408" s="251"/>
      <c r="HC408" s="251"/>
      <c r="HD408" s="251"/>
      <c r="HE408" s="251"/>
      <c r="HF408" s="251"/>
      <c r="HG408" s="251"/>
      <c r="HH408" s="251"/>
      <c r="HI408" s="251"/>
      <c r="HJ408" s="251"/>
      <c r="HK408" s="251"/>
      <c r="HL408" s="251"/>
      <c r="HM408" s="251"/>
      <c r="HN408" s="251"/>
      <c r="HO408" s="251"/>
      <c r="HP408" s="251"/>
      <c r="HQ408" s="251"/>
      <c r="HR408" s="251"/>
      <c r="HS408" s="251"/>
      <c r="HT408" s="251"/>
      <c r="HU408" s="251"/>
      <c r="HV408" s="251"/>
      <c r="HW408" s="251"/>
      <c r="HX408" s="251"/>
      <c r="HY408" s="251"/>
      <c r="HZ408" s="251"/>
      <c r="IA408" s="251"/>
      <c r="IB408" s="251"/>
      <c r="IC408" s="251"/>
      <c r="ID408" s="251"/>
      <c r="IE408" s="251"/>
      <c r="IF408" s="251"/>
      <c r="IG408" s="251"/>
      <c r="IH408" s="251"/>
      <c r="II408" s="251"/>
      <c r="IJ408" s="251"/>
      <c r="IK408" s="251"/>
      <c r="IL408" s="251"/>
      <c r="IM408" s="251"/>
      <c r="IN408" s="251"/>
      <c r="IO408" s="251"/>
      <c r="IP408" s="251"/>
      <c r="IQ408" s="251"/>
      <c r="IR408" s="251"/>
      <c r="IS408" s="251"/>
      <c r="IT408" s="251"/>
      <c r="IU408" s="251"/>
      <c r="IV408" s="251"/>
    </row>
    <row r="409" spans="1:256" ht="12.75" customHeight="1">
      <c r="A409" s="822"/>
      <c r="B409" s="798"/>
      <c r="C409" s="247" t="s">
        <v>2</v>
      </c>
      <c r="D409" s="248">
        <f>D407+D408</f>
        <v>35085762</v>
      </c>
      <c r="E409" s="249">
        <f t="shared" ref="E409:P409" si="177">E407+E408</f>
        <v>35085762</v>
      </c>
      <c r="F409" s="249">
        <f t="shared" si="177"/>
        <v>100000</v>
      </c>
      <c r="G409" s="249">
        <f t="shared" si="177"/>
        <v>25000</v>
      </c>
      <c r="H409" s="249">
        <f t="shared" si="177"/>
        <v>75000</v>
      </c>
      <c r="I409" s="249">
        <f t="shared" si="177"/>
        <v>1449490</v>
      </c>
      <c r="J409" s="249">
        <f t="shared" si="177"/>
        <v>0</v>
      </c>
      <c r="K409" s="249">
        <f t="shared" si="177"/>
        <v>33536272</v>
      </c>
      <c r="L409" s="249">
        <f t="shared" si="177"/>
        <v>0</v>
      </c>
      <c r="M409" s="249">
        <f t="shared" si="177"/>
        <v>0</v>
      </c>
      <c r="N409" s="249">
        <f t="shared" si="177"/>
        <v>0</v>
      </c>
      <c r="O409" s="249">
        <f t="shared" si="177"/>
        <v>0</v>
      </c>
      <c r="P409" s="249">
        <f t="shared" si="177"/>
        <v>0</v>
      </c>
      <c r="Q409" s="250"/>
      <c r="R409" s="250"/>
      <c r="S409" s="250"/>
      <c r="T409" s="250"/>
      <c r="U409" s="250"/>
      <c r="V409" s="251"/>
      <c r="W409" s="251"/>
      <c r="X409" s="251"/>
      <c r="Y409" s="251"/>
      <c r="Z409" s="251"/>
      <c r="AA409" s="251"/>
      <c r="AB409" s="251"/>
      <c r="AC409" s="251"/>
      <c r="AD409" s="251"/>
      <c r="AE409" s="251"/>
      <c r="AF409" s="251"/>
      <c r="AG409" s="251"/>
      <c r="AH409" s="251"/>
      <c r="AI409" s="251"/>
      <c r="AJ409" s="251"/>
      <c r="AK409" s="251"/>
      <c r="AL409" s="251"/>
      <c r="AM409" s="251"/>
      <c r="AN409" s="251"/>
      <c r="AO409" s="251"/>
      <c r="AP409" s="251"/>
      <c r="AQ409" s="251"/>
      <c r="AR409" s="251"/>
      <c r="AS409" s="251"/>
      <c r="AT409" s="251"/>
      <c r="AU409" s="251"/>
      <c r="AV409" s="251"/>
      <c r="AW409" s="251"/>
      <c r="AX409" s="251"/>
      <c r="AY409" s="251"/>
      <c r="AZ409" s="251"/>
      <c r="BA409" s="251"/>
      <c r="BB409" s="251"/>
      <c r="BC409" s="251"/>
      <c r="BD409" s="251"/>
      <c r="BE409" s="251"/>
      <c r="BF409" s="251"/>
      <c r="BG409" s="251"/>
      <c r="BH409" s="251"/>
      <c r="BI409" s="251"/>
      <c r="BJ409" s="251"/>
      <c r="BK409" s="251"/>
      <c r="BL409" s="251"/>
      <c r="BM409" s="251"/>
      <c r="BN409" s="251"/>
      <c r="BO409" s="251"/>
      <c r="BP409" s="251"/>
      <c r="BQ409" s="251"/>
      <c r="BR409" s="251"/>
      <c r="BS409" s="251"/>
      <c r="BT409" s="251"/>
      <c r="BU409" s="251"/>
      <c r="BV409" s="251"/>
      <c r="BW409" s="251"/>
      <c r="BX409" s="251"/>
      <c r="BY409" s="251"/>
      <c r="BZ409" s="251"/>
      <c r="CA409" s="251"/>
      <c r="CB409" s="251"/>
      <c r="CC409" s="251"/>
      <c r="CD409" s="251"/>
      <c r="CE409" s="251"/>
      <c r="CF409" s="251"/>
      <c r="CG409" s="251"/>
      <c r="CH409" s="251"/>
      <c r="CI409" s="251"/>
      <c r="CJ409" s="251"/>
      <c r="CK409" s="251"/>
      <c r="CL409" s="251"/>
      <c r="CM409" s="251"/>
      <c r="CN409" s="251"/>
      <c r="CO409" s="251"/>
      <c r="CP409" s="251"/>
      <c r="CQ409" s="251"/>
      <c r="CR409" s="251"/>
      <c r="CS409" s="251"/>
      <c r="CT409" s="251"/>
      <c r="CU409" s="251"/>
      <c r="CV409" s="251"/>
      <c r="CW409" s="251"/>
      <c r="CX409" s="251"/>
      <c r="CY409" s="251"/>
      <c r="CZ409" s="251"/>
      <c r="DA409" s="251"/>
      <c r="DB409" s="251"/>
      <c r="DC409" s="251"/>
      <c r="DD409" s="251"/>
      <c r="DE409" s="251"/>
      <c r="DF409" s="251"/>
      <c r="DG409" s="251"/>
      <c r="DH409" s="251"/>
      <c r="DI409" s="251"/>
      <c r="DJ409" s="251"/>
      <c r="DK409" s="251"/>
      <c r="DL409" s="251"/>
      <c r="DM409" s="251"/>
      <c r="DN409" s="251"/>
      <c r="DO409" s="251"/>
      <c r="DP409" s="251"/>
      <c r="DQ409" s="251"/>
      <c r="DR409" s="251"/>
      <c r="DS409" s="251"/>
      <c r="DT409" s="251"/>
      <c r="DU409" s="251"/>
      <c r="DV409" s="251"/>
      <c r="DW409" s="251"/>
      <c r="DX409" s="251"/>
      <c r="DY409" s="251"/>
      <c r="DZ409" s="251"/>
      <c r="EA409" s="251"/>
      <c r="EB409" s="251"/>
      <c r="EC409" s="251"/>
      <c r="ED409" s="251"/>
      <c r="EE409" s="251"/>
      <c r="EF409" s="251"/>
      <c r="EG409" s="251"/>
      <c r="EH409" s="251"/>
      <c r="EI409" s="251"/>
      <c r="EJ409" s="251"/>
      <c r="EK409" s="251"/>
      <c r="EL409" s="251"/>
      <c r="EM409" s="251"/>
      <c r="EN409" s="251"/>
      <c r="EO409" s="251"/>
      <c r="EP409" s="251"/>
      <c r="EQ409" s="251"/>
      <c r="ER409" s="251"/>
      <c r="ES409" s="251"/>
      <c r="ET409" s="251"/>
      <c r="EU409" s="251"/>
      <c r="EV409" s="251"/>
      <c r="EW409" s="251"/>
      <c r="EX409" s="251"/>
      <c r="EY409" s="251"/>
      <c r="EZ409" s="251"/>
      <c r="FA409" s="251"/>
      <c r="FB409" s="251"/>
      <c r="FC409" s="251"/>
      <c r="FD409" s="251"/>
      <c r="FE409" s="251"/>
      <c r="FF409" s="251"/>
      <c r="FG409" s="251"/>
      <c r="FH409" s="251"/>
      <c r="FI409" s="251"/>
      <c r="FJ409" s="251"/>
      <c r="FK409" s="251"/>
      <c r="FL409" s="251"/>
      <c r="FM409" s="251"/>
      <c r="FN409" s="251"/>
      <c r="FO409" s="251"/>
      <c r="FP409" s="251"/>
      <c r="FQ409" s="251"/>
      <c r="FR409" s="251"/>
      <c r="FS409" s="251"/>
      <c r="FT409" s="251"/>
      <c r="FU409" s="251"/>
      <c r="FV409" s="251"/>
      <c r="FW409" s="251"/>
      <c r="FX409" s="251"/>
      <c r="FY409" s="251"/>
      <c r="FZ409" s="251"/>
      <c r="GA409" s="251"/>
      <c r="GB409" s="251"/>
      <c r="GC409" s="251"/>
      <c r="GD409" s="251"/>
      <c r="GE409" s="251"/>
      <c r="GF409" s="251"/>
      <c r="GG409" s="251"/>
      <c r="GH409" s="251"/>
      <c r="GI409" s="251"/>
      <c r="GJ409" s="251"/>
      <c r="GK409" s="251"/>
      <c r="GL409" s="251"/>
      <c r="GM409" s="251"/>
      <c r="GN409" s="251"/>
      <c r="GO409" s="251"/>
      <c r="GP409" s="251"/>
      <c r="GQ409" s="251"/>
      <c r="GR409" s="251"/>
      <c r="GS409" s="251"/>
      <c r="GT409" s="251"/>
      <c r="GU409" s="251"/>
      <c r="GV409" s="251"/>
      <c r="GW409" s="251"/>
      <c r="GX409" s="251"/>
      <c r="GY409" s="251"/>
      <c r="GZ409" s="251"/>
      <c r="HA409" s="251"/>
      <c r="HB409" s="251"/>
      <c r="HC409" s="251"/>
      <c r="HD409" s="251"/>
      <c r="HE409" s="251"/>
      <c r="HF409" s="251"/>
      <c r="HG409" s="251"/>
      <c r="HH409" s="251"/>
      <c r="HI409" s="251"/>
      <c r="HJ409" s="251"/>
      <c r="HK409" s="251"/>
      <c r="HL409" s="251"/>
      <c r="HM409" s="251"/>
      <c r="HN409" s="251"/>
      <c r="HO409" s="251"/>
      <c r="HP409" s="251"/>
      <c r="HQ409" s="251"/>
      <c r="HR409" s="251"/>
      <c r="HS409" s="251"/>
      <c r="HT409" s="251"/>
      <c r="HU409" s="251"/>
      <c r="HV409" s="251"/>
      <c r="HW409" s="251"/>
      <c r="HX409" s="251"/>
      <c r="HY409" s="251"/>
      <c r="HZ409" s="251"/>
      <c r="IA409" s="251"/>
      <c r="IB409" s="251"/>
      <c r="IC409" s="251"/>
      <c r="ID409" s="251"/>
      <c r="IE409" s="251"/>
      <c r="IF409" s="251"/>
      <c r="IG409" s="251"/>
      <c r="IH409" s="251"/>
      <c r="II409" s="251"/>
      <c r="IJ409" s="251"/>
      <c r="IK409" s="251"/>
      <c r="IL409" s="251"/>
      <c r="IM409" s="251"/>
      <c r="IN409" s="251"/>
      <c r="IO409" s="251"/>
      <c r="IP409" s="251"/>
      <c r="IQ409" s="251"/>
      <c r="IR409" s="251"/>
      <c r="IS409" s="251"/>
      <c r="IT409" s="251"/>
      <c r="IU409" s="251"/>
      <c r="IV409" s="251"/>
    </row>
    <row r="410" spans="1:256" ht="12.75" customHeight="1">
      <c r="A410" s="820">
        <v>92195</v>
      </c>
      <c r="B410" s="796" t="s">
        <v>115</v>
      </c>
      <c r="C410" s="247" t="s">
        <v>0</v>
      </c>
      <c r="D410" s="248">
        <f t="shared" si="166"/>
        <v>13213636</v>
      </c>
      <c r="E410" s="249">
        <f t="shared" si="167"/>
        <v>12081282</v>
      </c>
      <c r="F410" s="249">
        <f t="shared" si="168"/>
        <v>5241570</v>
      </c>
      <c r="G410" s="249">
        <v>99000</v>
      </c>
      <c r="H410" s="249">
        <v>5142570</v>
      </c>
      <c r="I410" s="249">
        <v>5925000</v>
      </c>
      <c r="J410" s="249">
        <v>501000</v>
      </c>
      <c r="K410" s="249">
        <v>413712</v>
      </c>
      <c r="L410" s="249">
        <v>0</v>
      </c>
      <c r="M410" s="249">
        <f t="shared" si="169"/>
        <v>1132354</v>
      </c>
      <c r="N410" s="249">
        <v>1132354</v>
      </c>
      <c r="O410" s="249">
        <v>0</v>
      </c>
      <c r="P410" s="249">
        <v>0</v>
      </c>
      <c r="Q410" s="250"/>
      <c r="R410" s="250"/>
      <c r="S410" s="250"/>
      <c r="T410" s="250"/>
      <c r="U410" s="250"/>
      <c r="V410" s="251"/>
      <c r="W410" s="251"/>
      <c r="X410" s="251"/>
      <c r="Y410" s="251"/>
      <c r="Z410" s="251"/>
      <c r="AA410" s="251"/>
      <c r="AB410" s="251"/>
      <c r="AC410" s="251"/>
      <c r="AD410" s="251"/>
      <c r="AE410" s="251"/>
      <c r="AF410" s="251"/>
      <c r="AG410" s="251"/>
      <c r="AH410" s="251"/>
      <c r="AI410" s="251"/>
      <c r="AJ410" s="251"/>
      <c r="AK410" s="251"/>
      <c r="AL410" s="251"/>
      <c r="AM410" s="251"/>
      <c r="AN410" s="251"/>
      <c r="AO410" s="251"/>
      <c r="AP410" s="251"/>
      <c r="AQ410" s="251"/>
      <c r="AR410" s="251"/>
      <c r="AS410" s="251"/>
      <c r="AT410" s="251"/>
      <c r="AU410" s="251"/>
      <c r="AV410" s="251"/>
      <c r="AW410" s="251"/>
      <c r="AX410" s="251"/>
      <c r="AY410" s="251"/>
      <c r="AZ410" s="251"/>
      <c r="BA410" s="251"/>
      <c r="BB410" s="251"/>
      <c r="BC410" s="251"/>
      <c r="BD410" s="251"/>
      <c r="BE410" s="251"/>
      <c r="BF410" s="251"/>
      <c r="BG410" s="251"/>
      <c r="BH410" s="251"/>
      <c r="BI410" s="251"/>
      <c r="BJ410" s="251"/>
      <c r="BK410" s="251"/>
      <c r="BL410" s="251"/>
      <c r="BM410" s="251"/>
      <c r="BN410" s="251"/>
      <c r="BO410" s="251"/>
      <c r="BP410" s="251"/>
      <c r="BQ410" s="251"/>
      <c r="BR410" s="251"/>
      <c r="BS410" s="251"/>
      <c r="BT410" s="251"/>
      <c r="BU410" s="251"/>
      <c r="BV410" s="251"/>
      <c r="BW410" s="251"/>
      <c r="BX410" s="251"/>
      <c r="BY410" s="251"/>
      <c r="BZ410" s="251"/>
      <c r="CA410" s="251"/>
      <c r="CB410" s="251"/>
      <c r="CC410" s="251"/>
      <c r="CD410" s="251"/>
      <c r="CE410" s="251"/>
      <c r="CF410" s="251"/>
      <c r="CG410" s="251"/>
      <c r="CH410" s="251"/>
      <c r="CI410" s="251"/>
      <c r="CJ410" s="251"/>
      <c r="CK410" s="251"/>
      <c r="CL410" s="251"/>
      <c r="CM410" s="251"/>
      <c r="CN410" s="251"/>
      <c r="CO410" s="251"/>
      <c r="CP410" s="251"/>
      <c r="CQ410" s="251"/>
      <c r="CR410" s="251"/>
      <c r="CS410" s="251"/>
      <c r="CT410" s="251"/>
      <c r="CU410" s="251"/>
      <c r="CV410" s="251"/>
      <c r="CW410" s="251"/>
      <c r="CX410" s="251"/>
      <c r="CY410" s="251"/>
      <c r="CZ410" s="251"/>
      <c r="DA410" s="251"/>
      <c r="DB410" s="251"/>
      <c r="DC410" s="251"/>
      <c r="DD410" s="251"/>
      <c r="DE410" s="251"/>
      <c r="DF410" s="251"/>
      <c r="DG410" s="251"/>
      <c r="DH410" s="251"/>
      <c r="DI410" s="251"/>
      <c r="DJ410" s="251"/>
      <c r="DK410" s="251"/>
      <c r="DL410" s="251"/>
      <c r="DM410" s="251"/>
      <c r="DN410" s="251"/>
      <c r="DO410" s="251"/>
      <c r="DP410" s="251"/>
      <c r="DQ410" s="251"/>
      <c r="DR410" s="251"/>
      <c r="DS410" s="251"/>
      <c r="DT410" s="251"/>
      <c r="DU410" s="251"/>
      <c r="DV410" s="251"/>
      <c r="DW410" s="251"/>
      <c r="DX410" s="251"/>
      <c r="DY410" s="251"/>
      <c r="DZ410" s="251"/>
      <c r="EA410" s="251"/>
      <c r="EB410" s="251"/>
      <c r="EC410" s="251"/>
      <c r="ED410" s="251"/>
      <c r="EE410" s="251"/>
      <c r="EF410" s="251"/>
      <c r="EG410" s="251"/>
      <c r="EH410" s="251"/>
      <c r="EI410" s="251"/>
      <c r="EJ410" s="251"/>
      <c r="EK410" s="251"/>
      <c r="EL410" s="251"/>
      <c r="EM410" s="251"/>
      <c r="EN410" s="251"/>
      <c r="EO410" s="251"/>
      <c r="EP410" s="251"/>
      <c r="EQ410" s="251"/>
      <c r="ER410" s="251"/>
      <c r="ES410" s="251"/>
      <c r="ET410" s="251"/>
      <c r="EU410" s="251"/>
      <c r="EV410" s="251"/>
      <c r="EW410" s="251"/>
      <c r="EX410" s="251"/>
      <c r="EY410" s="251"/>
      <c r="EZ410" s="251"/>
      <c r="FA410" s="251"/>
      <c r="FB410" s="251"/>
      <c r="FC410" s="251"/>
      <c r="FD410" s="251"/>
      <c r="FE410" s="251"/>
      <c r="FF410" s="251"/>
      <c r="FG410" s="251"/>
      <c r="FH410" s="251"/>
      <c r="FI410" s="251"/>
      <c r="FJ410" s="251"/>
      <c r="FK410" s="251"/>
      <c r="FL410" s="251"/>
      <c r="FM410" s="251"/>
      <c r="FN410" s="251"/>
      <c r="FO410" s="251"/>
      <c r="FP410" s="251"/>
      <c r="FQ410" s="251"/>
      <c r="FR410" s="251"/>
      <c r="FS410" s="251"/>
      <c r="FT410" s="251"/>
      <c r="FU410" s="251"/>
      <c r="FV410" s="251"/>
      <c r="FW410" s="251"/>
      <c r="FX410" s="251"/>
      <c r="FY410" s="251"/>
      <c r="FZ410" s="251"/>
      <c r="GA410" s="251"/>
      <c r="GB410" s="251"/>
      <c r="GC410" s="251"/>
      <c r="GD410" s="251"/>
      <c r="GE410" s="251"/>
      <c r="GF410" s="251"/>
      <c r="GG410" s="251"/>
      <c r="GH410" s="251"/>
      <c r="GI410" s="251"/>
      <c r="GJ410" s="251"/>
      <c r="GK410" s="251"/>
      <c r="GL410" s="251"/>
      <c r="GM410" s="251"/>
      <c r="GN410" s="251"/>
      <c r="GO410" s="251"/>
      <c r="GP410" s="251"/>
      <c r="GQ410" s="251"/>
      <c r="GR410" s="251"/>
      <c r="GS410" s="251"/>
      <c r="GT410" s="251"/>
      <c r="GU410" s="251"/>
      <c r="GV410" s="251"/>
      <c r="GW410" s="251"/>
      <c r="GX410" s="251"/>
      <c r="GY410" s="251"/>
      <c r="GZ410" s="251"/>
      <c r="HA410" s="251"/>
      <c r="HB410" s="251"/>
      <c r="HC410" s="251"/>
      <c r="HD410" s="251"/>
      <c r="HE410" s="251"/>
      <c r="HF410" s="251"/>
      <c r="HG410" s="251"/>
      <c r="HH410" s="251"/>
      <c r="HI410" s="251"/>
      <c r="HJ410" s="251"/>
      <c r="HK410" s="251"/>
      <c r="HL410" s="251"/>
      <c r="HM410" s="251"/>
      <c r="HN410" s="251"/>
      <c r="HO410" s="251"/>
      <c r="HP410" s="251"/>
      <c r="HQ410" s="251"/>
      <c r="HR410" s="251"/>
      <c r="HS410" s="251"/>
      <c r="HT410" s="251"/>
      <c r="HU410" s="251"/>
      <c r="HV410" s="251"/>
      <c r="HW410" s="251"/>
      <c r="HX410" s="251"/>
      <c r="HY410" s="251"/>
      <c r="HZ410" s="251"/>
      <c r="IA410" s="251"/>
      <c r="IB410" s="251"/>
      <c r="IC410" s="251"/>
      <c r="ID410" s="251"/>
      <c r="IE410" s="251"/>
      <c r="IF410" s="251"/>
      <c r="IG410" s="251"/>
      <c r="IH410" s="251"/>
      <c r="II410" s="251"/>
      <c r="IJ410" s="251"/>
      <c r="IK410" s="251"/>
      <c r="IL410" s="251"/>
      <c r="IM410" s="251"/>
      <c r="IN410" s="251"/>
      <c r="IO410" s="251"/>
      <c r="IP410" s="251"/>
      <c r="IQ410" s="251"/>
      <c r="IR410" s="251"/>
      <c r="IS410" s="251"/>
      <c r="IT410" s="251"/>
      <c r="IU410" s="251"/>
      <c r="IV410" s="251"/>
    </row>
    <row r="411" spans="1:256" ht="12.75" customHeight="1">
      <c r="A411" s="821"/>
      <c r="B411" s="797"/>
      <c r="C411" s="247" t="s">
        <v>1</v>
      </c>
      <c r="D411" s="248">
        <f t="shared" si="166"/>
        <v>2055000</v>
      </c>
      <c r="E411" s="249">
        <f t="shared" si="167"/>
        <v>1714158</v>
      </c>
      <c r="F411" s="249">
        <f t="shared" si="168"/>
        <v>1765000</v>
      </c>
      <c r="G411" s="249"/>
      <c r="H411" s="249">
        <f>32000+1733000</f>
        <v>1765000</v>
      </c>
      <c r="I411" s="249">
        <v>-50842</v>
      </c>
      <c r="J411" s="249"/>
      <c r="K411" s="249"/>
      <c r="L411" s="249"/>
      <c r="M411" s="249">
        <f t="shared" si="169"/>
        <v>340842</v>
      </c>
      <c r="N411" s="249">
        <f>290000+50842</f>
        <v>340842</v>
      </c>
      <c r="O411" s="249"/>
      <c r="P411" s="249"/>
      <c r="Q411" s="250"/>
      <c r="R411" s="250"/>
      <c r="S411" s="250"/>
      <c r="T411" s="250"/>
      <c r="U411" s="250"/>
      <c r="V411" s="251"/>
      <c r="W411" s="251"/>
      <c r="X411" s="251"/>
      <c r="Y411" s="251"/>
      <c r="Z411" s="251"/>
      <c r="AA411" s="251"/>
      <c r="AB411" s="251"/>
      <c r="AC411" s="251"/>
      <c r="AD411" s="251"/>
      <c r="AE411" s="251"/>
      <c r="AF411" s="251"/>
      <c r="AG411" s="251"/>
      <c r="AH411" s="251"/>
      <c r="AI411" s="251"/>
      <c r="AJ411" s="251"/>
      <c r="AK411" s="251"/>
      <c r="AL411" s="251"/>
      <c r="AM411" s="251"/>
      <c r="AN411" s="251"/>
      <c r="AO411" s="251"/>
      <c r="AP411" s="251"/>
      <c r="AQ411" s="251"/>
      <c r="AR411" s="251"/>
      <c r="AS411" s="251"/>
      <c r="AT411" s="251"/>
      <c r="AU411" s="251"/>
      <c r="AV411" s="251"/>
      <c r="AW411" s="251"/>
      <c r="AX411" s="251"/>
      <c r="AY411" s="251"/>
      <c r="AZ411" s="251"/>
      <c r="BA411" s="251"/>
      <c r="BB411" s="251"/>
      <c r="BC411" s="251"/>
      <c r="BD411" s="251"/>
      <c r="BE411" s="251"/>
      <c r="BF411" s="251"/>
      <c r="BG411" s="251"/>
      <c r="BH411" s="251"/>
      <c r="BI411" s="251"/>
      <c r="BJ411" s="251"/>
      <c r="BK411" s="251"/>
      <c r="BL411" s="251"/>
      <c r="BM411" s="251"/>
      <c r="BN411" s="251"/>
      <c r="BO411" s="251"/>
      <c r="BP411" s="251"/>
      <c r="BQ411" s="251"/>
      <c r="BR411" s="251"/>
      <c r="BS411" s="251"/>
      <c r="BT411" s="251"/>
      <c r="BU411" s="251"/>
      <c r="BV411" s="251"/>
      <c r="BW411" s="251"/>
      <c r="BX411" s="251"/>
      <c r="BY411" s="251"/>
      <c r="BZ411" s="251"/>
      <c r="CA411" s="251"/>
      <c r="CB411" s="251"/>
      <c r="CC411" s="251"/>
      <c r="CD411" s="251"/>
      <c r="CE411" s="251"/>
      <c r="CF411" s="251"/>
      <c r="CG411" s="251"/>
      <c r="CH411" s="251"/>
      <c r="CI411" s="251"/>
      <c r="CJ411" s="251"/>
      <c r="CK411" s="251"/>
      <c r="CL411" s="251"/>
      <c r="CM411" s="251"/>
      <c r="CN411" s="251"/>
      <c r="CO411" s="251"/>
      <c r="CP411" s="251"/>
      <c r="CQ411" s="251"/>
      <c r="CR411" s="251"/>
      <c r="CS411" s="251"/>
      <c r="CT411" s="251"/>
      <c r="CU411" s="251"/>
      <c r="CV411" s="251"/>
      <c r="CW411" s="251"/>
      <c r="CX411" s="251"/>
      <c r="CY411" s="251"/>
      <c r="CZ411" s="251"/>
      <c r="DA411" s="251"/>
      <c r="DB411" s="251"/>
      <c r="DC411" s="251"/>
      <c r="DD411" s="251"/>
      <c r="DE411" s="251"/>
      <c r="DF411" s="251"/>
      <c r="DG411" s="251"/>
      <c r="DH411" s="251"/>
      <c r="DI411" s="251"/>
      <c r="DJ411" s="251"/>
      <c r="DK411" s="251"/>
      <c r="DL411" s="251"/>
      <c r="DM411" s="251"/>
      <c r="DN411" s="251"/>
      <c r="DO411" s="251"/>
      <c r="DP411" s="251"/>
      <c r="DQ411" s="251"/>
      <c r="DR411" s="251"/>
      <c r="DS411" s="251"/>
      <c r="DT411" s="251"/>
      <c r="DU411" s="251"/>
      <c r="DV411" s="251"/>
      <c r="DW411" s="251"/>
      <c r="DX411" s="251"/>
      <c r="DY411" s="251"/>
      <c r="DZ411" s="251"/>
      <c r="EA411" s="251"/>
      <c r="EB411" s="251"/>
      <c r="EC411" s="251"/>
      <c r="ED411" s="251"/>
      <c r="EE411" s="251"/>
      <c r="EF411" s="251"/>
      <c r="EG411" s="251"/>
      <c r="EH411" s="251"/>
      <c r="EI411" s="251"/>
      <c r="EJ411" s="251"/>
      <c r="EK411" s="251"/>
      <c r="EL411" s="251"/>
      <c r="EM411" s="251"/>
      <c r="EN411" s="251"/>
      <c r="EO411" s="251"/>
      <c r="EP411" s="251"/>
      <c r="EQ411" s="251"/>
      <c r="ER411" s="251"/>
      <c r="ES411" s="251"/>
      <c r="ET411" s="251"/>
      <c r="EU411" s="251"/>
      <c r="EV411" s="251"/>
      <c r="EW411" s="251"/>
      <c r="EX411" s="251"/>
      <c r="EY411" s="251"/>
      <c r="EZ411" s="251"/>
      <c r="FA411" s="251"/>
      <c r="FB411" s="251"/>
      <c r="FC411" s="251"/>
      <c r="FD411" s="251"/>
      <c r="FE411" s="251"/>
      <c r="FF411" s="251"/>
      <c r="FG411" s="251"/>
      <c r="FH411" s="251"/>
      <c r="FI411" s="251"/>
      <c r="FJ411" s="251"/>
      <c r="FK411" s="251"/>
      <c r="FL411" s="251"/>
      <c r="FM411" s="251"/>
      <c r="FN411" s="251"/>
      <c r="FO411" s="251"/>
      <c r="FP411" s="251"/>
      <c r="FQ411" s="251"/>
      <c r="FR411" s="251"/>
      <c r="FS411" s="251"/>
      <c r="FT411" s="251"/>
      <c r="FU411" s="251"/>
      <c r="FV411" s="251"/>
      <c r="FW411" s="251"/>
      <c r="FX411" s="251"/>
      <c r="FY411" s="251"/>
      <c r="FZ411" s="251"/>
      <c r="GA411" s="251"/>
      <c r="GB411" s="251"/>
      <c r="GC411" s="251"/>
      <c r="GD411" s="251"/>
      <c r="GE411" s="251"/>
      <c r="GF411" s="251"/>
      <c r="GG411" s="251"/>
      <c r="GH411" s="251"/>
      <c r="GI411" s="251"/>
      <c r="GJ411" s="251"/>
      <c r="GK411" s="251"/>
      <c r="GL411" s="251"/>
      <c r="GM411" s="251"/>
      <c r="GN411" s="251"/>
      <c r="GO411" s="251"/>
      <c r="GP411" s="251"/>
      <c r="GQ411" s="251"/>
      <c r="GR411" s="251"/>
      <c r="GS411" s="251"/>
      <c r="GT411" s="251"/>
      <c r="GU411" s="251"/>
      <c r="GV411" s="251"/>
      <c r="GW411" s="251"/>
      <c r="GX411" s="251"/>
      <c r="GY411" s="251"/>
      <c r="GZ411" s="251"/>
      <c r="HA411" s="251"/>
      <c r="HB411" s="251"/>
      <c r="HC411" s="251"/>
      <c r="HD411" s="251"/>
      <c r="HE411" s="251"/>
      <c r="HF411" s="251"/>
      <c r="HG411" s="251"/>
      <c r="HH411" s="251"/>
      <c r="HI411" s="251"/>
      <c r="HJ411" s="251"/>
      <c r="HK411" s="251"/>
      <c r="HL411" s="251"/>
      <c r="HM411" s="251"/>
      <c r="HN411" s="251"/>
      <c r="HO411" s="251"/>
      <c r="HP411" s="251"/>
      <c r="HQ411" s="251"/>
      <c r="HR411" s="251"/>
      <c r="HS411" s="251"/>
      <c r="HT411" s="251"/>
      <c r="HU411" s="251"/>
      <c r="HV411" s="251"/>
      <c r="HW411" s="251"/>
      <c r="HX411" s="251"/>
      <c r="HY411" s="251"/>
      <c r="HZ411" s="251"/>
      <c r="IA411" s="251"/>
      <c r="IB411" s="251"/>
      <c r="IC411" s="251"/>
      <c r="ID411" s="251"/>
      <c r="IE411" s="251"/>
      <c r="IF411" s="251"/>
      <c r="IG411" s="251"/>
      <c r="IH411" s="251"/>
      <c r="II411" s="251"/>
      <c r="IJ411" s="251"/>
      <c r="IK411" s="251"/>
      <c r="IL411" s="251"/>
      <c r="IM411" s="251"/>
      <c r="IN411" s="251"/>
      <c r="IO411" s="251"/>
      <c r="IP411" s="251"/>
      <c r="IQ411" s="251"/>
      <c r="IR411" s="251"/>
      <c r="IS411" s="251"/>
      <c r="IT411" s="251"/>
      <c r="IU411" s="251"/>
      <c r="IV411" s="251"/>
    </row>
    <row r="412" spans="1:256" ht="12.75" customHeight="1">
      <c r="A412" s="822"/>
      <c r="B412" s="798"/>
      <c r="C412" s="247" t="s">
        <v>2</v>
      </c>
      <c r="D412" s="248">
        <f>D410+D411</f>
        <v>15268636</v>
      </c>
      <c r="E412" s="249">
        <f t="shared" ref="E412:P412" si="178">E410+E411</f>
        <v>13795440</v>
      </c>
      <c r="F412" s="249">
        <f t="shared" si="178"/>
        <v>7006570</v>
      </c>
      <c r="G412" s="249">
        <f t="shared" si="178"/>
        <v>99000</v>
      </c>
      <c r="H412" s="249">
        <f t="shared" si="178"/>
        <v>6907570</v>
      </c>
      <c r="I412" s="249">
        <f t="shared" si="178"/>
        <v>5874158</v>
      </c>
      <c r="J412" s="249">
        <f t="shared" si="178"/>
        <v>501000</v>
      </c>
      <c r="K412" s="249">
        <f t="shared" si="178"/>
        <v>413712</v>
      </c>
      <c r="L412" s="249">
        <f t="shared" si="178"/>
        <v>0</v>
      </c>
      <c r="M412" s="249">
        <f t="shared" si="178"/>
        <v>1473196</v>
      </c>
      <c r="N412" s="249">
        <f t="shared" si="178"/>
        <v>1473196</v>
      </c>
      <c r="O412" s="249">
        <f t="shared" si="178"/>
        <v>0</v>
      </c>
      <c r="P412" s="249">
        <f t="shared" si="178"/>
        <v>0</v>
      </c>
      <c r="Q412" s="250"/>
      <c r="R412" s="250"/>
      <c r="S412" s="250"/>
      <c r="T412" s="250"/>
      <c r="U412" s="250"/>
      <c r="V412" s="251"/>
      <c r="W412" s="251"/>
      <c r="X412" s="251"/>
      <c r="Y412" s="251"/>
      <c r="Z412" s="251"/>
      <c r="AA412" s="251"/>
      <c r="AB412" s="251"/>
      <c r="AC412" s="251"/>
      <c r="AD412" s="251"/>
      <c r="AE412" s="251"/>
      <c r="AF412" s="251"/>
      <c r="AG412" s="251"/>
      <c r="AH412" s="251"/>
      <c r="AI412" s="251"/>
      <c r="AJ412" s="251"/>
      <c r="AK412" s="251"/>
      <c r="AL412" s="251"/>
      <c r="AM412" s="251"/>
      <c r="AN412" s="251"/>
      <c r="AO412" s="251"/>
      <c r="AP412" s="251"/>
      <c r="AQ412" s="251"/>
      <c r="AR412" s="251"/>
      <c r="AS412" s="251"/>
      <c r="AT412" s="251"/>
      <c r="AU412" s="251"/>
      <c r="AV412" s="251"/>
      <c r="AW412" s="251"/>
      <c r="AX412" s="251"/>
      <c r="AY412" s="251"/>
      <c r="AZ412" s="251"/>
      <c r="BA412" s="251"/>
      <c r="BB412" s="251"/>
      <c r="BC412" s="251"/>
      <c r="BD412" s="251"/>
      <c r="BE412" s="251"/>
      <c r="BF412" s="251"/>
      <c r="BG412" s="251"/>
      <c r="BH412" s="251"/>
      <c r="BI412" s="251"/>
      <c r="BJ412" s="251"/>
      <c r="BK412" s="251"/>
      <c r="BL412" s="251"/>
      <c r="BM412" s="251"/>
      <c r="BN412" s="251"/>
      <c r="BO412" s="251"/>
      <c r="BP412" s="251"/>
      <c r="BQ412" s="251"/>
      <c r="BR412" s="251"/>
      <c r="BS412" s="251"/>
      <c r="BT412" s="251"/>
      <c r="BU412" s="251"/>
      <c r="BV412" s="251"/>
      <c r="BW412" s="251"/>
      <c r="BX412" s="251"/>
      <c r="BY412" s="251"/>
      <c r="BZ412" s="251"/>
      <c r="CA412" s="251"/>
      <c r="CB412" s="251"/>
      <c r="CC412" s="251"/>
      <c r="CD412" s="251"/>
      <c r="CE412" s="251"/>
      <c r="CF412" s="251"/>
      <c r="CG412" s="251"/>
      <c r="CH412" s="251"/>
      <c r="CI412" s="251"/>
      <c r="CJ412" s="251"/>
      <c r="CK412" s="251"/>
      <c r="CL412" s="251"/>
      <c r="CM412" s="251"/>
      <c r="CN412" s="251"/>
      <c r="CO412" s="251"/>
      <c r="CP412" s="251"/>
      <c r="CQ412" s="251"/>
      <c r="CR412" s="251"/>
      <c r="CS412" s="251"/>
      <c r="CT412" s="251"/>
      <c r="CU412" s="251"/>
      <c r="CV412" s="251"/>
      <c r="CW412" s="251"/>
      <c r="CX412" s="251"/>
      <c r="CY412" s="251"/>
      <c r="CZ412" s="251"/>
      <c r="DA412" s="251"/>
      <c r="DB412" s="251"/>
      <c r="DC412" s="251"/>
      <c r="DD412" s="251"/>
      <c r="DE412" s="251"/>
      <c r="DF412" s="251"/>
      <c r="DG412" s="251"/>
      <c r="DH412" s="251"/>
      <c r="DI412" s="251"/>
      <c r="DJ412" s="251"/>
      <c r="DK412" s="251"/>
      <c r="DL412" s="251"/>
      <c r="DM412" s="251"/>
      <c r="DN412" s="251"/>
      <c r="DO412" s="251"/>
      <c r="DP412" s="251"/>
      <c r="DQ412" s="251"/>
      <c r="DR412" s="251"/>
      <c r="DS412" s="251"/>
      <c r="DT412" s="251"/>
      <c r="DU412" s="251"/>
      <c r="DV412" s="251"/>
      <c r="DW412" s="251"/>
      <c r="DX412" s="251"/>
      <c r="DY412" s="251"/>
      <c r="DZ412" s="251"/>
      <c r="EA412" s="251"/>
      <c r="EB412" s="251"/>
      <c r="EC412" s="251"/>
      <c r="ED412" s="251"/>
      <c r="EE412" s="251"/>
      <c r="EF412" s="251"/>
      <c r="EG412" s="251"/>
      <c r="EH412" s="251"/>
      <c r="EI412" s="251"/>
      <c r="EJ412" s="251"/>
      <c r="EK412" s="251"/>
      <c r="EL412" s="251"/>
      <c r="EM412" s="251"/>
      <c r="EN412" s="251"/>
      <c r="EO412" s="251"/>
      <c r="EP412" s="251"/>
      <c r="EQ412" s="251"/>
      <c r="ER412" s="251"/>
      <c r="ES412" s="251"/>
      <c r="ET412" s="251"/>
      <c r="EU412" s="251"/>
      <c r="EV412" s="251"/>
      <c r="EW412" s="251"/>
      <c r="EX412" s="251"/>
      <c r="EY412" s="251"/>
      <c r="EZ412" s="251"/>
      <c r="FA412" s="251"/>
      <c r="FB412" s="251"/>
      <c r="FC412" s="251"/>
      <c r="FD412" s="251"/>
      <c r="FE412" s="251"/>
      <c r="FF412" s="251"/>
      <c r="FG412" s="251"/>
      <c r="FH412" s="251"/>
      <c r="FI412" s="251"/>
      <c r="FJ412" s="251"/>
      <c r="FK412" s="251"/>
      <c r="FL412" s="251"/>
      <c r="FM412" s="251"/>
      <c r="FN412" s="251"/>
      <c r="FO412" s="251"/>
      <c r="FP412" s="251"/>
      <c r="FQ412" s="251"/>
      <c r="FR412" s="251"/>
      <c r="FS412" s="251"/>
      <c r="FT412" s="251"/>
      <c r="FU412" s="251"/>
      <c r="FV412" s="251"/>
      <c r="FW412" s="251"/>
      <c r="FX412" s="251"/>
      <c r="FY412" s="251"/>
      <c r="FZ412" s="251"/>
      <c r="GA412" s="251"/>
      <c r="GB412" s="251"/>
      <c r="GC412" s="251"/>
      <c r="GD412" s="251"/>
      <c r="GE412" s="251"/>
      <c r="GF412" s="251"/>
      <c r="GG412" s="251"/>
      <c r="GH412" s="251"/>
      <c r="GI412" s="251"/>
      <c r="GJ412" s="251"/>
      <c r="GK412" s="251"/>
      <c r="GL412" s="251"/>
      <c r="GM412" s="251"/>
      <c r="GN412" s="251"/>
      <c r="GO412" s="251"/>
      <c r="GP412" s="251"/>
      <c r="GQ412" s="251"/>
      <c r="GR412" s="251"/>
      <c r="GS412" s="251"/>
      <c r="GT412" s="251"/>
      <c r="GU412" s="251"/>
      <c r="GV412" s="251"/>
      <c r="GW412" s="251"/>
      <c r="GX412" s="251"/>
      <c r="GY412" s="251"/>
      <c r="GZ412" s="251"/>
      <c r="HA412" s="251"/>
      <c r="HB412" s="251"/>
      <c r="HC412" s="251"/>
      <c r="HD412" s="251"/>
      <c r="HE412" s="251"/>
      <c r="HF412" s="251"/>
      <c r="HG412" s="251"/>
      <c r="HH412" s="251"/>
      <c r="HI412" s="251"/>
      <c r="HJ412" s="251"/>
      <c r="HK412" s="251"/>
      <c r="HL412" s="251"/>
      <c r="HM412" s="251"/>
      <c r="HN412" s="251"/>
      <c r="HO412" s="251"/>
      <c r="HP412" s="251"/>
      <c r="HQ412" s="251"/>
      <c r="HR412" s="251"/>
      <c r="HS412" s="251"/>
      <c r="HT412" s="251"/>
      <c r="HU412" s="251"/>
      <c r="HV412" s="251"/>
      <c r="HW412" s="251"/>
      <c r="HX412" s="251"/>
      <c r="HY412" s="251"/>
      <c r="HZ412" s="251"/>
      <c r="IA412" s="251"/>
      <c r="IB412" s="251"/>
      <c r="IC412" s="251"/>
      <c r="ID412" s="251"/>
      <c r="IE412" s="251"/>
      <c r="IF412" s="251"/>
      <c r="IG412" s="251"/>
      <c r="IH412" s="251"/>
      <c r="II412" s="251"/>
      <c r="IJ412" s="251"/>
      <c r="IK412" s="251"/>
      <c r="IL412" s="251"/>
      <c r="IM412" s="251"/>
      <c r="IN412" s="251"/>
      <c r="IO412" s="251"/>
      <c r="IP412" s="251"/>
      <c r="IQ412" s="251"/>
      <c r="IR412" s="251"/>
      <c r="IS412" s="251"/>
      <c r="IT412" s="251"/>
      <c r="IU412" s="251"/>
      <c r="IV412" s="251"/>
    </row>
    <row r="413" spans="1:256" ht="17.45" customHeight="1">
      <c r="A413" s="817">
        <v>925</v>
      </c>
      <c r="B413" s="808" t="s">
        <v>69</v>
      </c>
      <c r="C413" s="259" t="s">
        <v>0</v>
      </c>
      <c r="D413" s="264">
        <f t="shared" ref="D413:P414" si="179">D416</f>
        <v>15238718</v>
      </c>
      <c r="E413" s="261">
        <f t="shared" si="179"/>
        <v>8847961</v>
      </c>
      <c r="F413" s="261">
        <f t="shared" si="179"/>
        <v>7916370</v>
      </c>
      <c r="G413" s="261">
        <f t="shared" si="179"/>
        <v>5078736</v>
      </c>
      <c r="H413" s="261">
        <f t="shared" si="179"/>
        <v>2837634</v>
      </c>
      <c r="I413" s="261">
        <f t="shared" si="179"/>
        <v>0</v>
      </c>
      <c r="J413" s="261">
        <f t="shared" si="179"/>
        <v>125648</v>
      </c>
      <c r="K413" s="261">
        <f t="shared" si="179"/>
        <v>805943</v>
      </c>
      <c r="L413" s="261">
        <f t="shared" si="179"/>
        <v>0</v>
      </c>
      <c r="M413" s="261">
        <f t="shared" si="179"/>
        <v>6390757</v>
      </c>
      <c r="N413" s="261">
        <f t="shared" si="179"/>
        <v>6390757</v>
      </c>
      <c r="O413" s="261">
        <f>O416</f>
        <v>2251414</v>
      </c>
      <c r="P413" s="261">
        <f t="shared" si="179"/>
        <v>0</v>
      </c>
      <c r="Q413" s="262"/>
      <c r="R413" s="262"/>
      <c r="S413" s="262"/>
      <c r="T413" s="262"/>
      <c r="U413" s="262"/>
      <c r="V413" s="263"/>
      <c r="W413" s="263"/>
      <c r="X413" s="263"/>
      <c r="Y413" s="263"/>
      <c r="Z413" s="263"/>
      <c r="AA413" s="263"/>
      <c r="AB413" s="263"/>
      <c r="AC413" s="263"/>
      <c r="AD413" s="263"/>
      <c r="AE413" s="263"/>
      <c r="AF413" s="263"/>
      <c r="AG413" s="263"/>
      <c r="AH413" s="263"/>
      <c r="AI413" s="263"/>
      <c r="AJ413" s="263"/>
      <c r="AK413" s="263"/>
      <c r="AL413" s="263"/>
      <c r="AM413" s="263"/>
      <c r="AN413" s="263"/>
      <c r="AO413" s="263"/>
      <c r="AP413" s="263"/>
      <c r="AQ413" s="263"/>
      <c r="AR413" s="263"/>
      <c r="AS413" s="263"/>
      <c r="AT413" s="263"/>
      <c r="AU413" s="263"/>
      <c r="AV413" s="263"/>
      <c r="AW413" s="263"/>
      <c r="AX413" s="263"/>
      <c r="AY413" s="263"/>
      <c r="AZ413" s="263"/>
      <c r="BA413" s="263"/>
      <c r="BB413" s="263"/>
      <c r="BC413" s="263"/>
      <c r="BD413" s="263"/>
      <c r="BE413" s="263"/>
      <c r="BF413" s="263"/>
      <c r="BG413" s="263"/>
      <c r="BH413" s="263"/>
      <c r="BI413" s="263"/>
      <c r="BJ413" s="263"/>
      <c r="BK413" s="263"/>
      <c r="BL413" s="263"/>
      <c r="BM413" s="263"/>
      <c r="BN413" s="263"/>
      <c r="BO413" s="263"/>
      <c r="BP413" s="263"/>
      <c r="BQ413" s="263"/>
      <c r="BR413" s="263"/>
      <c r="BS413" s="263"/>
      <c r="BT413" s="263"/>
      <c r="BU413" s="263"/>
      <c r="BV413" s="263"/>
      <c r="BW413" s="263"/>
      <c r="BX413" s="263"/>
      <c r="BY413" s="263"/>
      <c r="BZ413" s="263"/>
      <c r="CA413" s="263"/>
      <c r="CB413" s="263"/>
      <c r="CC413" s="263"/>
      <c r="CD413" s="263"/>
      <c r="CE413" s="263"/>
      <c r="CF413" s="263"/>
      <c r="CG413" s="263"/>
      <c r="CH413" s="263"/>
      <c r="CI413" s="263"/>
      <c r="CJ413" s="263"/>
      <c r="CK413" s="263"/>
      <c r="CL413" s="263"/>
      <c r="CM413" s="263"/>
      <c r="CN413" s="263"/>
      <c r="CO413" s="263"/>
      <c r="CP413" s="263"/>
      <c r="CQ413" s="263"/>
      <c r="CR413" s="263"/>
      <c r="CS413" s="263"/>
      <c r="CT413" s="263"/>
      <c r="CU413" s="263"/>
      <c r="CV413" s="263"/>
      <c r="CW413" s="263"/>
      <c r="CX413" s="263"/>
      <c r="CY413" s="263"/>
      <c r="CZ413" s="263"/>
      <c r="DA413" s="263"/>
      <c r="DB413" s="263"/>
      <c r="DC413" s="263"/>
      <c r="DD413" s="263"/>
      <c r="DE413" s="263"/>
      <c r="DF413" s="263"/>
      <c r="DG413" s="263"/>
      <c r="DH413" s="263"/>
      <c r="DI413" s="263"/>
      <c r="DJ413" s="263"/>
      <c r="DK413" s="263"/>
      <c r="DL413" s="263"/>
      <c r="DM413" s="263"/>
      <c r="DN413" s="263"/>
      <c r="DO413" s="263"/>
      <c r="DP413" s="263"/>
      <c r="DQ413" s="263"/>
      <c r="DR413" s="263"/>
      <c r="DS413" s="263"/>
      <c r="DT413" s="263"/>
      <c r="DU413" s="263"/>
      <c r="DV413" s="263"/>
      <c r="DW413" s="263"/>
      <c r="DX413" s="263"/>
      <c r="DY413" s="263"/>
      <c r="DZ413" s="263"/>
      <c r="EA413" s="263"/>
      <c r="EB413" s="263"/>
      <c r="EC413" s="263"/>
      <c r="ED413" s="263"/>
      <c r="EE413" s="263"/>
      <c r="EF413" s="263"/>
      <c r="EG413" s="263"/>
      <c r="EH413" s="263"/>
      <c r="EI413" s="263"/>
      <c r="EJ413" s="263"/>
      <c r="EK413" s="263"/>
      <c r="EL413" s="263"/>
      <c r="EM413" s="263"/>
      <c r="EN413" s="263"/>
      <c r="EO413" s="263"/>
      <c r="EP413" s="263"/>
      <c r="EQ413" s="263"/>
      <c r="ER413" s="263"/>
      <c r="ES413" s="263"/>
      <c r="ET413" s="263"/>
      <c r="EU413" s="263"/>
      <c r="EV413" s="263"/>
      <c r="EW413" s="263"/>
      <c r="EX413" s="263"/>
      <c r="EY413" s="263"/>
      <c r="EZ413" s="263"/>
      <c r="FA413" s="263"/>
      <c r="FB413" s="263"/>
      <c r="FC413" s="263"/>
      <c r="FD413" s="263"/>
      <c r="FE413" s="263"/>
      <c r="FF413" s="263"/>
      <c r="FG413" s="263"/>
      <c r="FH413" s="263"/>
      <c r="FI413" s="263"/>
      <c r="FJ413" s="263"/>
      <c r="FK413" s="263"/>
      <c r="FL413" s="263"/>
      <c r="FM413" s="263"/>
      <c r="FN413" s="263"/>
      <c r="FO413" s="263"/>
      <c r="FP413" s="263"/>
      <c r="FQ413" s="263"/>
      <c r="FR413" s="263"/>
      <c r="FS413" s="263"/>
      <c r="FT413" s="263"/>
      <c r="FU413" s="263"/>
      <c r="FV413" s="263"/>
      <c r="FW413" s="263"/>
      <c r="FX413" s="263"/>
      <c r="FY413" s="263"/>
      <c r="FZ413" s="263"/>
      <c r="GA413" s="263"/>
      <c r="GB413" s="263"/>
      <c r="GC413" s="263"/>
      <c r="GD413" s="263"/>
      <c r="GE413" s="263"/>
      <c r="GF413" s="263"/>
      <c r="GG413" s="263"/>
      <c r="GH413" s="263"/>
      <c r="GI413" s="263"/>
      <c r="GJ413" s="263"/>
      <c r="GK413" s="263"/>
      <c r="GL413" s="263"/>
      <c r="GM413" s="263"/>
      <c r="GN413" s="263"/>
      <c r="GO413" s="263"/>
      <c r="GP413" s="263"/>
      <c r="GQ413" s="263"/>
      <c r="GR413" s="263"/>
      <c r="GS413" s="263"/>
      <c r="GT413" s="263"/>
      <c r="GU413" s="263"/>
      <c r="GV413" s="263"/>
      <c r="GW413" s="263"/>
      <c r="GX413" s="263"/>
      <c r="GY413" s="263"/>
      <c r="GZ413" s="263"/>
      <c r="HA413" s="263"/>
      <c r="HB413" s="263"/>
      <c r="HC413" s="263"/>
      <c r="HD413" s="263"/>
      <c r="HE413" s="263"/>
      <c r="HF413" s="263"/>
      <c r="HG413" s="263"/>
      <c r="HH413" s="263"/>
      <c r="HI413" s="263"/>
      <c r="HJ413" s="263"/>
      <c r="HK413" s="263"/>
      <c r="HL413" s="263"/>
      <c r="HM413" s="263"/>
      <c r="HN413" s="263"/>
      <c r="HO413" s="263"/>
      <c r="HP413" s="263"/>
      <c r="HQ413" s="263"/>
      <c r="HR413" s="263"/>
      <c r="HS413" s="263"/>
      <c r="HT413" s="263"/>
      <c r="HU413" s="263"/>
      <c r="HV413" s="263"/>
      <c r="HW413" s="263"/>
      <c r="HX413" s="263"/>
      <c r="HY413" s="263"/>
      <c r="HZ413" s="263"/>
      <c r="IA413" s="263"/>
      <c r="IB413" s="263"/>
      <c r="IC413" s="263"/>
      <c r="ID413" s="263"/>
      <c r="IE413" s="263"/>
      <c r="IF413" s="263"/>
      <c r="IG413" s="263"/>
      <c r="IH413" s="263"/>
      <c r="II413" s="263"/>
      <c r="IJ413" s="263"/>
      <c r="IK413" s="263"/>
      <c r="IL413" s="263"/>
      <c r="IM413" s="263"/>
      <c r="IN413" s="263"/>
      <c r="IO413" s="263"/>
      <c r="IP413" s="263"/>
      <c r="IQ413" s="263"/>
      <c r="IR413" s="263"/>
      <c r="IS413" s="263"/>
      <c r="IT413" s="263"/>
      <c r="IU413" s="263"/>
      <c r="IV413" s="263"/>
    </row>
    <row r="414" spans="1:256" ht="17.45" customHeight="1">
      <c r="A414" s="818"/>
      <c r="B414" s="809"/>
      <c r="C414" s="259" t="s">
        <v>1</v>
      </c>
      <c r="D414" s="264">
        <f t="shared" si="179"/>
        <v>1219453</v>
      </c>
      <c r="E414" s="261">
        <f t="shared" si="179"/>
        <v>205744</v>
      </c>
      <c r="F414" s="261">
        <f t="shared" si="179"/>
        <v>-180238</v>
      </c>
      <c r="G414" s="261">
        <f t="shared" si="179"/>
        <v>-26000</v>
      </c>
      <c r="H414" s="261">
        <f t="shared" si="179"/>
        <v>-154238</v>
      </c>
      <c r="I414" s="261">
        <f t="shared" si="179"/>
        <v>0</v>
      </c>
      <c r="J414" s="261">
        <f t="shared" si="179"/>
        <v>0</v>
      </c>
      <c r="K414" s="261">
        <f t="shared" si="179"/>
        <v>385982</v>
      </c>
      <c r="L414" s="261">
        <f t="shared" si="179"/>
        <v>0</v>
      </c>
      <c r="M414" s="261">
        <f t="shared" si="179"/>
        <v>1013709</v>
      </c>
      <c r="N414" s="261">
        <f t="shared" si="179"/>
        <v>1013709</v>
      </c>
      <c r="O414" s="261">
        <f>O417</f>
        <v>3417159</v>
      </c>
      <c r="P414" s="261">
        <f t="shared" si="179"/>
        <v>0</v>
      </c>
      <c r="Q414" s="262"/>
      <c r="R414" s="262"/>
      <c r="S414" s="262"/>
      <c r="T414" s="262"/>
      <c r="U414" s="262"/>
      <c r="V414" s="263"/>
      <c r="W414" s="263"/>
      <c r="X414" s="263"/>
      <c r="Y414" s="263"/>
      <c r="Z414" s="263"/>
      <c r="AA414" s="263"/>
      <c r="AB414" s="263"/>
      <c r="AC414" s="263"/>
      <c r="AD414" s="263"/>
      <c r="AE414" s="263"/>
      <c r="AF414" s="263"/>
      <c r="AG414" s="263"/>
      <c r="AH414" s="263"/>
      <c r="AI414" s="263"/>
      <c r="AJ414" s="263"/>
      <c r="AK414" s="263"/>
      <c r="AL414" s="263"/>
      <c r="AM414" s="263"/>
      <c r="AN414" s="263"/>
      <c r="AO414" s="263"/>
      <c r="AP414" s="263"/>
      <c r="AQ414" s="263"/>
      <c r="AR414" s="263"/>
      <c r="AS414" s="263"/>
      <c r="AT414" s="263"/>
      <c r="AU414" s="263"/>
      <c r="AV414" s="263"/>
      <c r="AW414" s="263"/>
      <c r="AX414" s="263"/>
      <c r="AY414" s="263"/>
      <c r="AZ414" s="263"/>
      <c r="BA414" s="263"/>
      <c r="BB414" s="263"/>
      <c r="BC414" s="263"/>
      <c r="BD414" s="263"/>
      <c r="BE414" s="263"/>
      <c r="BF414" s="263"/>
      <c r="BG414" s="263"/>
      <c r="BH414" s="263"/>
      <c r="BI414" s="263"/>
      <c r="BJ414" s="263"/>
      <c r="BK414" s="263"/>
      <c r="BL414" s="263"/>
      <c r="BM414" s="263"/>
      <c r="BN414" s="263"/>
      <c r="BO414" s="263"/>
      <c r="BP414" s="263"/>
      <c r="BQ414" s="263"/>
      <c r="BR414" s="263"/>
      <c r="BS414" s="263"/>
      <c r="BT414" s="263"/>
      <c r="BU414" s="263"/>
      <c r="BV414" s="263"/>
      <c r="BW414" s="263"/>
      <c r="BX414" s="263"/>
      <c r="BY414" s="263"/>
      <c r="BZ414" s="263"/>
      <c r="CA414" s="263"/>
      <c r="CB414" s="263"/>
      <c r="CC414" s="263"/>
      <c r="CD414" s="263"/>
      <c r="CE414" s="263"/>
      <c r="CF414" s="263"/>
      <c r="CG414" s="263"/>
      <c r="CH414" s="263"/>
      <c r="CI414" s="263"/>
      <c r="CJ414" s="263"/>
      <c r="CK414" s="263"/>
      <c r="CL414" s="263"/>
      <c r="CM414" s="263"/>
      <c r="CN414" s="263"/>
      <c r="CO414" s="263"/>
      <c r="CP414" s="263"/>
      <c r="CQ414" s="263"/>
      <c r="CR414" s="263"/>
      <c r="CS414" s="263"/>
      <c r="CT414" s="263"/>
      <c r="CU414" s="263"/>
      <c r="CV414" s="263"/>
      <c r="CW414" s="263"/>
      <c r="CX414" s="263"/>
      <c r="CY414" s="263"/>
      <c r="CZ414" s="263"/>
      <c r="DA414" s="263"/>
      <c r="DB414" s="263"/>
      <c r="DC414" s="263"/>
      <c r="DD414" s="263"/>
      <c r="DE414" s="263"/>
      <c r="DF414" s="263"/>
      <c r="DG414" s="263"/>
      <c r="DH414" s="263"/>
      <c r="DI414" s="263"/>
      <c r="DJ414" s="263"/>
      <c r="DK414" s="263"/>
      <c r="DL414" s="263"/>
      <c r="DM414" s="263"/>
      <c r="DN414" s="263"/>
      <c r="DO414" s="263"/>
      <c r="DP414" s="263"/>
      <c r="DQ414" s="263"/>
      <c r="DR414" s="263"/>
      <c r="DS414" s="263"/>
      <c r="DT414" s="263"/>
      <c r="DU414" s="263"/>
      <c r="DV414" s="263"/>
      <c r="DW414" s="263"/>
      <c r="DX414" s="263"/>
      <c r="DY414" s="263"/>
      <c r="DZ414" s="263"/>
      <c r="EA414" s="263"/>
      <c r="EB414" s="263"/>
      <c r="EC414" s="263"/>
      <c r="ED414" s="263"/>
      <c r="EE414" s="263"/>
      <c r="EF414" s="263"/>
      <c r="EG414" s="263"/>
      <c r="EH414" s="263"/>
      <c r="EI414" s="263"/>
      <c r="EJ414" s="263"/>
      <c r="EK414" s="263"/>
      <c r="EL414" s="263"/>
      <c r="EM414" s="263"/>
      <c r="EN414" s="263"/>
      <c r="EO414" s="263"/>
      <c r="EP414" s="263"/>
      <c r="EQ414" s="263"/>
      <c r="ER414" s="263"/>
      <c r="ES414" s="263"/>
      <c r="ET414" s="263"/>
      <c r="EU414" s="263"/>
      <c r="EV414" s="263"/>
      <c r="EW414" s="263"/>
      <c r="EX414" s="263"/>
      <c r="EY414" s="263"/>
      <c r="EZ414" s="263"/>
      <c r="FA414" s="263"/>
      <c r="FB414" s="263"/>
      <c r="FC414" s="263"/>
      <c r="FD414" s="263"/>
      <c r="FE414" s="263"/>
      <c r="FF414" s="263"/>
      <c r="FG414" s="263"/>
      <c r="FH414" s="263"/>
      <c r="FI414" s="263"/>
      <c r="FJ414" s="263"/>
      <c r="FK414" s="263"/>
      <c r="FL414" s="263"/>
      <c r="FM414" s="263"/>
      <c r="FN414" s="263"/>
      <c r="FO414" s="263"/>
      <c r="FP414" s="263"/>
      <c r="FQ414" s="263"/>
      <c r="FR414" s="263"/>
      <c r="FS414" s="263"/>
      <c r="FT414" s="263"/>
      <c r="FU414" s="263"/>
      <c r="FV414" s="263"/>
      <c r="FW414" s="263"/>
      <c r="FX414" s="263"/>
      <c r="FY414" s="263"/>
      <c r="FZ414" s="263"/>
      <c r="GA414" s="263"/>
      <c r="GB414" s="263"/>
      <c r="GC414" s="263"/>
      <c r="GD414" s="263"/>
      <c r="GE414" s="263"/>
      <c r="GF414" s="263"/>
      <c r="GG414" s="263"/>
      <c r="GH414" s="263"/>
      <c r="GI414" s="263"/>
      <c r="GJ414" s="263"/>
      <c r="GK414" s="263"/>
      <c r="GL414" s="263"/>
      <c r="GM414" s="263"/>
      <c r="GN414" s="263"/>
      <c r="GO414" s="263"/>
      <c r="GP414" s="263"/>
      <c r="GQ414" s="263"/>
      <c r="GR414" s="263"/>
      <c r="GS414" s="263"/>
      <c r="GT414" s="263"/>
      <c r="GU414" s="263"/>
      <c r="GV414" s="263"/>
      <c r="GW414" s="263"/>
      <c r="GX414" s="263"/>
      <c r="GY414" s="263"/>
      <c r="GZ414" s="263"/>
      <c r="HA414" s="263"/>
      <c r="HB414" s="263"/>
      <c r="HC414" s="263"/>
      <c r="HD414" s="263"/>
      <c r="HE414" s="263"/>
      <c r="HF414" s="263"/>
      <c r="HG414" s="263"/>
      <c r="HH414" s="263"/>
      <c r="HI414" s="263"/>
      <c r="HJ414" s="263"/>
      <c r="HK414" s="263"/>
      <c r="HL414" s="263"/>
      <c r="HM414" s="263"/>
      <c r="HN414" s="263"/>
      <c r="HO414" s="263"/>
      <c r="HP414" s="263"/>
      <c r="HQ414" s="263"/>
      <c r="HR414" s="263"/>
      <c r="HS414" s="263"/>
      <c r="HT414" s="263"/>
      <c r="HU414" s="263"/>
      <c r="HV414" s="263"/>
      <c r="HW414" s="263"/>
      <c r="HX414" s="263"/>
      <c r="HY414" s="263"/>
      <c r="HZ414" s="263"/>
      <c r="IA414" s="263"/>
      <c r="IB414" s="263"/>
      <c r="IC414" s="263"/>
      <c r="ID414" s="263"/>
      <c r="IE414" s="263"/>
      <c r="IF414" s="263"/>
      <c r="IG414" s="263"/>
      <c r="IH414" s="263"/>
      <c r="II414" s="263"/>
      <c r="IJ414" s="263"/>
      <c r="IK414" s="263"/>
      <c r="IL414" s="263"/>
      <c r="IM414" s="263"/>
      <c r="IN414" s="263"/>
      <c r="IO414" s="263"/>
      <c r="IP414" s="263"/>
      <c r="IQ414" s="263"/>
      <c r="IR414" s="263"/>
      <c r="IS414" s="263"/>
      <c r="IT414" s="263"/>
      <c r="IU414" s="263"/>
      <c r="IV414" s="263"/>
    </row>
    <row r="415" spans="1:256" ht="17.45" customHeight="1">
      <c r="A415" s="819"/>
      <c r="B415" s="810"/>
      <c r="C415" s="259" t="s">
        <v>2</v>
      </c>
      <c r="D415" s="264">
        <f>D413+D414</f>
        <v>16458171</v>
      </c>
      <c r="E415" s="261">
        <f t="shared" ref="E415:P415" si="180">E413+E414</f>
        <v>9053705</v>
      </c>
      <c r="F415" s="261">
        <f t="shared" si="180"/>
        <v>7736132</v>
      </c>
      <c r="G415" s="261">
        <f t="shared" si="180"/>
        <v>5052736</v>
      </c>
      <c r="H415" s="261">
        <f t="shared" si="180"/>
        <v>2683396</v>
      </c>
      <c r="I415" s="261">
        <f t="shared" si="180"/>
        <v>0</v>
      </c>
      <c r="J415" s="261">
        <f t="shared" si="180"/>
        <v>125648</v>
      </c>
      <c r="K415" s="261">
        <f t="shared" si="180"/>
        <v>1191925</v>
      </c>
      <c r="L415" s="261">
        <f t="shared" si="180"/>
        <v>0</v>
      </c>
      <c r="M415" s="261">
        <f t="shared" si="180"/>
        <v>7404466</v>
      </c>
      <c r="N415" s="261">
        <f t="shared" si="180"/>
        <v>7404466</v>
      </c>
      <c r="O415" s="261">
        <f t="shared" si="180"/>
        <v>5668573</v>
      </c>
      <c r="P415" s="261">
        <f t="shared" si="180"/>
        <v>0</v>
      </c>
      <c r="Q415" s="262"/>
      <c r="R415" s="262"/>
      <c r="S415" s="262"/>
      <c r="T415" s="262"/>
      <c r="U415" s="262"/>
      <c r="V415" s="263"/>
      <c r="W415" s="263"/>
      <c r="X415" s="263"/>
      <c r="Y415" s="263"/>
      <c r="Z415" s="263"/>
      <c r="AA415" s="263"/>
      <c r="AB415" s="263"/>
      <c r="AC415" s="263"/>
      <c r="AD415" s="263"/>
      <c r="AE415" s="263"/>
      <c r="AF415" s="263"/>
      <c r="AG415" s="263"/>
      <c r="AH415" s="263"/>
      <c r="AI415" s="263"/>
      <c r="AJ415" s="263"/>
      <c r="AK415" s="263"/>
      <c r="AL415" s="263"/>
      <c r="AM415" s="263"/>
      <c r="AN415" s="263"/>
      <c r="AO415" s="263"/>
      <c r="AP415" s="263"/>
      <c r="AQ415" s="263"/>
      <c r="AR415" s="263"/>
      <c r="AS415" s="263"/>
      <c r="AT415" s="263"/>
      <c r="AU415" s="263"/>
      <c r="AV415" s="263"/>
      <c r="AW415" s="263"/>
      <c r="AX415" s="263"/>
      <c r="AY415" s="263"/>
      <c r="AZ415" s="263"/>
      <c r="BA415" s="263"/>
      <c r="BB415" s="263"/>
      <c r="BC415" s="263"/>
      <c r="BD415" s="263"/>
      <c r="BE415" s="263"/>
      <c r="BF415" s="263"/>
      <c r="BG415" s="263"/>
      <c r="BH415" s="263"/>
      <c r="BI415" s="263"/>
      <c r="BJ415" s="263"/>
      <c r="BK415" s="263"/>
      <c r="BL415" s="263"/>
      <c r="BM415" s="263"/>
      <c r="BN415" s="263"/>
      <c r="BO415" s="263"/>
      <c r="BP415" s="263"/>
      <c r="BQ415" s="263"/>
      <c r="BR415" s="263"/>
      <c r="BS415" s="263"/>
      <c r="BT415" s="263"/>
      <c r="BU415" s="263"/>
      <c r="BV415" s="263"/>
      <c r="BW415" s="263"/>
      <c r="BX415" s="263"/>
      <c r="BY415" s="263"/>
      <c r="BZ415" s="263"/>
      <c r="CA415" s="263"/>
      <c r="CB415" s="263"/>
      <c r="CC415" s="263"/>
      <c r="CD415" s="263"/>
      <c r="CE415" s="263"/>
      <c r="CF415" s="263"/>
      <c r="CG415" s="263"/>
      <c r="CH415" s="263"/>
      <c r="CI415" s="263"/>
      <c r="CJ415" s="263"/>
      <c r="CK415" s="263"/>
      <c r="CL415" s="263"/>
      <c r="CM415" s="263"/>
      <c r="CN415" s="263"/>
      <c r="CO415" s="263"/>
      <c r="CP415" s="263"/>
      <c r="CQ415" s="263"/>
      <c r="CR415" s="263"/>
      <c r="CS415" s="263"/>
      <c r="CT415" s="263"/>
      <c r="CU415" s="263"/>
      <c r="CV415" s="263"/>
      <c r="CW415" s="263"/>
      <c r="CX415" s="263"/>
      <c r="CY415" s="263"/>
      <c r="CZ415" s="263"/>
      <c r="DA415" s="263"/>
      <c r="DB415" s="263"/>
      <c r="DC415" s="263"/>
      <c r="DD415" s="263"/>
      <c r="DE415" s="263"/>
      <c r="DF415" s="263"/>
      <c r="DG415" s="263"/>
      <c r="DH415" s="263"/>
      <c r="DI415" s="263"/>
      <c r="DJ415" s="263"/>
      <c r="DK415" s="263"/>
      <c r="DL415" s="263"/>
      <c r="DM415" s="263"/>
      <c r="DN415" s="263"/>
      <c r="DO415" s="263"/>
      <c r="DP415" s="263"/>
      <c r="DQ415" s="263"/>
      <c r="DR415" s="263"/>
      <c r="DS415" s="263"/>
      <c r="DT415" s="263"/>
      <c r="DU415" s="263"/>
      <c r="DV415" s="263"/>
      <c r="DW415" s="263"/>
      <c r="DX415" s="263"/>
      <c r="DY415" s="263"/>
      <c r="DZ415" s="263"/>
      <c r="EA415" s="263"/>
      <c r="EB415" s="263"/>
      <c r="EC415" s="263"/>
      <c r="ED415" s="263"/>
      <c r="EE415" s="263"/>
      <c r="EF415" s="263"/>
      <c r="EG415" s="263"/>
      <c r="EH415" s="263"/>
      <c r="EI415" s="263"/>
      <c r="EJ415" s="263"/>
      <c r="EK415" s="263"/>
      <c r="EL415" s="263"/>
      <c r="EM415" s="263"/>
      <c r="EN415" s="263"/>
      <c r="EO415" s="263"/>
      <c r="EP415" s="263"/>
      <c r="EQ415" s="263"/>
      <c r="ER415" s="263"/>
      <c r="ES415" s="263"/>
      <c r="ET415" s="263"/>
      <c r="EU415" s="263"/>
      <c r="EV415" s="263"/>
      <c r="EW415" s="263"/>
      <c r="EX415" s="263"/>
      <c r="EY415" s="263"/>
      <c r="EZ415" s="263"/>
      <c r="FA415" s="263"/>
      <c r="FB415" s="263"/>
      <c r="FC415" s="263"/>
      <c r="FD415" s="263"/>
      <c r="FE415" s="263"/>
      <c r="FF415" s="263"/>
      <c r="FG415" s="263"/>
      <c r="FH415" s="263"/>
      <c r="FI415" s="263"/>
      <c r="FJ415" s="263"/>
      <c r="FK415" s="263"/>
      <c r="FL415" s="263"/>
      <c r="FM415" s="263"/>
      <c r="FN415" s="263"/>
      <c r="FO415" s="263"/>
      <c r="FP415" s="263"/>
      <c r="FQ415" s="263"/>
      <c r="FR415" s="263"/>
      <c r="FS415" s="263"/>
      <c r="FT415" s="263"/>
      <c r="FU415" s="263"/>
      <c r="FV415" s="263"/>
      <c r="FW415" s="263"/>
      <c r="FX415" s="263"/>
      <c r="FY415" s="263"/>
      <c r="FZ415" s="263"/>
      <c r="GA415" s="263"/>
      <c r="GB415" s="263"/>
      <c r="GC415" s="263"/>
      <c r="GD415" s="263"/>
      <c r="GE415" s="263"/>
      <c r="GF415" s="263"/>
      <c r="GG415" s="263"/>
      <c r="GH415" s="263"/>
      <c r="GI415" s="263"/>
      <c r="GJ415" s="263"/>
      <c r="GK415" s="263"/>
      <c r="GL415" s="263"/>
      <c r="GM415" s="263"/>
      <c r="GN415" s="263"/>
      <c r="GO415" s="263"/>
      <c r="GP415" s="263"/>
      <c r="GQ415" s="263"/>
      <c r="GR415" s="263"/>
      <c r="GS415" s="263"/>
      <c r="GT415" s="263"/>
      <c r="GU415" s="263"/>
      <c r="GV415" s="263"/>
      <c r="GW415" s="263"/>
      <c r="GX415" s="263"/>
      <c r="GY415" s="263"/>
      <c r="GZ415" s="263"/>
      <c r="HA415" s="263"/>
      <c r="HB415" s="263"/>
      <c r="HC415" s="263"/>
      <c r="HD415" s="263"/>
      <c r="HE415" s="263"/>
      <c r="HF415" s="263"/>
      <c r="HG415" s="263"/>
      <c r="HH415" s="263"/>
      <c r="HI415" s="263"/>
      <c r="HJ415" s="263"/>
      <c r="HK415" s="263"/>
      <c r="HL415" s="263"/>
      <c r="HM415" s="263"/>
      <c r="HN415" s="263"/>
      <c r="HO415" s="263"/>
      <c r="HP415" s="263"/>
      <c r="HQ415" s="263"/>
      <c r="HR415" s="263"/>
      <c r="HS415" s="263"/>
      <c r="HT415" s="263"/>
      <c r="HU415" s="263"/>
      <c r="HV415" s="263"/>
      <c r="HW415" s="263"/>
      <c r="HX415" s="263"/>
      <c r="HY415" s="263"/>
      <c r="HZ415" s="263"/>
      <c r="IA415" s="263"/>
      <c r="IB415" s="263"/>
      <c r="IC415" s="263"/>
      <c r="ID415" s="263"/>
      <c r="IE415" s="263"/>
      <c r="IF415" s="263"/>
      <c r="IG415" s="263"/>
      <c r="IH415" s="263"/>
      <c r="II415" s="263"/>
      <c r="IJ415" s="263"/>
      <c r="IK415" s="263"/>
      <c r="IL415" s="263"/>
      <c r="IM415" s="263"/>
      <c r="IN415" s="263"/>
      <c r="IO415" s="263"/>
      <c r="IP415" s="263"/>
      <c r="IQ415" s="263"/>
      <c r="IR415" s="263"/>
      <c r="IS415" s="263"/>
      <c r="IT415" s="263"/>
      <c r="IU415" s="263"/>
      <c r="IV415" s="263"/>
    </row>
    <row r="416" spans="1:256" ht="12.75" customHeight="1">
      <c r="A416" s="820">
        <v>92502</v>
      </c>
      <c r="B416" s="796" t="s">
        <v>101</v>
      </c>
      <c r="C416" s="247" t="s">
        <v>0</v>
      </c>
      <c r="D416" s="248">
        <f>E416+M416</f>
        <v>15238718</v>
      </c>
      <c r="E416" s="249">
        <f>F416+I416+J416+K416+L416</f>
        <v>8847961</v>
      </c>
      <c r="F416" s="249">
        <f>G416+H416</f>
        <v>7916370</v>
      </c>
      <c r="G416" s="249">
        <v>5078736</v>
      </c>
      <c r="H416" s="249">
        <v>2837634</v>
      </c>
      <c r="I416" s="249">
        <v>0</v>
      </c>
      <c r="J416" s="249">
        <v>125648</v>
      </c>
      <c r="K416" s="249">
        <v>805943</v>
      </c>
      <c r="L416" s="249">
        <v>0</v>
      </c>
      <c r="M416" s="249">
        <f>N416+P416</f>
        <v>6390757</v>
      </c>
      <c r="N416" s="249">
        <v>6390757</v>
      </c>
      <c r="O416" s="249">
        <v>2251414</v>
      </c>
      <c r="P416" s="249">
        <v>0</v>
      </c>
      <c r="Q416" s="250"/>
      <c r="R416" s="250"/>
      <c r="S416" s="250"/>
      <c r="T416" s="250"/>
      <c r="U416" s="250"/>
      <c r="V416" s="251"/>
      <c r="W416" s="251"/>
      <c r="X416" s="251"/>
      <c r="Y416" s="251"/>
      <c r="Z416" s="251"/>
      <c r="AA416" s="251"/>
      <c r="AB416" s="251"/>
      <c r="AC416" s="251"/>
      <c r="AD416" s="251"/>
      <c r="AE416" s="251"/>
      <c r="AF416" s="251"/>
      <c r="AG416" s="251"/>
      <c r="AH416" s="251"/>
      <c r="AI416" s="251"/>
      <c r="AJ416" s="251"/>
      <c r="AK416" s="251"/>
      <c r="AL416" s="251"/>
      <c r="AM416" s="251"/>
      <c r="AN416" s="251"/>
      <c r="AO416" s="251"/>
      <c r="AP416" s="251"/>
      <c r="AQ416" s="251"/>
      <c r="AR416" s="251"/>
      <c r="AS416" s="251"/>
      <c r="AT416" s="251"/>
      <c r="AU416" s="251"/>
      <c r="AV416" s="251"/>
      <c r="AW416" s="251"/>
      <c r="AX416" s="251"/>
      <c r="AY416" s="251"/>
      <c r="AZ416" s="251"/>
      <c r="BA416" s="251"/>
      <c r="BB416" s="251"/>
      <c r="BC416" s="251"/>
      <c r="BD416" s="251"/>
      <c r="BE416" s="251"/>
      <c r="BF416" s="251"/>
      <c r="BG416" s="251"/>
      <c r="BH416" s="251"/>
      <c r="BI416" s="251"/>
      <c r="BJ416" s="251"/>
      <c r="BK416" s="251"/>
      <c r="BL416" s="251"/>
      <c r="BM416" s="251"/>
      <c r="BN416" s="251"/>
      <c r="BO416" s="251"/>
      <c r="BP416" s="251"/>
      <c r="BQ416" s="251"/>
      <c r="BR416" s="251"/>
      <c r="BS416" s="251"/>
      <c r="BT416" s="251"/>
      <c r="BU416" s="251"/>
      <c r="BV416" s="251"/>
      <c r="BW416" s="251"/>
      <c r="BX416" s="251"/>
      <c r="BY416" s="251"/>
      <c r="BZ416" s="251"/>
      <c r="CA416" s="251"/>
      <c r="CB416" s="251"/>
      <c r="CC416" s="251"/>
      <c r="CD416" s="251"/>
      <c r="CE416" s="251"/>
      <c r="CF416" s="251"/>
      <c r="CG416" s="251"/>
      <c r="CH416" s="251"/>
      <c r="CI416" s="251"/>
      <c r="CJ416" s="251"/>
      <c r="CK416" s="251"/>
      <c r="CL416" s="251"/>
      <c r="CM416" s="251"/>
      <c r="CN416" s="251"/>
      <c r="CO416" s="251"/>
      <c r="CP416" s="251"/>
      <c r="CQ416" s="251"/>
      <c r="CR416" s="251"/>
      <c r="CS416" s="251"/>
      <c r="CT416" s="251"/>
      <c r="CU416" s="251"/>
      <c r="CV416" s="251"/>
      <c r="CW416" s="251"/>
      <c r="CX416" s="251"/>
      <c r="CY416" s="251"/>
      <c r="CZ416" s="251"/>
      <c r="DA416" s="251"/>
      <c r="DB416" s="251"/>
      <c r="DC416" s="251"/>
      <c r="DD416" s="251"/>
      <c r="DE416" s="251"/>
      <c r="DF416" s="251"/>
      <c r="DG416" s="251"/>
      <c r="DH416" s="251"/>
      <c r="DI416" s="251"/>
      <c r="DJ416" s="251"/>
      <c r="DK416" s="251"/>
      <c r="DL416" s="251"/>
      <c r="DM416" s="251"/>
      <c r="DN416" s="251"/>
      <c r="DO416" s="251"/>
      <c r="DP416" s="251"/>
      <c r="DQ416" s="251"/>
      <c r="DR416" s="251"/>
      <c r="DS416" s="251"/>
      <c r="DT416" s="251"/>
      <c r="DU416" s="251"/>
      <c r="DV416" s="251"/>
      <c r="DW416" s="251"/>
      <c r="DX416" s="251"/>
      <c r="DY416" s="251"/>
      <c r="DZ416" s="251"/>
      <c r="EA416" s="251"/>
      <c r="EB416" s="251"/>
      <c r="EC416" s="251"/>
      <c r="ED416" s="251"/>
      <c r="EE416" s="251"/>
      <c r="EF416" s="251"/>
      <c r="EG416" s="251"/>
      <c r="EH416" s="251"/>
      <c r="EI416" s="251"/>
      <c r="EJ416" s="251"/>
      <c r="EK416" s="251"/>
      <c r="EL416" s="251"/>
      <c r="EM416" s="251"/>
      <c r="EN416" s="251"/>
      <c r="EO416" s="251"/>
      <c r="EP416" s="251"/>
      <c r="EQ416" s="251"/>
      <c r="ER416" s="251"/>
      <c r="ES416" s="251"/>
      <c r="ET416" s="251"/>
      <c r="EU416" s="251"/>
      <c r="EV416" s="251"/>
      <c r="EW416" s="251"/>
      <c r="EX416" s="251"/>
      <c r="EY416" s="251"/>
      <c r="EZ416" s="251"/>
      <c r="FA416" s="251"/>
      <c r="FB416" s="251"/>
      <c r="FC416" s="251"/>
      <c r="FD416" s="251"/>
      <c r="FE416" s="251"/>
      <c r="FF416" s="251"/>
      <c r="FG416" s="251"/>
      <c r="FH416" s="251"/>
      <c r="FI416" s="251"/>
      <c r="FJ416" s="251"/>
      <c r="FK416" s="251"/>
      <c r="FL416" s="251"/>
      <c r="FM416" s="251"/>
      <c r="FN416" s="251"/>
      <c r="FO416" s="251"/>
      <c r="FP416" s="251"/>
      <c r="FQ416" s="251"/>
      <c r="FR416" s="251"/>
      <c r="FS416" s="251"/>
      <c r="FT416" s="251"/>
      <c r="FU416" s="251"/>
      <c r="FV416" s="251"/>
      <c r="FW416" s="251"/>
      <c r="FX416" s="251"/>
      <c r="FY416" s="251"/>
      <c r="FZ416" s="251"/>
      <c r="GA416" s="251"/>
      <c r="GB416" s="251"/>
      <c r="GC416" s="251"/>
      <c r="GD416" s="251"/>
      <c r="GE416" s="251"/>
      <c r="GF416" s="251"/>
      <c r="GG416" s="251"/>
      <c r="GH416" s="251"/>
      <c r="GI416" s="251"/>
      <c r="GJ416" s="251"/>
      <c r="GK416" s="251"/>
      <c r="GL416" s="251"/>
      <c r="GM416" s="251"/>
      <c r="GN416" s="251"/>
      <c r="GO416" s="251"/>
      <c r="GP416" s="251"/>
      <c r="GQ416" s="251"/>
      <c r="GR416" s="251"/>
      <c r="GS416" s="251"/>
      <c r="GT416" s="251"/>
      <c r="GU416" s="251"/>
      <c r="GV416" s="251"/>
      <c r="GW416" s="251"/>
      <c r="GX416" s="251"/>
      <c r="GY416" s="251"/>
      <c r="GZ416" s="251"/>
      <c r="HA416" s="251"/>
      <c r="HB416" s="251"/>
      <c r="HC416" s="251"/>
      <c r="HD416" s="251"/>
      <c r="HE416" s="251"/>
      <c r="HF416" s="251"/>
      <c r="HG416" s="251"/>
      <c r="HH416" s="251"/>
      <c r="HI416" s="251"/>
      <c r="HJ416" s="251"/>
      <c r="HK416" s="251"/>
      <c r="HL416" s="251"/>
      <c r="HM416" s="251"/>
      <c r="HN416" s="251"/>
      <c r="HO416" s="251"/>
      <c r="HP416" s="251"/>
      <c r="HQ416" s="251"/>
      <c r="HR416" s="251"/>
      <c r="HS416" s="251"/>
      <c r="HT416" s="251"/>
      <c r="HU416" s="251"/>
      <c r="HV416" s="251"/>
      <c r="HW416" s="251"/>
      <c r="HX416" s="251"/>
      <c r="HY416" s="251"/>
      <c r="HZ416" s="251"/>
      <c r="IA416" s="251"/>
      <c r="IB416" s="251"/>
      <c r="IC416" s="251"/>
      <c r="ID416" s="251"/>
      <c r="IE416" s="251"/>
      <c r="IF416" s="251"/>
      <c r="IG416" s="251"/>
      <c r="IH416" s="251"/>
      <c r="II416" s="251"/>
      <c r="IJ416" s="251"/>
      <c r="IK416" s="251"/>
      <c r="IL416" s="251"/>
      <c r="IM416" s="251"/>
      <c r="IN416" s="251"/>
      <c r="IO416" s="251"/>
      <c r="IP416" s="251"/>
      <c r="IQ416" s="251"/>
      <c r="IR416" s="251"/>
      <c r="IS416" s="251"/>
      <c r="IT416" s="251"/>
      <c r="IU416" s="251"/>
      <c r="IV416" s="251"/>
    </row>
    <row r="417" spans="1:256" ht="12.75" customHeight="1">
      <c r="A417" s="821"/>
      <c r="B417" s="797"/>
      <c r="C417" s="247" t="s">
        <v>1</v>
      </c>
      <c r="D417" s="248">
        <f>E417+M417</f>
        <v>1219453</v>
      </c>
      <c r="E417" s="249">
        <f>F417+I417+J417+K417+L417</f>
        <v>205744</v>
      </c>
      <c r="F417" s="249">
        <f>G417+H417</f>
        <v>-180238</v>
      </c>
      <c r="G417" s="249">
        <v>-26000</v>
      </c>
      <c r="H417" s="249">
        <f>-154238</f>
        <v>-154238</v>
      </c>
      <c r="I417" s="249"/>
      <c r="J417" s="249"/>
      <c r="K417" s="249">
        <v>385982</v>
      </c>
      <c r="L417" s="249"/>
      <c r="M417" s="249">
        <f>N417+P417</f>
        <v>1013709</v>
      </c>
      <c r="N417" s="249">
        <f>-2225680+2647007+467370-177770+135647+167135</f>
        <v>1013709</v>
      </c>
      <c r="O417" s="249">
        <f>2647007+467370+135647+167135</f>
        <v>3417159</v>
      </c>
      <c r="P417" s="249"/>
      <c r="Q417" s="250"/>
      <c r="R417" s="250"/>
      <c r="S417" s="250"/>
      <c r="T417" s="250"/>
      <c r="U417" s="250"/>
      <c r="V417" s="251"/>
      <c r="W417" s="251"/>
      <c r="X417" s="251"/>
      <c r="Y417" s="251"/>
      <c r="Z417" s="251"/>
      <c r="AA417" s="251"/>
      <c r="AB417" s="251"/>
      <c r="AC417" s="251"/>
      <c r="AD417" s="251"/>
      <c r="AE417" s="251"/>
      <c r="AF417" s="251"/>
      <c r="AG417" s="251"/>
      <c r="AH417" s="251"/>
      <c r="AI417" s="251"/>
      <c r="AJ417" s="251"/>
      <c r="AK417" s="251"/>
      <c r="AL417" s="251"/>
      <c r="AM417" s="251"/>
      <c r="AN417" s="251"/>
      <c r="AO417" s="251"/>
      <c r="AP417" s="251"/>
      <c r="AQ417" s="251"/>
      <c r="AR417" s="251"/>
      <c r="AS417" s="251"/>
      <c r="AT417" s="251"/>
      <c r="AU417" s="251"/>
      <c r="AV417" s="251"/>
      <c r="AW417" s="251"/>
      <c r="AX417" s="251"/>
      <c r="AY417" s="251"/>
      <c r="AZ417" s="251"/>
      <c r="BA417" s="251"/>
      <c r="BB417" s="251"/>
      <c r="BC417" s="251"/>
      <c r="BD417" s="251"/>
      <c r="BE417" s="251"/>
      <c r="BF417" s="251"/>
      <c r="BG417" s="251"/>
      <c r="BH417" s="251"/>
      <c r="BI417" s="251"/>
      <c r="BJ417" s="251"/>
      <c r="BK417" s="251"/>
      <c r="BL417" s="251"/>
      <c r="BM417" s="251"/>
      <c r="BN417" s="251"/>
      <c r="BO417" s="251"/>
      <c r="BP417" s="251"/>
      <c r="BQ417" s="251"/>
      <c r="BR417" s="251"/>
      <c r="BS417" s="251"/>
      <c r="BT417" s="251"/>
      <c r="BU417" s="251"/>
      <c r="BV417" s="251"/>
      <c r="BW417" s="251"/>
      <c r="BX417" s="251"/>
      <c r="BY417" s="251"/>
      <c r="BZ417" s="251"/>
      <c r="CA417" s="251"/>
      <c r="CB417" s="251"/>
      <c r="CC417" s="251"/>
      <c r="CD417" s="251"/>
      <c r="CE417" s="251"/>
      <c r="CF417" s="251"/>
      <c r="CG417" s="251"/>
      <c r="CH417" s="251"/>
      <c r="CI417" s="251"/>
      <c r="CJ417" s="251"/>
      <c r="CK417" s="251"/>
      <c r="CL417" s="251"/>
      <c r="CM417" s="251"/>
      <c r="CN417" s="251"/>
      <c r="CO417" s="251"/>
      <c r="CP417" s="251"/>
      <c r="CQ417" s="251"/>
      <c r="CR417" s="251"/>
      <c r="CS417" s="251"/>
      <c r="CT417" s="251"/>
      <c r="CU417" s="251"/>
      <c r="CV417" s="251"/>
      <c r="CW417" s="251"/>
      <c r="CX417" s="251"/>
      <c r="CY417" s="251"/>
      <c r="CZ417" s="251"/>
      <c r="DA417" s="251"/>
      <c r="DB417" s="251"/>
      <c r="DC417" s="251"/>
      <c r="DD417" s="251"/>
      <c r="DE417" s="251"/>
      <c r="DF417" s="251"/>
      <c r="DG417" s="251"/>
      <c r="DH417" s="251"/>
      <c r="DI417" s="251"/>
      <c r="DJ417" s="251"/>
      <c r="DK417" s="251"/>
      <c r="DL417" s="251"/>
      <c r="DM417" s="251"/>
      <c r="DN417" s="251"/>
      <c r="DO417" s="251"/>
      <c r="DP417" s="251"/>
      <c r="DQ417" s="251"/>
      <c r="DR417" s="251"/>
      <c r="DS417" s="251"/>
      <c r="DT417" s="251"/>
      <c r="DU417" s="251"/>
      <c r="DV417" s="251"/>
      <c r="DW417" s="251"/>
      <c r="DX417" s="251"/>
      <c r="DY417" s="251"/>
      <c r="DZ417" s="251"/>
      <c r="EA417" s="251"/>
      <c r="EB417" s="251"/>
      <c r="EC417" s="251"/>
      <c r="ED417" s="251"/>
      <c r="EE417" s="251"/>
      <c r="EF417" s="251"/>
      <c r="EG417" s="251"/>
      <c r="EH417" s="251"/>
      <c r="EI417" s="251"/>
      <c r="EJ417" s="251"/>
      <c r="EK417" s="251"/>
      <c r="EL417" s="251"/>
      <c r="EM417" s="251"/>
      <c r="EN417" s="251"/>
      <c r="EO417" s="251"/>
      <c r="EP417" s="251"/>
      <c r="EQ417" s="251"/>
      <c r="ER417" s="251"/>
      <c r="ES417" s="251"/>
      <c r="ET417" s="251"/>
      <c r="EU417" s="251"/>
      <c r="EV417" s="251"/>
      <c r="EW417" s="251"/>
      <c r="EX417" s="251"/>
      <c r="EY417" s="251"/>
      <c r="EZ417" s="251"/>
      <c r="FA417" s="251"/>
      <c r="FB417" s="251"/>
      <c r="FC417" s="251"/>
      <c r="FD417" s="251"/>
      <c r="FE417" s="251"/>
      <c r="FF417" s="251"/>
      <c r="FG417" s="251"/>
      <c r="FH417" s="251"/>
      <c r="FI417" s="251"/>
      <c r="FJ417" s="251"/>
      <c r="FK417" s="251"/>
      <c r="FL417" s="251"/>
      <c r="FM417" s="251"/>
      <c r="FN417" s="251"/>
      <c r="FO417" s="251"/>
      <c r="FP417" s="251"/>
      <c r="FQ417" s="251"/>
      <c r="FR417" s="251"/>
      <c r="FS417" s="251"/>
      <c r="FT417" s="251"/>
      <c r="FU417" s="251"/>
      <c r="FV417" s="251"/>
      <c r="FW417" s="251"/>
      <c r="FX417" s="251"/>
      <c r="FY417" s="251"/>
      <c r="FZ417" s="251"/>
      <c r="GA417" s="251"/>
      <c r="GB417" s="251"/>
      <c r="GC417" s="251"/>
      <c r="GD417" s="251"/>
      <c r="GE417" s="251"/>
      <c r="GF417" s="251"/>
      <c r="GG417" s="251"/>
      <c r="GH417" s="251"/>
      <c r="GI417" s="251"/>
      <c r="GJ417" s="251"/>
      <c r="GK417" s="251"/>
      <c r="GL417" s="251"/>
      <c r="GM417" s="251"/>
      <c r="GN417" s="251"/>
      <c r="GO417" s="251"/>
      <c r="GP417" s="251"/>
      <c r="GQ417" s="251"/>
      <c r="GR417" s="251"/>
      <c r="GS417" s="251"/>
      <c r="GT417" s="251"/>
      <c r="GU417" s="251"/>
      <c r="GV417" s="251"/>
      <c r="GW417" s="251"/>
      <c r="GX417" s="251"/>
      <c r="GY417" s="251"/>
      <c r="GZ417" s="251"/>
      <c r="HA417" s="251"/>
      <c r="HB417" s="251"/>
      <c r="HC417" s="251"/>
      <c r="HD417" s="251"/>
      <c r="HE417" s="251"/>
      <c r="HF417" s="251"/>
      <c r="HG417" s="251"/>
      <c r="HH417" s="251"/>
      <c r="HI417" s="251"/>
      <c r="HJ417" s="251"/>
      <c r="HK417" s="251"/>
      <c r="HL417" s="251"/>
      <c r="HM417" s="251"/>
      <c r="HN417" s="251"/>
      <c r="HO417" s="251"/>
      <c r="HP417" s="251"/>
      <c r="HQ417" s="251"/>
      <c r="HR417" s="251"/>
      <c r="HS417" s="251"/>
      <c r="HT417" s="251"/>
      <c r="HU417" s="251"/>
      <c r="HV417" s="251"/>
      <c r="HW417" s="251"/>
      <c r="HX417" s="251"/>
      <c r="HY417" s="251"/>
      <c r="HZ417" s="251"/>
      <c r="IA417" s="251"/>
      <c r="IB417" s="251"/>
      <c r="IC417" s="251"/>
      <c r="ID417" s="251"/>
      <c r="IE417" s="251"/>
      <c r="IF417" s="251"/>
      <c r="IG417" s="251"/>
      <c r="IH417" s="251"/>
      <c r="II417" s="251"/>
      <c r="IJ417" s="251"/>
      <c r="IK417" s="251"/>
      <c r="IL417" s="251"/>
      <c r="IM417" s="251"/>
      <c r="IN417" s="251"/>
      <c r="IO417" s="251"/>
      <c r="IP417" s="251"/>
      <c r="IQ417" s="251"/>
      <c r="IR417" s="251"/>
      <c r="IS417" s="251"/>
      <c r="IT417" s="251"/>
      <c r="IU417" s="251"/>
      <c r="IV417" s="251"/>
    </row>
    <row r="418" spans="1:256" ht="12.75" customHeight="1">
      <c r="A418" s="822"/>
      <c r="B418" s="798"/>
      <c r="C418" s="247" t="s">
        <v>2</v>
      </c>
      <c r="D418" s="248">
        <f>D416+D417</f>
        <v>16458171</v>
      </c>
      <c r="E418" s="249">
        <f t="shared" ref="E418:P418" si="181">E416+E417</f>
        <v>9053705</v>
      </c>
      <c r="F418" s="249">
        <f t="shared" si="181"/>
        <v>7736132</v>
      </c>
      <c r="G418" s="249">
        <f t="shared" si="181"/>
        <v>5052736</v>
      </c>
      <c r="H418" s="249">
        <f t="shared" si="181"/>
        <v>2683396</v>
      </c>
      <c r="I418" s="249">
        <f t="shared" si="181"/>
        <v>0</v>
      </c>
      <c r="J418" s="249">
        <f t="shared" si="181"/>
        <v>125648</v>
      </c>
      <c r="K418" s="249">
        <f t="shared" si="181"/>
        <v>1191925</v>
      </c>
      <c r="L418" s="249">
        <f t="shared" si="181"/>
        <v>0</v>
      </c>
      <c r="M418" s="249">
        <f t="shared" si="181"/>
        <v>7404466</v>
      </c>
      <c r="N418" s="249">
        <f t="shared" si="181"/>
        <v>7404466</v>
      </c>
      <c r="O418" s="249">
        <f t="shared" si="181"/>
        <v>5668573</v>
      </c>
      <c r="P418" s="249">
        <f t="shared" si="181"/>
        <v>0</v>
      </c>
      <c r="Q418" s="250"/>
      <c r="R418" s="250"/>
      <c r="S418" s="250"/>
      <c r="T418" s="250"/>
      <c r="U418" s="250"/>
      <c r="V418" s="251"/>
      <c r="W418" s="251"/>
      <c r="X418" s="251"/>
      <c r="Y418" s="251"/>
      <c r="Z418" s="251"/>
      <c r="AA418" s="251"/>
      <c r="AB418" s="251"/>
      <c r="AC418" s="251"/>
      <c r="AD418" s="251"/>
      <c r="AE418" s="251"/>
      <c r="AF418" s="251"/>
      <c r="AG418" s="251"/>
      <c r="AH418" s="251"/>
      <c r="AI418" s="251"/>
      <c r="AJ418" s="251"/>
      <c r="AK418" s="251"/>
      <c r="AL418" s="251"/>
      <c r="AM418" s="251"/>
      <c r="AN418" s="251"/>
      <c r="AO418" s="251"/>
      <c r="AP418" s="251"/>
      <c r="AQ418" s="251"/>
      <c r="AR418" s="251"/>
      <c r="AS418" s="251"/>
      <c r="AT418" s="251"/>
      <c r="AU418" s="251"/>
      <c r="AV418" s="251"/>
      <c r="AW418" s="251"/>
      <c r="AX418" s="251"/>
      <c r="AY418" s="251"/>
      <c r="AZ418" s="251"/>
      <c r="BA418" s="251"/>
      <c r="BB418" s="251"/>
      <c r="BC418" s="251"/>
      <c r="BD418" s="251"/>
      <c r="BE418" s="251"/>
      <c r="BF418" s="251"/>
      <c r="BG418" s="251"/>
      <c r="BH418" s="251"/>
      <c r="BI418" s="251"/>
      <c r="BJ418" s="251"/>
      <c r="BK418" s="251"/>
      <c r="BL418" s="251"/>
      <c r="BM418" s="251"/>
      <c r="BN418" s="251"/>
      <c r="BO418" s="251"/>
      <c r="BP418" s="251"/>
      <c r="BQ418" s="251"/>
      <c r="BR418" s="251"/>
      <c r="BS418" s="251"/>
      <c r="BT418" s="251"/>
      <c r="BU418" s="251"/>
      <c r="BV418" s="251"/>
      <c r="BW418" s="251"/>
      <c r="BX418" s="251"/>
      <c r="BY418" s="251"/>
      <c r="BZ418" s="251"/>
      <c r="CA418" s="251"/>
      <c r="CB418" s="251"/>
      <c r="CC418" s="251"/>
      <c r="CD418" s="251"/>
      <c r="CE418" s="251"/>
      <c r="CF418" s="251"/>
      <c r="CG418" s="251"/>
      <c r="CH418" s="251"/>
      <c r="CI418" s="251"/>
      <c r="CJ418" s="251"/>
      <c r="CK418" s="251"/>
      <c r="CL418" s="251"/>
      <c r="CM418" s="251"/>
      <c r="CN418" s="251"/>
      <c r="CO418" s="251"/>
      <c r="CP418" s="251"/>
      <c r="CQ418" s="251"/>
      <c r="CR418" s="251"/>
      <c r="CS418" s="251"/>
      <c r="CT418" s="251"/>
      <c r="CU418" s="251"/>
      <c r="CV418" s="251"/>
      <c r="CW418" s="251"/>
      <c r="CX418" s="251"/>
      <c r="CY418" s="251"/>
      <c r="CZ418" s="251"/>
      <c r="DA418" s="251"/>
      <c r="DB418" s="251"/>
      <c r="DC418" s="251"/>
      <c r="DD418" s="251"/>
      <c r="DE418" s="251"/>
      <c r="DF418" s="251"/>
      <c r="DG418" s="251"/>
      <c r="DH418" s="251"/>
      <c r="DI418" s="251"/>
      <c r="DJ418" s="251"/>
      <c r="DK418" s="251"/>
      <c r="DL418" s="251"/>
      <c r="DM418" s="251"/>
      <c r="DN418" s="251"/>
      <c r="DO418" s="251"/>
      <c r="DP418" s="251"/>
      <c r="DQ418" s="251"/>
      <c r="DR418" s="251"/>
      <c r="DS418" s="251"/>
      <c r="DT418" s="251"/>
      <c r="DU418" s="251"/>
      <c r="DV418" s="251"/>
      <c r="DW418" s="251"/>
      <c r="DX418" s="251"/>
      <c r="DY418" s="251"/>
      <c r="DZ418" s="251"/>
      <c r="EA418" s="251"/>
      <c r="EB418" s="251"/>
      <c r="EC418" s="251"/>
      <c r="ED418" s="251"/>
      <c r="EE418" s="251"/>
      <c r="EF418" s="251"/>
      <c r="EG418" s="251"/>
      <c r="EH418" s="251"/>
      <c r="EI418" s="251"/>
      <c r="EJ418" s="251"/>
      <c r="EK418" s="251"/>
      <c r="EL418" s="251"/>
      <c r="EM418" s="251"/>
      <c r="EN418" s="251"/>
      <c r="EO418" s="251"/>
      <c r="EP418" s="251"/>
      <c r="EQ418" s="251"/>
      <c r="ER418" s="251"/>
      <c r="ES418" s="251"/>
      <c r="ET418" s="251"/>
      <c r="EU418" s="251"/>
      <c r="EV418" s="251"/>
      <c r="EW418" s="251"/>
      <c r="EX418" s="251"/>
      <c r="EY418" s="251"/>
      <c r="EZ418" s="251"/>
      <c r="FA418" s="251"/>
      <c r="FB418" s="251"/>
      <c r="FC418" s="251"/>
      <c r="FD418" s="251"/>
      <c r="FE418" s="251"/>
      <c r="FF418" s="251"/>
      <c r="FG418" s="251"/>
      <c r="FH418" s="251"/>
      <c r="FI418" s="251"/>
      <c r="FJ418" s="251"/>
      <c r="FK418" s="251"/>
      <c r="FL418" s="251"/>
      <c r="FM418" s="251"/>
      <c r="FN418" s="251"/>
      <c r="FO418" s="251"/>
      <c r="FP418" s="251"/>
      <c r="FQ418" s="251"/>
      <c r="FR418" s="251"/>
      <c r="FS418" s="251"/>
      <c r="FT418" s="251"/>
      <c r="FU418" s="251"/>
      <c r="FV418" s="251"/>
      <c r="FW418" s="251"/>
      <c r="FX418" s="251"/>
      <c r="FY418" s="251"/>
      <c r="FZ418" s="251"/>
      <c r="GA418" s="251"/>
      <c r="GB418" s="251"/>
      <c r="GC418" s="251"/>
      <c r="GD418" s="251"/>
      <c r="GE418" s="251"/>
      <c r="GF418" s="251"/>
      <c r="GG418" s="251"/>
      <c r="GH418" s="251"/>
      <c r="GI418" s="251"/>
      <c r="GJ418" s="251"/>
      <c r="GK418" s="251"/>
      <c r="GL418" s="251"/>
      <c r="GM418" s="251"/>
      <c r="GN418" s="251"/>
      <c r="GO418" s="251"/>
      <c r="GP418" s="251"/>
      <c r="GQ418" s="251"/>
      <c r="GR418" s="251"/>
      <c r="GS418" s="251"/>
      <c r="GT418" s="251"/>
      <c r="GU418" s="251"/>
      <c r="GV418" s="251"/>
      <c r="GW418" s="251"/>
      <c r="GX418" s="251"/>
      <c r="GY418" s="251"/>
      <c r="GZ418" s="251"/>
      <c r="HA418" s="251"/>
      <c r="HB418" s="251"/>
      <c r="HC418" s="251"/>
      <c r="HD418" s="251"/>
      <c r="HE418" s="251"/>
      <c r="HF418" s="251"/>
      <c r="HG418" s="251"/>
      <c r="HH418" s="251"/>
      <c r="HI418" s="251"/>
      <c r="HJ418" s="251"/>
      <c r="HK418" s="251"/>
      <c r="HL418" s="251"/>
      <c r="HM418" s="251"/>
      <c r="HN418" s="251"/>
      <c r="HO418" s="251"/>
      <c r="HP418" s="251"/>
      <c r="HQ418" s="251"/>
      <c r="HR418" s="251"/>
      <c r="HS418" s="251"/>
      <c r="HT418" s="251"/>
      <c r="HU418" s="251"/>
      <c r="HV418" s="251"/>
      <c r="HW418" s="251"/>
      <c r="HX418" s="251"/>
      <c r="HY418" s="251"/>
      <c r="HZ418" s="251"/>
      <c r="IA418" s="251"/>
      <c r="IB418" s="251"/>
      <c r="IC418" s="251"/>
      <c r="ID418" s="251"/>
      <c r="IE418" s="251"/>
      <c r="IF418" s="251"/>
      <c r="IG418" s="251"/>
      <c r="IH418" s="251"/>
      <c r="II418" s="251"/>
      <c r="IJ418" s="251"/>
      <c r="IK418" s="251"/>
      <c r="IL418" s="251"/>
      <c r="IM418" s="251"/>
      <c r="IN418" s="251"/>
      <c r="IO418" s="251"/>
      <c r="IP418" s="251"/>
      <c r="IQ418" s="251"/>
      <c r="IR418" s="251"/>
      <c r="IS418" s="251"/>
      <c r="IT418" s="251"/>
      <c r="IU418" s="251"/>
      <c r="IV418" s="251"/>
    </row>
    <row r="419" spans="1:256" ht="15">
      <c r="A419" s="817">
        <v>926</v>
      </c>
      <c r="B419" s="808" t="s">
        <v>606</v>
      </c>
      <c r="C419" s="242" t="s">
        <v>0</v>
      </c>
      <c r="D419" s="243">
        <f t="shared" ref="D419:P420" si="182">D422</f>
        <v>11716000</v>
      </c>
      <c r="E419" s="244">
        <f t="shared" si="182"/>
        <v>6966000</v>
      </c>
      <c r="F419" s="244">
        <f t="shared" si="182"/>
        <v>650000</v>
      </c>
      <c r="G419" s="244">
        <f t="shared" si="182"/>
        <v>3000</v>
      </c>
      <c r="H419" s="244">
        <f t="shared" si="182"/>
        <v>647000</v>
      </c>
      <c r="I419" s="244">
        <f t="shared" si="182"/>
        <v>5866000</v>
      </c>
      <c r="J419" s="244">
        <f t="shared" si="182"/>
        <v>450000</v>
      </c>
      <c r="K419" s="244">
        <f t="shared" si="182"/>
        <v>0</v>
      </c>
      <c r="L419" s="244">
        <f t="shared" si="182"/>
        <v>0</v>
      </c>
      <c r="M419" s="244">
        <f t="shared" si="182"/>
        <v>4750000</v>
      </c>
      <c r="N419" s="244">
        <f t="shared" si="182"/>
        <v>4750000</v>
      </c>
      <c r="O419" s="244">
        <f>O422</f>
        <v>0</v>
      </c>
      <c r="P419" s="244">
        <f t="shared" si="182"/>
        <v>0</v>
      </c>
      <c r="Q419" s="257"/>
      <c r="R419" s="257"/>
      <c r="S419" s="257"/>
      <c r="T419" s="257"/>
      <c r="U419" s="257"/>
      <c r="V419" s="258"/>
      <c r="W419" s="258"/>
      <c r="X419" s="258"/>
      <c r="Y419" s="258"/>
      <c r="Z419" s="258"/>
      <c r="AA419" s="258"/>
      <c r="AB419" s="258"/>
      <c r="AC419" s="258"/>
      <c r="AD419" s="258"/>
      <c r="AE419" s="258"/>
      <c r="AF419" s="258"/>
      <c r="AG419" s="258"/>
      <c r="AH419" s="258"/>
      <c r="AI419" s="258"/>
      <c r="AJ419" s="258"/>
      <c r="AK419" s="258"/>
      <c r="AL419" s="258"/>
      <c r="AM419" s="258"/>
      <c r="AN419" s="258"/>
      <c r="AO419" s="258"/>
      <c r="AP419" s="258"/>
      <c r="AQ419" s="258"/>
      <c r="AR419" s="258"/>
      <c r="AS419" s="258"/>
      <c r="AT419" s="258"/>
      <c r="AU419" s="258"/>
      <c r="AV419" s="258"/>
      <c r="AW419" s="258"/>
      <c r="AX419" s="258"/>
      <c r="AY419" s="258"/>
      <c r="AZ419" s="258"/>
      <c r="BA419" s="258"/>
      <c r="BB419" s="258"/>
      <c r="BC419" s="258"/>
      <c r="BD419" s="258"/>
      <c r="BE419" s="258"/>
      <c r="BF419" s="258"/>
      <c r="BG419" s="258"/>
      <c r="BH419" s="258"/>
      <c r="BI419" s="258"/>
      <c r="BJ419" s="258"/>
      <c r="BK419" s="258"/>
      <c r="BL419" s="258"/>
      <c r="BM419" s="258"/>
      <c r="BN419" s="258"/>
      <c r="BO419" s="258"/>
      <c r="BP419" s="258"/>
      <c r="BQ419" s="258"/>
      <c r="BR419" s="258"/>
      <c r="BS419" s="258"/>
      <c r="BT419" s="258"/>
      <c r="BU419" s="258"/>
      <c r="BV419" s="258"/>
      <c r="BW419" s="258"/>
      <c r="BX419" s="258"/>
      <c r="BY419" s="258"/>
      <c r="BZ419" s="258"/>
      <c r="CA419" s="258"/>
      <c r="CB419" s="258"/>
      <c r="CC419" s="258"/>
      <c r="CD419" s="258"/>
      <c r="CE419" s="258"/>
      <c r="CF419" s="258"/>
      <c r="CG419" s="258"/>
      <c r="CH419" s="258"/>
      <c r="CI419" s="258"/>
      <c r="CJ419" s="258"/>
      <c r="CK419" s="258"/>
      <c r="CL419" s="258"/>
      <c r="CM419" s="258"/>
      <c r="CN419" s="258"/>
      <c r="CO419" s="258"/>
      <c r="CP419" s="258"/>
      <c r="CQ419" s="258"/>
      <c r="CR419" s="258"/>
      <c r="CS419" s="258"/>
      <c r="CT419" s="258"/>
      <c r="CU419" s="258"/>
      <c r="CV419" s="258"/>
      <c r="CW419" s="258"/>
      <c r="CX419" s="258"/>
      <c r="CY419" s="258"/>
      <c r="CZ419" s="258"/>
      <c r="DA419" s="258"/>
      <c r="DB419" s="258"/>
      <c r="DC419" s="258"/>
      <c r="DD419" s="258"/>
      <c r="DE419" s="258"/>
      <c r="DF419" s="258"/>
      <c r="DG419" s="258"/>
      <c r="DH419" s="258"/>
      <c r="DI419" s="258"/>
      <c r="DJ419" s="258"/>
      <c r="DK419" s="258"/>
      <c r="DL419" s="258"/>
      <c r="DM419" s="258"/>
      <c r="DN419" s="258"/>
      <c r="DO419" s="258"/>
      <c r="DP419" s="258"/>
      <c r="DQ419" s="258"/>
      <c r="DR419" s="258"/>
      <c r="DS419" s="258"/>
      <c r="DT419" s="258"/>
      <c r="DU419" s="258"/>
      <c r="DV419" s="258"/>
      <c r="DW419" s="258"/>
      <c r="DX419" s="258"/>
      <c r="DY419" s="258"/>
      <c r="DZ419" s="258"/>
      <c r="EA419" s="258"/>
      <c r="EB419" s="258"/>
      <c r="EC419" s="258"/>
      <c r="ED419" s="258"/>
      <c r="EE419" s="258"/>
      <c r="EF419" s="258"/>
      <c r="EG419" s="258"/>
      <c r="EH419" s="258"/>
      <c r="EI419" s="258"/>
      <c r="EJ419" s="258"/>
      <c r="EK419" s="258"/>
      <c r="EL419" s="258"/>
      <c r="EM419" s="258"/>
      <c r="EN419" s="258"/>
      <c r="EO419" s="258"/>
      <c r="EP419" s="258"/>
      <c r="EQ419" s="258"/>
      <c r="ER419" s="258"/>
      <c r="ES419" s="258"/>
      <c r="ET419" s="258"/>
      <c r="EU419" s="258"/>
      <c r="EV419" s="258"/>
      <c r="EW419" s="258"/>
      <c r="EX419" s="258"/>
      <c r="EY419" s="258"/>
      <c r="EZ419" s="258"/>
      <c r="FA419" s="258"/>
      <c r="FB419" s="258"/>
      <c r="FC419" s="258"/>
      <c r="FD419" s="258"/>
      <c r="FE419" s="258"/>
      <c r="FF419" s="258"/>
      <c r="FG419" s="258"/>
      <c r="FH419" s="258"/>
      <c r="FI419" s="258"/>
      <c r="FJ419" s="258"/>
      <c r="FK419" s="258"/>
      <c r="FL419" s="258"/>
      <c r="FM419" s="258"/>
      <c r="FN419" s="258"/>
      <c r="FO419" s="258"/>
      <c r="FP419" s="258"/>
      <c r="FQ419" s="258"/>
      <c r="FR419" s="258"/>
      <c r="FS419" s="258"/>
      <c r="FT419" s="258"/>
      <c r="FU419" s="258"/>
      <c r="FV419" s="258"/>
      <c r="FW419" s="258"/>
      <c r="FX419" s="258"/>
      <c r="FY419" s="258"/>
      <c r="FZ419" s="258"/>
      <c r="GA419" s="258"/>
      <c r="GB419" s="258"/>
      <c r="GC419" s="258"/>
      <c r="GD419" s="258"/>
      <c r="GE419" s="258"/>
      <c r="GF419" s="258"/>
      <c r="GG419" s="258"/>
      <c r="GH419" s="258"/>
      <c r="GI419" s="258"/>
      <c r="GJ419" s="258"/>
      <c r="GK419" s="258"/>
      <c r="GL419" s="258"/>
      <c r="GM419" s="258"/>
      <c r="GN419" s="258"/>
      <c r="GO419" s="258"/>
      <c r="GP419" s="258"/>
      <c r="GQ419" s="258"/>
      <c r="GR419" s="258"/>
      <c r="GS419" s="258"/>
      <c r="GT419" s="258"/>
      <c r="GU419" s="258"/>
      <c r="GV419" s="258"/>
      <c r="GW419" s="258"/>
      <c r="GX419" s="258"/>
      <c r="GY419" s="258"/>
      <c r="GZ419" s="258"/>
      <c r="HA419" s="258"/>
      <c r="HB419" s="258"/>
      <c r="HC419" s="258"/>
      <c r="HD419" s="258"/>
      <c r="HE419" s="258"/>
      <c r="HF419" s="258"/>
      <c r="HG419" s="258"/>
      <c r="HH419" s="258"/>
      <c r="HI419" s="258"/>
      <c r="HJ419" s="258"/>
      <c r="HK419" s="258"/>
      <c r="HL419" s="258"/>
      <c r="HM419" s="258"/>
      <c r="HN419" s="258"/>
      <c r="HO419" s="258"/>
      <c r="HP419" s="258"/>
      <c r="HQ419" s="258"/>
      <c r="HR419" s="258"/>
      <c r="HS419" s="258"/>
      <c r="HT419" s="258"/>
      <c r="HU419" s="258"/>
      <c r="HV419" s="258"/>
      <c r="HW419" s="258"/>
      <c r="HX419" s="258"/>
      <c r="HY419" s="258"/>
      <c r="HZ419" s="258"/>
      <c r="IA419" s="258"/>
      <c r="IB419" s="258"/>
      <c r="IC419" s="258"/>
      <c r="ID419" s="258"/>
      <c r="IE419" s="258"/>
      <c r="IF419" s="258"/>
      <c r="IG419" s="258"/>
      <c r="IH419" s="258"/>
      <c r="II419" s="258"/>
      <c r="IJ419" s="258"/>
      <c r="IK419" s="258"/>
      <c r="IL419" s="258"/>
      <c r="IM419" s="258"/>
      <c r="IN419" s="258"/>
      <c r="IO419" s="258"/>
      <c r="IP419" s="258"/>
      <c r="IQ419" s="258"/>
      <c r="IR419" s="258"/>
      <c r="IS419" s="258"/>
      <c r="IT419" s="258"/>
      <c r="IU419" s="258"/>
      <c r="IV419" s="258"/>
    </row>
    <row r="420" spans="1:256" ht="15">
      <c r="A420" s="818"/>
      <c r="B420" s="809"/>
      <c r="C420" s="242" t="s">
        <v>1</v>
      </c>
      <c r="D420" s="243">
        <f t="shared" si="182"/>
        <v>1300000</v>
      </c>
      <c r="E420" s="244">
        <f t="shared" si="182"/>
        <v>1300000</v>
      </c>
      <c r="F420" s="244">
        <f t="shared" si="182"/>
        <v>1300000</v>
      </c>
      <c r="G420" s="244">
        <f t="shared" si="182"/>
        <v>0</v>
      </c>
      <c r="H420" s="244">
        <f t="shared" si="182"/>
        <v>1300000</v>
      </c>
      <c r="I420" s="244">
        <f t="shared" si="182"/>
        <v>0</v>
      </c>
      <c r="J420" s="244">
        <f t="shared" si="182"/>
        <v>0</v>
      </c>
      <c r="K420" s="244">
        <f t="shared" si="182"/>
        <v>0</v>
      </c>
      <c r="L420" s="244">
        <f t="shared" si="182"/>
        <v>0</v>
      </c>
      <c r="M420" s="244">
        <f t="shared" si="182"/>
        <v>0</v>
      </c>
      <c r="N420" s="244">
        <f t="shared" si="182"/>
        <v>0</v>
      </c>
      <c r="O420" s="244">
        <f>O423</f>
        <v>0</v>
      </c>
      <c r="P420" s="244">
        <f t="shared" si="182"/>
        <v>0</v>
      </c>
      <c r="Q420" s="257"/>
      <c r="R420" s="257"/>
      <c r="S420" s="257"/>
      <c r="T420" s="257"/>
      <c r="U420" s="257"/>
      <c r="V420" s="258"/>
      <c r="W420" s="258"/>
      <c r="X420" s="258"/>
      <c r="Y420" s="258"/>
      <c r="Z420" s="258"/>
      <c r="AA420" s="258"/>
      <c r="AB420" s="258"/>
      <c r="AC420" s="258"/>
      <c r="AD420" s="258"/>
      <c r="AE420" s="258"/>
      <c r="AF420" s="258"/>
      <c r="AG420" s="258"/>
      <c r="AH420" s="258"/>
      <c r="AI420" s="258"/>
      <c r="AJ420" s="258"/>
      <c r="AK420" s="258"/>
      <c r="AL420" s="258"/>
      <c r="AM420" s="258"/>
      <c r="AN420" s="258"/>
      <c r="AO420" s="258"/>
      <c r="AP420" s="258"/>
      <c r="AQ420" s="258"/>
      <c r="AR420" s="258"/>
      <c r="AS420" s="258"/>
      <c r="AT420" s="258"/>
      <c r="AU420" s="258"/>
      <c r="AV420" s="258"/>
      <c r="AW420" s="258"/>
      <c r="AX420" s="258"/>
      <c r="AY420" s="258"/>
      <c r="AZ420" s="258"/>
      <c r="BA420" s="258"/>
      <c r="BB420" s="258"/>
      <c r="BC420" s="258"/>
      <c r="BD420" s="258"/>
      <c r="BE420" s="258"/>
      <c r="BF420" s="258"/>
      <c r="BG420" s="258"/>
      <c r="BH420" s="258"/>
      <c r="BI420" s="258"/>
      <c r="BJ420" s="258"/>
      <c r="BK420" s="258"/>
      <c r="BL420" s="258"/>
      <c r="BM420" s="258"/>
      <c r="BN420" s="258"/>
      <c r="BO420" s="258"/>
      <c r="BP420" s="258"/>
      <c r="BQ420" s="258"/>
      <c r="BR420" s="258"/>
      <c r="BS420" s="258"/>
      <c r="BT420" s="258"/>
      <c r="BU420" s="258"/>
      <c r="BV420" s="258"/>
      <c r="BW420" s="258"/>
      <c r="BX420" s="258"/>
      <c r="BY420" s="258"/>
      <c r="BZ420" s="258"/>
      <c r="CA420" s="258"/>
      <c r="CB420" s="258"/>
      <c r="CC420" s="258"/>
      <c r="CD420" s="258"/>
      <c r="CE420" s="258"/>
      <c r="CF420" s="258"/>
      <c r="CG420" s="258"/>
      <c r="CH420" s="258"/>
      <c r="CI420" s="258"/>
      <c r="CJ420" s="258"/>
      <c r="CK420" s="258"/>
      <c r="CL420" s="258"/>
      <c r="CM420" s="258"/>
      <c r="CN420" s="258"/>
      <c r="CO420" s="258"/>
      <c r="CP420" s="258"/>
      <c r="CQ420" s="258"/>
      <c r="CR420" s="258"/>
      <c r="CS420" s="258"/>
      <c r="CT420" s="258"/>
      <c r="CU420" s="258"/>
      <c r="CV420" s="258"/>
      <c r="CW420" s="258"/>
      <c r="CX420" s="258"/>
      <c r="CY420" s="258"/>
      <c r="CZ420" s="258"/>
      <c r="DA420" s="258"/>
      <c r="DB420" s="258"/>
      <c r="DC420" s="258"/>
      <c r="DD420" s="258"/>
      <c r="DE420" s="258"/>
      <c r="DF420" s="258"/>
      <c r="DG420" s="258"/>
      <c r="DH420" s="258"/>
      <c r="DI420" s="258"/>
      <c r="DJ420" s="258"/>
      <c r="DK420" s="258"/>
      <c r="DL420" s="258"/>
      <c r="DM420" s="258"/>
      <c r="DN420" s="258"/>
      <c r="DO420" s="258"/>
      <c r="DP420" s="258"/>
      <c r="DQ420" s="258"/>
      <c r="DR420" s="258"/>
      <c r="DS420" s="258"/>
      <c r="DT420" s="258"/>
      <c r="DU420" s="258"/>
      <c r="DV420" s="258"/>
      <c r="DW420" s="258"/>
      <c r="DX420" s="258"/>
      <c r="DY420" s="258"/>
      <c r="DZ420" s="258"/>
      <c r="EA420" s="258"/>
      <c r="EB420" s="258"/>
      <c r="EC420" s="258"/>
      <c r="ED420" s="258"/>
      <c r="EE420" s="258"/>
      <c r="EF420" s="258"/>
      <c r="EG420" s="258"/>
      <c r="EH420" s="258"/>
      <c r="EI420" s="258"/>
      <c r="EJ420" s="258"/>
      <c r="EK420" s="258"/>
      <c r="EL420" s="258"/>
      <c r="EM420" s="258"/>
      <c r="EN420" s="258"/>
      <c r="EO420" s="258"/>
      <c r="EP420" s="258"/>
      <c r="EQ420" s="258"/>
      <c r="ER420" s="258"/>
      <c r="ES420" s="258"/>
      <c r="ET420" s="258"/>
      <c r="EU420" s="258"/>
      <c r="EV420" s="258"/>
      <c r="EW420" s="258"/>
      <c r="EX420" s="258"/>
      <c r="EY420" s="258"/>
      <c r="EZ420" s="258"/>
      <c r="FA420" s="258"/>
      <c r="FB420" s="258"/>
      <c r="FC420" s="258"/>
      <c r="FD420" s="258"/>
      <c r="FE420" s="258"/>
      <c r="FF420" s="258"/>
      <c r="FG420" s="258"/>
      <c r="FH420" s="258"/>
      <c r="FI420" s="258"/>
      <c r="FJ420" s="258"/>
      <c r="FK420" s="258"/>
      <c r="FL420" s="258"/>
      <c r="FM420" s="258"/>
      <c r="FN420" s="258"/>
      <c r="FO420" s="258"/>
      <c r="FP420" s="258"/>
      <c r="FQ420" s="258"/>
      <c r="FR420" s="258"/>
      <c r="FS420" s="258"/>
      <c r="FT420" s="258"/>
      <c r="FU420" s="258"/>
      <c r="FV420" s="258"/>
      <c r="FW420" s="258"/>
      <c r="FX420" s="258"/>
      <c r="FY420" s="258"/>
      <c r="FZ420" s="258"/>
      <c r="GA420" s="258"/>
      <c r="GB420" s="258"/>
      <c r="GC420" s="258"/>
      <c r="GD420" s="258"/>
      <c r="GE420" s="258"/>
      <c r="GF420" s="258"/>
      <c r="GG420" s="258"/>
      <c r="GH420" s="258"/>
      <c r="GI420" s="258"/>
      <c r="GJ420" s="258"/>
      <c r="GK420" s="258"/>
      <c r="GL420" s="258"/>
      <c r="GM420" s="258"/>
      <c r="GN420" s="258"/>
      <c r="GO420" s="258"/>
      <c r="GP420" s="258"/>
      <c r="GQ420" s="258"/>
      <c r="GR420" s="258"/>
      <c r="GS420" s="258"/>
      <c r="GT420" s="258"/>
      <c r="GU420" s="258"/>
      <c r="GV420" s="258"/>
      <c r="GW420" s="258"/>
      <c r="GX420" s="258"/>
      <c r="GY420" s="258"/>
      <c r="GZ420" s="258"/>
      <c r="HA420" s="258"/>
      <c r="HB420" s="258"/>
      <c r="HC420" s="258"/>
      <c r="HD420" s="258"/>
      <c r="HE420" s="258"/>
      <c r="HF420" s="258"/>
      <c r="HG420" s="258"/>
      <c r="HH420" s="258"/>
      <c r="HI420" s="258"/>
      <c r="HJ420" s="258"/>
      <c r="HK420" s="258"/>
      <c r="HL420" s="258"/>
      <c r="HM420" s="258"/>
      <c r="HN420" s="258"/>
      <c r="HO420" s="258"/>
      <c r="HP420" s="258"/>
      <c r="HQ420" s="258"/>
      <c r="HR420" s="258"/>
      <c r="HS420" s="258"/>
      <c r="HT420" s="258"/>
      <c r="HU420" s="258"/>
      <c r="HV420" s="258"/>
      <c r="HW420" s="258"/>
      <c r="HX420" s="258"/>
      <c r="HY420" s="258"/>
      <c r="HZ420" s="258"/>
      <c r="IA420" s="258"/>
      <c r="IB420" s="258"/>
      <c r="IC420" s="258"/>
      <c r="ID420" s="258"/>
      <c r="IE420" s="258"/>
      <c r="IF420" s="258"/>
      <c r="IG420" s="258"/>
      <c r="IH420" s="258"/>
      <c r="II420" s="258"/>
      <c r="IJ420" s="258"/>
      <c r="IK420" s="258"/>
      <c r="IL420" s="258"/>
      <c r="IM420" s="258"/>
      <c r="IN420" s="258"/>
      <c r="IO420" s="258"/>
      <c r="IP420" s="258"/>
      <c r="IQ420" s="258"/>
      <c r="IR420" s="258"/>
      <c r="IS420" s="258"/>
      <c r="IT420" s="258"/>
      <c r="IU420" s="258"/>
      <c r="IV420" s="258"/>
    </row>
    <row r="421" spans="1:256" ht="15">
      <c r="A421" s="819"/>
      <c r="B421" s="810"/>
      <c r="C421" s="242" t="s">
        <v>2</v>
      </c>
      <c r="D421" s="243">
        <f>D419+D420</f>
        <v>13016000</v>
      </c>
      <c r="E421" s="244">
        <f t="shared" ref="E421:P421" si="183">E419+E420</f>
        <v>8266000</v>
      </c>
      <c r="F421" s="244">
        <f t="shared" si="183"/>
        <v>1950000</v>
      </c>
      <c r="G421" s="244">
        <f t="shared" si="183"/>
        <v>3000</v>
      </c>
      <c r="H421" s="244">
        <f t="shared" si="183"/>
        <v>1947000</v>
      </c>
      <c r="I421" s="244">
        <f t="shared" si="183"/>
        <v>5866000</v>
      </c>
      <c r="J421" s="244">
        <f t="shared" si="183"/>
        <v>450000</v>
      </c>
      <c r="K421" s="244">
        <f t="shared" si="183"/>
        <v>0</v>
      </c>
      <c r="L421" s="244">
        <f t="shared" si="183"/>
        <v>0</v>
      </c>
      <c r="M421" s="244">
        <f t="shared" si="183"/>
        <v>4750000</v>
      </c>
      <c r="N421" s="244">
        <f t="shared" si="183"/>
        <v>4750000</v>
      </c>
      <c r="O421" s="244">
        <f t="shared" si="183"/>
        <v>0</v>
      </c>
      <c r="P421" s="244">
        <f t="shared" si="183"/>
        <v>0</v>
      </c>
      <c r="Q421" s="257"/>
      <c r="R421" s="257"/>
      <c r="S421" s="257"/>
      <c r="T421" s="257"/>
      <c r="U421" s="257"/>
      <c r="V421" s="258"/>
      <c r="W421" s="258"/>
      <c r="X421" s="258"/>
      <c r="Y421" s="258"/>
      <c r="Z421" s="258"/>
      <c r="AA421" s="258"/>
      <c r="AB421" s="258"/>
      <c r="AC421" s="258"/>
      <c r="AD421" s="258"/>
      <c r="AE421" s="258"/>
      <c r="AF421" s="258"/>
      <c r="AG421" s="258"/>
      <c r="AH421" s="258"/>
      <c r="AI421" s="258"/>
      <c r="AJ421" s="258"/>
      <c r="AK421" s="258"/>
      <c r="AL421" s="258"/>
      <c r="AM421" s="258"/>
      <c r="AN421" s="258"/>
      <c r="AO421" s="258"/>
      <c r="AP421" s="258"/>
      <c r="AQ421" s="258"/>
      <c r="AR421" s="258"/>
      <c r="AS421" s="258"/>
      <c r="AT421" s="258"/>
      <c r="AU421" s="258"/>
      <c r="AV421" s="258"/>
      <c r="AW421" s="258"/>
      <c r="AX421" s="258"/>
      <c r="AY421" s="258"/>
      <c r="AZ421" s="258"/>
      <c r="BA421" s="258"/>
      <c r="BB421" s="258"/>
      <c r="BC421" s="258"/>
      <c r="BD421" s="258"/>
      <c r="BE421" s="258"/>
      <c r="BF421" s="258"/>
      <c r="BG421" s="258"/>
      <c r="BH421" s="258"/>
      <c r="BI421" s="258"/>
      <c r="BJ421" s="258"/>
      <c r="BK421" s="258"/>
      <c r="BL421" s="258"/>
      <c r="BM421" s="258"/>
      <c r="BN421" s="258"/>
      <c r="BO421" s="258"/>
      <c r="BP421" s="258"/>
      <c r="BQ421" s="258"/>
      <c r="BR421" s="258"/>
      <c r="BS421" s="258"/>
      <c r="BT421" s="258"/>
      <c r="BU421" s="258"/>
      <c r="BV421" s="258"/>
      <c r="BW421" s="258"/>
      <c r="BX421" s="258"/>
      <c r="BY421" s="258"/>
      <c r="BZ421" s="258"/>
      <c r="CA421" s="258"/>
      <c r="CB421" s="258"/>
      <c r="CC421" s="258"/>
      <c r="CD421" s="258"/>
      <c r="CE421" s="258"/>
      <c r="CF421" s="258"/>
      <c r="CG421" s="258"/>
      <c r="CH421" s="258"/>
      <c r="CI421" s="258"/>
      <c r="CJ421" s="258"/>
      <c r="CK421" s="258"/>
      <c r="CL421" s="258"/>
      <c r="CM421" s="258"/>
      <c r="CN421" s="258"/>
      <c r="CO421" s="258"/>
      <c r="CP421" s="258"/>
      <c r="CQ421" s="258"/>
      <c r="CR421" s="258"/>
      <c r="CS421" s="258"/>
      <c r="CT421" s="258"/>
      <c r="CU421" s="258"/>
      <c r="CV421" s="258"/>
      <c r="CW421" s="258"/>
      <c r="CX421" s="258"/>
      <c r="CY421" s="258"/>
      <c r="CZ421" s="258"/>
      <c r="DA421" s="258"/>
      <c r="DB421" s="258"/>
      <c r="DC421" s="258"/>
      <c r="DD421" s="258"/>
      <c r="DE421" s="258"/>
      <c r="DF421" s="258"/>
      <c r="DG421" s="258"/>
      <c r="DH421" s="258"/>
      <c r="DI421" s="258"/>
      <c r="DJ421" s="258"/>
      <c r="DK421" s="258"/>
      <c r="DL421" s="258"/>
      <c r="DM421" s="258"/>
      <c r="DN421" s="258"/>
      <c r="DO421" s="258"/>
      <c r="DP421" s="258"/>
      <c r="DQ421" s="258"/>
      <c r="DR421" s="258"/>
      <c r="DS421" s="258"/>
      <c r="DT421" s="258"/>
      <c r="DU421" s="258"/>
      <c r="DV421" s="258"/>
      <c r="DW421" s="258"/>
      <c r="DX421" s="258"/>
      <c r="DY421" s="258"/>
      <c r="DZ421" s="258"/>
      <c r="EA421" s="258"/>
      <c r="EB421" s="258"/>
      <c r="EC421" s="258"/>
      <c r="ED421" s="258"/>
      <c r="EE421" s="258"/>
      <c r="EF421" s="258"/>
      <c r="EG421" s="258"/>
      <c r="EH421" s="258"/>
      <c r="EI421" s="258"/>
      <c r="EJ421" s="258"/>
      <c r="EK421" s="258"/>
      <c r="EL421" s="258"/>
      <c r="EM421" s="258"/>
      <c r="EN421" s="258"/>
      <c r="EO421" s="258"/>
      <c r="EP421" s="258"/>
      <c r="EQ421" s="258"/>
      <c r="ER421" s="258"/>
      <c r="ES421" s="258"/>
      <c r="ET421" s="258"/>
      <c r="EU421" s="258"/>
      <c r="EV421" s="258"/>
      <c r="EW421" s="258"/>
      <c r="EX421" s="258"/>
      <c r="EY421" s="258"/>
      <c r="EZ421" s="258"/>
      <c r="FA421" s="258"/>
      <c r="FB421" s="258"/>
      <c r="FC421" s="258"/>
      <c r="FD421" s="258"/>
      <c r="FE421" s="258"/>
      <c r="FF421" s="258"/>
      <c r="FG421" s="258"/>
      <c r="FH421" s="258"/>
      <c r="FI421" s="258"/>
      <c r="FJ421" s="258"/>
      <c r="FK421" s="258"/>
      <c r="FL421" s="258"/>
      <c r="FM421" s="258"/>
      <c r="FN421" s="258"/>
      <c r="FO421" s="258"/>
      <c r="FP421" s="258"/>
      <c r="FQ421" s="258"/>
      <c r="FR421" s="258"/>
      <c r="FS421" s="258"/>
      <c r="FT421" s="258"/>
      <c r="FU421" s="258"/>
      <c r="FV421" s="258"/>
      <c r="FW421" s="258"/>
      <c r="FX421" s="258"/>
      <c r="FY421" s="258"/>
      <c r="FZ421" s="258"/>
      <c r="GA421" s="258"/>
      <c r="GB421" s="258"/>
      <c r="GC421" s="258"/>
      <c r="GD421" s="258"/>
      <c r="GE421" s="258"/>
      <c r="GF421" s="258"/>
      <c r="GG421" s="258"/>
      <c r="GH421" s="258"/>
      <c r="GI421" s="258"/>
      <c r="GJ421" s="258"/>
      <c r="GK421" s="258"/>
      <c r="GL421" s="258"/>
      <c r="GM421" s="258"/>
      <c r="GN421" s="258"/>
      <c r="GO421" s="258"/>
      <c r="GP421" s="258"/>
      <c r="GQ421" s="258"/>
      <c r="GR421" s="258"/>
      <c r="GS421" s="258"/>
      <c r="GT421" s="258"/>
      <c r="GU421" s="258"/>
      <c r="GV421" s="258"/>
      <c r="GW421" s="258"/>
      <c r="GX421" s="258"/>
      <c r="GY421" s="258"/>
      <c r="GZ421" s="258"/>
      <c r="HA421" s="258"/>
      <c r="HB421" s="258"/>
      <c r="HC421" s="258"/>
      <c r="HD421" s="258"/>
      <c r="HE421" s="258"/>
      <c r="HF421" s="258"/>
      <c r="HG421" s="258"/>
      <c r="HH421" s="258"/>
      <c r="HI421" s="258"/>
      <c r="HJ421" s="258"/>
      <c r="HK421" s="258"/>
      <c r="HL421" s="258"/>
      <c r="HM421" s="258"/>
      <c r="HN421" s="258"/>
      <c r="HO421" s="258"/>
      <c r="HP421" s="258"/>
      <c r="HQ421" s="258"/>
      <c r="HR421" s="258"/>
      <c r="HS421" s="258"/>
      <c r="HT421" s="258"/>
      <c r="HU421" s="258"/>
      <c r="HV421" s="258"/>
      <c r="HW421" s="258"/>
      <c r="HX421" s="258"/>
      <c r="HY421" s="258"/>
      <c r="HZ421" s="258"/>
      <c r="IA421" s="258"/>
      <c r="IB421" s="258"/>
      <c r="IC421" s="258"/>
      <c r="ID421" s="258"/>
      <c r="IE421" s="258"/>
      <c r="IF421" s="258"/>
      <c r="IG421" s="258"/>
      <c r="IH421" s="258"/>
      <c r="II421" s="258"/>
      <c r="IJ421" s="258"/>
      <c r="IK421" s="258"/>
      <c r="IL421" s="258"/>
      <c r="IM421" s="258"/>
      <c r="IN421" s="258"/>
      <c r="IO421" s="258"/>
      <c r="IP421" s="258"/>
      <c r="IQ421" s="258"/>
      <c r="IR421" s="258"/>
      <c r="IS421" s="258"/>
      <c r="IT421" s="258"/>
      <c r="IU421" s="258"/>
      <c r="IV421" s="258"/>
    </row>
    <row r="422" spans="1:256" ht="12.75" customHeight="1">
      <c r="A422" s="820">
        <v>92605</v>
      </c>
      <c r="B422" s="796" t="s">
        <v>148</v>
      </c>
      <c r="C422" s="247" t="s">
        <v>0</v>
      </c>
      <c r="D422" s="248">
        <f>E422+M422</f>
        <v>11716000</v>
      </c>
      <c r="E422" s="249">
        <f>F422+I422+J422+K422+L422</f>
        <v>6966000</v>
      </c>
      <c r="F422" s="249">
        <f>G422+H422</f>
        <v>650000</v>
      </c>
      <c r="G422" s="249">
        <v>3000</v>
      </c>
      <c r="H422" s="249">
        <v>647000</v>
      </c>
      <c r="I422" s="249">
        <v>5866000</v>
      </c>
      <c r="J422" s="249">
        <v>450000</v>
      </c>
      <c r="K422" s="249">
        <v>0</v>
      </c>
      <c r="L422" s="249">
        <v>0</v>
      </c>
      <c r="M422" s="249">
        <f>N422+P422</f>
        <v>4750000</v>
      </c>
      <c r="N422" s="249">
        <v>4750000</v>
      </c>
      <c r="O422" s="249">
        <v>0</v>
      </c>
      <c r="P422" s="249">
        <v>0</v>
      </c>
      <c r="Q422" s="250"/>
      <c r="R422" s="250"/>
      <c r="S422" s="250"/>
      <c r="T422" s="250"/>
      <c r="U422" s="250"/>
      <c r="V422" s="251"/>
      <c r="W422" s="251"/>
      <c r="X422" s="251"/>
      <c r="Y422" s="251"/>
      <c r="Z422" s="251"/>
      <c r="AA422" s="251"/>
      <c r="AB422" s="251"/>
      <c r="AC422" s="251"/>
      <c r="AD422" s="251"/>
      <c r="AE422" s="251"/>
      <c r="AF422" s="251"/>
      <c r="AG422" s="251"/>
      <c r="AH422" s="251"/>
      <c r="AI422" s="251"/>
      <c r="AJ422" s="251"/>
      <c r="AK422" s="251"/>
      <c r="AL422" s="251"/>
      <c r="AM422" s="251"/>
      <c r="AN422" s="251"/>
      <c r="AO422" s="251"/>
      <c r="AP422" s="251"/>
      <c r="AQ422" s="251"/>
      <c r="AR422" s="251"/>
      <c r="AS422" s="251"/>
      <c r="AT422" s="251"/>
      <c r="AU422" s="251"/>
      <c r="AV422" s="251"/>
      <c r="AW422" s="251"/>
      <c r="AX422" s="251"/>
      <c r="AY422" s="251"/>
      <c r="AZ422" s="251"/>
      <c r="BA422" s="251"/>
      <c r="BB422" s="251"/>
      <c r="BC422" s="251"/>
      <c r="BD422" s="251"/>
      <c r="BE422" s="251"/>
      <c r="BF422" s="251"/>
      <c r="BG422" s="251"/>
      <c r="BH422" s="251"/>
      <c r="BI422" s="251"/>
      <c r="BJ422" s="251"/>
      <c r="BK422" s="251"/>
      <c r="BL422" s="251"/>
      <c r="BM422" s="251"/>
      <c r="BN422" s="251"/>
      <c r="BO422" s="251"/>
      <c r="BP422" s="251"/>
      <c r="BQ422" s="251"/>
      <c r="BR422" s="251"/>
      <c r="BS422" s="251"/>
      <c r="BT422" s="251"/>
      <c r="BU422" s="251"/>
      <c r="BV422" s="251"/>
      <c r="BW422" s="251"/>
      <c r="BX422" s="251"/>
      <c r="BY422" s="251"/>
      <c r="BZ422" s="251"/>
      <c r="CA422" s="251"/>
      <c r="CB422" s="251"/>
      <c r="CC422" s="251"/>
      <c r="CD422" s="251"/>
      <c r="CE422" s="251"/>
      <c r="CF422" s="251"/>
      <c r="CG422" s="251"/>
      <c r="CH422" s="251"/>
      <c r="CI422" s="251"/>
      <c r="CJ422" s="251"/>
      <c r="CK422" s="251"/>
      <c r="CL422" s="251"/>
      <c r="CM422" s="251"/>
      <c r="CN422" s="251"/>
      <c r="CO422" s="251"/>
      <c r="CP422" s="251"/>
      <c r="CQ422" s="251"/>
      <c r="CR422" s="251"/>
      <c r="CS422" s="251"/>
      <c r="CT422" s="251"/>
      <c r="CU422" s="251"/>
      <c r="CV422" s="251"/>
      <c r="CW422" s="251"/>
      <c r="CX422" s="251"/>
      <c r="CY422" s="251"/>
      <c r="CZ422" s="251"/>
      <c r="DA422" s="251"/>
      <c r="DB422" s="251"/>
      <c r="DC422" s="251"/>
      <c r="DD422" s="251"/>
      <c r="DE422" s="251"/>
      <c r="DF422" s="251"/>
      <c r="DG422" s="251"/>
      <c r="DH422" s="251"/>
      <c r="DI422" s="251"/>
      <c r="DJ422" s="251"/>
      <c r="DK422" s="251"/>
      <c r="DL422" s="251"/>
      <c r="DM422" s="251"/>
      <c r="DN422" s="251"/>
      <c r="DO422" s="251"/>
      <c r="DP422" s="251"/>
      <c r="DQ422" s="251"/>
      <c r="DR422" s="251"/>
      <c r="DS422" s="251"/>
      <c r="DT422" s="251"/>
      <c r="DU422" s="251"/>
      <c r="DV422" s="251"/>
      <c r="DW422" s="251"/>
      <c r="DX422" s="251"/>
      <c r="DY422" s="251"/>
      <c r="DZ422" s="251"/>
      <c r="EA422" s="251"/>
      <c r="EB422" s="251"/>
      <c r="EC422" s="251"/>
      <c r="ED422" s="251"/>
      <c r="EE422" s="251"/>
      <c r="EF422" s="251"/>
      <c r="EG422" s="251"/>
      <c r="EH422" s="251"/>
      <c r="EI422" s="251"/>
      <c r="EJ422" s="251"/>
      <c r="EK422" s="251"/>
      <c r="EL422" s="251"/>
      <c r="EM422" s="251"/>
      <c r="EN422" s="251"/>
      <c r="EO422" s="251"/>
      <c r="EP422" s="251"/>
      <c r="EQ422" s="251"/>
      <c r="ER422" s="251"/>
      <c r="ES422" s="251"/>
      <c r="ET422" s="251"/>
      <c r="EU422" s="251"/>
      <c r="EV422" s="251"/>
      <c r="EW422" s="251"/>
      <c r="EX422" s="251"/>
      <c r="EY422" s="251"/>
      <c r="EZ422" s="251"/>
      <c r="FA422" s="251"/>
      <c r="FB422" s="251"/>
      <c r="FC422" s="251"/>
      <c r="FD422" s="251"/>
      <c r="FE422" s="251"/>
      <c r="FF422" s="251"/>
      <c r="FG422" s="251"/>
      <c r="FH422" s="251"/>
      <c r="FI422" s="251"/>
      <c r="FJ422" s="251"/>
      <c r="FK422" s="251"/>
      <c r="FL422" s="251"/>
      <c r="FM422" s="251"/>
      <c r="FN422" s="251"/>
      <c r="FO422" s="251"/>
      <c r="FP422" s="251"/>
      <c r="FQ422" s="251"/>
      <c r="FR422" s="251"/>
      <c r="FS422" s="251"/>
      <c r="FT422" s="251"/>
      <c r="FU422" s="251"/>
      <c r="FV422" s="251"/>
      <c r="FW422" s="251"/>
      <c r="FX422" s="251"/>
      <c r="FY422" s="251"/>
      <c r="FZ422" s="251"/>
      <c r="GA422" s="251"/>
      <c r="GB422" s="251"/>
      <c r="GC422" s="251"/>
      <c r="GD422" s="251"/>
      <c r="GE422" s="251"/>
      <c r="GF422" s="251"/>
      <c r="GG422" s="251"/>
      <c r="GH422" s="251"/>
      <c r="GI422" s="251"/>
      <c r="GJ422" s="251"/>
      <c r="GK422" s="251"/>
      <c r="GL422" s="251"/>
      <c r="GM422" s="251"/>
      <c r="GN422" s="251"/>
      <c r="GO422" s="251"/>
      <c r="GP422" s="251"/>
      <c r="GQ422" s="251"/>
      <c r="GR422" s="251"/>
      <c r="GS422" s="251"/>
      <c r="GT422" s="251"/>
      <c r="GU422" s="251"/>
      <c r="GV422" s="251"/>
      <c r="GW422" s="251"/>
      <c r="GX422" s="251"/>
      <c r="GY422" s="251"/>
      <c r="GZ422" s="251"/>
      <c r="HA422" s="251"/>
      <c r="HB422" s="251"/>
      <c r="HC422" s="251"/>
      <c r="HD422" s="251"/>
      <c r="HE422" s="251"/>
      <c r="HF422" s="251"/>
      <c r="HG422" s="251"/>
      <c r="HH422" s="251"/>
      <c r="HI422" s="251"/>
      <c r="HJ422" s="251"/>
      <c r="HK422" s="251"/>
      <c r="HL422" s="251"/>
      <c r="HM422" s="251"/>
      <c r="HN422" s="251"/>
      <c r="HO422" s="251"/>
      <c r="HP422" s="251"/>
      <c r="HQ422" s="251"/>
      <c r="HR422" s="251"/>
      <c r="HS422" s="251"/>
      <c r="HT422" s="251"/>
      <c r="HU422" s="251"/>
      <c r="HV422" s="251"/>
      <c r="HW422" s="251"/>
      <c r="HX422" s="251"/>
      <c r="HY422" s="251"/>
      <c r="HZ422" s="251"/>
      <c r="IA422" s="251"/>
      <c r="IB422" s="251"/>
      <c r="IC422" s="251"/>
      <c r="ID422" s="251"/>
      <c r="IE422" s="251"/>
      <c r="IF422" s="251"/>
      <c r="IG422" s="251"/>
      <c r="IH422" s="251"/>
      <c r="II422" s="251"/>
      <c r="IJ422" s="251"/>
      <c r="IK422" s="251"/>
      <c r="IL422" s="251"/>
      <c r="IM422" s="251"/>
      <c r="IN422" s="251"/>
      <c r="IO422" s="251"/>
      <c r="IP422" s="251"/>
      <c r="IQ422" s="251"/>
      <c r="IR422" s="251"/>
      <c r="IS422" s="251"/>
      <c r="IT422" s="251"/>
      <c r="IU422" s="251"/>
      <c r="IV422" s="251"/>
    </row>
    <row r="423" spans="1:256" ht="12.75" customHeight="1">
      <c r="A423" s="821"/>
      <c r="B423" s="797"/>
      <c r="C423" s="247" t="s">
        <v>1</v>
      </c>
      <c r="D423" s="248">
        <f>E423+M423</f>
        <v>1300000</v>
      </c>
      <c r="E423" s="249">
        <f>F423+I423+J423+K423+L423</f>
        <v>1300000</v>
      </c>
      <c r="F423" s="249">
        <f>G423+H423</f>
        <v>1300000</v>
      </c>
      <c r="G423" s="249"/>
      <c r="H423" s="249">
        <v>1300000</v>
      </c>
      <c r="I423" s="249">
        <v>0</v>
      </c>
      <c r="J423" s="249"/>
      <c r="K423" s="249"/>
      <c r="L423" s="249"/>
      <c r="M423" s="249">
        <f>N423+P423</f>
        <v>0</v>
      </c>
      <c r="N423" s="249"/>
      <c r="O423" s="249"/>
      <c r="P423" s="249"/>
      <c r="Q423" s="250"/>
      <c r="R423" s="250"/>
      <c r="S423" s="250"/>
      <c r="T423" s="250"/>
      <c r="U423" s="250"/>
      <c r="V423" s="251"/>
      <c r="W423" s="251"/>
      <c r="X423" s="251"/>
      <c r="Y423" s="251"/>
      <c r="Z423" s="251"/>
      <c r="AA423" s="251"/>
      <c r="AB423" s="251"/>
      <c r="AC423" s="251"/>
      <c r="AD423" s="251"/>
      <c r="AE423" s="251"/>
      <c r="AF423" s="251"/>
      <c r="AG423" s="251"/>
      <c r="AH423" s="251"/>
      <c r="AI423" s="251"/>
      <c r="AJ423" s="251"/>
      <c r="AK423" s="251"/>
      <c r="AL423" s="251"/>
      <c r="AM423" s="251"/>
      <c r="AN423" s="251"/>
      <c r="AO423" s="251"/>
      <c r="AP423" s="251"/>
      <c r="AQ423" s="251"/>
      <c r="AR423" s="251"/>
      <c r="AS423" s="251"/>
      <c r="AT423" s="251"/>
      <c r="AU423" s="251"/>
      <c r="AV423" s="251"/>
      <c r="AW423" s="251"/>
      <c r="AX423" s="251"/>
      <c r="AY423" s="251"/>
      <c r="AZ423" s="251"/>
      <c r="BA423" s="251"/>
      <c r="BB423" s="251"/>
      <c r="BC423" s="251"/>
      <c r="BD423" s="251"/>
      <c r="BE423" s="251"/>
      <c r="BF423" s="251"/>
      <c r="BG423" s="251"/>
      <c r="BH423" s="251"/>
      <c r="BI423" s="251"/>
      <c r="BJ423" s="251"/>
      <c r="BK423" s="251"/>
      <c r="BL423" s="251"/>
      <c r="BM423" s="251"/>
      <c r="BN423" s="251"/>
      <c r="BO423" s="251"/>
      <c r="BP423" s="251"/>
      <c r="BQ423" s="251"/>
      <c r="BR423" s="251"/>
      <c r="BS423" s="251"/>
      <c r="BT423" s="251"/>
      <c r="BU423" s="251"/>
      <c r="BV423" s="251"/>
      <c r="BW423" s="251"/>
      <c r="BX423" s="251"/>
      <c r="BY423" s="251"/>
      <c r="BZ423" s="251"/>
      <c r="CA423" s="251"/>
      <c r="CB423" s="251"/>
      <c r="CC423" s="251"/>
      <c r="CD423" s="251"/>
      <c r="CE423" s="251"/>
      <c r="CF423" s="251"/>
      <c r="CG423" s="251"/>
      <c r="CH423" s="251"/>
      <c r="CI423" s="251"/>
      <c r="CJ423" s="251"/>
      <c r="CK423" s="251"/>
      <c r="CL423" s="251"/>
      <c r="CM423" s="251"/>
      <c r="CN423" s="251"/>
      <c r="CO423" s="251"/>
      <c r="CP423" s="251"/>
      <c r="CQ423" s="251"/>
      <c r="CR423" s="251"/>
      <c r="CS423" s="251"/>
      <c r="CT423" s="251"/>
      <c r="CU423" s="251"/>
      <c r="CV423" s="251"/>
      <c r="CW423" s="251"/>
      <c r="CX423" s="251"/>
      <c r="CY423" s="251"/>
      <c r="CZ423" s="251"/>
      <c r="DA423" s="251"/>
      <c r="DB423" s="251"/>
      <c r="DC423" s="251"/>
      <c r="DD423" s="251"/>
      <c r="DE423" s="251"/>
      <c r="DF423" s="251"/>
      <c r="DG423" s="251"/>
      <c r="DH423" s="251"/>
      <c r="DI423" s="251"/>
      <c r="DJ423" s="251"/>
      <c r="DK423" s="251"/>
      <c r="DL423" s="251"/>
      <c r="DM423" s="251"/>
      <c r="DN423" s="251"/>
      <c r="DO423" s="251"/>
      <c r="DP423" s="251"/>
      <c r="DQ423" s="251"/>
      <c r="DR423" s="251"/>
      <c r="DS423" s="251"/>
      <c r="DT423" s="251"/>
      <c r="DU423" s="251"/>
      <c r="DV423" s="251"/>
      <c r="DW423" s="251"/>
      <c r="DX423" s="251"/>
      <c r="DY423" s="251"/>
      <c r="DZ423" s="251"/>
      <c r="EA423" s="251"/>
      <c r="EB423" s="251"/>
      <c r="EC423" s="251"/>
      <c r="ED423" s="251"/>
      <c r="EE423" s="251"/>
      <c r="EF423" s="251"/>
      <c r="EG423" s="251"/>
      <c r="EH423" s="251"/>
      <c r="EI423" s="251"/>
      <c r="EJ423" s="251"/>
      <c r="EK423" s="251"/>
      <c r="EL423" s="251"/>
      <c r="EM423" s="251"/>
      <c r="EN423" s="251"/>
      <c r="EO423" s="251"/>
      <c r="EP423" s="251"/>
      <c r="EQ423" s="251"/>
      <c r="ER423" s="251"/>
      <c r="ES423" s="251"/>
      <c r="ET423" s="251"/>
      <c r="EU423" s="251"/>
      <c r="EV423" s="251"/>
      <c r="EW423" s="251"/>
      <c r="EX423" s="251"/>
      <c r="EY423" s="251"/>
      <c r="EZ423" s="251"/>
      <c r="FA423" s="251"/>
      <c r="FB423" s="251"/>
      <c r="FC423" s="251"/>
      <c r="FD423" s="251"/>
      <c r="FE423" s="251"/>
      <c r="FF423" s="251"/>
      <c r="FG423" s="251"/>
      <c r="FH423" s="251"/>
      <c r="FI423" s="251"/>
      <c r="FJ423" s="251"/>
      <c r="FK423" s="251"/>
      <c r="FL423" s="251"/>
      <c r="FM423" s="251"/>
      <c r="FN423" s="251"/>
      <c r="FO423" s="251"/>
      <c r="FP423" s="251"/>
      <c r="FQ423" s="251"/>
      <c r="FR423" s="251"/>
      <c r="FS423" s="251"/>
      <c r="FT423" s="251"/>
      <c r="FU423" s="251"/>
      <c r="FV423" s="251"/>
      <c r="FW423" s="251"/>
      <c r="FX423" s="251"/>
      <c r="FY423" s="251"/>
      <c r="FZ423" s="251"/>
      <c r="GA423" s="251"/>
      <c r="GB423" s="251"/>
      <c r="GC423" s="251"/>
      <c r="GD423" s="251"/>
      <c r="GE423" s="251"/>
      <c r="GF423" s="251"/>
      <c r="GG423" s="251"/>
      <c r="GH423" s="251"/>
      <c r="GI423" s="251"/>
      <c r="GJ423" s="251"/>
      <c r="GK423" s="251"/>
      <c r="GL423" s="251"/>
      <c r="GM423" s="251"/>
      <c r="GN423" s="251"/>
      <c r="GO423" s="251"/>
      <c r="GP423" s="251"/>
      <c r="GQ423" s="251"/>
      <c r="GR423" s="251"/>
      <c r="GS423" s="251"/>
      <c r="GT423" s="251"/>
      <c r="GU423" s="251"/>
      <c r="GV423" s="251"/>
      <c r="GW423" s="251"/>
      <c r="GX423" s="251"/>
      <c r="GY423" s="251"/>
      <c r="GZ423" s="251"/>
      <c r="HA423" s="251"/>
      <c r="HB423" s="251"/>
      <c r="HC423" s="251"/>
      <c r="HD423" s="251"/>
      <c r="HE423" s="251"/>
      <c r="HF423" s="251"/>
      <c r="HG423" s="251"/>
      <c r="HH423" s="251"/>
      <c r="HI423" s="251"/>
      <c r="HJ423" s="251"/>
      <c r="HK423" s="251"/>
      <c r="HL423" s="251"/>
      <c r="HM423" s="251"/>
      <c r="HN423" s="251"/>
      <c r="HO423" s="251"/>
      <c r="HP423" s="251"/>
      <c r="HQ423" s="251"/>
      <c r="HR423" s="251"/>
      <c r="HS423" s="251"/>
      <c r="HT423" s="251"/>
      <c r="HU423" s="251"/>
      <c r="HV423" s="251"/>
      <c r="HW423" s="251"/>
      <c r="HX423" s="251"/>
      <c r="HY423" s="251"/>
      <c r="HZ423" s="251"/>
      <c r="IA423" s="251"/>
      <c r="IB423" s="251"/>
      <c r="IC423" s="251"/>
      <c r="ID423" s="251"/>
      <c r="IE423" s="251"/>
      <c r="IF423" s="251"/>
      <c r="IG423" s="251"/>
      <c r="IH423" s="251"/>
      <c r="II423" s="251"/>
      <c r="IJ423" s="251"/>
      <c r="IK423" s="251"/>
      <c r="IL423" s="251"/>
      <c r="IM423" s="251"/>
      <c r="IN423" s="251"/>
      <c r="IO423" s="251"/>
      <c r="IP423" s="251"/>
      <c r="IQ423" s="251"/>
      <c r="IR423" s="251"/>
      <c r="IS423" s="251"/>
      <c r="IT423" s="251"/>
      <c r="IU423" s="251"/>
      <c r="IV423" s="251"/>
    </row>
    <row r="424" spans="1:256" ht="12.75" customHeight="1">
      <c r="A424" s="822"/>
      <c r="B424" s="798"/>
      <c r="C424" s="247" t="s">
        <v>2</v>
      </c>
      <c r="D424" s="248">
        <f>D422+D423</f>
        <v>13016000</v>
      </c>
      <c r="E424" s="249">
        <f t="shared" ref="E424:P424" si="184">E422+E423</f>
        <v>8266000</v>
      </c>
      <c r="F424" s="249">
        <f t="shared" si="184"/>
        <v>1950000</v>
      </c>
      <c r="G424" s="249">
        <f t="shared" si="184"/>
        <v>3000</v>
      </c>
      <c r="H424" s="249">
        <f t="shared" si="184"/>
        <v>1947000</v>
      </c>
      <c r="I424" s="249">
        <f t="shared" si="184"/>
        <v>5866000</v>
      </c>
      <c r="J424" s="249">
        <f t="shared" si="184"/>
        <v>450000</v>
      </c>
      <c r="K424" s="249">
        <f t="shared" si="184"/>
        <v>0</v>
      </c>
      <c r="L424" s="249">
        <f t="shared" si="184"/>
        <v>0</v>
      </c>
      <c r="M424" s="249">
        <f t="shared" si="184"/>
        <v>4750000</v>
      </c>
      <c r="N424" s="249">
        <f t="shared" si="184"/>
        <v>4750000</v>
      </c>
      <c r="O424" s="249">
        <f t="shared" si="184"/>
        <v>0</v>
      </c>
      <c r="P424" s="249">
        <f t="shared" si="184"/>
        <v>0</v>
      </c>
      <c r="Q424" s="250"/>
      <c r="R424" s="250"/>
      <c r="S424" s="250"/>
      <c r="T424" s="250"/>
      <c r="U424" s="250"/>
      <c r="V424" s="251"/>
      <c r="W424" s="251"/>
      <c r="X424" s="251"/>
      <c r="Y424" s="251"/>
      <c r="Z424" s="251"/>
      <c r="AA424" s="251"/>
      <c r="AB424" s="251"/>
      <c r="AC424" s="251"/>
      <c r="AD424" s="251"/>
      <c r="AE424" s="251"/>
      <c r="AF424" s="251"/>
      <c r="AG424" s="251"/>
      <c r="AH424" s="251"/>
      <c r="AI424" s="251"/>
      <c r="AJ424" s="251"/>
      <c r="AK424" s="251"/>
      <c r="AL424" s="251"/>
      <c r="AM424" s="251"/>
      <c r="AN424" s="251"/>
      <c r="AO424" s="251"/>
      <c r="AP424" s="251"/>
      <c r="AQ424" s="251"/>
      <c r="AR424" s="251"/>
      <c r="AS424" s="251"/>
      <c r="AT424" s="251"/>
      <c r="AU424" s="251"/>
      <c r="AV424" s="251"/>
      <c r="AW424" s="251"/>
      <c r="AX424" s="251"/>
      <c r="AY424" s="251"/>
      <c r="AZ424" s="251"/>
      <c r="BA424" s="251"/>
      <c r="BB424" s="251"/>
      <c r="BC424" s="251"/>
      <c r="BD424" s="251"/>
      <c r="BE424" s="251"/>
      <c r="BF424" s="251"/>
      <c r="BG424" s="251"/>
      <c r="BH424" s="251"/>
      <c r="BI424" s="251"/>
      <c r="BJ424" s="251"/>
      <c r="BK424" s="251"/>
      <c r="BL424" s="251"/>
      <c r="BM424" s="251"/>
      <c r="BN424" s="251"/>
      <c r="BO424" s="251"/>
      <c r="BP424" s="251"/>
      <c r="BQ424" s="251"/>
      <c r="BR424" s="251"/>
      <c r="BS424" s="251"/>
      <c r="BT424" s="251"/>
      <c r="BU424" s="251"/>
      <c r="BV424" s="251"/>
      <c r="BW424" s="251"/>
      <c r="BX424" s="251"/>
      <c r="BY424" s="251"/>
      <c r="BZ424" s="251"/>
      <c r="CA424" s="251"/>
      <c r="CB424" s="251"/>
      <c r="CC424" s="251"/>
      <c r="CD424" s="251"/>
      <c r="CE424" s="251"/>
      <c r="CF424" s="251"/>
      <c r="CG424" s="251"/>
      <c r="CH424" s="251"/>
      <c r="CI424" s="251"/>
      <c r="CJ424" s="251"/>
      <c r="CK424" s="251"/>
      <c r="CL424" s="251"/>
      <c r="CM424" s="251"/>
      <c r="CN424" s="251"/>
      <c r="CO424" s="251"/>
      <c r="CP424" s="251"/>
      <c r="CQ424" s="251"/>
      <c r="CR424" s="251"/>
      <c r="CS424" s="251"/>
      <c r="CT424" s="251"/>
      <c r="CU424" s="251"/>
      <c r="CV424" s="251"/>
      <c r="CW424" s="251"/>
      <c r="CX424" s="251"/>
      <c r="CY424" s="251"/>
      <c r="CZ424" s="251"/>
      <c r="DA424" s="251"/>
      <c r="DB424" s="251"/>
      <c r="DC424" s="251"/>
      <c r="DD424" s="251"/>
      <c r="DE424" s="251"/>
      <c r="DF424" s="251"/>
      <c r="DG424" s="251"/>
      <c r="DH424" s="251"/>
      <c r="DI424" s="251"/>
      <c r="DJ424" s="251"/>
      <c r="DK424" s="251"/>
      <c r="DL424" s="251"/>
      <c r="DM424" s="251"/>
      <c r="DN424" s="251"/>
      <c r="DO424" s="251"/>
      <c r="DP424" s="251"/>
      <c r="DQ424" s="251"/>
      <c r="DR424" s="251"/>
      <c r="DS424" s="251"/>
      <c r="DT424" s="251"/>
      <c r="DU424" s="251"/>
      <c r="DV424" s="251"/>
      <c r="DW424" s="251"/>
      <c r="DX424" s="251"/>
      <c r="DY424" s="251"/>
      <c r="DZ424" s="251"/>
      <c r="EA424" s="251"/>
      <c r="EB424" s="251"/>
      <c r="EC424" s="251"/>
      <c r="ED424" s="251"/>
      <c r="EE424" s="251"/>
      <c r="EF424" s="251"/>
      <c r="EG424" s="251"/>
      <c r="EH424" s="251"/>
      <c r="EI424" s="251"/>
      <c r="EJ424" s="251"/>
      <c r="EK424" s="251"/>
      <c r="EL424" s="251"/>
      <c r="EM424" s="251"/>
      <c r="EN424" s="251"/>
      <c r="EO424" s="251"/>
      <c r="EP424" s="251"/>
      <c r="EQ424" s="251"/>
      <c r="ER424" s="251"/>
      <c r="ES424" s="251"/>
      <c r="ET424" s="251"/>
      <c r="EU424" s="251"/>
      <c r="EV424" s="251"/>
      <c r="EW424" s="251"/>
      <c r="EX424" s="251"/>
      <c r="EY424" s="251"/>
      <c r="EZ424" s="251"/>
      <c r="FA424" s="251"/>
      <c r="FB424" s="251"/>
      <c r="FC424" s="251"/>
      <c r="FD424" s="251"/>
      <c r="FE424" s="251"/>
      <c r="FF424" s="251"/>
      <c r="FG424" s="251"/>
      <c r="FH424" s="251"/>
      <c r="FI424" s="251"/>
      <c r="FJ424" s="251"/>
      <c r="FK424" s="251"/>
      <c r="FL424" s="251"/>
      <c r="FM424" s="251"/>
      <c r="FN424" s="251"/>
      <c r="FO424" s="251"/>
      <c r="FP424" s="251"/>
      <c r="FQ424" s="251"/>
      <c r="FR424" s="251"/>
      <c r="FS424" s="251"/>
      <c r="FT424" s="251"/>
      <c r="FU424" s="251"/>
      <c r="FV424" s="251"/>
      <c r="FW424" s="251"/>
      <c r="FX424" s="251"/>
      <c r="FY424" s="251"/>
      <c r="FZ424" s="251"/>
      <c r="GA424" s="251"/>
      <c r="GB424" s="251"/>
      <c r="GC424" s="251"/>
      <c r="GD424" s="251"/>
      <c r="GE424" s="251"/>
      <c r="GF424" s="251"/>
      <c r="GG424" s="251"/>
      <c r="GH424" s="251"/>
      <c r="GI424" s="251"/>
      <c r="GJ424" s="251"/>
      <c r="GK424" s="251"/>
      <c r="GL424" s="251"/>
      <c r="GM424" s="251"/>
      <c r="GN424" s="251"/>
      <c r="GO424" s="251"/>
      <c r="GP424" s="251"/>
      <c r="GQ424" s="251"/>
      <c r="GR424" s="251"/>
      <c r="GS424" s="251"/>
      <c r="GT424" s="251"/>
      <c r="GU424" s="251"/>
      <c r="GV424" s="251"/>
      <c r="GW424" s="251"/>
      <c r="GX424" s="251"/>
      <c r="GY424" s="251"/>
      <c r="GZ424" s="251"/>
      <c r="HA424" s="251"/>
      <c r="HB424" s="251"/>
      <c r="HC424" s="251"/>
      <c r="HD424" s="251"/>
      <c r="HE424" s="251"/>
      <c r="HF424" s="251"/>
      <c r="HG424" s="251"/>
      <c r="HH424" s="251"/>
      <c r="HI424" s="251"/>
      <c r="HJ424" s="251"/>
      <c r="HK424" s="251"/>
      <c r="HL424" s="251"/>
      <c r="HM424" s="251"/>
      <c r="HN424" s="251"/>
      <c r="HO424" s="251"/>
      <c r="HP424" s="251"/>
      <c r="HQ424" s="251"/>
      <c r="HR424" s="251"/>
      <c r="HS424" s="251"/>
      <c r="HT424" s="251"/>
      <c r="HU424" s="251"/>
      <c r="HV424" s="251"/>
      <c r="HW424" s="251"/>
      <c r="HX424" s="251"/>
      <c r="HY424" s="251"/>
      <c r="HZ424" s="251"/>
      <c r="IA424" s="251"/>
      <c r="IB424" s="251"/>
      <c r="IC424" s="251"/>
      <c r="ID424" s="251"/>
      <c r="IE424" s="251"/>
      <c r="IF424" s="251"/>
      <c r="IG424" s="251"/>
      <c r="IH424" s="251"/>
      <c r="II424" s="251"/>
      <c r="IJ424" s="251"/>
      <c r="IK424" s="251"/>
      <c r="IL424" s="251"/>
      <c r="IM424" s="251"/>
      <c r="IN424" s="251"/>
      <c r="IO424" s="251"/>
      <c r="IP424" s="251"/>
      <c r="IQ424" s="251"/>
      <c r="IR424" s="251"/>
      <c r="IS424" s="251"/>
      <c r="IT424" s="251"/>
      <c r="IU424" s="251"/>
      <c r="IV424" s="251"/>
    </row>
    <row r="425" spans="1:256" ht="6.95" customHeight="1">
      <c r="A425" s="265"/>
      <c r="B425" s="266"/>
      <c r="C425" s="238"/>
      <c r="D425" s="239"/>
      <c r="E425" s="240"/>
      <c r="F425" s="240"/>
      <c r="G425" s="240"/>
      <c r="H425" s="240"/>
      <c r="I425" s="240"/>
      <c r="J425" s="240"/>
      <c r="K425" s="240"/>
      <c r="L425" s="240"/>
      <c r="M425" s="240"/>
      <c r="N425" s="240"/>
      <c r="O425" s="240"/>
      <c r="P425" s="240"/>
      <c r="Q425" s="241"/>
      <c r="R425" s="241"/>
      <c r="S425" s="241"/>
      <c r="T425" s="241"/>
      <c r="U425" s="241"/>
      <c r="V425" s="231"/>
      <c r="W425" s="231"/>
      <c r="X425" s="231"/>
      <c r="Y425" s="231"/>
      <c r="Z425" s="231"/>
      <c r="AA425" s="231"/>
      <c r="AB425" s="231"/>
      <c r="AC425" s="231"/>
      <c r="AD425" s="231"/>
      <c r="AE425" s="231"/>
      <c r="AF425" s="231"/>
      <c r="AG425" s="231"/>
      <c r="AH425" s="231"/>
      <c r="AI425" s="231"/>
      <c r="AJ425" s="231"/>
      <c r="AK425" s="231"/>
      <c r="AL425" s="231"/>
      <c r="AM425" s="231"/>
      <c r="AN425" s="231"/>
      <c r="AO425" s="231"/>
      <c r="AP425" s="231"/>
      <c r="AQ425" s="231"/>
      <c r="AR425" s="231"/>
      <c r="AS425" s="231"/>
      <c r="AT425" s="231"/>
      <c r="AU425" s="231"/>
      <c r="AV425" s="231"/>
      <c r="AW425" s="231"/>
      <c r="AX425" s="231"/>
      <c r="AY425" s="231"/>
      <c r="AZ425" s="231"/>
      <c r="BA425" s="231"/>
      <c r="BB425" s="231"/>
      <c r="BC425" s="231"/>
      <c r="BD425" s="231"/>
      <c r="BE425" s="231"/>
      <c r="BF425" s="231"/>
      <c r="BG425" s="231"/>
      <c r="BH425" s="231"/>
      <c r="BI425" s="231"/>
      <c r="BJ425" s="231"/>
      <c r="BK425" s="231"/>
      <c r="BL425" s="231"/>
      <c r="BM425" s="231"/>
      <c r="BN425" s="231"/>
      <c r="BO425" s="231"/>
      <c r="BP425" s="231"/>
      <c r="BQ425" s="231"/>
      <c r="BR425" s="231"/>
      <c r="BS425" s="231"/>
      <c r="BT425" s="231"/>
      <c r="BU425" s="231"/>
      <c r="BV425" s="231"/>
      <c r="BW425" s="231"/>
      <c r="BX425" s="231"/>
      <c r="BY425" s="231"/>
      <c r="BZ425" s="231"/>
      <c r="CA425" s="231"/>
      <c r="CB425" s="231"/>
      <c r="CC425" s="231"/>
      <c r="CD425" s="231"/>
      <c r="CE425" s="231"/>
      <c r="CF425" s="231"/>
      <c r="CG425" s="231"/>
      <c r="CH425" s="231"/>
      <c r="CI425" s="231"/>
      <c r="CJ425" s="231"/>
      <c r="CK425" s="231"/>
      <c r="CL425" s="231"/>
      <c r="CM425" s="231"/>
      <c r="CN425" s="231"/>
      <c r="CO425" s="231"/>
      <c r="CP425" s="231"/>
      <c r="CQ425" s="231"/>
      <c r="CR425" s="231"/>
      <c r="CS425" s="231"/>
      <c r="CT425" s="231"/>
      <c r="CU425" s="231"/>
      <c r="CV425" s="231"/>
      <c r="CW425" s="231"/>
      <c r="CX425" s="231"/>
      <c r="CY425" s="231"/>
      <c r="CZ425" s="231"/>
      <c r="DA425" s="231"/>
      <c r="DB425" s="231"/>
      <c r="DC425" s="231"/>
      <c r="DD425" s="231"/>
      <c r="DE425" s="231"/>
      <c r="DF425" s="231"/>
      <c r="DG425" s="231"/>
      <c r="DH425" s="231"/>
      <c r="DI425" s="231"/>
      <c r="DJ425" s="231"/>
      <c r="DK425" s="231"/>
      <c r="DL425" s="231"/>
      <c r="DM425" s="231"/>
      <c r="DN425" s="231"/>
      <c r="DO425" s="231"/>
      <c r="DP425" s="231"/>
      <c r="DQ425" s="231"/>
      <c r="DR425" s="231"/>
      <c r="DS425" s="231"/>
      <c r="DT425" s="231"/>
      <c r="DU425" s="231"/>
      <c r="DV425" s="231"/>
      <c r="DW425" s="231"/>
      <c r="DX425" s="231"/>
      <c r="DY425" s="231"/>
      <c r="DZ425" s="231"/>
      <c r="EA425" s="231"/>
      <c r="EB425" s="231"/>
      <c r="EC425" s="231"/>
      <c r="ED425" s="231"/>
      <c r="EE425" s="231"/>
      <c r="EF425" s="231"/>
      <c r="EG425" s="231"/>
      <c r="EH425" s="231"/>
      <c r="EI425" s="231"/>
      <c r="EJ425" s="231"/>
      <c r="EK425" s="231"/>
      <c r="EL425" s="231"/>
      <c r="EM425" s="231"/>
      <c r="EN425" s="231"/>
      <c r="EO425" s="231"/>
      <c r="EP425" s="231"/>
      <c r="EQ425" s="231"/>
      <c r="ER425" s="231"/>
      <c r="ES425" s="231"/>
      <c r="ET425" s="231"/>
      <c r="EU425" s="231"/>
      <c r="EV425" s="231"/>
      <c r="EW425" s="231"/>
      <c r="EX425" s="231"/>
      <c r="EY425" s="231"/>
      <c r="EZ425" s="231"/>
      <c r="FA425" s="231"/>
      <c r="FB425" s="231"/>
      <c r="FC425" s="231"/>
      <c r="FD425" s="231"/>
      <c r="FE425" s="231"/>
      <c r="FF425" s="231"/>
      <c r="FG425" s="231"/>
      <c r="FH425" s="231"/>
      <c r="FI425" s="231"/>
      <c r="FJ425" s="231"/>
      <c r="FK425" s="231"/>
      <c r="FL425" s="231"/>
      <c r="FM425" s="231"/>
      <c r="FN425" s="231"/>
      <c r="FO425" s="231"/>
      <c r="FP425" s="231"/>
      <c r="FQ425" s="231"/>
      <c r="FR425" s="231"/>
      <c r="FS425" s="231"/>
      <c r="FT425" s="231"/>
      <c r="FU425" s="231"/>
      <c r="FV425" s="231"/>
      <c r="FW425" s="231"/>
      <c r="FX425" s="231"/>
      <c r="FY425" s="231"/>
      <c r="FZ425" s="231"/>
      <c r="GA425" s="231"/>
      <c r="GB425" s="231"/>
      <c r="GC425" s="231"/>
      <c r="GD425" s="231"/>
      <c r="GE425" s="231"/>
      <c r="GF425" s="231"/>
      <c r="GG425" s="231"/>
      <c r="GH425" s="231"/>
      <c r="GI425" s="231"/>
      <c r="GJ425" s="231"/>
      <c r="GK425" s="231"/>
      <c r="GL425" s="231"/>
      <c r="GM425" s="231"/>
      <c r="GN425" s="231"/>
      <c r="GO425" s="231"/>
      <c r="GP425" s="231"/>
      <c r="GQ425" s="231"/>
      <c r="GR425" s="231"/>
      <c r="GS425" s="231"/>
      <c r="GT425" s="231"/>
      <c r="GU425" s="231"/>
      <c r="GV425" s="231"/>
      <c r="GW425" s="231"/>
      <c r="GX425" s="231"/>
      <c r="GY425" s="231"/>
      <c r="GZ425" s="231"/>
      <c r="HA425" s="231"/>
      <c r="HB425" s="231"/>
      <c r="HC425" s="231"/>
      <c r="HD425" s="231"/>
      <c r="HE425" s="231"/>
      <c r="HF425" s="231"/>
      <c r="HG425" s="231"/>
      <c r="HH425" s="231"/>
      <c r="HI425" s="231"/>
      <c r="HJ425" s="231"/>
      <c r="HK425" s="231"/>
      <c r="HL425" s="231"/>
      <c r="HM425" s="231"/>
      <c r="HN425" s="231"/>
      <c r="HO425" s="231"/>
      <c r="HP425" s="231"/>
      <c r="HQ425" s="231"/>
      <c r="HR425" s="231"/>
      <c r="HS425" s="231"/>
      <c r="HT425" s="231"/>
      <c r="HU425" s="231"/>
      <c r="HV425" s="231"/>
      <c r="HW425" s="231"/>
      <c r="HX425" s="231"/>
      <c r="HY425" s="231"/>
      <c r="HZ425" s="231"/>
      <c r="IA425" s="231"/>
      <c r="IB425" s="231"/>
      <c r="IC425" s="231"/>
      <c r="ID425" s="231"/>
      <c r="IE425" s="231"/>
      <c r="IF425" s="231"/>
      <c r="IG425" s="231"/>
      <c r="IH425" s="231"/>
      <c r="II425" s="231"/>
      <c r="IJ425" s="231"/>
      <c r="IK425" s="231"/>
      <c r="IL425" s="231"/>
      <c r="IM425" s="231"/>
      <c r="IN425" s="231"/>
      <c r="IO425" s="231"/>
      <c r="IP425" s="231"/>
      <c r="IQ425" s="231"/>
      <c r="IR425" s="231"/>
      <c r="IS425" s="231"/>
      <c r="IT425" s="231"/>
      <c r="IU425" s="231"/>
      <c r="IV425" s="231"/>
    </row>
    <row r="426" spans="1:256" ht="15.75">
      <c r="A426" s="826"/>
      <c r="B426" s="799" t="s">
        <v>245</v>
      </c>
      <c r="C426" s="267" t="s">
        <v>0</v>
      </c>
      <c r="D426" s="268">
        <f t="shared" ref="D426:P427" si="185">D13</f>
        <v>2081663747.3799999</v>
      </c>
      <c r="E426" s="268">
        <f t="shared" si="185"/>
        <v>1169288187.3800001</v>
      </c>
      <c r="F426" s="268">
        <f t="shared" si="185"/>
        <v>400325798.01999998</v>
      </c>
      <c r="G426" s="268">
        <f t="shared" si="185"/>
        <v>198948177.28999999</v>
      </c>
      <c r="H426" s="268">
        <f t="shared" si="185"/>
        <v>201377620.73000002</v>
      </c>
      <c r="I426" s="268">
        <f t="shared" si="185"/>
        <v>421833256.36000001</v>
      </c>
      <c r="J426" s="268">
        <f t="shared" si="185"/>
        <v>3503769</v>
      </c>
      <c r="K426" s="268">
        <f t="shared" si="185"/>
        <v>255724718</v>
      </c>
      <c r="L426" s="268">
        <f t="shared" si="185"/>
        <v>87900646</v>
      </c>
      <c r="M426" s="268">
        <f t="shared" si="185"/>
        <v>912375560</v>
      </c>
      <c r="N426" s="268">
        <f t="shared" si="185"/>
        <v>851523188</v>
      </c>
      <c r="O426" s="268">
        <f t="shared" si="185"/>
        <v>437554645</v>
      </c>
      <c r="P426" s="268">
        <f t="shared" si="185"/>
        <v>60852372</v>
      </c>
      <c r="Q426" s="234"/>
      <c r="R426" s="234"/>
      <c r="S426" s="234"/>
      <c r="T426" s="234"/>
      <c r="U426" s="234"/>
      <c r="V426" s="235"/>
      <c r="W426" s="235"/>
      <c r="X426" s="235"/>
      <c r="Y426" s="235"/>
      <c r="Z426" s="235"/>
      <c r="AA426" s="235"/>
      <c r="AB426" s="235"/>
      <c r="AC426" s="235"/>
      <c r="AD426" s="235"/>
      <c r="AE426" s="235"/>
      <c r="AF426" s="235"/>
      <c r="AG426" s="235"/>
      <c r="AH426" s="235"/>
      <c r="AI426" s="235"/>
      <c r="AJ426" s="235"/>
      <c r="AK426" s="235"/>
      <c r="AL426" s="235"/>
      <c r="AM426" s="235"/>
      <c r="AN426" s="235"/>
      <c r="AO426" s="235"/>
      <c r="AP426" s="235"/>
      <c r="AQ426" s="235"/>
      <c r="AR426" s="235"/>
      <c r="AS426" s="235"/>
      <c r="AT426" s="235"/>
      <c r="AU426" s="235"/>
      <c r="AV426" s="235"/>
      <c r="AW426" s="235"/>
      <c r="AX426" s="235"/>
      <c r="AY426" s="235"/>
      <c r="AZ426" s="235"/>
      <c r="BA426" s="235"/>
      <c r="BB426" s="235"/>
      <c r="BC426" s="235"/>
      <c r="BD426" s="235"/>
      <c r="BE426" s="235"/>
      <c r="BF426" s="235"/>
      <c r="BG426" s="235"/>
      <c r="BH426" s="235"/>
      <c r="BI426" s="235"/>
      <c r="BJ426" s="235"/>
      <c r="BK426" s="235"/>
      <c r="BL426" s="235"/>
      <c r="BM426" s="235"/>
      <c r="BN426" s="235"/>
      <c r="BO426" s="235"/>
      <c r="BP426" s="235"/>
      <c r="BQ426" s="235"/>
      <c r="BR426" s="235"/>
      <c r="BS426" s="235"/>
      <c r="BT426" s="235"/>
      <c r="BU426" s="235"/>
      <c r="BV426" s="235"/>
      <c r="BW426" s="235"/>
      <c r="BX426" s="235"/>
      <c r="BY426" s="235"/>
      <c r="BZ426" s="235"/>
      <c r="CA426" s="235"/>
      <c r="CB426" s="235"/>
      <c r="CC426" s="235"/>
      <c r="CD426" s="235"/>
      <c r="CE426" s="235"/>
      <c r="CF426" s="235"/>
      <c r="CG426" s="235"/>
      <c r="CH426" s="235"/>
      <c r="CI426" s="235"/>
      <c r="CJ426" s="235"/>
      <c r="CK426" s="235"/>
      <c r="CL426" s="235"/>
      <c r="CM426" s="235"/>
      <c r="CN426" s="235"/>
      <c r="CO426" s="235"/>
      <c r="CP426" s="235"/>
      <c r="CQ426" s="235"/>
      <c r="CR426" s="235"/>
      <c r="CS426" s="235"/>
      <c r="CT426" s="235"/>
      <c r="CU426" s="235"/>
      <c r="CV426" s="235"/>
      <c r="CW426" s="235"/>
      <c r="CX426" s="235"/>
      <c r="CY426" s="235"/>
      <c r="CZ426" s="235"/>
      <c r="DA426" s="235"/>
      <c r="DB426" s="235"/>
      <c r="DC426" s="235"/>
      <c r="DD426" s="235"/>
      <c r="DE426" s="235"/>
      <c r="DF426" s="235"/>
      <c r="DG426" s="235"/>
      <c r="DH426" s="235"/>
      <c r="DI426" s="235"/>
      <c r="DJ426" s="235"/>
      <c r="DK426" s="235"/>
      <c r="DL426" s="235"/>
      <c r="DM426" s="235"/>
      <c r="DN426" s="235"/>
      <c r="DO426" s="235"/>
      <c r="DP426" s="235"/>
      <c r="DQ426" s="235"/>
      <c r="DR426" s="235"/>
      <c r="DS426" s="235"/>
      <c r="DT426" s="235"/>
      <c r="DU426" s="235"/>
      <c r="DV426" s="235"/>
      <c r="DW426" s="235"/>
      <c r="DX426" s="235"/>
      <c r="DY426" s="235"/>
      <c r="DZ426" s="235"/>
      <c r="EA426" s="235"/>
      <c r="EB426" s="235"/>
      <c r="EC426" s="235"/>
      <c r="ED426" s="235"/>
      <c r="EE426" s="235"/>
      <c r="EF426" s="235"/>
      <c r="EG426" s="235"/>
      <c r="EH426" s="235"/>
      <c r="EI426" s="235"/>
      <c r="EJ426" s="235"/>
      <c r="EK426" s="235"/>
      <c r="EL426" s="235"/>
      <c r="EM426" s="235"/>
      <c r="EN426" s="235"/>
      <c r="EO426" s="235"/>
      <c r="EP426" s="235"/>
      <c r="EQ426" s="235"/>
      <c r="ER426" s="235"/>
      <c r="ES426" s="235"/>
      <c r="ET426" s="235"/>
      <c r="EU426" s="235"/>
      <c r="EV426" s="235"/>
      <c r="EW426" s="235"/>
      <c r="EX426" s="235"/>
      <c r="EY426" s="235"/>
      <c r="EZ426" s="235"/>
      <c r="FA426" s="235"/>
      <c r="FB426" s="235"/>
      <c r="FC426" s="235"/>
      <c r="FD426" s="235"/>
      <c r="FE426" s="235"/>
      <c r="FF426" s="235"/>
      <c r="FG426" s="235"/>
      <c r="FH426" s="235"/>
      <c r="FI426" s="235"/>
      <c r="FJ426" s="235"/>
      <c r="FK426" s="235"/>
      <c r="FL426" s="235"/>
      <c r="FM426" s="235"/>
      <c r="FN426" s="235"/>
      <c r="FO426" s="235"/>
      <c r="FP426" s="235"/>
      <c r="FQ426" s="235"/>
      <c r="FR426" s="235"/>
      <c r="FS426" s="235"/>
      <c r="FT426" s="235"/>
      <c r="FU426" s="235"/>
      <c r="FV426" s="235"/>
      <c r="FW426" s="235"/>
      <c r="FX426" s="235"/>
      <c r="FY426" s="235"/>
      <c r="FZ426" s="235"/>
      <c r="GA426" s="235"/>
      <c r="GB426" s="235"/>
      <c r="GC426" s="235"/>
      <c r="GD426" s="235"/>
      <c r="GE426" s="235"/>
      <c r="GF426" s="235"/>
      <c r="GG426" s="235"/>
      <c r="GH426" s="235"/>
      <c r="GI426" s="235"/>
      <c r="GJ426" s="235"/>
      <c r="GK426" s="235"/>
      <c r="GL426" s="235"/>
      <c r="GM426" s="235"/>
      <c r="GN426" s="235"/>
      <c r="GO426" s="235"/>
      <c r="GP426" s="235"/>
      <c r="GQ426" s="235"/>
      <c r="GR426" s="235"/>
      <c r="GS426" s="235"/>
      <c r="GT426" s="235"/>
      <c r="GU426" s="235"/>
      <c r="GV426" s="235"/>
      <c r="GW426" s="235"/>
      <c r="GX426" s="235"/>
      <c r="GY426" s="235"/>
      <c r="GZ426" s="235"/>
      <c r="HA426" s="235"/>
      <c r="HB426" s="235"/>
      <c r="HC426" s="235"/>
      <c r="HD426" s="235"/>
      <c r="HE426" s="235"/>
      <c r="HF426" s="235"/>
      <c r="HG426" s="235"/>
      <c r="HH426" s="235"/>
      <c r="HI426" s="235"/>
      <c r="HJ426" s="235"/>
      <c r="HK426" s="235"/>
      <c r="HL426" s="235"/>
      <c r="HM426" s="235"/>
      <c r="HN426" s="235"/>
      <c r="HO426" s="235"/>
      <c r="HP426" s="235"/>
      <c r="HQ426" s="235"/>
      <c r="HR426" s="235"/>
      <c r="HS426" s="235"/>
      <c r="HT426" s="235"/>
      <c r="HU426" s="235"/>
      <c r="HV426" s="235"/>
      <c r="HW426" s="235"/>
      <c r="HX426" s="235"/>
      <c r="HY426" s="235"/>
      <c r="HZ426" s="235"/>
      <c r="IA426" s="235"/>
      <c r="IB426" s="235"/>
      <c r="IC426" s="235"/>
      <c r="ID426" s="235"/>
      <c r="IE426" s="235"/>
      <c r="IF426" s="235"/>
      <c r="IG426" s="235"/>
      <c r="IH426" s="235"/>
      <c r="II426" s="235"/>
      <c r="IJ426" s="235"/>
      <c r="IK426" s="235"/>
      <c r="IL426" s="235"/>
      <c r="IM426" s="235"/>
      <c r="IN426" s="235"/>
      <c r="IO426" s="235"/>
      <c r="IP426" s="235"/>
      <c r="IQ426" s="235"/>
      <c r="IR426" s="235"/>
      <c r="IS426" s="235"/>
      <c r="IT426" s="235"/>
      <c r="IU426" s="235"/>
      <c r="IV426" s="235"/>
    </row>
    <row r="427" spans="1:256" ht="15.75">
      <c r="A427" s="827"/>
      <c r="B427" s="800"/>
      <c r="C427" s="267" t="s">
        <v>1</v>
      </c>
      <c r="D427" s="268">
        <f t="shared" si="185"/>
        <v>32952794.139999997</v>
      </c>
      <c r="E427" s="268">
        <f t="shared" si="185"/>
        <v>46292938.140000001</v>
      </c>
      <c r="F427" s="268">
        <f t="shared" si="185"/>
        <v>27677694.140000001</v>
      </c>
      <c r="G427" s="268">
        <f t="shared" si="185"/>
        <v>870754.61</v>
      </c>
      <c r="H427" s="268">
        <f t="shared" si="185"/>
        <v>26806939.530000001</v>
      </c>
      <c r="I427" s="268">
        <f t="shared" si="185"/>
        <v>1406543</v>
      </c>
      <c r="J427" s="268">
        <f t="shared" si="185"/>
        <v>39000</v>
      </c>
      <c r="K427" s="268">
        <f t="shared" si="185"/>
        <v>42910702</v>
      </c>
      <c r="L427" s="268">
        <f t="shared" si="185"/>
        <v>-25741001</v>
      </c>
      <c r="M427" s="268">
        <f t="shared" si="185"/>
        <v>-13340144</v>
      </c>
      <c r="N427" s="268">
        <f t="shared" si="185"/>
        <v>-35135707</v>
      </c>
      <c r="O427" s="268">
        <f t="shared" si="185"/>
        <v>-65721905</v>
      </c>
      <c r="P427" s="268">
        <f t="shared" si="185"/>
        <v>21795563</v>
      </c>
      <c r="Q427" s="234"/>
      <c r="R427" s="234"/>
      <c r="S427" s="234"/>
      <c r="T427" s="234"/>
      <c r="U427" s="234"/>
      <c r="V427" s="235"/>
      <c r="W427" s="235"/>
      <c r="X427" s="235"/>
      <c r="Y427" s="235"/>
      <c r="Z427" s="235"/>
      <c r="AA427" s="235"/>
      <c r="AB427" s="235"/>
      <c r="AC427" s="235"/>
      <c r="AD427" s="235"/>
      <c r="AE427" s="235"/>
      <c r="AF427" s="235"/>
      <c r="AG427" s="235"/>
      <c r="AH427" s="235"/>
      <c r="AI427" s="235"/>
      <c r="AJ427" s="235"/>
      <c r="AK427" s="235"/>
      <c r="AL427" s="235"/>
      <c r="AM427" s="235"/>
      <c r="AN427" s="235"/>
      <c r="AO427" s="235"/>
      <c r="AP427" s="235"/>
      <c r="AQ427" s="235"/>
      <c r="AR427" s="235"/>
      <c r="AS427" s="235"/>
      <c r="AT427" s="235"/>
      <c r="AU427" s="235"/>
      <c r="AV427" s="235"/>
      <c r="AW427" s="235"/>
      <c r="AX427" s="235"/>
      <c r="AY427" s="235"/>
      <c r="AZ427" s="235"/>
      <c r="BA427" s="235"/>
      <c r="BB427" s="235"/>
      <c r="BC427" s="235"/>
      <c r="BD427" s="235"/>
      <c r="BE427" s="235"/>
      <c r="BF427" s="235"/>
      <c r="BG427" s="235"/>
      <c r="BH427" s="235"/>
      <c r="BI427" s="235"/>
      <c r="BJ427" s="235"/>
      <c r="BK427" s="235"/>
      <c r="BL427" s="235"/>
      <c r="BM427" s="235"/>
      <c r="BN427" s="235"/>
      <c r="BO427" s="235"/>
      <c r="BP427" s="235"/>
      <c r="BQ427" s="235"/>
      <c r="BR427" s="235"/>
      <c r="BS427" s="235"/>
      <c r="BT427" s="235"/>
      <c r="BU427" s="235"/>
      <c r="BV427" s="235"/>
      <c r="BW427" s="235"/>
      <c r="BX427" s="235"/>
      <c r="BY427" s="235"/>
      <c r="BZ427" s="235"/>
      <c r="CA427" s="235"/>
      <c r="CB427" s="235"/>
      <c r="CC427" s="235"/>
      <c r="CD427" s="235"/>
      <c r="CE427" s="235"/>
      <c r="CF427" s="235"/>
      <c r="CG427" s="235"/>
      <c r="CH427" s="235"/>
      <c r="CI427" s="235"/>
      <c r="CJ427" s="235"/>
      <c r="CK427" s="235"/>
      <c r="CL427" s="235"/>
      <c r="CM427" s="235"/>
      <c r="CN427" s="235"/>
      <c r="CO427" s="235"/>
      <c r="CP427" s="235"/>
      <c r="CQ427" s="235"/>
      <c r="CR427" s="235"/>
      <c r="CS427" s="235"/>
      <c r="CT427" s="235"/>
      <c r="CU427" s="235"/>
      <c r="CV427" s="235"/>
      <c r="CW427" s="235"/>
      <c r="CX427" s="235"/>
      <c r="CY427" s="235"/>
      <c r="CZ427" s="235"/>
      <c r="DA427" s="235"/>
      <c r="DB427" s="235"/>
      <c r="DC427" s="235"/>
      <c r="DD427" s="235"/>
      <c r="DE427" s="235"/>
      <c r="DF427" s="235"/>
      <c r="DG427" s="235"/>
      <c r="DH427" s="235"/>
      <c r="DI427" s="235"/>
      <c r="DJ427" s="235"/>
      <c r="DK427" s="235"/>
      <c r="DL427" s="235"/>
      <c r="DM427" s="235"/>
      <c r="DN427" s="235"/>
      <c r="DO427" s="235"/>
      <c r="DP427" s="235"/>
      <c r="DQ427" s="235"/>
      <c r="DR427" s="235"/>
      <c r="DS427" s="235"/>
      <c r="DT427" s="235"/>
      <c r="DU427" s="235"/>
      <c r="DV427" s="235"/>
      <c r="DW427" s="235"/>
      <c r="DX427" s="235"/>
      <c r="DY427" s="235"/>
      <c r="DZ427" s="235"/>
      <c r="EA427" s="235"/>
      <c r="EB427" s="235"/>
      <c r="EC427" s="235"/>
      <c r="ED427" s="235"/>
      <c r="EE427" s="235"/>
      <c r="EF427" s="235"/>
      <c r="EG427" s="235"/>
      <c r="EH427" s="235"/>
      <c r="EI427" s="235"/>
      <c r="EJ427" s="235"/>
      <c r="EK427" s="235"/>
      <c r="EL427" s="235"/>
      <c r="EM427" s="235"/>
      <c r="EN427" s="235"/>
      <c r="EO427" s="235"/>
      <c r="EP427" s="235"/>
      <c r="EQ427" s="235"/>
      <c r="ER427" s="235"/>
      <c r="ES427" s="235"/>
      <c r="ET427" s="235"/>
      <c r="EU427" s="235"/>
      <c r="EV427" s="235"/>
      <c r="EW427" s="235"/>
      <c r="EX427" s="235"/>
      <c r="EY427" s="235"/>
      <c r="EZ427" s="235"/>
      <c r="FA427" s="235"/>
      <c r="FB427" s="235"/>
      <c r="FC427" s="235"/>
      <c r="FD427" s="235"/>
      <c r="FE427" s="235"/>
      <c r="FF427" s="235"/>
      <c r="FG427" s="235"/>
      <c r="FH427" s="235"/>
      <c r="FI427" s="235"/>
      <c r="FJ427" s="235"/>
      <c r="FK427" s="235"/>
      <c r="FL427" s="235"/>
      <c r="FM427" s="235"/>
      <c r="FN427" s="235"/>
      <c r="FO427" s="235"/>
      <c r="FP427" s="235"/>
      <c r="FQ427" s="235"/>
      <c r="FR427" s="235"/>
      <c r="FS427" s="235"/>
      <c r="FT427" s="235"/>
      <c r="FU427" s="235"/>
      <c r="FV427" s="235"/>
      <c r="FW427" s="235"/>
      <c r="FX427" s="235"/>
      <c r="FY427" s="235"/>
      <c r="FZ427" s="235"/>
      <c r="GA427" s="235"/>
      <c r="GB427" s="235"/>
      <c r="GC427" s="235"/>
      <c r="GD427" s="235"/>
      <c r="GE427" s="235"/>
      <c r="GF427" s="235"/>
      <c r="GG427" s="235"/>
      <c r="GH427" s="235"/>
      <c r="GI427" s="235"/>
      <c r="GJ427" s="235"/>
      <c r="GK427" s="235"/>
      <c r="GL427" s="235"/>
      <c r="GM427" s="235"/>
      <c r="GN427" s="235"/>
      <c r="GO427" s="235"/>
      <c r="GP427" s="235"/>
      <c r="GQ427" s="235"/>
      <c r="GR427" s="235"/>
      <c r="GS427" s="235"/>
      <c r="GT427" s="235"/>
      <c r="GU427" s="235"/>
      <c r="GV427" s="235"/>
      <c r="GW427" s="235"/>
      <c r="GX427" s="235"/>
      <c r="GY427" s="235"/>
      <c r="GZ427" s="235"/>
      <c r="HA427" s="235"/>
      <c r="HB427" s="235"/>
      <c r="HC427" s="235"/>
      <c r="HD427" s="235"/>
      <c r="HE427" s="235"/>
      <c r="HF427" s="235"/>
      <c r="HG427" s="235"/>
      <c r="HH427" s="235"/>
      <c r="HI427" s="235"/>
      <c r="HJ427" s="235"/>
      <c r="HK427" s="235"/>
      <c r="HL427" s="235"/>
      <c r="HM427" s="235"/>
      <c r="HN427" s="235"/>
      <c r="HO427" s="235"/>
      <c r="HP427" s="235"/>
      <c r="HQ427" s="235"/>
      <c r="HR427" s="235"/>
      <c r="HS427" s="235"/>
      <c r="HT427" s="235"/>
      <c r="HU427" s="235"/>
      <c r="HV427" s="235"/>
      <c r="HW427" s="235"/>
      <c r="HX427" s="235"/>
      <c r="HY427" s="235"/>
      <c r="HZ427" s="235"/>
      <c r="IA427" s="235"/>
      <c r="IB427" s="235"/>
      <c r="IC427" s="235"/>
      <c r="ID427" s="235"/>
      <c r="IE427" s="235"/>
      <c r="IF427" s="235"/>
      <c r="IG427" s="235"/>
      <c r="IH427" s="235"/>
      <c r="II427" s="235"/>
      <c r="IJ427" s="235"/>
      <c r="IK427" s="235"/>
      <c r="IL427" s="235"/>
      <c r="IM427" s="235"/>
      <c r="IN427" s="235"/>
      <c r="IO427" s="235"/>
      <c r="IP427" s="235"/>
      <c r="IQ427" s="235"/>
      <c r="IR427" s="235"/>
      <c r="IS427" s="235"/>
      <c r="IT427" s="235"/>
      <c r="IU427" s="235"/>
      <c r="IV427" s="235"/>
    </row>
    <row r="428" spans="1:256" ht="15.75">
      <c r="A428" s="828"/>
      <c r="B428" s="801"/>
      <c r="C428" s="267" t="s">
        <v>2</v>
      </c>
      <c r="D428" s="268">
        <f>D426+D427</f>
        <v>2114616541.52</v>
      </c>
      <c r="E428" s="268">
        <f t="shared" ref="E428:P428" si="186">E426+E427</f>
        <v>1215581125.5200002</v>
      </c>
      <c r="F428" s="268">
        <f t="shared" si="186"/>
        <v>428003492.15999997</v>
      </c>
      <c r="G428" s="268">
        <f t="shared" si="186"/>
        <v>199818931.90000001</v>
      </c>
      <c r="H428" s="268">
        <f t="shared" si="186"/>
        <v>228184560.26000002</v>
      </c>
      <c r="I428" s="268">
        <f t="shared" si="186"/>
        <v>423239799.36000001</v>
      </c>
      <c r="J428" s="268">
        <f t="shared" si="186"/>
        <v>3542769</v>
      </c>
      <c r="K428" s="268">
        <f t="shared" si="186"/>
        <v>298635420</v>
      </c>
      <c r="L428" s="268">
        <f t="shared" si="186"/>
        <v>62159645</v>
      </c>
      <c r="M428" s="268">
        <f t="shared" si="186"/>
        <v>899035416</v>
      </c>
      <c r="N428" s="268">
        <f t="shared" si="186"/>
        <v>816387481</v>
      </c>
      <c r="O428" s="268">
        <f t="shared" si="186"/>
        <v>371832740</v>
      </c>
      <c r="P428" s="268">
        <f t="shared" si="186"/>
        <v>82647935</v>
      </c>
      <c r="Q428" s="234"/>
      <c r="R428" s="234"/>
      <c r="S428" s="234"/>
      <c r="T428" s="234"/>
      <c r="U428" s="234"/>
      <c r="V428" s="235"/>
      <c r="W428" s="235"/>
      <c r="X428" s="235"/>
      <c r="Y428" s="235"/>
      <c r="Z428" s="235"/>
      <c r="AA428" s="235"/>
      <c r="AB428" s="235"/>
      <c r="AC428" s="235"/>
      <c r="AD428" s="235"/>
      <c r="AE428" s="235"/>
      <c r="AF428" s="235"/>
      <c r="AG428" s="235"/>
      <c r="AH428" s="235"/>
      <c r="AI428" s="235"/>
      <c r="AJ428" s="235"/>
      <c r="AK428" s="235"/>
      <c r="AL428" s="235"/>
      <c r="AM428" s="235"/>
      <c r="AN428" s="235"/>
      <c r="AO428" s="235"/>
      <c r="AP428" s="235"/>
      <c r="AQ428" s="235"/>
      <c r="AR428" s="235"/>
      <c r="AS428" s="235"/>
      <c r="AT428" s="235"/>
      <c r="AU428" s="235"/>
      <c r="AV428" s="235"/>
      <c r="AW428" s="235"/>
      <c r="AX428" s="235"/>
      <c r="AY428" s="235"/>
      <c r="AZ428" s="235"/>
      <c r="BA428" s="235"/>
      <c r="BB428" s="235"/>
      <c r="BC428" s="235"/>
      <c r="BD428" s="235"/>
      <c r="BE428" s="235"/>
      <c r="BF428" s="235"/>
      <c r="BG428" s="235"/>
      <c r="BH428" s="235"/>
      <c r="BI428" s="235"/>
      <c r="BJ428" s="235"/>
      <c r="BK428" s="235"/>
      <c r="BL428" s="235"/>
      <c r="BM428" s="235"/>
      <c r="BN428" s="235"/>
      <c r="BO428" s="235"/>
      <c r="BP428" s="235"/>
      <c r="BQ428" s="235"/>
      <c r="BR428" s="235"/>
      <c r="BS428" s="235"/>
      <c r="BT428" s="235"/>
      <c r="BU428" s="235"/>
      <c r="BV428" s="235"/>
      <c r="BW428" s="235"/>
      <c r="BX428" s="235"/>
      <c r="BY428" s="235"/>
      <c r="BZ428" s="235"/>
      <c r="CA428" s="235"/>
      <c r="CB428" s="235"/>
      <c r="CC428" s="235"/>
      <c r="CD428" s="235"/>
      <c r="CE428" s="235"/>
      <c r="CF428" s="235"/>
      <c r="CG428" s="235"/>
      <c r="CH428" s="235"/>
      <c r="CI428" s="235"/>
      <c r="CJ428" s="235"/>
      <c r="CK428" s="235"/>
      <c r="CL428" s="235"/>
      <c r="CM428" s="235"/>
      <c r="CN428" s="235"/>
      <c r="CO428" s="235"/>
      <c r="CP428" s="235"/>
      <c r="CQ428" s="235"/>
      <c r="CR428" s="235"/>
      <c r="CS428" s="235"/>
      <c r="CT428" s="235"/>
      <c r="CU428" s="235"/>
      <c r="CV428" s="235"/>
      <c r="CW428" s="235"/>
      <c r="CX428" s="235"/>
      <c r="CY428" s="235"/>
      <c r="CZ428" s="235"/>
      <c r="DA428" s="235"/>
      <c r="DB428" s="235"/>
      <c r="DC428" s="235"/>
      <c r="DD428" s="235"/>
      <c r="DE428" s="235"/>
      <c r="DF428" s="235"/>
      <c r="DG428" s="235"/>
      <c r="DH428" s="235"/>
      <c r="DI428" s="235"/>
      <c r="DJ428" s="235"/>
      <c r="DK428" s="235"/>
      <c r="DL428" s="235"/>
      <c r="DM428" s="235"/>
      <c r="DN428" s="235"/>
      <c r="DO428" s="235"/>
      <c r="DP428" s="235"/>
      <c r="DQ428" s="235"/>
      <c r="DR428" s="235"/>
      <c r="DS428" s="235"/>
      <c r="DT428" s="235"/>
      <c r="DU428" s="235"/>
      <c r="DV428" s="235"/>
      <c r="DW428" s="235"/>
      <c r="DX428" s="235"/>
      <c r="DY428" s="235"/>
      <c r="DZ428" s="235"/>
      <c r="EA428" s="235"/>
      <c r="EB428" s="235"/>
      <c r="EC428" s="235"/>
      <c r="ED428" s="235"/>
      <c r="EE428" s="235"/>
      <c r="EF428" s="235"/>
      <c r="EG428" s="235"/>
      <c r="EH428" s="235"/>
      <c r="EI428" s="235"/>
      <c r="EJ428" s="235"/>
      <c r="EK428" s="235"/>
      <c r="EL428" s="235"/>
      <c r="EM428" s="235"/>
      <c r="EN428" s="235"/>
      <c r="EO428" s="235"/>
      <c r="EP428" s="235"/>
      <c r="EQ428" s="235"/>
      <c r="ER428" s="235"/>
      <c r="ES428" s="235"/>
      <c r="ET428" s="235"/>
      <c r="EU428" s="235"/>
      <c r="EV428" s="235"/>
      <c r="EW428" s="235"/>
      <c r="EX428" s="235"/>
      <c r="EY428" s="235"/>
      <c r="EZ428" s="235"/>
      <c r="FA428" s="235"/>
      <c r="FB428" s="235"/>
      <c r="FC428" s="235"/>
      <c r="FD428" s="235"/>
      <c r="FE428" s="235"/>
      <c r="FF428" s="235"/>
      <c r="FG428" s="235"/>
      <c r="FH428" s="235"/>
      <c r="FI428" s="235"/>
      <c r="FJ428" s="235"/>
      <c r="FK428" s="235"/>
      <c r="FL428" s="235"/>
      <c r="FM428" s="235"/>
      <c r="FN428" s="235"/>
      <c r="FO428" s="235"/>
      <c r="FP428" s="235"/>
      <c r="FQ428" s="235"/>
      <c r="FR428" s="235"/>
      <c r="FS428" s="235"/>
      <c r="FT428" s="235"/>
      <c r="FU428" s="235"/>
      <c r="FV428" s="235"/>
      <c r="FW428" s="235"/>
      <c r="FX428" s="235"/>
      <c r="FY428" s="235"/>
      <c r="FZ428" s="235"/>
      <c r="GA428" s="235"/>
      <c r="GB428" s="235"/>
      <c r="GC428" s="235"/>
      <c r="GD428" s="235"/>
      <c r="GE428" s="235"/>
      <c r="GF428" s="235"/>
      <c r="GG428" s="235"/>
      <c r="GH428" s="235"/>
      <c r="GI428" s="235"/>
      <c r="GJ428" s="235"/>
      <c r="GK428" s="235"/>
      <c r="GL428" s="235"/>
      <c r="GM428" s="235"/>
      <c r="GN428" s="235"/>
      <c r="GO428" s="235"/>
      <c r="GP428" s="235"/>
      <c r="GQ428" s="235"/>
      <c r="GR428" s="235"/>
      <c r="GS428" s="235"/>
      <c r="GT428" s="235"/>
      <c r="GU428" s="235"/>
      <c r="GV428" s="235"/>
      <c r="GW428" s="235"/>
      <c r="GX428" s="235"/>
      <c r="GY428" s="235"/>
      <c r="GZ428" s="235"/>
      <c r="HA428" s="235"/>
      <c r="HB428" s="235"/>
      <c r="HC428" s="235"/>
      <c r="HD428" s="235"/>
      <c r="HE428" s="235"/>
      <c r="HF428" s="235"/>
      <c r="HG428" s="235"/>
      <c r="HH428" s="235"/>
      <c r="HI428" s="235"/>
      <c r="HJ428" s="235"/>
      <c r="HK428" s="235"/>
      <c r="HL428" s="235"/>
      <c r="HM428" s="235"/>
      <c r="HN428" s="235"/>
      <c r="HO428" s="235"/>
      <c r="HP428" s="235"/>
      <c r="HQ428" s="235"/>
      <c r="HR428" s="235"/>
      <c r="HS428" s="235"/>
      <c r="HT428" s="235"/>
      <c r="HU428" s="235"/>
      <c r="HV428" s="235"/>
      <c r="HW428" s="235"/>
      <c r="HX428" s="235"/>
      <c r="HY428" s="235"/>
      <c r="HZ428" s="235"/>
      <c r="IA428" s="235"/>
      <c r="IB428" s="235"/>
      <c r="IC428" s="235"/>
      <c r="ID428" s="235"/>
      <c r="IE428" s="235"/>
      <c r="IF428" s="235"/>
      <c r="IG428" s="235"/>
      <c r="IH428" s="235"/>
      <c r="II428" s="235"/>
      <c r="IJ428" s="235"/>
      <c r="IK428" s="235"/>
      <c r="IL428" s="235"/>
      <c r="IM428" s="235"/>
      <c r="IN428" s="235"/>
      <c r="IO428" s="235"/>
      <c r="IP428" s="235"/>
      <c r="IQ428" s="235"/>
      <c r="IR428" s="235"/>
      <c r="IS428" s="235"/>
      <c r="IT428" s="235"/>
      <c r="IU428" s="235"/>
      <c r="IV428" s="235"/>
    </row>
    <row r="429" spans="1:256">
      <c r="A429" s="269"/>
      <c r="B429" s="221"/>
      <c r="C429" s="270"/>
      <c r="D429" s="42"/>
      <c r="E429" s="42"/>
      <c r="F429" s="42"/>
      <c r="G429" s="42"/>
      <c r="H429" s="42"/>
      <c r="I429" s="42"/>
      <c r="J429" s="42"/>
      <c r="K429" s="42"/>
      <c r="L429" s="42"/>
      <c r="M429" s="42"/>
      <c r="N429" s="42"/>
      <c r="O429" s="42"/>
      <c r="P429" s="42"/>
      <c r="Q429" s="221"/>
      <c r="R429" s="221"/>
      <c r="S429" s="221"/>
      <c r="T429" s="221"/>
      <c r="U429" s="221"/>
    </row>
    <row r="430" spans="1:256">
      <c r="A430" s="192" t="s">
        <v>93</v>
      </c>
      <c r="B430" s="187"/>
      <c r="C430" s="190"/>
      <c r="D430" s="188"/>
      <c r="E430" s="188"/>
      <c r="F430" s="188"/>
      <c r="G430" s="188"/>
      <c r="H430" s="188"/>
      <c r="I430" s="188"/>
      <c r="J430" s="188"/>
      <c r="K430" s="188"/>
      <c r="L430" s="188"/>
      <c r="M430" s="188"/>
      <c r="N430" s="188"/>
      <c r="O430" s="188"/>
      <c r="P430" s="188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  <c r="AC430" s="187"/>
      <c r="AD430" s="187"/>
      <c r="AE430" s="187"/>
      <c r="AF430" s="187"/>
      <c r="AG430" s="187"/>
      <c r="AH430" s="187"/>
      <c r="AI430" s="187"/>
      <c r="AJ430" s="187"/>
      <c r="AK430" s="187"/>
      <c r="AL430" s="187"/>
      <c r="AM430" s="187"/>
      <c r="AN430" s="187"/>
      <c r="AO430" s="187"/>
      <c r="AP430" s="187"/>
      <c r="AQ430" s="187"/>
      <c r="AR430" s="187"/>
      <c r="AS430" s="187"/>
      <c r="AT430" s="187"/>
      <c r="AU430" s="187"/>
      <c r="AV430" s="187"/>
      <c r="AW430" s="187"/>
      <c r="AX430" s="187"/>
      <c r="AY430" s="187"/>
      <c r="AZ430" s="187"/>
      <c r="BA430" s="187"/>
      <c r="BB430" s="187"/>
      <c r="BC430" s="187"/>
      <c r="BD430" s="187"/>
      <c r="BE430" s="187"/>
      <c r="BF430" s="187"/>
      <c r="BG430" s="187"/>
      <c r="BH430" s="187"/>
      <c r="BI430" s="187"/>
      <c r="BJ430" s="187"/>
      <c r="BK430" s="187"/>
      <c r="BL430" s="187"/>
      <c r="BM430" s="187"/>
      <c r="BN430" s="187"/>
      <c r="BO430" s="187"/>
      <c r="BP430" s="187"/>
      <c r="BQ430" s="187"/>
      <c r="BR430" s="187"/>
      <c r="BS430" s="187"/>
      <c r="BT430" s="187"/>
      <c r="BU430" s="187"/>
      <c r="BV430" s="187"/>
      <c r="BW430" s="187"/>
      <c r="BX430" s="187"/>
      <c r="BY430" s="187"/>
      <c r="BZ430" s="187"/>
      <c r="CA430" s="187"/>
      <c r="CB430" s="187"/>
      <c r="CC430" s="187"/>
      <c r="CD430" s="187"/>
      <c r="CE430" s="187"/>
      <c r="CF430" s="187"/>
      <c r="CG430" s="187"/>
      <c r="CH430" s="187"/>
      <c r="CI430" s="187"/>
      <c r="CJ430" s="187"/>
      <c r="CK430" s="187"/>
      <c r="CL430" s="187"/>
      <c r="CM430" s="187"/>
      <c r="CN430" s="187"/>
      <c r="CO430" s="187"/>
      <c r="CP430" s="187"/>
      <c r="CQ430" s="187"/>
      <c r="CR430" s="187"/>
      <c r="CS430" s="187"/>
      <c r="CT430" s="187"/>
      <c r="CU430" s="187"/>
      <c r="CV430" s="187"/>
      <c r="CW430" s="187"/>
      <c r="CX430" s="187"/>
      <c r="CY430" s="187"/>
      <c r="CZ430" s="187"/>
      <c r="DA430" s="187"/>
      <c r="DB430" s="187"/>
      <c r="DC430" s="187"/>
      <c r="DD430" s="187"/>
      <c r="DE430" s="187"/>
      <c r="DF430" s="187"/>
      <c r="DG430" s="187"/>
      <c r="DH430" s="187"/>
      <c r="DI430" s="187"/>
      <c r="DJ430" s="187"/>
      <c r="DK430" s="187"/>
      <c r="DL430" s="187"/>
      <c r="DM430" s="187"/>
      <c r="DN430" s="187"/>
      <c r="DO430" s="187"/>
      <c r="DP430" s="187"/>
      <c r="DQ430" s="187"/>
      <c r="DR430" s="187"/>
      <c r="DS430" s="187"/>
      <c r="DT430" s="187"/>
      <c r="DU430" s="187"/>
      <c r="DV430" s="187"/>
      <c r="DW430" s="187"/>
      <c r="DX430" s="187"/>
      <c r="DY430" s="187"/>
      <c r="DZ430" s="187"/>
      <c r="EA430" s="187"/>
      <c r="EB430" s="187"/>
      <c r="EC430" s="187"/>
      <c r="ED430" s="187"/>
      <c r="EE430" s="187"/>
      <c r="EF430" s="187"/>
      <c r="EG430" s="187"/>
      <c r="EH430" s="187"/>
      <c r="EI430" s="187"/>
      <c r="EJ430" s="187"/>
      <c r="EK430" s="187"/>
      <c r="EL430" s="187"/>
      <c r="EM430" s="187"/>
      <c r="EN430" s="187"/>
      <c r="EO430" s="187"/>
      <c r="EP430" s="187"/>
      <c r="EQ430" s="187"/>
      <c r="ER430" s="187"/>
      <c r="ES430" s="187"/>
      <c r="ET430" s="187"/>
      <c r="EU430" s="187"/>
      <c r="EV430" s="187"/>
      <c r="EW430" s="187"/>
      <c r="EX430" s="187"/>
      <c r="EY430" s="187"/>
      <c r="EZ430" s="187"/>
      <c r="FA430" s="187"/>
      <c r="FB430" s="187"/>
      <c r="FC430" s="187"/>
      <c r="FD430" s="187"/>
      <c r="FE430" s="187"/>
      <c r="FF430" s="187"/>
      <c r="FG430" s="187"/>
      <c r="FH430" s="187"/>
      <c r="FI430" s="187"/>
      <c r="FJ430" s="187"/>
      <c r="FK430" s="187"/>
      <c r="FL430" s="187"/>
      <c r="FM430" s="187"/>
      <c r="FN430" s="187"/>
      <c r="FO430" s="187"/>
      <c r="FP430" s="187"/>
      <c r="FQ430" s="187"/>
      <c r="FR430" s="187"/>
      <c r="FS430" s="187"/>
      <c r="FT430" s="187"/>
      <c r="FU430" s="187"/>
      <c r="FV430" s="187"/>
      <c r="FW430" s="187"/>
      <c r="FX430" s="187"/>
      <c r="FY430" s="187"/>
      <c r="FZ430" s="187"/>
      <c r="GA430" s="187"/>
      <c r="GB430" s="187"/>
      <c r="GC430" s="187"/>
      <c r="GD430" s="187"/>
      <c r="GE430" s="187"/>
      <c r="GF430" s="187"/>
      <c r="GG430" s="187"/>
      <c r="GH430" s="187"/>
      <c r="GI430" s="187"/>
      <c r="GJ430" s="187"/>
      <c r="GK430" s="187"/>
      <c r="GL430" s="187"/>
      <c r="GM430" s="187"/>
      <c r="GN430" s="187"/>
      <c r="GO430" s="187"/>
      <c r="GP430" s="187"/>
      <c r="GQ430" s="187"/>
      <c r="GR430" s="187"/>
      <c r="GS430" s="187"/>
      <c r="GT430" s="187"/>
      <c r="GU430" s="187"/>
      <c r="GV430" s="187"/>
      <c r="GW430" s="187"/>
      <c r="GX430" s="187"/>
      <c r="GY430" s="187"/>
      <c r="GZ430" s="187"/>
      <c r="HA430" s="187"/>
      <c r="HB430" s="187"/>
      <c r="HC430" s="187"/>
      <c r="HD430" s="187"/>
      <c r="HE430" s="187"/>
      <c r="HF430" s="187"/>
      <c r="HG430" s="187"/>
      <c r="HH430" s="187"/>
      <c r="HI430" s="187"/>
      <c r="HJ430" s="187"/>
      <c r="HK430" s="187"/>
      <c r="HL430" s="187"/>
      <c r="HM430" s="187"/>
      <c r="HN430" s="187"/>
      <c r="HO430" s="187"/>
      <c r="HP430" s="187"/>
      <c r="HQ430" s="187"/>
      <c r="HR430" s="187"/>
      <c r="HS430" s="187"/>
      <c r="HT430" s="187"/>
      <c r="HU430" s="187"/>
      <c r="HV430" s="187"/>
      <c r="HW430" s="187"/>
      <c r="HX430" s="187"/>
      <c r="HY430" s="187"/>
      <c r="HZ430" s="187"/>
      <c r="IA430" s="187"/>
      <c r="IB430" s="187"/>
      <c r="IC430" s="187"/>
      <c r="ID430" s="187"/>
      <c r="IE430" s="187"/>
      <c r="IF430" s="187"/>
      <c r="IG430" s="187"/>
      <c r="IH430" s="187"/>
      <c r="II430" s="187"/>
      <c r="IJ430" s="187"/>
      <c r="IK430" s="187"/>
      <c r="IL430" s="187"/>
      <c r="IM430" s="187"/>
      <c r="IN430" s="187"/>
      <c r="IO430" s="187"/>
      <c r="IP430" s="187"/>
      <c r="IQ430" s="187"/>
      <c r="IR430" s="187"/>
      <c r="IS430" s="187"/>
      <c r="IT430" s="187"/>
      <c r="IU430" s="187"/>
      <c r="IV430" s="187"/>
    </row>
    <row r="431" spans="1:256">
      <c r="A431" s="192" t="s">
        <v>243</v>
      </c>
      <c r="B431" s="187"/>
      <c r="C431" s="190"/>
      <c r="D431" s="188"/>
      <c r="E431" s="188"/>
      <c r="F431" s="188"/>
      <c r="G431" s="188"/>
      <c r="H431" s="188"/>
      <c r="I431" s="188"/>
      <c r="J431" s="188"/>
      <c r="K431" s="188"/>
      <c r="L431" s="188"/>
      <c r="M431" s="188"/>
      <c r="N431" s="188"/>
      <c r="O431" s="188"/>
      <c r="P431" s="188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  <c r="AD431" s="187"/>
      <c r="AE431" s="187"/>
      <c r="AF431" s="187"/>
      <c r="AG431" s="187"/>
      <c r="AH431" s="187"/>
      <c r="AI431" s="187"/>
      <c r="AJ431" s="187"/>
      <c r="AK431" s="187"/>
      <c r="AL431" s="187"/>
      <c r="AM431" s="187"/>
      <c r="AN431" s="187"/>
      <c r="AO431" s="187"/>
      <c r="AP431" s="187"/>
      <c r="AQ431" s="187"/>
      <c r="AR431" s="187"/>
      <c r="AS431" s="187"/>
      <c r="AT431" s="187"/>
      <c r="AU431" s="187"/>
      <c r="AV431" s="187"/>
      <c r="AW431" s="187"/>
      <c r="AX431" s="187"/>
      <c r="AY431" s="187"/>
      <c r="AZ431" s="187"/>
      <c r="BA431" s="187"/>
      <c r="BB431" s="187"/>
      <c r="BC431" s="187"/>
      <c r="BD431" s="187"/>
      <c r="BE431" s="187"/>
      <c r="BF431" s="187"/>
      <c r="BG431" s="187"/>
      <c r="BH431" s="187"/>
      <c r="BI431" s="187"/>
      <c r="BJ431" s="187"/>
      <c r="BK431" s="187"/>
      <c r="BL431" s="187"/>
      <c r="BM431" s="187"/>
      <c r="BN431" s="187"/>
      <c r="BO431" s="187"/>
      <c r="BP431" s="187"/>
      <c r="BQ431" s="187"/>
      <c r="BR431" s="187"/>
      <c r="BS431" s="187"/>
      <c r="BT431" s="187"/>
      <c r="BU431" s="187"/>
      <c r="BV431" s="187"/>
      <c r="BW431" s="187"/>
      <c r="BX431" s="187"/>
      <c r="BY431" s="187"/>
      <c r="BZ431" s="187"/>
      <c r="CA431" s="187"/>
      <c r="CB431" s="187"/>
      <c r="CC431" s="187"/>
      <c r="CD431" s="187"/>
      <c r="CE431" s="187"/>
      <c r="CF431" s="187"/>
      <c r="CG431" s="187"/>
      <c r="CH431" s="187"/>
      <c r="CI431" s="187"/>
      <c r="CJ431" s="187"/>
      <c r="CK431" s="187"/>
      <c r="CL431" s="187"/>
      <c r="CM431" s="187"/>
      <c r="CN431" s="187"/>
      <c r="CO431" s="187"/>
      <c r="CP431" s="187"/>
      <c r="CQ431" s="187"/>
      <c r="CR431" s="187"/>
      <c r="CS431" s="187"/>
      <c r="CT431" s="187"/>
      <c r="CU431" s="187"/>
      <c r="CV431" s="187"/>
      <c r="CW431" s="187"/>
      <c r="CX431" s="187"/>
      <c r="CY431" s="187"/>
      <c r="CZ431" s="187"/>
      <c r="DA431" s="187"/>
      <c r="DB431" s="187"/>
      <c r="DC431" s="187"/>
      <c r="DD431" s="187"/>
      <c r="DE431" s="187"/>
      <c r="DF431" s="187"/>
      <c r="DG431" s="187"/>
      <c r="DH431" s="187"/>
      <c r="DI431" s="187"/>
      <c r="DJ431" s="187"/>
      <c r="DK431" s="187"/>
      <c r="DL431" s="187"/>
      <c r="DM431" s="187"/>
      <c r="DN431" s="187"/>
      <c r="DO431" s="187"/>
      <c r="DP431" s="187"/>
      <c r="DQ431" s="187"/>
      <c r="DR431" s="187"/>
      <c r="DS431" s="187"/>
      <c r="DT431" s="187"/>
      <c r="DU431" s="187"/>
      <c r="DV431" s="187"/>
      <c r="DW431" s="187"/>
      <c r="DX431" s="187"/>
      <c r="DY431" s="187"/>
      <c r="DZ431" s="187"/>
      <c r="EA431" s="187"/>
      <c r="EB431" s="187"/>
      <c r="EC431" s="187"/>
      <c r="ED431" s="187"/>
      <c r="EE431" s="187"/>
      <c r="EF431" s="187"/>
      <c r="EG431" s="187"/>
      <c r="EH431" s="187"/>
      <c r="EI431" s="187"/>
      <c r="EJ431" s="187"/>
      <c r="EK431" s="187"/>
      <c r="EL431" s="187"/>
      <c r="EM431" s="187"/>
      <c r="EN431" s="187"/>
      <c r="EO431" s="187"/>
      <c r="EP431" s="187"/>
      <c r="EQ431" s="187"/>
      <c r="ER431" s="187"/>
      <c r="ES431" s="187"/>
      <c r="ET431" s="187"/>
      <c r="EU431" s="187"/>
      <c r="EV431" s="187"/>
      <c r="EW431" s="187"/>
      <c r="EX431" s="187"/>
      <c r="EY431" s="187"/>
      <c r="EZ431" s="187"/>
      <c r="FA431" s="187"/>
      <c r="FB431" s="187"/>
      <c r="FC431" s="187"/>
      <c r="FD431" s="187"/>
      <c r="FE431" s="187"/>
      <c r="FF431" s="187"/>
      <c r="FG431" s="187"/>
      <c r="FH431" s="187"/>
      <c r="FI431" s="187"/>
      <c r="FJ431" s="187"/>
      <c r="FK431" s="187"/>
      <c r="FL431" s="187"/>
      <c r="FM431" s="187"/>
      <c r="FN431" s="187"/>
      <c r="FO431" s="187"/>
      <c r="FP431" s="187"/>
      <c r="FQ431" s="187"/>
      <c r="FR431" s="187"/>
      <c r="FS431" s="187"/>
      <c r="FT431" s="187"/>
      <c r="FU431" s="187"/>
      <c r="FV431" s="187"/>
      <c r="FW431" s="187"/>
      <c r="FX431" s="187"/>
      <c r="FY431" s="187"/>
      <c r="FZ431" s="187"/>
      <c r="GA431" s="187"/>
      <c r="GB431" s="187"/>
      <c r="GC431" s="187"/>
      <c r="GD431" s="187"/>
      <c r="GE431" s="187"/>
      <c r="GF431" s="187"/>
      <c r="GG431" s="187"/>
      <c r="GH431" s="187"/>
      <c r="GI431" s="187"/>
      <c r="GJ431" s="187"/>
      <c r="GK431" s="187"/>
      <c r="GL431" s="187"/>
      <c r="GM431" s="187"/>
      <c r="GN431" s="187"/>
      <c r="GO431" s="187"/>
      <c r="GP431" s="187"/>
      <c r="GQ431" s="187"/>
      <c r="GR431" s="187"/>
      <c r="GS431" s="187"/>
      <c r="GT431" s="187"/>
      <c r="GU431" s="187"/>
      <c r="GV431" s="187"/>
      <c r="GW431" s="187"/>
      <c r="GX431" s="187"/>
      <c r="GY431" s="187"/>
      <c r="GZ431" s="187"/>
      <c r="HA431" s="187"/>
      <c r="HB431" s="187"/>
      <c r="HC431" s="187"/>
      <c r="HD431" s="187"/>
      <c r="HE431" s="187"/>
      <c r="HF431" s="187"/>
      <c r="HG431" s="187"/>
      <c r="HH431" s="187"/>
      <c r="HI431" s="187"/>
      <c r="HJ431" s="187"/>
      <c r="HK431" s="187"/>
      <c r="HL431" s="187"/>
      <c r="HM431" s="187"/>
      <c r="HN431" s="187"/>
      <c r="HO431" s="187"/>
      <c r="HP431" s="187"/>
      <c r="HQ431" s="187"/>
      <c r="HR431" s="187"/>
      <c r="HS431" s="187"/>
      <c r="HT431" s="187"/>
      <c r="HU431" s="187"/>
      <c r="HV431" s="187"/>
      <c r="HW431" s="187"/>
      <c r="HX431" s="187"/>
      <c r="HY431" s="187"/>
      <c r="HZ431" s="187"/>
      <c r="IA431" s="187"/>
      <c r="IB431" s="187"/>
      <c r="IC431" s="187"/>
      <c r="ID431" s="187"/>
      <c r="IE431" s="187"/>
      <c r="IF431" s="187"/>
      <c r="IG431" s="187"/>
      <c r="IH431" s="187"/>
      <c r="II431" s="187"/>
      <c r="IJ431" s="187"/>
      <c r="IK431" s="187"/>
      <c r="IL431" s="187"/>
      <c r="IM431" s="187"/>
      <c r="IN431" s="187"/>
      <c r="IO431" s="187"/>
      <c r="IP431" s="187"/>
      <c r="IQ431" s="187"/>
      <c r="IR431" s="187"/>
      <c r="IS431" s="187"/>
      <c r="IT431" s="187"/>
      <c r="IU431" s="187"/>
      <c r="IV431" s="187"/>
    </row>
    <row r="432" spans="1:256">
      <c r="A432" s="192" t="s">
        <v>242</v>
      </c>
      <c r="B432" s="187"/>
      <c r="C432" s="190"/>
      <c r="D432" s="187"/>
      <c r="E432" s="187"/>
      <c r="F432" s="187"/>
      <c r="G432" s="187"/>
      <c r="H432" s="187"/>
      <c r="I432" s="187"/>
      <c r="J432" s="187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  <c r="AD432" s="187"/>
      <c r="AE432" s="187"/>
      <c r="AF432" s="187"/>
      <c r="AG432" s="187"/>
      <c r="AH432" s="187"/>
      <c r="AI432" s="187"/>
      <c r="AJ432" s="187"/>
      <c r="AK432" s="187"/>
      <c r="AL432" s="187"/>
      <c r="AM432" s="187"/>
      <c r="AN432" s="187"/>
      <c r="AO432" s="187"/>
      <c r="AP432" s="187"/>
      <c r="AQ432" s="187"/>
      <c r="AR432" s="187"/>
      <c r="AS432" s="187"/>
      <c r="AT432" s="187"/>
      <c r="AU432" s="187"/>
      <c r="AV432" s="187"/>
      <c r="AW432" s="187"/>
      <c r="AX432" s="187"/>
      <c r="AY432" s="187"/>
      <c r="AZ432" s="187"/>
      <c r="BA432" s="187"/>
      <c r="BB432" s="187"/>
      <c r="BC432" s="187"/>
      <c r="BD432" s="187"/>
      <c r="BE432" s="187"/>
      <c r="BF432" s="187"/>
      <c r="BG432" s="187"/>
      <c r="BH432" s="187"/>
      <c r="BI432" s="187"/>
      <c r="BJ432" s="187"/>
      <c r="BK432" s="187"/>
      <c r="BL432" s="187"/>
      <c r="BM432" s="187"/>
      <c r="BN432" s="187"/>
      <c r="BO432" s="187"/>
      <c r="BP432" s="187"/>
      <c r="BQ432" s="187"/>
      <c r="BR432" s="187"/>
      <c r="BS432" s="187"/>
      <c r="BT432" s="187"/>
      <c r="BU432" s="187"/>
      <c r="BV432" s="187"/>
      <c r="BW432" s="187"/>
      <c r="BX432" s="187"/>
      <c r="BY432" s="187"/>
      <c r="BZ432" s="187"/>
      <c r="CA432" s="187"/>
      <c r="CB432" s="187"/>
      <c r="CC432" s="187"/>
      <c r="CD432" s="187"/>
      <c r="CE432" s="187"/>
      <c r="CF432" s="187"/>
      <c r="CG432" s="187"/>
      <c r="CH432" s="187"/>
      <c r="CI432" s="187"/>
      <c r="CJ432" s="187"/>
      <c r="CK432" s="187"/>
      <c r="CL432" s="187"/>
      <c r="CM432" s="187"/>
      <c r="CN432" s="187"/>
      <c r="CO432" s="187"/>
      <c r="CP432" s="187"/>
      <c r="CQ432" s="187"/>
      <c r="CR432" s="187"/>
      <c r="CS432" s="187"/>
      <c r="CT432" s="187"/>
      <c r="CU432" s="187"/>
      <c r="CV432" s="187"/>
      <c r="CW432" s="187"/>
      <c r="CX432" s="187"/>
      <c r="CY432" s="187"/>
      <c r="CZ432" s="187"/>
      <c r="DA432" s="187"/>
      <c r="DB432" s="187"/>
      <c r="DC432" s="187"/>
      <c r="DD432" s="187"/>
      <c r="DE432" s="187"/>
      <c r="DF432" s="187"/>
      <c r="DG432" s="187"/>
      <c r="DH432" s="187"/>
      <c r="DI432" s="187"/>
      <c r="DJ432" s="187"/>
      <c r="DK432" s="187"/>
      <c r="DL432" s="187"/>
      <c r="DM432" s="187"/>
      <c r="DN432" s="187"/>
      <c r="DO432" s="187"/>
      <c r="DP432" s="187"/>
      <c r="DQ432" s="187"/>
      <c r="DR432" s="187"/>
      <c r="DS432" s="187"/>
      <c r="DT432" s="187"/>
      <c r="DU432" s="187"/>
      <c r="DV432" s="187"/>
      <c r="DW432" s="187"/>
      <c r="DX432" s="187"/>
      <c r="DY432" s="187"/>
      <c r="DZ432" s="187"/>
      <c r="EA432" s="187"/>
      <c r="EB432" s="187"/>
      <c r="EC432" s="187"/>
      <c r="ED432" s="187"/>
      <c r="EE432" s="187"/>
      <c r="EF432" s="187"/>
      <c r="EG432" s="187"/>
      <c r="EH432" s="187"/>
      <c r="EI432" s="187"/>
      <c r="EJ432" s="187"/>
      <c r="EK432" s="187"/>
      <c r="EL432" s="187"/>
      <c r="EM432" s="187"/>
      <c r="EN432" s="187"/>
      <c r="EO432" s="187"/>
      <c r="EP432" s="187"/>
      <c r="EQ432" s="187"/>
      <c r="ER432" s="187"/>
      <c r="ES432" s="187"/>
      <c r="ET432" s="187"/>
      <c r="EU432" s="187"/>
      <c r="EV432" s="187"/>
      <c r="EW432" s="187"/>
      <c r="EX432" s="187"/>
      <c r="EY432" s="187"/>
      <c r="EZ432" s="187"/>
      <c r="FA432" s="187"/>
      <c r="FB432" s="187"/>
      <c r="FC432" s="187"/>
      <c r="FD432" s="187"/>
      <c r="FE432" s="187"/>
      <c r="FF432" s="187"/>
      <c r="FG432" s="187"/>
      <c r="FH432" s="187"/>
      <c r="FI432" s="187"/>
      <c r="FJ432" s="187"/>
      <c r="FK432" s="187"/>
      <c r="FL432" s="187"/>
      <c r="FM432" s="187"/>
      <c r="FN432" s="187"/>
      <c r="FO432" s="187"/>
      <c r="FP432" s="187"/>
      <c r="FQ432" s="187"/>
      <c r="FR432" s="187"/>
      <c r="FS432" s="187"/>
      <c r="FT432" s="187"/>
      <c r="FU432" s="187"/>
      <c r="FV432" s="187"/>
      <c r="FW432" s="187"/>
      <c r="FX432" s="187"/>
      <c r="FY432" s="187"/>
      <c r="FZ432" s="187"/>
      <c r="GA432" s="187"/>
      <c r="GB432" s="187"/>
      <c r="GC432" s="187"/>
      <c r="GD432" s="187"/>
      <c r="GE432" s="187"/>
      <c r="GF432" s="187"/>
      <c r="GG432" s="187"/>
      <c r="GH432" s="187"/>
      <c r="GI432" s="187"/>
      <c r="GJ432" s="187"/>
      <c r="GK432" s="187"/>
      <c r="GL432" s="187"/>
      <c r="GM432" s="187"/>
      <c r="GN432" s="187"/>
      <c r="GO432" s="187"/>
      <c r="GP432" s="187"/>
      <c r="GQ432" s="187"/>
      <c r="GR432" s="187"/>
      <c r="GS432" s="187"/>
      <c r="GT432" s="187"/>
      <c r="GU432" s="187"/>
      <c r="GV432" s="187"/>
      <c r="GW432" s="187"/>
      <c r="GX432" s="187"/>
      <c r="GY432" s="187"/>
      <c r="GZ432" s="187"/>
      <c r="HA432" s="187"/>
      <c r="HB432" s="187"/>
      <c r="HC432" s="187"/>
      <c r="HD432" s="187"/>
      <c r="HE432" s="187"/>
      <c r="HF432" s="187"/>
      <c r="HG432" s="187"/>
      <c r="HH432" s="187"/>
      <c r="HI432" s="187"/>
      <c r="HJ432" s="187"/>
      <c r="HK432" s="187"/>
      <c r="HL432" s="187"/>
      <c r="HM432" s="187"/>
      <c r="HN432" s="187"/>
      <c r="HO432" s="187"/>
      <c r="HP432" s="187"/>
      <c r="HQ432" s="187"/>
      <c r="HR432" s="187"/>
      <c r="HS432" s="187"/>
      <c r="HT432" s="187"/>
      <c r="HU432" s="187"/>
      <c r="HV432" s="187"/>
      <c r="HW432" s="187"/>
      <c r="HX432" s="187"/>
      <c r="HY432" s="187"/>
      <c r="HZ432" s="187"/>
      <c r="IA432" s="187"/>
      <c r="IB432" s="187"/>
      <c r="IC432" s="187"/>
      <c r="ID432" s="187"/>
      <c r="IE432" s="187"/>
      <c r="IF432" s="187"/>
      <c r="IG432" s="187"/>
      <c r="IH432" s="187"/>
      <c r="II432" s="187"/>
      <c r="IJ432" s="187"/>
      <c r="IK432" s="187"/>
      <c r="IL432" s="187"/>
      <c r="IM432" s="187"/>
      <c r="IN432" s="187"/>
      <c r="IO432" s="187"/>
      <c r="IP432" s="187"/>
      <c r="IQ432" s="187"/>
      <c r="IR432" s="187"/>
      <c r="IS432" s="187"/>
      <c r="IT432" s="187"/>
      <c r="IU432" s="187"/>
      <c r="IV432" s="187"/>
    </row>
    <row r="433" spans="1:256">
      <c r="A433" s="192" t="s">
        <v>241</v>
      </c>
      <c r="B433" s="187"/>
      <c r="C433" s="190"/>
      <c r="D433" s="187"/>
      <c r="E433" s="187"/>
      <c r="F433" s="187"/>
      <c r="G433" s="187"/>
      <c r="H433" s="187"/>
      <c r="I433" s="187"/>
      <c r="J433" s="187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  <c r="AD433" s="187"/>
      <c r="AE433" s="187"/>
      <c r="AF433" s="187"/>
      <c r="AG433" s="187"/>
      <c r="AH433" s="187"/>
      <c r="AI433" s="187"/>
      <c r="AJ433" s="187"/>
      <c r="AK433" s="187"/>
      <c r="AL433" s="187"/>
      <c r="AM433" s="187"/>
      <c r="AN433" s="187"/>
      <c r="AO433" s="187"/>
      <c r="AP433" s="187"/>
      <c r="AQ433" s="187"/>
      <c r="AR433" s="187"/>
      <c r="AS433" s="187"/>
      <c r="AT433" s="187"/>
      <c r="AU433" s="187"/>
      <c r="AV433" s="187"/>
      <c r="AW433" s="187"/>
      <c r="AX433" s="187"/>
      <c r="AY433" s="187"/>
      <c r="AZ433" s="187"/>
      <c r="BA433" s="187"/>
      <c r="BB433" s="187"/>
      <c r="BC433" s="187"/>
      <c r="BD433" s="187"/>
      <c r="BE433" s="187"/>
      <c r="BF433" s="187"/>
      <c r="BG433" s="187"/>
      <c r="BH433" s="187"/>
      <c r="BI433" s="187"/>
      <c r="BJ433" s="187"/>
      <c r="BK433" s="187"/>
      <c r="BL433" s="187"/>
      <c r="BM433" s="187"/>
      <c r="BN433" s="187"/>
      <c r="BO433" s="187"/>
      <c r="BP433" s="187"/>
      <c r="BQ433" s="187"/>
      <c r="BR433" s="187"/>
      <c r="BS433" s="187"/>
      <c r="BT433" s="187"/>
      <c r="BU433" s="187"/>
      <c r="BV433" s="187"/>
      <c r="BW433" s="187"/>
      <c r="BX433" s="187"/>
      <c r="BY433" s="187"/>
      <c r="BZ433" s="187"/>
      <c r="CA433" s="187"/>
      <c r="CB433" s="187"/>
      <c r="CC433" s="187"/>
      <c r="CD433" s="187"/>
      <c r="CE433" s="187"/>
      <c r="CF433" s="187"/>
      <c r="CG433" s="187"/>
      <c r="CH433" s="187"/>
      <c r="CI433" s="187"/>
      <c r="CJ433" s="187"/>
      <c r="CK433" s="187"/>
      <c r="CL433" s="187"/>
      <c r="CM433" s="187"/>
      <c r="CN433" s="187"/>
      <c r="CO433" s="187"/>
      <c r="CP433" s="187"/>
      <c r="CQ433" s="187"/>
      <c r="CR433" s="187"/>
      <c r="CS433" s="187"/>
      <c r="CT433" s="187"/>
      <c r="CU433" s="187"/>
      <c r="CV433" s="187"/>
      <c r="CW433" s="187"/>
      <c r="CX433" s="187"/>
      <c r="CY433" s="187"/>
      <c r="CZ433" s="187"/>
      <c r="DA433" s="187"/>
      <c r="DB433" s="187"/>
      <c r="DC433" s="187"/>
      <c r="DD433" s="187"/>
      <c r="DE433" s="187"/>
      <c r="DF433" s="187"/>
      <c r="DG433" s="187"/>
      <c r="DH433" s="187"/>
      <c r="DI433" s="187"/>
      <c r="DJ433" s="187"/>
      <c r="DK433" s="187"/>
      <c r="DL433" s="187"/>
      <c r="DM433" s="187"/>
      <c r="DN433" s="187"/>
      <c r="DO433" s="187"/>
      <c r="DP433" s="187"/>
      <c r="DQ433" s="187"/>
      <c r="DR433" s="187"/>
      <c r="DS433" s="187"/>
      <c r="DT433" s="187"/>
      <c r="DU433" s="187"/>
      <c r="DV433" s="187"/>
      <c r="DW433" s="187"/>
      <c r="DX433" s="187"/>
      <c r="DY433" s="187"/>
      <c r="DZ433" s="187"/>
      <c r="EA433" s="187"/>
      <c r="EB433" s="187"/>
      <c r="EC433" s="187"/>
      <c r="ED433" s="187"/>
      <c r="EE433" s="187"/>
      <c r="EF433" s="187"/>
      <c r="EG433" s="187"/>
      <c r="EH433" s="187"/>
      <c r="EI433" s="187"/>
      <c r="EJ433" s="187"/>
      <c r="EK433" s="187"/>
      <c r="EL433" s="187"/>
      <c r="EM433" s="187"/>
      <c r="EN433" s="187"/>
      <c r="EO433" s="187"/>
      <c r="EP433" s="187"/>
      <c r="EQ433" s="187"/>
      <c r="ER433" s="187"/>
      <c r="ES433" s="187"/>
      <c r="ET433" s="187"/>
      <c r="EU433" s="187"/>
      <c r="EV433" s="187"/>
      <c r="EW433" s="187"/>
      <c r="EX433" s="187"/>
      <c r="EY433" s="187"/>
      <c r="EZ433" s="187"/>
      <c r="FA433" s="187"/>
      <c r="FB433" s="187"/>
      <c r="FC433" s="187"/>
      <c r="FD433" s="187"/>
      <c r="FE433" s="187"/>
      <c r="FF433" s="187"/>
      <c r="FG433" s="187"/>
      <c r="FH433" s="187"/>
      <c r="FI433" s="187"/>
      <c r="FJ433" s="187"/>
      <c r="FK433" s="187"/>
      <c r="FL433" s="187"/>
      <c r="FM433" s="187"/>
      <c r="FN433" s="187"/>
      <c r="FO433" s="187"/>
      <c r="FP433" s="187"/>
      <c r="FQ433" s="187"/>
      <c r="FR433" s="187"/>
      <c r="FS433" s="187"/>
      <c r="FT433" s="187"/>
      <c r="FU433" s="187"/>
      <c r="FV433" s="187"/>
      <c r="FW433" s="187"/>
      <c r="FX433" s="187"/>
      <c r="FY433" s="187"/>
      <c r="FZ433" s="187"/>
      <c r="GA433" s="187"/>
      <c r="GB433" s="187"/>
      <c r="GC433" s="187"/>
      <c r="GD433" s="187"/>
      <c r="GE433" s="187"/>
      <c r="GF433" s="187"/>
      <c r="GG433" s="187"/>
      <c r="GH433" s="187"/>
      <c r="GI433" s="187"/>
      <c r="GJ433" s="187"/>
      <c r="GK433" s="187"/>
      <c r="GL433" s="187"/>
      <c r="GM433" s="187"/>
      <c r="GN433" s="187"/>
      <c r="GO433" s="187"/>
      <c r="GP433" s="187"/>
      <c r="GQ433" s="187"/>
      <c r="GR433" s="187"/>
      <c r="GS433" s="187"/>
      <c r="GT433" s="187"/>
      <c r="GU433" s="187"/>
      <c r="GV433" s="187"/>
      <c r="GW433" s="187"/>
      <c r="GX433" s="187"/>
      <c r="GY433" s="187"/>
      <c r="GZ433" s="187"/>
      <c r="HA433" s="187"/>
      <c r="HB433" s="187"/>
      <c r="HC433" s="187"/>
      <c r="HD433" s="187"/>
      <c r="HE433" s="187"/>
      <c r="HF433" s="187"/>
      <c r="HG433" s="187"/>
      <c r="HH433" s="187"/>
      <c r="HI433" s="187"/>
      <c r="HJ433" s="187"/>
      <c r="HK433" s="187"/>
      <c r="HL433" s="187"/>
      <c r="HM433" s="187"/>
      <c r="HN433" s="187"/>
      <c r="HO433" s="187"/>
      <c r="HP433" s="187"/>
      <c r="HQ433" s="187"/>
      <c r="HR433" s="187"/>
      <c r="HS433" s="187"/>
      <c r="HT433" s="187"/>
      <c r="HU433" s="187"/>
      <c r="HV433" s="187"/>
      <c r="HW433" s="187"/>
      <c r="HX433" s="187"/>
      <c r="HY433" s="187"/>
      <c r="HZ433" s="187"/>
      <c r="IA433" s="187"/>
      <c r="IB433" s="187"/>
      <c r="IC433" s="187"/>
      <c r="ID433" s="187"/>
      <c r="IE433" s="187"/>
      <c r="IF433" s="187"/>
      <c r="IG433" s="187"/>
      <c r="IH433" s="187"/>
      <c r="II433" s="187"/>
      <c r="IJ433" s="187"/>
      <c r="IK433" s="187"/>
      <c r="IL433" s="187"/>
      <c r="IM433" s="187"/>
      <c r="IN433" s="187"/>
      <c r="IO433" s="187"/>
      <c r="IP433" s="187"/>
      <c r="IQ433" s="187"/>
      <c r="IR433" s="187"/>
      <c r="IS433" s="187"/>
      <c r="IT433" s="187"/>
      <c r="IU433" s="187"/>
      <c r="IV433" s="187"/>
    </row>
    <row r="435" spans="1:256" hidden="1"/>
    <row r="436" spans="1:256" hidden="1"/>
    <row r="437" spans="1:256" hidden="1"/>
    <row r="438" spans="1:256" hidden="1">
      <c r="D438" s="188">
        <v>2081663747.3800001</v>
      </c>
      <c r="E438" s="188">
        <v>1169288187.3800001</v>
      </c>
      <c r="F438" s="188">
        <v>400325798.01999998</v>
      </c>
      <c r="G438" s="188">
        <v>198948177.28999999</v>
      </c>
      <c r="H438" s="188">
        <v>201377620.72999999</v>
      </c>
      <c r="I438" s="188">
        <v>421833256.36000001</v>
      </c>
      <c r="J438" s="188">
        <v>3503769</v>
      </c>
      <c r="K438" s="188">
        <v>255724718</v>
      </c>
      <c r="L438" s="188">
        <v>87900646</v>
      </c>
      <c r="M438" s="188">
        <v>912375560</v>
      </c>
      <c r="N438" s="188">
        <v>851523188</v>
      </c>
      <c r="O438" s="188">
        <v>437554645</v>
      </c>
      <c r="P438" s="188">
        <v>60852372</v>
      </c>
    </row>
    <row r="439" spans="1:256" hidden="1">
      <c r="D439" s="188">
        <f>D438-D426</f>
        <v>0</v>
      </c>
      <c r="E439" s="188">
        <f t="shared" ref="E439:P439" si="187">E438-E426</f>
        <v>0</v>
      </c>
      <c r="F439" s="188">
        <f t="shared" si="187"/>
        <v>0</v>
      </c>
      <c r="G439" s="188">
        <f t="shared" si="187"/>
        <v>0</v>
      </c>
      <c r="H439" s="188">
        <f t="shared" si="187"/>
        <v>0</v>
      </c>
      <c r="I439" s="188">
        <f t="shared" si="187"/>
        <v>0</v>
      </c>
      <c r="J439" s="188">
        <f t="shared" si="187"/>
        <v>0</v>
      </c>
      <c r="K439" s="188">
        <f t="shared" si="187"/>
        <v>0</v>
      </c>
      <c r="L439" s="188">
        <f t="shared" si="187"/>
        <v>0</v>
      </c>
      <c r="M439" s="188">
        <f t="shared" si="187"/>
        <v>0</v>
      </c>
      <c r="N439" s="188">
        <f t="shared" si="187"/>
        <v>0</v>
      </c>
      <c r="O439" s="188">
        <f t="shared" si="187"/>
        <v>0</v>
      </c>
      <c r="P439" s="188">
        <f t="shared" si="187"/>
        <v>0</v>
      </c>
    </row>
    <row r="440" spans="1:256" hidden="1">
      <c r="D440" s="187"/>
      <c r="E440" s="187"/>
      <c r="F440" s="187"/>
      <c r="G440" s="187"/>
      <c r="H440" s="187"/>
      <c r="I440" s="187"/>
      <c r="J440" s="187"/>
      <c r="K440" s="187"/>
      <c r="L440" s="187"/>
      <c r="M440" s="187"/>
      <c r="N440" s="187"/>
      <c r="O440" s="187"/>
      <c r="P440" s="187"/>
    </row>
    <row r="441" spans="1:256" hidden="1">
      <c r="D441" s="188">
        <v>2081663747.3800001</v>
      </c>
      <c r="E441" s="188"/>
      <c r="F441" s="188"/>
      <c r="G441" s="188">
        <v>198948177.28999999</v>
      </c>
      <c r="H441" s="188"/>
      <c r="I441" s="188"/>
      <c r="J441" s="188">
        <v>3503769</v>
      </c>
      <c r="K441" s="188"/>
      <c r="L441" s="188"/>
      <c r="M441" s="188">
        <v>912375560</v>
      </c>
      <c r="N441" s="188"/>
      <c r="O441" s="188"/>
      <c r="P441" s="188"/>
    </row>
    <row r="442" spans="1:256" hidden="1">
      <c r="D442" s="221">
        <f>D441-D15</f>
        <v>-32952794.139999866</v>
      </c>
      <c r="E442" s="221"/>
      <c r="F442" s="221"/>
      <c r="G442" s="221">
        <f>G441-G15</f>
        <v>-870754.61000001431</v>
      </c>
      <c r="H442" s="221">
        <f t="shared" ref="H442:P442" si="188">H441-H15</f>
        <v>-228184560.26000002</v>
      </c>
      <c r="I442" s="221">
        <f t="shared" si="188"/>
        <v>-423239799.36000001</v>
      </c>
      <c r="J442" s="221">
        <f t="shared" si="188"/>
        <v>-39000</v>
      </c>
      <c r="K442" s="221">
        <f t="shared" si="188"/>
        <v>-298635420</v>
      </c>
      <c r="L442" s="221">
        <f t="shared" si="188"/>
        <v>-62159645</v>
      </c>
      <c r="M442" s="221">
        <f t="shared" si="188"/>
        <v>13340144</v>
      </c>
      <c r="N442" s="221">
        <f t="shared" si="188"/>
        <v>-816387481</v>
      </c>
      <c r="O442" s="221">
        <f t="shared" si="188"/>
        <v>-371832740</v>
      </c>
      <c r="P442" s="221">
        <f t="shared" si="188"/>
        <v>-82647935</v>
      </c>
    </row>
    <row r="443" spans="1:256" hidden="1">
      <c r="D443" s="221"/>
      <c r="E443" s="221"/>
      <c r="F443" s="221"/>
      <c r="G443" s="221"/>
      <c r="H443" s="221"/>
      <c r="I443" s="221"/>
      <c r="J443" s="221"/>
      <c r="K443" s="221"/>
      <c r="L443" s="221"/>
      <c r="M443" s="221"/>
      <c r="N443" s="221"/>
      <c r="O443" s="221"/>
      <c r="P443" s="221"/>
    </row>
    <row r="444" spans="1:256" hidden="1">
      <c r="D444" s="221"/>
      <c r="E444" s="221"/>
      <c r="F444" s="221"/>
      <c r="G444" s="221"/>
      <c r="H444" s="221"/>
      <c r="I444" s="221"/>
      <c r="J444" s="221"/>
      <c r="K444" s="221"/>
      <c r="L444" s="221"/>
      <c r="M444" s="221"/>
      <c r="N444" s="221"/>
      <c r="O444" s="221"/>
      <c r="P444" s="221"/>
    </row>
    <row r="445" spans="1:256" hidden="1">
      <c r="D445" s="221"/>
      <c r="E445" s="221"/>
      <c r="F445" s="221"/>
      <c r="G445" s="221"/>
      <c r="H445" s="221"/>
      <c r="I445" s="221"/>
      <c r="J445" s="221"/>
      <c r="K445" s="221"/>
      <c r="L445" s="221"/>
      <c r="M445" s="221"/>
      <c r="N445" s="221"/>
      <c r="O445" s="221"/>
      <c r="P445" s="221"/>
    </row>
    <row r="446" spans="1:256" hidden="1">
      <c r="D446" s="221"/>
      <c r="E446" s="221"/>
      <c r="F446" s="221"/>
      <c r="G446" s="221"/>
      <c r="H446" s="221"/>
      <c r="I446" s="221"/>
      <c r="J446" s="221"/>
      <c r="K446" s="221"/>
      <c r="L446" s="221"/>
      <c r="M446" s="221"/>
      <c r="N446" s="221"/>
      <c r="O446" s="221"/>
      <c r="P446" s="221"/>
    </row>
    <row r="447" spans="1:256" hidden="1">
      <c r="D447" s="221">
        <f>D13-D426</f>
        <v>0</v>
      </c>
      <c r="E447" s="221">
        <f t="shared" ref="E447:P449" si="189">E13-E426</f>
        <v>0</v>
      </c>
      <c r="F447" s="221">
        <f t="shared" si="189"/>
        <v>0</v>
      </c>
      <c r="G447" s="221">
        <f t="shared" si="189"/>
        <v>0</v>
      </c>
      <c r="H447" s="221">
        <f t="shared" si="189"/>
        <v>0</v>
      </c>
      <c r="I447" s="221">
        <f t="shared" si="189"/>
        <v>0</v>
      </c>
      <c r="J447" s="221">
        <f t="shared" si="189"/>
        <v>0</v>
      </c>
      <c r="K447" s="221">
        <f t="shared" si="189"/>
        <v>0</v>
      </c>
      <c r="L447" s="221">
        <f t="shared" si="189"/>
        <v>0</v>
      </c>
      <c r="M447" s="221">
        <f t="shared" si="189"/>
        <v>0</v>
      </c>
      <c r="N447" s="221">
        <f t="shared" si="189"/>
        <v>0</v>
      </c>
      <c r="O447" s="221">
        <f t="shared" si="189"/>
        <v>0</v>
      </c>
      <c r="P447" s="221">
        <f t="shared" si="189"/>
        <v>0</v>
      </c>
    </row>
    <row r="448" spans="1:256" hidden="1">
      <c r="D448" s="221">
        <f>D14-D427</f>
        <v>0</v>
      </c>
      <c r="E448" s="221">
        <f t="shared" si="189"/>
        <v>0</v>
      </c>
      <c r="F448" s="221">
        <f t="shared" si="189"/>
        <v>0</v>
      </c>
      <c r="G448" s="221">
        <f t="shared" si="189"/>
        <v>0</v>
      </c>
      <c r="H448" s="221">
        <f t="shared" si="189"/>
        <v>0</v>
      </c>
      <c r="I448" s="221">
        <f t="shared" si="189"/>
        <v>0</v>
      </c>
      <c r="J448" s="221">
        <f t="shared" si="189"/>
        <v>0</v>
      </c>
      <c r="K448" s="221">
        <f t="shared" si="189"/>
        <v>0</v>
      </c>
      <c r="L448" s="221">
        <f t="shared" si="189"/>
        <v>0</v>
      </c>
      <c r="M448" s="221">
        <f t="shared" si="189"/>
        <v>0</v>
      </c>
      <c r="N448" s="221">
        <f t="shared" si="189"/>
        <v>0</v>
      </c>
      <c r="O448" s="221">
        <f t="shared" si="189"/>
        <v>0</v>
      </c>
      <c r="P448" s="221">
        <f t="shared" si="189"/>
        <v>0</v>
      </c>
    </row>
    <row r="449" spans="4:16" hidden="1">
      <c r="D449" s="221">
        <f>D15-D428</f>
        <v>0</v>
      </c>
      <c r="E449" s="221">
        <f t="shared" si="189"/>
        <v>0</v>
      </c>
      <c r="F449" s="221">
        <f t="shared" si="189"/>
        <v>0</v>
      </c>
      <c r="G449" s="221">
        <f t="shared" si="189"/>
        <v>0</v>
      </c>
      <c r="H449" s="221">
        <f t="shared" si="189"/>
        <v>0</v>
      </c>
      <c r="I449" s="221">
        <f t="shared" si="189"/>
        <v>0</v>
      </c>
      <c r="J449" s="221">
        <f t="shared" si="189"/>
        <v>0</v>
      </c>
      <c r="K449" s="221">
        <f t="shared" si="189"/>
        <v>0</v>
      </c>
      <c r="L449" s="221">
        <f t="shared" si="189"/>
        <v>0</v>
      </c>
      <c r="M449" s="221">
        <f t="shared" si="189"/>
        <v>0</v>
      </c>
      <c r="N449" s="221">
        <f t="shared" si="189"/>
        <v>0</v>
      </c>
      <c r="O449" s="221">
        <f t="shared" si="189"/>
        <v>0</v>
      </c>
      <c r="P449" s="221">
        <f t="shared" si="189"/>
        <v>0</v>
      </c>
    </row>
    <row r="450" spans="4:16" hidden="1">
      <c r="D450" s="221"/>
      <c r="E450" s="221"/>
      <c r="F450" s="221"/>
      <c r="G450" s="221"/>
      <c r="H450" s="221"/>
      <c r="I450" s="221"/>
      <c r="J450" s="221"/>
      <c r="K450" s="221"/>
      <c r="L450" s="221"/>
      <c r="M450" s="221"/>
      <c r="N450" s="221"/>
      <c r="O450" s="221"/>
      <c r="P450" s="221"/>
    </row>
    <row r="451" spans="4:16" hidden="1">
      <c r="D451" s="221"/>
      <c r="E451" s="221"/>
      <c r="F451" s="221"/>
      <c r="G451" s="221"/>
      <c r="H451" s="221"/>
      <c r="I451" s="221"/>
      <c r="J451" s="221"/>
      <c r="K451" s="221"/>
      <c r="L451" s="221"/>
      <c r="M451" s="221"/>
      <c r="N451" s="221"/>
      <c r="O451" s="221"/>
      <c r="P451" s="221"/>
    </row>
    <row r="452" spans="4:16" hidden="1">
      <c r="D452" s="221"/>
      <c r="E452" s="221"/>
      <c r="F452" s="221"/>
      <c r="G452" s="221"/>
      <c r="H452" s="221"/>
      <c r="I452" s="221"/>
      <c r="J452" s="221"/>
      <c r="K452" s="221"/>
      <c r="L452" s="221"/>
      <c r="M452" s="221"/>
      <c r="N452" s="221"/>
      <c r="O452" s="221"/>
      <c r="P452" s="221"/>
    </row>
  </sheetData>
  <sheetProtection password="C25B" sheet="1" objects="1" scenarios="1"/>
  <mergeCells count="294">
    <mergeCell ref="A426:A428"/>
    <mergeCell ref="B426:B428"/>
    <mergeCell ref="A416:A418"/>
    <mergeCell ref="B416:B418"/>
    <mergeCell ref="A419:A421"/>
    <mergeCell ref="B419:B421"/>
    <mergeCell ref="A422:A424"/>
    <mergeCell ref="B422:B424"/>
    <mergeCell ref="A407:A409"/>
    <mergeCell ref="B407:B409"/>
    <mergeCell ref="A410:A412"/>
    <mergeCell ref="B410:B412"/>
    <mergeCell ref="A413:A415"/>
    <mergeCell ref="B413:B415"/>
    <mergeCell ref="A398:A400"/>
    <mergeCell ref="B398:B400"/>
    <mergeCell ref="A401:A403"/>
    <mergeCell ref="B401:B403"/>
    <mergeCell ref="A404:A406"/>
    <mergeCell ref="B404:B406"/>
    <mergeCell ref="A389:A391"/>
    <mergeCell ref="B389:B391"/>
    <mergeCell ref="A392:A394"/>
    <mergeCell ref="B392:B394"/>
    <mergeCell ref="A395:A397"/>
    <mergeCell ref="B395:B397"/>
    <mergeCell ref="A380:A382"/>
    <mergeCell ref="B380:B382"/>
    <mergeCell ref="A383:A385"/>
    <mergeCell ref="B383:B385"/>
    <mergeCell ref="A386:A388"/>
    <mergeCell ref="B386:B388"/>
    <mergeCell ref="A371:A373"/>
    <mergeCell ref="B371:B373"/>
    <mergeCell ref="A374:A376"/>
    <mergeCell ref="B374:B376"/>
    <mergeCell ref="A377:A379"/>
    <mergeCell ref="B377:B379"/>
    <mergeCell ref="A362:A364"/>
    <mergeCell ref="B362:B364"/>
    <mergeCell ref="A365:A367"/>
    <mergeCell ref="B365:B367"/>
    <mergeCell ref="A368:A370"/>
    <mergeCell ref="B368:B370"/>
    <mergeCell ref="A353:A355"/>
    <mergeCell ref="B353:B355"/>
    <mergeCell ref="A356:A358"/>
    <mergeCell ref="B356:B358"/>
    <mergeCell ref="A359:A361"/>
    <mergeCell ref="B359:B361"/>
    <mergeCell ref="A344:A346"/>
    <mergeCell ref="B344:B346"/>
    <mergeCell ref="A347:A349"/>
    <mergeCell ref="B347:B349"/>
    <mergeCell ref="A350:A352"/>
    <mergeCell ref="B350:B352"/>
    <mergeCell ref="A335:A337"/>
    <mergeCell ref="B335:B337"/>
    <mergeCell ref="A338:A340"/>
    <mergeCell ref="B338:B340"/>
    <mergeCell ref="A341:A343"/>
    <mergeCell ref="B341:B343"/>
    <mergeCell ref="A326:A328"/>
    <mergeCell ref="B326:B328"/>
    <mergeCell ref="A329:A331"/>
    <mergeCell ref="B329:B331"/>
    <mergeCell ref="A332:A334"/>
    <mergeCell ref="B332:B334"/>
    <mergeCell ref="A317:A319"/>
    <mergeCell ref="B317:B319"/>
    <mergeCell ref="A320:A322"/>
    <mergeCell ref="B320:B322"/>
    <mergeCell ref="A323:A325"/>
    <mergeCell ref="B323:B325"/>
    <mergeCell ref="A308:A310"/>
    <mergeCell ref="B308:B310"/>
    <mergeCell ref="A311:A313"/>
    <mergeCell ref="B311:B313"/>
    <mergeCell ref="A314:A316"/>
    <mergeCell ref="B314:B316"/>
    <mergeCell ref="A299:A301"/>
    <mergeCell ref="B299:B301"/>
    <mergeCell ref="A302:A304"/>
    <mergeCell ref="B302:B304"/>
    <mergeCell ref="A305:A307"/>
    <mergeCell ref="B305:B307"/>
    <mergeCell ref="A290:A292"/>
    <mergeCell ref="B290:B292"/>
    <mergeCell ref="A293:A295"/>
    <mergeCell ref="B293:B295"/>
    <mergeCell ref="A296:A298"/>
    <mergeCell ref="B296:B298"/>
    <mergeCell ref="A281:A283"/>
    <mergeCell ref="B281:B283"/>
    <mergeCell ref="A284:A286"/>
    <mergeCell ref="B284:B286"/>
    <mergeCell ref="A287:A289"/>
    <mergeCell ref="B287:B289"/>
    <mergeCell ref="A272:A274"/>
    <mergeCell ref="B272:B274"/>
    <mergeCell ref="A275:A277"/>
    <mergeCell ref="B275:B277"/>
    <mergeCell ref="A278:A280"/>
    <mergeCell ref="B278:B280"/>
    <mergeCell ref="A263:A265"/>
    <mergeCell ref="B263:B265"/>
    <mergeCell ref="A266:A268"/>
    <mergeCell ref="B266:B268"/>
    <mergeCell ref="A269:A271"/>
    <mergeCell ref="B269:B271"/>
    <mergeCell ref="A254:A256"/>
    <mergeCell ref="B254:B256"/>
    <mergeCell ref="A257:A259"/>
    <mergeCell ref="B257:B259"/>
    <mergeCell ref="A260:A262"/>
    <mergeCell ref="B260:B262"/>
    <mergeCell ref="A245:A247"/>
    <mergeCell ref="B245:B247"/>
    <mergeCell ref="A248:A250"/>
    <mergeCell ref="B248:B250"/>
    <mergeCell ref="A251:A253"/>
    <mergeCell ref="B251:B253"/>
    <mergeCell ref="A236:A238"/>
    <mergeCell ref="B236:B238"/>
    <mergeCell ref="A239:A241"/>
    <mergeCell ref="B239:B241"/>
    <mergeCell ref="A242:A244"/>
    <mergeCell ref="B242:B244"/>
    <mergeCell ref="A227:A229"/>
    <mergeCell ref="B227:B229"/>
    <mergeCell ref="A230:A232"/>
    <mergeCell ref="B230:B232"/>
    <mergeCell ref="A233:A235"/>
    <mergeCell ref="B233:B235"/>
    <mergeCell ref="A218:A220"/>
    <mergeCell ref="B218:B220"/>
    <mergeCell ref="A221:A223"/>
    <mergeCell ref="B221:B223"/>
    <mergeCell ref="A224:A226"/>
    <mergeCell ref="B224:B226"/>
    <mergeCell ref="A209:A211"/>
    <mergeCell ref="B209:B211"/>
    <mergeCell ref="A212:A214"/>
    <mergeCell ref="B212:B214"/>
    <mergeCell ref="A215:A217"/>
    <mergeCell ref="B215:B217"/>
    <mergeCell ref="A200:A202"/>
    <mergeCell ref="B200:B202"/>
    <mergeCell ref="A203:A205"/>
    <mergeCell ref="B203:B205"/>
    <mergeCell ref="A206:A208"/>
    <mergeCell ref="B206:B208"/>
    <mergeCell ref="A191:A193"/>
    <mergeCell ref="B191:B193"/>
    <mergeCell ref="A194:A196"/>
    <mergeCell ref="B194:B196"/>
    <mergeCell ref="A197:A199"/>
    <mergeCell ref="B197:B199"/>
    <mergeCell ref="A182:A184"/>
    <mergeCell ref="B182:B184"/>
    <mergeCell ref="A185:A187"/>
    <mergeCell ref="B185:B187"/>
    <mergeCell ref="A188:A190"/>
    <mergeCell ref="B188:B190"/>
    <mergeCell ref="A173:A175"/>
    <mergeCell ref="B173:B175"/>
    <mergeCell ref="A176:A178"/>
    <mergeCell ref="B176:B178"/>
    <mergeCell ref="A179:A181"/>
    <mergeCell ref="B179:B181"/>
    <mergeCell ref="A164:A166"/>
    <mergeCell ref="B164:B166"/>
    <mergeCell ref="A167:A169"/>
    <mergeCell ref="B167:B169"/>
    <mergeCell ref="A170:A172"/>
    <mergeCell ref="B170:B172"/>
    <mergeCell ref="A155:A157"/>
    <mergeCell ref="B155:B157"/>
    <mergeCell ref="A158:A160"/>
    <mergeCell ref="B158:B160"/>
    <mergeCell ref="A161:A163"/>
    <mergeCell ref="B161:B163"/>
    <mergeCell ref="A146:A148"/>
    <mergeCell ref="B146:B148"/>
    <mergeCell ref="A149:A151"/>
    <mergeCell ref="B149:B151"/>
    <mergeCell ref="A152:A154"/>
    <mergeCell ref="B152:B154"/>
    <mergeCell ref="A137:A139"/>
    <mergeCell ref="B137:B139"/>
    <mergeCell ref="A140:A142"/>
    <mergeCell ref="B140:B142"/>
    <mergeCell ref="A143:A145"/>
    <mergeCell ref="B143:B145"/>
    <mergeCell ref="A128:A130"/>
    <mergeCell ref="B128:B130"/>
    <mergeCell ref="A131:A133"/>
    <mergeCell ref="B131:B133"/>
    <mergeCell ref="A134:A136"/>
    <mergeCell ref="B134:B136"/>
    <mergeCell ref="A119:A121"/>
    <mergeCell ref="B119:B121"/>
    <mergeCell ref="A122:A124"/>
    <mergeCell ref="B122:B124"/>
    <mergeCell ref="A125:A127"/>
    <mergeCell ref="B125:B127"/>
    <mergeCell ref="A110:A112"/>
    <mergeCell ref="B110:B112"/>
    <mergeCell ref="A113:A115"/>
    <mergeCell ref="B113:B115"/>
    <mergeCell ref="A116:A118"/>
    <mergeCell ref="B116:B118"/>
    <mergeCell ref="A101:A103"/>
    <mergeCell ref="B101:B103"/>
    <mergeCell ref="A104:A106"/>
    <mergeCell ref="B104:B106"/>
    <mergeCell ref="A107:A109"/>
    <mergeCell ref="B107:B109"/>
    <mergeCell ref="A92:A94"/>
    <mergeCell ref="B92:B94"/>
    <mergeCell ref="A95:A97"/>
    <mergeCell ref="B95:B97"/>
    <mergeCell ref="A98:A100"/>
    <mergeCell ref="B98:B100"/>
    <mergeCell ref="A83:A85"/>
    <mergeCell ref="B83:B85"/>
    <mergeCell ref="A86:A88"/>
    <mergeCell ref="B86:B88"/>
    <mergeCell ref="A89:A91"/>
    <mergeCell ref="B89:B91"/>
    <mergeCell ref="A74:A76"/>
    <mergeCell ref="B74:B76"/>
    <mergeCell ref="A77:A79"/>
    <mergeCell ref="B77:B79"/>
    <mergeCell ref="A80:A82"/>
    <mergeCell ref="B80:B82"/>
    <mergeCell ref="A65:A67"/>
    <mergeCell ref="B65:B67"/>
    <mergeCell ref="A68:A70"/>
    <mergeCell ref="B68:B70"/>
    <mergeCell ref="A71:A73"/>
    <mergeCell ref="B71:B73"/>
    <mergeCell ref="A56:A58"/>
    <mergeCell ref="B56:B58"/>
    <mergeCell ref="A59:A61"/>
    <mergeCell ref="B59:B61"/>
    <mergeCell ref="A62:A64"/>
    <mergeCell ref="B62:B64"/>
    <mergeCell ref="A47:A49"/>
    <mergeCell ref="B47:B49"/>
    <mergeCell ref="A50:A52"/>
    <mergeCell ref="B50:B52"/>
    <mergeCell ref="A53:A55"/>
    <mergeCell ref="B53:B55"/>
    <mergeCell ref="A38:A40"/>
    <mergeCell ref="B38:B40"/>
    <mergeCell ref="A41:A43"/>
    <mergeCell ref="B41:B43"/>
    <mergeCell ref="A44:A46"/>
    <mergeCell ref="B44:B46"/>
    <mergeCell ref="A29:A31"/>
    <mergeCell ref="B29:B31"/>
    <mergeCell ref="A32:A34"/>
    <mergeCell ref="B32:B34"/>
    <mergeCell ref="A35:A37"/>
    <mergeCell ref="B35:B37"/>
    <mergeCell ref="A20:A22"/>
    <mergeCell ref="B20:B22"/>
    <mergeCell ref="A23:A25"/>
    <mergeCell ref="B23:B25"/>
    <mergeCell ref="A26:A28"/>
    <mergeCell ref="B26:B28"/>
    <mergeCell ref="N9:N10"/>
    <mergeCell ref="P9:P10"/>
    <mergeCell ref="A13:A15"/>
    <mergeCell ref="B13:B15"/>
    <mergeCell ref="A17:A19"/>
    <mergeCell ref="B17:B19"/>
    <mergeCell ref="F9:F10"/>
    <mergeCell ref="G9:H9"/>
    <mergeCell ref="I9:I10"/>
    <mergeCell ref="J9:J10"/>
    <mergeCell ref="K9:K10"/>
    <mergeCell ref="L9:L10"/>
    <mergeCell ref="A5:P5"/>
    <mergeCell ref="A7:A10"/>
    <mergeCell ref="B7:B10"/>
    <mergeCell ref="C7:C10"/>
    <mergeCell ref="D7:D10"/>
    <mergeCell ref="E7:P7"/>
    <mergeCell ref="E8:E10"/>
    <mergeCell ref="F8:L8"/>
    <mergeCell ref="M8:M10"/>
    <mergeCell ref="N8:P8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5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41"/>
  <sheetViews>
    <sheetView view="pageBreakPreview" zoomScaleNormal="100" zoomScaleSheetLayoutView="100" workbookViewId="0">
      <selection activeCell="C19" sqref="C19"/>
    </sheetView>
  </sheetViews>
  <sheetFormatPr defaultRowHeight="12.75"/>
  <cols>
    <col min="1" max="1" width="7.25" style="136" customWidth="1"/>
    <col min="2" max="2" width="7.125" style="136" customWidth="1"/>
    <col min="3" max="3" width="42.25" style="136" customWidth="1"/>
    <col min="4" max="4" width="13.875" style="136" customWidth="1"/>
    <col min="5" max="5" width="12.75" style="136" customWidth="1"/>
    <col min="6" max="6" width="12" style="136" customWidth="1"/>
    <col min="7" max="7" width="14.125" style="136" customWidth="1"/>
    <col min="8" max="8" width="13" style="137" customWidth="1"/>
    <col min="9" max="10" width="11.625" style="137" bestFit="1" customWidth="1"/>
    <col min="11" max="11" width="13" style="137" bestFit="1" customWidth="1"/>
    <col min="12" max="14" width="9" style="137"/>
    <col min="15" max="16384" width="9" style="136"/>
  </cols>
  <sheetData>
    <row r="1" spans="1:14" s="187" customFormat="1">
      <c r="A1" s="190"/>
      <c r="B1" s="189"/>
      <c r="D1" s="191"/>
      <c r="E1" s="191" t="s">
        <v>240</v>
      </c>
      <c r="F1" s="191"/>
      <c r="G1" s="191"/>
      <c r="H1" s="188"/>
      <c r="I1" s="188"/>
      <c r="J1" s="188"/>
      <c r="K1" s="188"/>
      <c r="L1" s="188"/>
      <c r="M1" s="188"/>
      <c r="N1" s="188"/>
    </row>
    <row r="2" spans="1:14" s="187" customFormat="1" ht="13.15" customHeight="1">
      <c r="A2" s="190"/>
      <c r="B2" s="189"/>
      <c r="D2" s="191"/>
      <c r="E2" s="191" t="s">
        <v>609</v>
      </c>
      <c r="F2" s="191"/>
      <c r="G2" s="191"/>
      <c r="H2" s="188"/>
      <c r="I2" s="188"/>
      <c r="J2" s="188"/>
      <c r="K2" s="188"/>
      <c r="L2" s="188"/>
      <c r="M2" s="188"/>
      <c r="N2" s="188"/>
    </row>
    <row r="3" spans="1:14" s="187" customFormat="1">
      <c r="A3" s="190"/>
      <c r="B3" s="189"/>
      <c r="D3" s="191"/>
      <c r="E3" s="191" t="s">
        <v>610</v>
      </c>
      <c r="F3" s="191"/>
      <c r="G3" s="191"/>
      <c r="H3" s="188"/>
      <c r="I3" s="188"/>
      <c r="J3" s="188"/>
      <c r="K3" s="188"/>
      <c r="L3" s="188"/>
      <c r="M3" s="188"/>
      <c r="N3" s="188"/>
    </row>
    <row r="4" spans="1:14" s="187" customFormat="1" ht="8.25" customHeight="1">
      <c r="A4" s="190"/>
      <c r="B4" s="189"/>
      <c r="H4" s="188"/>
      <c r="I4" s="188"/>
      <c r="J4" s="188"/>
      <c r="K4" s="188"/>
      <c r="L4" s="188"/>
      <c r="M4" s="188"/>
      <c r="N4" s="188"/>
    </row>
    <row r="5" spans="1:14" s="187" customFormat="1" ht="47.45" customHeight="1">
      <c r="A5" s="784" t="s">
        <v>239</v>
      </c>
      <c r="B5" s="784"/>
      <c r="C5" s="784"/>
      <c r="D5" s="784"/>
      <c r="E5" s="784"/>
      <c r="F5" s="784"/>
      <c r="G5" s="784"/>
      <c r="H5" s="188"/>
      <c r="I5" s="188"/>
      <c r="J5" s="188"/>
      <c r="K5" s="188"/>
      <c r="L5" s="188"/>
      <c r="M5" s="188"/>
      <c r="N5" s="188"/>
    </row>
    <row r="6" spans="1:14" s="207" customFormat="1" ht="15.75" customHeight="1">
      <c r="A6" s="271"/>
      <c r="B6" s="271"/>
      <c r="C6" s="272"/>
      <c r="D6" s="272"/>
      <c r="E6" s="272"/>
      <c r="F6" s="272"/>
      <c r="G6" s="271" t="s">
        <v>35</v>
      </c>
      <c r="H6" s="208"/>
      <c r="I6" s="208"/>
      <c r="J6" s="208"/>
      <c r="K6" s="208"/>
      <c r="L6" s="208"/>
      <c r="M6" s="208"/>
      <c r="N6" s="208"/>
    </row>
    <row r="7" spans="1:14" s="179" customFormat="1">
      <c r="A7" s="186" t="s">
        <v>36</v>
      </c>
      <c r="B7" s="829" t="s">
        <v>73</v>
      </c>
      <c r="C7" s="830" t="s">
        <v>37</v>
      </c>
      <c r="D7" s="185" t="s">
        <v>238</v>
      </c>
      <c r="E7" s="832" t="s">
        <v>237</v>
      </c>
      <c r="F7" s="834" t="s">
        <v>75</v>
      </c>
      <c r="G7" s="184" t="s">
        <v>236</v>
      </c>
      <c r="H7" s="180"/>
      <c r="I7" s="180"/>
      <c r="J7" s="180"/>
      <c r="K7" s="180"/>
      <c r="L7" s="180"/>
      <c r="M7" s="180"/>
      <c r="N7" s="180"/>
    </row>
    <row r="8" spans="1:14" s="179" customFormat="1" ht="14.25" customHeight="1">
      <c r="A8" s="183" t="s">
        <v>235</v>
      </c>
      <c r="B8" s="829"/>
      <c r="C8" s="831"/>
      <c r="D8" s="182" t="s">
        <v>234</v>
      </c>
      <c r="E8" s="833"/>
      <c r="F8" s="835"/>
      <c r="G8" s="181" t="s">
        <v>233</v>
      </c>
      <c r="H8" s="180"/>
      <c r="I8" s="180"/>
      <c r="J8" s="180"/>
      <c r="K8" s="180"/>
      <c r="L8" s="180"/>
      <c r="M8" s="180"/>
      <c r="N8" s="180"/>
    </row>
    <row r="9" spans="1:14" s="175" customFormat="1">
      <c r="A9" s="177">
        <v>1</v>
      </c>
      <c r="B9" s="178">
        <v>2</v>
      </c>
      <c r="C9" s="177">
        <v>3</v>
      </c>
      <c r="D9" s="178">
        <v>4</v>
      </c>
      <c r="E9" s="177">
        <v>5</v>
      </c>
      <c r="F9" s="178">
        <v>6</v>
      </c>
      <c r="G9" s="177">
        <v>7</v>
      </c>
      <c r="H9" s="176"/>
      <c r="I9" s="176"/>
      <c r="J9" s="176"/>
      <c r="K9" s="176"/>
      <c r="L9" s="176"/>
      <c r="M9" s="176"/>
      <c r="N9" s="176"/>
    </row>
    <row r="10" spans="1:14" s="168" customFormat="1" ht="16.5" customHeight="1">
      <c r="A10" s="174"/>
      <c r="B10" s="173"/>
      <c r="C10" s="172" t="s">
        <v>232</v>
      </c>
      <c r="D10" s="171">
        <v>2081663747.3800001</v>
      </c>
      <c r="E10" s="170">
        <f>E11+E30+E55+E58+E62+E65+E153+E157+E160+E185+E201+E209+E230+E266+E276+E316+E338+E14</f>
        <v>164681378.13999999</v>
      </c>
      <c r="F10" s="170">
        <f>F11+F30+F55+F58+F62+F65+F153+F157+F160+F185+F201+F209+F230+F266+F276+F316+F338+F14</f>
        <v>131728584</v>
      </c>
      <c r="G10" s="170">
        <f t="shared" ref="G10:G73" si="0">D10+E10-F10</f>
        <v>2114616541.52</v>
      </c>
      <c r="H10" s="169"/>
      <c r="I10" s="169"/>
      <c r="J10" s="169"/>
      <c r="K10" s="169"/>
      <c r="L10" s="169"/>
      <c r="M10" s="169"/>
      <c r="N10" s="169"/>
    </row>
    <row r="11" spans="1:14" s="146" customFormat="1" ht="14.25" customHeight="1">
      <c r="A11" s="155" t="s">
        <v>42</v>
      </c>
      <c r="B11" s="154" t="s">
        <v>91</v>
      </c>
      <c r="C11" s="153" t="s">
        <v>231</v>
      </c>
      <c r="D11" s="152">
        <v>23845802.399999999</v>
      </c>
      <c r="E11" s="152">
        <f>E12</f>
        <v>550000</v>
      </c>
      <c r="F11" s="152">
        <f>F12</f>
        <v>0</v>
      </c>
      <c r="G11" s="152">
        <f t="shared" si="0"/>
        <v>24395802.399999999</v>
      </c>
      <c r="H11" s="147"/>
      <c r="I11" s="147"/>
      <c r="J11" s="147"/>
      <c r="K11" s="147"/>
      <c r="L11" s="147"/>
      <c r="M11" s="147"/>
      <c r="N11" s="147"/>
    </row>
    <row r="12" spans="1:14" s="146" customFormat="1" ht="14.25" customHeight="1">
      <c r="A12" s="163" t="s">
        <v>230</v>
      </c>
      <c r="B12" s="162" t="s">
        <v>91</v>
      </c>
      <c r="C12" s="161" t="s">
        <v>115</v>
      </c>
      <c r="D12" s="160">
        <v>1970802.4</v>
      </c>
      <c r="E12" s="160">
        <f>E13</f>
        <v>550000</v>
      </c>
      <c r="F12" s="160">
        <v>0</v>
      </c>
      <c r="G12" s="160">
        <f t="shared" si="0"/>
        <v>2520802.4</v>
      </c>
      <c r="H12" s="147"/>
      <c r="I12" s="147"/>
      <c r="J12" s="147"/>
      <c r="K12" s="147"/>
      <c r="L12" s="147"/>
      <c r="M12" s="147"/>
      <c r="N12" s="147"/>
    </row>
    <row r="13" spans="1:14" ht="14.25" customHeight="1">
      <c r="A13" s="145" t="s">
        <v>91</v>
      </c>
      <c r="B13" s="144">
        <v>4300</v>
      </c>
      <c r="C13" s="143" t="s">
        <v>147</v>
      </c>
      <c r="D13" s="142">
        <v>906000</v>
      </c>
      <c r="E13" s="142">
        <v>550000</v>
      </c>
      <c r="F13" s="142">
        <v>0</v>
      </c>
      <c r="G13" s="142">
        <f t="shared" si="0"/>
        <v>1456000</v>
      </c>
    </row>
    <row r="14" spans="1:14" s="146" customFormat="1" ht="14.25" customHeight="1">
      <c r="A14" s="155" t="s">
        <v>80</v>
      </c>
      <c r="B14" s="154" t="s">
        <v>91</v>
      </c>
      <c r="C14" s="153" t="s">
        <v>81</v>
      </c>
      <c r="D14" s="152">
        <v>2060638</v>
      </c>
      <c r="E14" s="152">
        <f>E15</f>
        <v>0</v>
      </c>
      <c r="F14" s="152">
        <f>F15</f>
        <v>3678</v>
      </c>
      <c r="G14" s="152">
        <f t="shared" si="0"/>
        <v>2056960</v>
      </c>
      <c r="H14" s="147"/>
      <c r="I14" s="147"/>
      <c r="J14" s="147"/>
      <c r="K14" s="147"/>
      <c r="L14" s="147"/>
      <c r="M14" s="147"/>
      <c r="N14" s="147"/>
    </row>
    <row r="15" spans="1:14" s="146" customFormat="1" ht="14.25" customHeight="1">
      <c r="A15" s="151">
        <v>15095</v>
      </c>
      <c r="B15" s="150" t="s">
        <v>91</v>
      </c>
      <c r="C15" s="149" t="s">
        <v>115</v>
      </c>
      <c r="D15" s="148">
        <v>28229</v>
      </c>
      <c r="E15" s="148">
        <f>SUM(E16:E29)</f>
        <v>0</v>
      </c>
      <c r="F15" s="148">
        <f>SUM(F16:F29)</f>
        <v>3678</v>
      </c>
      <c r="G15" s="148">
        <f t="shared" si="0"/>
        <v>24551</v>
      </c>
      <c r="H15" s="147"/>
      <c r="I15" s="147"/>
      <c r="J15" s="147"/>
      <c r="K15" s="147"/>
      <c r="L15" s="147"/>
      <c r="M15" s="147"/>
      <c r="N15" s="147"/>
    </row>
    <row r="16" spans="1:14" ht="14.25" customHeight="1">
      <c r="A16" s="145" t="s">
        <v>91</v>
      </c>
      <c r="B16" s="144">
        <v>4018</v>
      </c>
      <c r="C16" s="143" t="s">
        <v>157</v>
      </c>
      <c r="D16" s="142">
        <v>11900</v>
      </c>
      <c r="E16" s="142">
        <v>0</v>
      </c>
      <c r="F16" s="142">
        <v>808</v>
      </c>
      <c r="G16" s="142">
        <f t="shared" si="0"/>
        <v>11092</v>
      </c>
    </row>
    <row r="17" spans="1:14" ht="14.25" customHeight="1">
      <c r="A17" s="145" t="s">
        <v>91</v>
      </c>
      <c r="B17" s="144">
        <v>4019</v>
      </c>
      <c r="C17" s="143" t="s">
        <v>157</v>
      </c>
      <c r="D17" s="142">
        <v>2100</v>
      </c>
      <c r="E17" s="142">
        <v>0</v>
      </c>
      <c r="F17" s="142">
        <v>142</v>
      </c>
      <c r="G17" s="142">
        <f t="shared" si="0"/>
        <v>1958</v>
      </c>
    </row>
    <row r="18" spans="1:14" ht="14.25" customHeight="1">
      <c r="A18" s="145" t="s">
        <v>91</v>
      </c>
      <c r="B18" s="144">
        <v>4118</v>
      </c>
      <c r="C18" s="143" t="s">
        <v>163</v>
      </c>
      <c r="D18" s="142">
        <v>2046</v>
      </c>
      <c r="E18" s="142">
        <v>0</v>
      </c>
      <c r="F18" s="142">
        <v>175</v>
      </c>
      <c r="G18" s="142">
        <f t="shared" si="0"/>
        <v>1871</v>
      </c>
    </row>
    <row r="19" spans="1:14" ht="14.25" customHeight="1">
      <c r="A19" s="145" t="s">
        <v>91</v>
      </c>
      <c r="B19" s="144">
        <v>4119</v>
      </c>
      <c r="C19" s="143" t="s">
        <v>163</v>
      </c>
      <c r="D19" s="142">
        <v>361</v>
      </c>
      <c r="E19" s="142">
        <v>0</v>
      </c>
      <c r="F19" s="142">
        <v>30</v>
      </c>
      <c r="G19" s="142">
        <f t="shared" si="0"/>
        <v>331</v>
      </c>
    </row>
    <row r="20" spans="1:14" ht="14.25" customHeight="1">
      <c r="A20" s="145" t="s">
        <v>91</v>
      </c>
      <c r="B20" s="144">
        <v>4128</v>
      </c>
      <c r="C20" s="143" t="s">
        <v>162</v>
      </c>
      <c r="D20" s="142">
        <v>292</v>
      </c>
      <c r="E20" s="142">
        <v>0</v>
      </c>
      <c r="F20" s="142">
        <v>103</v>
      </c>
      <c r="G20" s="142">
        <f t="shared" si="0"/>
        <v>189</v>
      </c>
    </row>
    <row r="21" spans="1:14" ht="14.25" customHeight="1">
      <c r="A21" s="145" t="s">
        <v>91</v>
      </c>
      <c r="B21" s="144">
        <v>4129</v>
      </c>
      <c r="C21" s="143" t="s">
        <v>162</v>
      </c>
      <c r="D21" s="142">
        <v>51</v>
      </c>
      <c r="E21" s="142">
        <v>0</v>
      </c>
      <c r="F21" s="142">
        <v>17</v>
      </c>
      <c r="G21" s="142">
        <f t="shared" si="0"/>
        <v>34</v>
      </c>
    </row>
    <row r="22" spans="1:14" ht="14.25" customHeight="1">
      <c r="A22" s="145" t="s">
        <v>91</v>
      </c>
      <c r="B22" s="144">
        <v>4308</v>
      </c>
      <c r="C22" s="143" t="s">
        <v>147</v>
      </c>
      <c r="D22" s="142">
        <v>323</v>
      </c>
      <c r="E22" s="142">
        <v>0</v>
      </c>
      <c r="F22" s="142">
        <v>323</v>
      </c>
      <c r="G22" s="142">
        <f t="shared" si="0"/>
        <v>0</v>
      </c>
    </row>
    <row r="23" spans="1:14" ht="14.25" customHeight="1">
      <c r="A23" s="145" t="s">
        <v>91</v>
      </c>
      <c r="B23" s="144">
        <v>4309</v>
      </c>
      <c r="C23" s="143" t="s">
        <v>147</v>
      </c>
      <c r="D23" s="142">
        <v>56</v>
      </c>
      <c r="E23" s="142">
        <v>0</v>
      </c>
      <c r="F23" s="142">
        <v>56</v>
      </c>
      <c r="G23" s="142">
        <f t="shared" si="0"/>
        <v>0</v>
      </c>
    </row>
    <row r="24" spans="1:14" ht="14.25" customHeight="1">
      <c r="A24" s="145" t="s">
        <v>91</v>
      </c>
      <c r="B24" s="144">
        <v>4428</v>
      </c>
      <c r="C24" s="143" t="s">
        <v>153</v>
      </c>
      <c r="D24" s="142">
        <v>9180</v>
      </c>
      <c r="E24" s="142">
        <v>0</v>
      </c>
      <c r="F24" s="142">
        <v>1622</v>
      </c>
      <c r="G24" s="142">
        <f t="shared" si="0"/>
        <v>7558</v>
      </c>
    </row>
    <row r="25" spans="1:14" ht="14.25" customHeight="1">
      <c r="A25" s="145" t="s">
        <v>91</v>
      </c>
      <c r="B25" s="144">
        <v>4429</v>
      </c>
      <c r="C25" s="143" t="s">
        <v>153</v>
      </c>
      <c r="D25" s="142">
        <v>1620</v>
      </c>
      <c r="E25" s="142">
        <v>0</v>
      </c>
      <c r="F25" s="142">
        <v>286</v>
      </c>
      <c r="G25" s="142">
        <f t="shared" si="0"/>
        <v>1334</v>
      </c>
    </row>
    <row r="26" spans="1:14" ht="14.25" customHeight="1">
      <c r="A26" s="145" t="s">
        <v>91</v>
      </c>
      <c r="B26" s="144">
        <v>4438</v>
      </c>
      <c r="C26" s="143" t="s">
        <v>146</v>
      </c>
      <c r="D26" s="142">
        <v>170</v>
      </c>
      <c r="E26" s="142">
        <v>0</v>
      </c>
      <c r="F26" s="142">
        <v>81</v>
      </c>
      <c r="G26" s="142">
        <f t="shared" si="0"/>
        <v>89</v>
      </c>
    </row>
    <row r="27" spans="1:14" ht="14.25" customHeight="1">
      <c r="A27" s="145" t="s">
        <v>91</v>
      </c>
      <c r="B27" s="144">
        <v>4439</v>
      </c>
      <c r="C27" s="143" t="s">
        <v>146</v>
      </c>
      <c r="D27" s="142">
        <v>30</v>
      </c>
      <c r="E27" s="142">
        <v>0</v>
      </c>
      <c r="F27" s="142">
        <v>14</v>
      </c>
      <c r="G27" s="142">
        <f t="shared" si="0"/>
        <v>16</v>
      </c>
    </row>
    <row r="28" spans="1:14" ht="14.25" customHeight="1">
      <c r="A28" s="145" t="s">
        <v>91</v>
      </c>
      <c r="B28" s="144">
        <v>4718</v>
      </c>
      <c r="C28" s="143" t="s">
        <v>160</v>
      </c>
      <c r="D28" s="142">
        <v>85</v>
      </c>
      <c r="E28" s="142">
        <v>0</v>
      </c>
      <c r="F28" s="142">
        <v>18</v>
      </c>
      <c r="G28" s="142">
        <f t="shared" si="0"/>
        <v>67</v>
      </c>
    </row>
    <row r="29" spans="1:14" ht="14.25" customHeight="1">
      <c r="A29" s="145" t="s">
        <v>91</v>
      </c>
      <c r="B29" s="144">
        <v>4719</v>
      </c>
      <c r="C29" s="143" t="s">
        <v>160</v>
      </c>
      <c r="D29" s="142">
        <v>15</v>
      </c>
      <c r="E29" s="142">
        <v>0</v>
      </c>
      <c r="F29" s="142">
        <v>3</v>
      </c>
      <c r="G29" s="142">
        <f t="shared" si="0"/>
        <v>12</v>
      </c>
    </row>
    <row r="30" spans="1:14" s="146" customFormat="1" ht="14.25" customHeight="1">
      <c r="A30" s="155" t="s">
        <v>45</v>
      </c>
      <c r="B30" s="154" t="s">
        <v>91</v>
      </c>
      <c r="C30" s="153" t="s">
        <v>46</v>
      </c>
      <c r="D30" s="152">
        <v>905206596.36000001</v>
      </c>
      <c r="E30" s="152">
        <f>E31+E51+E53</f>
        <v>41792244</v>
      </c>
      <c r="F30" s="152">
        <f>F31+F51+F53</f>
        <v>66616533</v>
      </c>
      <c r="G30" s="152">
        <f t="shared" si="0"/>
        <v>880382307.36000001</v>
      </c>
      <c r="H30" s="147"/>
      <c r="I30" s="147"/>
      <c r="J30" s="147"/>
      <c r="K30" s="147"/>
      <c r="L30" s="147"/>
      <c r="M30" s="147"/>
      <c r="N30" s="147"/>
    </row>
    <row r="31" spans="1:14" s="146" customFormat="1" ht="14.25" customHeight="1">
      <c r="A31" s="151">
        <v>60013</v>
      </c>
      <c r="B31" s="150" t="s">
        <v>91</v>
      </c>
      <c r="C31" s="149" t="s">
        <v>104</v>
      </c>
      <c r="D31" s="148">
        <v>590601061</v>
      </c>
      <c r="E31" s="148">
        <f>SUM(E32:E50)</f>
        <v>39666244</v>
      </c>
      <c r="F31" s="148">
        <f>SUM(F32:F50)</f>
        <v>66616533</v>
      </c>
      <c r="G31" s="148">
        <f t="shared" si="0"/>
        <v>563650772</v>
      </c>
      <c r="H31" s="147"/>
      <c r="I31" s="147"/>
      <c r="J31" s="147"/>
      <c r="K31" s="147"/>
      <c r="L31" s="147"/>
      <c r="M31" s="147"/>
      <c r="N31" s="147"/>
    </row>
    <row r="32" spans="1:14" ht="14.25" customHeight="1">
      <c r="A32" s="145" t="s">
        <v>91</v>
      </c>
      <c r="B32" s="144">
        <v>4017</v>
      </c>
      <c r="C32" s="143" t="s">
        <v>157</v>
      </c>
      <c r="D32" s="142">
        <v>1461408</v>
      </c>
      <c r="E32" s="142">
        <v>0</v>
      </c>
      <c r="F32" s="142">
        <v>328394</v>
      </c>
      <c r="G32" s="142">
        <f t="shared" si="0"/>
        <v>1133014</v>
      </c>
    </row>
    <row r="33" spans="1:7" ht="14.25" customHeight="1">
      <c r="A33" s="145" t="s">
        <v>91</v>
      </c>
      <c r="B33" s="144">
        <v>4019</v>
      </c>
      <c r="C33" s="143" t="s">
        <v>157</v>
      </c>
      <c r="D33" s="142">
        <v>274813</v>
      </c>
      <c r="E33" s="142">
        <v>0</v>
      </c>
      <c r="F33" s="142">
        <v>67601</v>
      </c>
      <c r="G33" s="142">
        <f t="shared" si="0"/>
        <v>207212</v>
      </c>
    </row>
    <row r="34" spans="1:7" ht="14.25" customHeight="1">
      <c r="A34" s="145" t="s">
        <v>91</v>
      </c>
      <c r="B34" s="144">
        <v>4117</v>
      </c>
      <c r="C34" s="143" t="s">
        <v>163</v>
      </c>
      <c r="D34" s="142">
        <v>255109</v>
      </c>
      <c r="E34" s="142">
        <v>0</v>
      </c>
      <c r="F34" s="142">
        <v>56460</v>
      </c>
      <c r="G34" s="142">
        <f t="shared" si="0"/>
        <v>198649</v>
      </c>
    </row>
    <row r="35" spans="1:7" ht="14.25" customHeight="1">
      <c r="A35" s="145" t="s">
        <v>91</v>
      </c>
      <c r="B35" s="144">
        <v>4119</v>
      </c>
      <c r="C35" s="143" t="s">
        <v>163</v>
      </c>
      <c r="D35" s="142">
        <v>48035</v>
      </c>
      <c r="E35" s="142">
        <v>0</v>
      </c>
      <c r="F35" s="142">
        <v>11699</v>
      </c>
      <c r="G35" s="142">
        <f t="shared" si="0"/>
        <v>36336</v>
      </c>
    </row>
    <row r="36" spans="1:7" ht="14.25" customHeight="1">
      <c r="A36" s="145" t="s">
        <v>91</v>
      </c>
      <c r="B36" s="144">
        <v>4127</v>
      </c>
      <c r="C36" s="143" t="s">
        <v>162</v>
      </c>
      <c r="D36" s="142">
        <v>35805</v>
      </c>
      <c r="E36" s="142">
        <v>0</v>
      </c>
      <c r="F36" s="142">
        <v>8045</v>
      </c>
      <c r="G36" s="142">
        <f t="shared" si="0"/>
        <v>27760</v>
      </c>
    </row>
    <row r="37" spans="1:7" ht="14.25" customHeight="1">
      <c r="A37" s="145" t="s">
        <v>91</v>
      </c>
      <c r="B37" s="144">
        <v>4129</v>
      </c>
      <c r="C37" s="143" t="s">
        <v>162</v>
      </c>
      <c r="D37" s="142">
        <v>6733</v>
      </c>
      <c r="E37" s="142">
        <v>0</v>
      </c>
      <c r="F37" s="142">
        <v>1657</v>
      </c>
      <c r="G37" s="142">
        <f t="shared" si="0"/>
        <v>5076</v>
      </c>
    </row>
    <row r="38" spans="1:7" ht="14.25" customHeight="1">
      <c r="A38" s="145" t="s">
        <v>91</v>
      </c>
      <c r="B38" s="144">
        <v>4210</v>
      </c>
      <c r="C38" s="143" t="s">
        <v>154</v>
      </c>
      <c r="D38" s="142">
        <v>5020689</v>
      </c>
      <c r="E38" s="142">
        <v>1858000</v>
      </c>
      <c r="F38" s="142">
        <v>0</v>
      </c>
      <c r="G38" s="142">
        <f t="shared" si="0"/>
        <v>6878689</v>
      </c>
    </row>
    <row r="39" spans="1:7" ht="14.25" customHeight="1">
      <c r="A39" s="145" t="s">
        <v>91</v>
      </c>
      <c r="B39" s="144">
        <v>4260</v>
      </c>
      <c r="C39" s="143" t="s">
        <v>161</v>
      </c>
      <c r="D39" s="142">
        <v>300000</v>
      </c>
      <c r="E39" s="142">
        <v>283000</v>
      </c>
      <c r="F39" s="142">
        <v>0</v>
      </c>
      <c r="G39" s="142">
        <f t="shared" si="0"/>
        <v>583000</v>
      </c>
    </row>
    <row r="40" spans="1:7" ht="14.25" customHeight="1">
      <c r="A40" s="145" t="s">
        <v>91</v>
      </c>
      <c r="B40" s="144">
        <v>4270</v>
      </c>
      <c r="C40" s="143" t="s">
        <v>178</v>
      </c>
      <c r="D40" s="142">
        <v>29130000</v>
      </c>
      <c r="E40" s="142">
        <v>7278868</v>
      </c>
      <c r="F40" s="142">
        <v>0</v>
      </c>
      <c r="G40" s="142">
        <f t="shared" si="0"/>
        <v>36408868</v>
      </c>
    </row>
    <row r="41" spans="1:7" ht="14.25" customHeight="1">
      <c r="A41" s="145" t="s">
        <v>91</v>
      </c>
      <c r="B41" s="144">
        <v>4300</v>
      </c>
      <c r="C41" s="143" t="s">
        <v>147</v>
      </c>
      <c r="D41" s="142">
        <v>14878084</v>
      </c>
      <c r="E41" s="142">
        <v>5450000</v>
      </c>
      <c r="F41" s="142">
        <v>0</v>
      </c>
      <c r="G41" s="142">
        <f t="shared" si="0"/>
        <v>20328084</v>
      </c>
    </row>
    <row r="42" spans="1:7" ht="14.25" customHeight="1">
      <c r="A42" s="145" t="s">
        <v>91</v>
      </c>
      <c r="B42" s="144">
        <v>4430</v>
      </c>
      <c r="C42" s="143" t="s">
        <v>146</v>
      </c>
      <c r="D42" s="142">
        <v>1250000</v>
      </c>
      <c r="E42" s="142">
        <v>5000</v>
      </c>
      <c r="F42" s="142">
        <v>0</v>
      </c>
      <c r="G42" s="142">
        <f t="shared" si="0"/>
        <v>1255000</v>
      </c>
    </row>
    <row r="43" spans="1:7" ht="14.25" customHeight="1">
      <c r="A43" s="145" t="s">
        <v>91</v>
      </c>
      <c r="B43" s="144">
        <v>4520</v>
      </c>
      <c r="C43" s="143" t="s">
        <v>229</v>
      </c>
      <c r="D43" s="142">
        <v>615542</v>
      </c>
      <c r="E43" s="142">
        <v>10354</v>
      </c>
      <c r="F43" s="142">
        <v>0</v>
      </c>
      <c r="G43" s="142">
        <f t="shared" si="0"/>
        <v>625896</v>
      </c>
    </row>
    <row r="44" spans="1:7" ht="15" customHeight="1">
      <c r="A44" s="145" t="s">
        <v>91</v>
      </c>
      <c r="B44" s="144">
        <v>4610</v>
      </c>
      <c r="C44" s="143" t="s">
        <v>228</v>
      </c>
      <c r="D44" s="142">
        <v>150000</v>
      </c>
      <c r="E44" s="142">
        <v>10000</v>
      </c>
      <c r="F44" s="142">
        <v>0</v>
      </c>
      <c r="G44" s="142">
        <f t="shared" si="0"/>
        <v>160000</v>
      </c>
    </row>
    <row r="45" spans="1:7" ht="15" customHeight="1">
      <c r="A45" s="145" t="s">
        <v>91</v>
      </c>
      <c r="B45" s="144">
        <v>4717</v>
      </c>
      <c r="C45" s="143" t="s">
        <v>160</v>
      </c>
      <c r="D45" s="142">
        <v>18970</v>
      </c>
      <c r="E45" s="142">
        <v>0</v>
      </c>
      <c r="F45" s="142">
        <v>4042</v>
      </c>
      <c r="G45" s="142">
        <f t="shared" si="0"/>
        <v>14928</v>
      </c>
    </row>
    <row r="46" spans="1:7" ht="15" customHeight="1">
      <c r="A46" s="145" t="s">
        <v>91</v>
      </c>
      <c r="B46" s="144">
        <v>4719</v>
      </c>
      <c r="C46" s="143" t="s">
        <v>160</v>
      </c>
      <c r="D46" s="142">
        <v>3609</v>
      </c>
      <c r="E46" s="142">
        <v>0</v>
      </c>
      <c r="F46" s="142">
        <v>856</v>
      </c>
      <c r="G46" s="142">
        <f t="shared" si="0"/>
        <v>2753</v>
      </c>
    </row>
    <row r="47" spans="1:7" ht="15" customHeight="1">
      <c r="A47" s="145" t="s">
        <v>91</v>
      </c>
      <c r="B47" s="144">
        <v>6050</v>
      </c>
      <c r="C47" s="143" t="s">
        <v>152</v>
      </c>
      <c r="D47" s="142">
        <v>232284032</v>
      </c>
      <c r="E47" s="142">
        <v>24771022</v>
      </c>
      <c r="F47" s="142">
        <v>0</v>
      </c>
      <c r="G47" s="142">
        <f t="shared" si="0"/>
        <v>257055054</v>
      </c>
    </row>
    <row r="48" spans="1:7" ht="15" customHeight="1">
      <c r="A48" s="145" t="s">
        <v>91</v>
      </c>
      <c r="B48" s="144">
        <v>6057</v>
      </c>
      <c r="C48" s="143" t="s">
        <v>152</v>
      </c>
      <c r="D48" s="142">
        <v>236772384</v>
      </c>
      <c r="E48" s="142">
        <v>0</v>
      </c>
      <c r="F48" s="142">
        <v>56032260</v>
      </c>
      <c r="G48" s="142">
        <f t="shared" si="0"/>
        <v>180740124</v>
      </c>
    </row>
    <row r="49" spans="1:14" ht="15" customHeight="1">
      <c r="A49" s="145" t="s">
        <v>91</v>
      </c>
      <c r="B49" s="144">
        <v>6059</v>
      </c>
      <c r="C49" s="143" t="s">
        <v>152</v>
      </c>
      <c r="D49" s="142">
        <v>58414280</v>
      </c>
      <c r="E49" s="142">
        <v>0</v>
      </c>
      <c r="F49" s="142">
        <v>10055519</v>
      </c>
      <c r="G49" s="142">
        <f t="shared" si="0"/>
        <v>48358761</v>
      </c>
    </row>
    <row r="50" spans="1:14" ht="15" customHeight="1">
      <c r="A50" s="145" t="s">
        <v>91</v>
      </c>
      <c r="B50" s="144">
        <v>6060</v>
      </c>
      <c r="C50" s="143" t="s">
        <v>151</v>
      </c>
      <c r="D50" s="142">
        <v>8000000</v>
      </c>
      <c r="E50" s="142">
        <v>0</v>
      </c>
      <c r="F50" s="142">
        <v>50000</v>
      </c>
      <c r="G50" s="142">
        <f t="shared" si="0"/>
        <v>7950000</v>
      </c>
    </row>
    <row r="51" spans="1:14" s="146" customFormat="1" ht="14.25" customHeight="1">
      <c r="A51" s="151">
        <v>60014</v>
      </c>
      <c r="B51" s="150" t="s">
        <v>91</v>
      </c>
      <c r="C51" s="149" t="s">
        <v>227</v>
      </c>
      <c r="D51" s="148">
        <v>8657901</v>
      </c>
      <c r="E51" s="148">
        <f>E52</f>
        <v>1250000</v>
      </c>
      <c r="F51" s="148">
        <v>0</v>
      </c>
      <c r="G51" s="148">
        <f t="shared" si="0"/>
        <v>9907901</v>
      </c>
      <c r="H51" s="147"/>
      <c r="I51" s="147"/>
      <c r="J51" s="147"/>
      <c r="K51" s="147"/>
      <c r="L51" s="147"/>
      <c r="M51" s="147"/>
      <c r="N51" s="147"/>
    </row>
    <row r="52" spans="1:14" ht="41.25" customHeight="1">
      <c r="A52" s="145" t="s">
        <v>91</v>
      </c>
      <c r="B52" s="144">
        <v>6300</v>
      </c>
      <c r="C52" s="143" t="s">
        <v>225</v>
      </c>
      <c r="D52" s="142">
        <v>8657901</v>
      </c>
      <c r="E52" s="142">
        <v>1250000</v>
      </c>
      <c r="F52" s="142">
        <v>0</v>
      </c>
      <c r="G52" s="142">
        <f t="shared" si="0"/>
        <v>9907901</v>
      </c>
    </row>
    <row r="53" spans="1:14" s="146" customFormat="1">
      <c r="A53" s="151">
        <v>60016</v>
      </c>
      <c r="B53" s="150" t="s">
        <v>91</v>
      </c>
      <c r="C53" s="149" t="s">
        <v>226</v>
      </c>
      <c r="D53" s="148">
        <v>186000</v>
      </c>
      <c r="E53" s="148">
        <f>E54</f>
        <v>876000</v>
      </c>
      <c r="F53" s="148">
        <v>0</v>
      </c>
      <c r="G53" s="148">
        <f t="shared" si="0"/>
        <v>1062000</v>
      </c>
      <c r="H53" s="147"/>
      <c r="I53" s="147"/>
      <c r="J53" s="147"/>
      <c r="K53" s="147"/>
      <c r="L53" s="147"/>
      <c r="M53" s="147"/>
      <c r="N53" s="147"/>
    </row>
    <row r="54" spans="1:14" ht="42" customHeight="1">
      <c r="A54" s="145" t="s">
        <v>91</v>
      </c>
      <c r="B54" s="144">
        <v>6300</v>
      </c>
      <c r="C54" s="143" t="s">
        <v>225</v>
      </c>
      <c r="D54" s="142">
        <v>186000</v>
      </c>
      <c r="E54" s="142">
        <v>876000</v>
      </c>
      <c r="F54" s="142">
        <v>0</v>
      </c>
      <c r="G54" s="142">
        <f t="shared" si="0"/>
        <v>1062000</v>
      </c>
    </row>
    <row r="55" spans="1:14" s="146" customFormat="1" ht="14.25" customHeight="1">
      <c r="A55" s="155" t="s">
        <v>47</v>
      </c>
      <c r="B55" s="154" t="s">
        <v>91</v>
      </c>
      <c r="C55" s="153" t="s">
        <v>48</v>
      </c>
      <c r="D55" s="152">
        <v>2264956</v>
      </c>
      <c r="E55" s="152">
        <f>E56</f>
        <v>2415000</v>
      </c>
      <c r="F55" s="152">
        <v>0</v>
      </c>
      <c r="G55" s="152">
        <f t="shared" si="0"/>
        <v>4679956</v>
      </c>
      <c r="H55" s="147"/>
      <c r="I55" s="147"/>
      <c r="J55" s="147"/>
      <c r="K55" s="147"/>
      <c r="L55" s="147"/>
      <c r="M55" s="147"/>
      <c r="N55" s="147"/>
    </row>
    <row r="56" spans="1:14" s="146" customFormat="1" ht="14.25" customHeight="1">
      <c r="A56" s="151">
        <v>70005</v>
      </c>
      <c r="B56" s="150" t="s">
        <v>91</v>
      </c>
      <c r="C56" s="149" t="s">
        <v>224</v>
      </c>
      <c r="D56" s="148">
        <v>1929956</v>
      </c>
      <c r="E56" s="148">
        <f>E57</f>
        <v>2415000</v>
      </c>
      <c r="F56" s="148">
        <v>0</v>
      </c>
      <c r="G56" s="148">
        <f t="shared" si="0"/>
        <v>4344956</v>
      </c>
      <c r="H56" s="147"/>
      <c r="I56" s="147"/>
      <c r="J56" s="147"/>
      <c r="K56" s="147"/>
      <c r="L56" s="147"/>
      <c r="M56" s="147"/>
      <c r="N56" s="147"/>
    </row>
    <row r="57" spans="1:14" ht="14.25" customHeight="1">
      <c r="A57" s="145" t="s">
        <v>91</v>
      </c>
      <c r="B57" s="144">
        <v>6050</v>
      </c>
      <c r="C57" s="143" t="s">
        <v>152</v>
      </c>
      <c r="D57" s="142">
        <v>707456</v>
      </c>
      <c r="E57" s="142">
        <v>2415000</v>
      </c>
      <c r="F57" s="142">
        <v>0</v>
      </c>
      <c r="G57" s="142">
        <f t="shared" si="0"/>
        <v>3122456</v>
      </c>
    </row>
    <row r="58" spans="1:14" s="146" customFormat="1" ht="14.25" customHeight="1">
      <c r="A58" s="155" t="s">
        <v>51</v>
      </c>
      <c r="B58" s="154" t="s">
        <v>91</v>
      </c>
      <c r="C58" s="153" t="s">
        <v>52</v>
      </c>
      <c r="D58" s="152">
        <v>82694049</v>
      </c>
      <c r="E58" s="152">
        <f>E59</f>
        <v>20706</v>
      </c>
      <c r="F58" s="152">
        <f>F59</f>
        <v>384437</v>
      </c>
      <c r="G58" s="152">
        <f t="shared" si="0"/>
        <v>82330318</v>
      </c>
      <c r="H58" s="147"/>
      <c r="I58" s="147"/>
      <c r="J58" s="147"/>
      <c r="K58" s="147"/>
      <c r="L58" s="147"/>
      <c r="M58" s="147"/>
      <c r="N58" s="147"/>
    </row>
    <row r="59" spans="1:14" s="146" customFormat="1" ht="14.25" customHeight="1">
      <c r="A59" s="163">
        <v>72095</v>
      </c>
      <c r="B59" s="162" t="s">
        <v>91</v>
      </c>
      <c r="C59" s="161" t="s">
        <v>115</v>
      </c>
      <c r="D59" s="160">
        <v>82694049</v>
      </c>
      <c r="E59" s="160">
        <f>SUM(E60:E61)</f>
        <v>20706</v>
      </c>
      <c r="F59" s="160">
        <f>SUM(F60:F61)</f>
        <v>384437</v>
      </c>
      <c r="G59" s="160">
        <f t="shared" si="0"/>
        <v>82330318</v>
      </c>
      <c r="H59" s="147"/>
      <c r="I59" s="147"/>
      <c r="J59" s="147"/>
      <c r="K59" s="147"/>
      <c r="L59" s="147"/>
      <c r="M59" s="147"/>
      <c r="N59" s="147"/>
    </row>
    <row r="60" spans="1:14" ht="14.25" customHeight="1">
      <c r="A60" s="145" t="s">
        <v>91</v>
      </c>
      <c r="B60" s="144">
        <v>6010</v>
      </c>
      <c r="C60" s="143" t="s">
        <v>191</v>
      </c>
      <c r="D60" s="142">
        <v>5352372</v>
      </c>
      <c r="E60" s="142">
        <v>0</v>
      </c>
      <c r="F60" s="142">
        <v>384437</v>
      </c>
      <c r="G60" s="142">
        <f t="shared" si="0"/>
        <v>4967935</v>
      </c>
    </row>
    <row r="61" spans="1:14" ht="57" customHeight="1">
      <c r="A61" s="141" t="s">
        <v>91</v>
      </c>
      <c r="B61" s="140">
        <v>6220</v>
      </c>
      <c r="C61" s="139" t="s">
        <v>158</v>
      </c>
      <c r="D61" s="138">
        <v>354612</v>
      </c>
      <c r="E61" s="138">
        <v>20706</v>
      </c>
      <c r="F61" s="138">
        <v>0</v>
      </c>
      <c r="G61" s="138">
        <f t="shared" si="0"/>
        <v>375318</v>
      </c>
    </row>
    <row r="62" spans="1:14" s="146" customFormat="1" ht="16.5" customHeight="1">
      <c r="A62" s="155" t="s">
        <v>223</v>
      </c>
      <c r="B62" s="154" t="s">
        <v>91</v>
      </c>
      <c r="C62" s="153" t="s">
        <v>222</v>
      </c>
      <c r="D62" s="152">
        <v>1300000</v>
      </c>
      <c r="E62" s="152">
        <f>E63</f>
        <v>2000000</v>
      </c>
      <c r="F62" s="152">
        <v>0</v>
      </c>
      <c r="G62" s="152">
        <f t="shared" si="0"/>
        <v>3300000</v>
      </c>
      <c r="H62" s="147"/>
      <c r="I62" s="147"/>
      <c r="J62" s="147"/>
      <c r="K62" s="147"/>
      <c r="L62" s="147"/>
      <c r="M62" s="147"/>
      <c r="N62" s="147"/>
    </row>
    <row r="63" spans="1:14" s="146" customFormat="1">
      <c r="A63" s="151">
        <v>73095</v>
      </c>
      <c r="B63" s="150" t="s">
        <v>91</v>
      </c>
      <c r="C63" s="149" t="s">
        <v>115</v>
      </c>
      <c r="D63" s="148">
        <v>0</v>
      </c>
      <c r="E63" s="148">
        <f>E64</f>
        <v>2000000</v>
      </c>
      <c r="F63" s="148">
        <v>0</v>
      </c>
      <c r="G63" s="148">
        <f t="shared" si="0"/>
        <v>2000000</v>
      </c>
      <c r="H63" s="147"/>
      <c r="I63" s="147"/>
      <c r="J63" s="147"/>
      <c r="K63" s="147"/>
      <c r="L63" s="147"/>
      <c r="M63" s="147"/>
      <c r="N63" s="147"/>
    </row>
    <row r="64" spans="1:14">
      <c r="A64" s="145" t="s">
        <v>91</v>
      </c>
      <c r="B64" s="144">
        <v>6010</v>
      </c>
      <c r="C64" s="143" t="s">
        <v>191</v>
      </c>
      <c r="D64" s="142">
        <v>0</v>
      </c>
      <c r="E64" s="142">
        <v>2000000</v>
      </c>
      <c r="F64" s="142">
        <v>0</v>
      </c>
      <c r="G64" s="142">
        <f t="shared" si="0"/>
        <v>2000000</v>
      </c>
    </row>
    <row r="65" spans="1:14" s="146" customFormat="1">
      <c r="A65" s="155" t="s">
        <v>53</v>
      </c>
      <c r="B65" s="154" t="s">
        <v>91</v>
      </c>
      <c r="C65" s="153" t="s">
        <v>54</v>
      </c>
      <c r="D65" s="152">
        <v>263930894</v>
      </c>
      <c r="E65" s="152">
        <f>E66+E99+E117</f>
        <v>36926694.219999999</v>
      </c>
      <c r="F65" s="152">
        <f>F66+F99+F117</f>
        <v>28271456</v>
      </c>
      <c r="G65" s="152">
        <f t="shared" si="0"/>
        <v>272586132.22000003</v>
      </c>
      <c r="H65" s="147"/>
      <c r="I65" s="147"/>
      <c r="J65" s="147"/>
      <c r="K65" s="147"/>
      <c r="L65" s="147"/>
      <c r="M65" s="147"/>
      <c r="N65" s="147"/>
    </row>
    <row r="66" spans="1:14" s="146" customFormat="1">
      <c r="A66" s="151">
        <v>75018</v>
      </c>
      <c r="B66" s="150" t="s">
        <v>91</v>
      </c>
      <c r="C66" s="149" t="s">
        <v>117</v>
      </c>
      <c r="D66" s="148">
        <v>172963608</v>
      </c>
      <c r="E66" s="148">
        <f>SUM(E67:E98)</f>
        <v>12007761.219999999</v>
      </c>
      <c r="F66" s="148">
        <f>SUM(F67:F98)</f>
        <v>10065523</v>
      </c>
      <c r="G66" s="148">
        <f t="shared" si="0"/>
        <v>174905846.22</v>
      </c>
      <c r="H66" s="147"/>
      <c r="I66" s="147"/>
      <c r="J66" s="147"/>
      <c r="K66" s="147"/>
      <c r="L66" s="147"/>
      <c r="M66" s="147"/>
      <c r="N66" s="147"/>
    </row>
    <row r="67" spans="1:14">
      <c r="A67" s="145" t="s">
        <v>91</v>
      </c>
      <c r="B67" s="144">
        <v>3020</v>
      </c>
      <c r="C67" s="143" t="s">
        <v>216</v>
      </c>
      <c r="D67" s="142">
        <v>166800</v>
      </c>
      <c r="E67" s="142">
        <v>19000</v>
      </c>
      <c r="F67" s="142">
        <v>0</v>
      </c>
      <c r="G67" s="142">
        <f t="shared" si="0"/>
        <v>185800</v>
      </c>
    </row>
    <row r="68" spans="1:14">
      <c r="A68" s="145" t="s">
        <v>91</v>
      </c>
      <c r="B68" s="144">
        <v>3038</v>
      </c>
      <c r="C68" s="143" t="s">
        <v>221</v>
      </c>
      <c r="D68" s="142">
        <v>29750</v>
      </c>
      <c r="E68" s="142">
        <v>3825</v>
      </c>
      <c r="F68" s="142">
        <v>0</v>
      </c>
      <c r="G68" s="142">
        <f t="shared" si="0"/>
        <v>33575</v>
      </c>
    </row>
    <row r="69" spans="1:14">
      <c r="A69" s="145" t="s">
        <v>91</v>
      </c>
      <c r="B69" s="144">
        <v>3039</v>
      </c>
      <c r="C69" s="143" t="s">
        <v>221</v>
      </c>
      <c r="D69" s="142">
        <v>5250</v>
      </c>
      <c r="E69" s="142">
        <v>675</v>
      </c>
      <c r="F69" s="142">
        <v>0</v>
      </c>
      <c r="G69" s="142">
        <f t="shared" si="0"/>
        <v>5925</v>
      </c>
    </row>
    <row r="70" spans="1:14">
      <c r="A70" s="145" t="s">
        <v>91</v>
      </c>
      <c r="B70" s="144">
        <v>4018</v>
      </c>
      <c r="C70" s="143" t="s">
        <v>157</v>
      </c>
      <c r="D70" s="142">
        <v>26912984</v>
      </c>
      <c r="E70" s="142">
        <v>1677315</v>
      </c>
      <c r="F70" s="142">
        <v>0</v>
      </c>
      <c r="G70" s="142">
        <f t="shared" si="0"/>
        <v>28590299</v>
      </c>
    </row>
    <row r="71" spans="1:14">
      <c r="A71" s="145" t="s">
        <v>91</v>
      </c>
      <c r="B71" s="144">
        <v>4019</v>
      </c>
      <c r="C71" s="143" t="s">
        <v>157</v>
      </c>
      <c r="D71" s="142">
        <v>4754267</v>
      </c>
      <c r="E71" s="142">
        <v>295997</v>
      </c>
      <c r="F71" s="142">
        <v>0</v>
      </c>
      <c r="G71" s="142">
        <f t="shared" si="0"/>
        <v>5050264</v>
      </c>
    </row>
    <row r="72" spans="1:14">
      <c r="A72" s="145" t="s">
        <v>91</v>
      </c>
      <c r="B72" s="144">
        <v>4118</v>
      </c>
      <c r="C72" s="143" t="s">
        <v>163</v>
      </c>
      <c r="D72" s="142">
        <v>5373700</v>
      </c>
      <c r="E72" s="142">
        <v>353210</v>
      </c>
      <c r="F72" s="142">
        <v>0</v>
      </c>
      <c r="G72" s="142">
        <f t="shared" si="0"/>
        <v>5726910</v>
      </c>
    </row>
    <row r="73" spans="1:14">
      <c r="A73" s="145" t="s">
        <v>91</v>
      </c>
      <c r="B73" s="144">
        <v>4119</v>
      </c>
      <c r="C73" s="143" t="s">
        <v>163</v>
      </c>
      <c r="D73" s="142">
        <v>949145</v>
      </c>
      <c r="E73" s="142">
        <v>62331</v>
      </c>
      <c r="F73" s="142">
        <v>0</v>
      </c>
      <c r="G73" s="142">
        <f t="shared" si="0"/>
        <v>1011476</v>
      </c>
    </row>
    <row r="74" spans="1:14">
      <c r="A74" s="145" t="s">
        <v>91</v>
      </c>
      <c r="B74" s="144">
        <v>4128</v>
      </c>
      <c r="C74" s="143" t="s">
        <v>162</v>
      </c>
      <c r="D74" s="142">
        <v>740605</v>
      </c>
      <c r="E74" s="142">
        <v>157722</v>
      </c>
      <c r="F74" s="142">
        <v>0</v>
      </c>
      <c r="G74" s="142">
        <f t="shared" ref="G74:G137" si="1">D74+E74-F74</f>
        <v>898327</v>
      </c>
    </row>
    <row r="75" spans="1:14">
      <c r="A75" s="145" t="s">
        <v>91</v>
      </c>
      <c r="B75" s="144">
        <v>4129</v>
      </c>
      <c r="C75" s="143" t="s">
        <v>162</v>
      </c>
      <c r="D75" s="142">
        <v>130816</v>
      </c>
      <c r="E75" s="142">
        <v>27833</v>
      </c>
      <c r="F75" s="142">
        <v>0</v>
      </c>
      <c r="G75" s="142">
        <f t="shared" si="1"/>
        <v>158649</v>
      </c>
    </row>
    <row r="76" spans="1:14">
      <c r="A76" s="145" t="s">
        <v>91</v>
      </c>
      <c r="B76" s="144">
        <v>4170</v>
      </c>
      <c r="C76" s="143" t="s">
        <v>155</v>
      </c>
      <c r="D76" s="142">
        <v>320000</v>
      </c>
      <c r="E76" s="142">
        <v>100000</v>
      </c>
      <c r="F76" s="142">
        <v>0</v>
      </c>
      <c r="G76" s="142">
        <f t="shared" si="1"/>
        <v>420000</v>
      </c>
    </row>
    <row r="77" spans="1:14">
      <c r="A77" s="145" t="s">
        <v>91</v>
      </c>
      <c r="B77" s="144">
        <v>4178</v>
      </c>
      <c r="C77" s="143" t="s">
        <v>155</v>
      </c>
      <c r="D77" s="142">
        <v>402815</v>
      </c>
      <c r="E77" s="142">
        <v>0</v>
      </c>
      <c r="F77" s="142">
        <v>29750</v>
      </c>
      <c r="G77" s="142">
        <f t="shared" si="1"/>
        <v>373065</v>
      </c>
    </row>
    <row r="78" spans="1:14">
      <c r="A78" s="145" t="s">
        <v>91</v>
      </c>
      <c r="B78" s="144">
        <v>4179</v>
      </c>
      <c r="C78" s="143" t="s">
        <v>155</v>
      </c>
      <c r="D78" s="142">
        <v>71085</v>
      </c>
      <c r="E78" s="142">
        <v>0</v>
      </c>
      <c r="F78" s="142">
        <v>5250</v>
      </c>
      <c r="G78" s="142">
        <f t="shared" si="1"/>
        <v>65835</v>
      </c>
    </row>
    <row r="79" spans="1:14">
      <c r="A79" s="145" t="s">
        <v>91</v>
      </c>
      <c r="B79" s="144">
        <v>4210</v>
      </c>
      <c r="C79" s="143" t="s">
        <v>154</v>
      </c>
      <c r="D79" s="142">
        <v>2510231</v>
      </c>
      <c r="E79" s="142">
        <v>1039178.22</v>
      </c>
      <c r="F79" s="142">
        <v>0</v>
      </c>
      <c r="G79" s="142">
        <f t="shared" si="1"/>
        <v>3549409.2199999997</v>
      </c>
    </row>
    <row r="80" spans="1:14">
      <c r="A80" s="145" t="s">
        <v>91</v>
      </c>
      <c r="B80" s="144">
        <v>4218</v>
      </c>
      <c r="C80" s="143" t="s">
        <v>154</v>
      </c>
      <c r="D80" s="142">
        <v>1802000</v>
      </c>
      <c r="E80" s="142">
        <v>0</v>
      </c>
      <c r="F80" s="142">
        <v>8500</v>
      </c>
      <c r="G80" s="142">
        <f t="shared" si="1"/>
        <v>1793500</v>
      </c>
    </row>
    <row r="81" spans="1:7">
      <c r="A81" s="145" t="s">
        <v>91</v>
      </c>
      <c r="B81" s="144">
        <v>4219</v>
      </c>
      <c r="C81" s="143" t="s">
        <v>154</v>
      </c>
      <c r="D81" s="142">
        <v>330568</v>
      </c>
      <c r="E81" s="142">
        <v>0</v>
      </c>
      <c r="F81" s="142">
        <v>1500</v>
      </c>
      <c r="G81" s="142">
        <f t="shared" si="1"/>
        <v>329068</v>
      </c>
    </row>
    <row r="82" spans="1:7">
      <c r="A82" s="145" t="s">
        <v>91</v>
      </c>
      <c r="B82" s="144">
        <v>4260</v>
      </c>
      <c r="C82" s="143" t="s">
        <v>161</v>
      </c>
      <c r="D82" s="142">
        <v>2479000</v>
      </c>
      <c r="E82" s="142">
        <v>180000</v>
      </c>
      <c r="F82" s="142">
        <v>0</v>
      </c>
      <c r="G82" s="142">
        <f t="shared" si="1"/>
        <v>2659000</v>
      </c>
    </row>
    <row r="83" spans="1:7">
      <c r="A83" s="145" t="s">
        <v>91</v>
      </c>
      <c r="B83" s="144">
        <v>4300</v>
      </c>
      <c r="C83" s="143" t="s">
        <v>147</v>
      </c>
      <c r="D83" s="142">
        <v>6498719</v>
      </c>
      <c r="E83" s="142">
        <v>550000</v>
      </c>
      <c r="F83" s="142">
        <v>0</v>
      </c>
      <c r="G83" s="142">
        <f t="shared" si="1"/>
        <v>7048719</v>
      </c>
    </row>
    <row r="84" spans="1:7">
      <c r="A84" s="145" t="s">
        <v>91</v>
      </c>
      <c r="B84" s="144">
        <v>4308</v>
      </c>
      <c r="C84" s="143" t="s">
        <v>147</v>
      </c>
      <c r="D84" s="142">
        <v>12777017</v>
      </c>
      <c r="E84" s="142">
        <v>5661001</v>
      </c>
      <c r="F84" s="142">
        <v>0</v>
      </c>
      <c r="G84" s="142">
        <f t="shared" si="1"/>
        <v>18438018</v>
      </c>
    </row>
    <row r="85" spans="1:7">
      <c r="A85" s="145" t="s">
        <v>91</v>
      </c>
      <c r="B85" s="144">
        <v>4309</v>
      </c>
      <c r="C85" s="143" t="s">
        <v>147</v>
      </c>
      <c r="D85" s="142">
        <v>2257685</v>
      </c>
      <c r="E85" s="142">
        <v>998999</v>
      </c>
      <c r="F85" s="142">
        <v>0</v>
      </c>
      <c r="G85" s="142">
        <f t="shared" si="1"/>
        <v>3256684</v>
      </c>
    </row>
    <row r="86" spans="1:7">
      <c r="A86" s="145" t="s">
        <v>91</v>
      </c>
      <c r="B86" s="144">
        <v>4360</v>
      </c>
      <c r="C86" s="143" t="s">
        <v>214</v>
      </c>
      <c r="D86" s="142">
        <v>553338</v>
      </c>
      <c r="E86" s="142">
        <v>27000</v>
      </c>
      <c r="F86" s="142">
        <v>0</v>
      </c>
      <c r="G86" s="142">
        <f t="shared" si="1"/>
        <v>580338</v>
      </c>
    </row>
    <row r="87" spans="1:7" ht="14.25" customHeight="1">
      <c r="A87" s="145" t="s">
        <v>91</v>
      </c>
      <c r="B87" s="144">
        <v>4398</v>
      </c>
      <c r="C87" s="143" t="s">
        <v>220</v>
      </c>
      <c r="D87" s="142">
        <v>1092505</v>
      </c>
      <c r="E87" s="142">
        <v>0</v>
      </c>
      <c r="F87" s="142">
        <v>29750</v>
      </c>
      <c r="G87" s="142">
        <f t="shared" si="1"/>
        <v>1062755</v>
      </c>
    </row>
    <row r="88" spans="1:7" ht="14.25" customHeight="1">
      <c r="A88" s="145" t="s">
        <v>91</v>
      </c>
      <c r="B88" s="144">
        <v>4399</v>
      </c>
      <c r="C88" s="143" t="s">
        <v>220</v>
      </c>
      <c r="D88" s="142">
        <v>192795</v>
      </c>
      <c r="E88" s="142">
        <v>0</v>
      </c>
      <c r="F88" s="142">
        <v>5250</v>
      </c>
      <c r="G88" s="142">
        <f t="shared" si="1"/>
        <v>187545</v>
      </c>
    </row>
    <row r="89" spans="1:7">
      <c r="A89" s="145" t="s">
        <v>91</v>
      </c>
      <c r="B89" s="144">
        <v>4428</v>
      </c>
      <c r="C89" s="143" t="s">
        <v>153</v>
      </c>
      <c r="D89" s="142">
        <v>255000</v>
      </c>
      <c r="E89" s="142">
        <v>42500</v>
      </c>
      <c r="F89" s="142">
        <v>0</v>
      </c>
      <c r="G89" s="142">
        <f t="shared" si="1"/>
        <v>297500</v>
      </c>
    </row>
    <row r="90" spans="1:7">
      <c r="A90" s="145" t="s">
        <v>91</v>
      </c>
      <c r="B90" s="144">
        <v>4429</v>
      </c>
      <c r="C90" s="143" t="s">
        <v>153</v>
      </c>
      <c r="D90" s="142">
        <v>45000</v>
      </c>
      <c r="E90" s="142">
        <v>7500</v>
      </c>
      <c r="F90" s="142">
        <v>0</v>
      </c>
      <c r="G90" s="142">
        <f t="shared" si="1"/>
        <v>52500</v>
      </c>
    </row>
    <row r="91" spans="1:7" ht="30" customHeight="1">
      <c r="A91" s="145" t="s">
        <v>91</v>
      </c>
      <c r="B91" s="144">
        <v>4708</v>
      </c>
      <c r="C91" s="143" t="s">
        <v>175</v>
      </c>
      <c r="D91" s="142">
        <v>701250</v>
      </c>
      <c r="E91" s="142">
        <v>574175</v>
      </c>
      <c r="F91" s="142">
        <v>0</v>
      </c>
      <c r="G91" s="142">
        <f t="shared" si="1"/>
        <v>1275425</v>
      </c>
    </row>
    <row r="92" spans="1:7" ht="30" customHeight="1">
      <c r="A92" s="145" t="s">
        <v>91</v>
      </c>
      <c r="B92" s="144">
        <v>4709</v>
      </c>
      <c r="C92" s="143" t="s">
        <v>175</v>
      </c>
      <c r="D92" s="142">
        <v>123750</v>
      </c>
      <c r="E92" s="142">
        <v>101325</v>
      </c>
      <c r="F92" s="142">
        <v>0</v>
      </c>
      <c r="G92" s="142">
        <f t="shared" si="1"/>
        <v>225075</v>
      </c>
    </row>
    <row r="93" spans="1:7" ht="15.75" customHeight="1">
      <c r="A93" s="145" t="s">
        <v>91</v>
      </c>
      <c r="B93" s="144">
        <v>4718</v>
      </c>
      <c r="C93" s="143" t="s">
        <v>160</v>
      </c>
      <c r="D93" s="142">
        <v>111311</v>
      </c>
      <c r="E93" s="142">
        <v>947</v>
      </c>
      <c r="F93" s="142">
        <v>0</v>
      </c>
      <c r="G93" s="142">
        <f t="shared" si="1"/>
        <v>112258</v>
      </c>
    </row>
    <row r="94" spans="1:7" ht="15.75" customHeight="1">
      <c r="A94" s="145" t="s">
        <v>91</v>
      </c>
      <c r="B94" s="144">
        <v>4719</v>
      </c>
      <c r="C94" s="143" t="s">
        <v>160</v>
      </c>
      <c r="D94" s="142">
        <v>19643</v>
      </c>
      <c r="E94" s="142">
        <v>168</v>
      </c>
      <c r="F94" s="142">
        <v>0</v>
      </c>
      <c r="G94" s="142">
        <f t="shared" si="1"/>
        <v>19811</v>
      </c>
    </row>
    <row r="95" spans="1:7" ht="15.75" customHeight="1">
      <c r="A95" s="145" t="s">
        <v>91</v>
      </c>
      <c r="B95" s="144">
        <v>6050</v>
      </c>
      <c r="C95" s="143" t="s">
        <v>152</v>
      </c>
      <c r="D95" s="142">
        <v>7954836</v>
      </c>
      <c r="E95" s="142">
        <v>77060</v>
      </c>
      <c r="F95" s="142">
        <v>0</v>
      </c>
      <c r="G95" s="142">
        <f t="shared" si="1"/>
        <v>8031896</v>
      </c>
    </row>
    <row r="96" spans="1:7" ht="15.75" customHeight="1">
      <c r="A96" s="145" t="s">
        <v>91</v>
      </c>
      <c r="B96" s="144">
        <v>6058</v>
      </c>
      <c r="C96" s="143" t="s">
        <v>152</v>
      </c>
      <c r="D96" s="142">
        <v>8487695</v>
      </c>
      <c r="E96" s="142">
        <v>0</v>
      </c>
      <c r="F96" s="142">
        <v>8487695</v>
      </c>
      <c r="G96" s="142">
        <f t="shared" si="1"/>
        <v>0</v>
      </c>
    </row>
    <row r="97" spans="1:14" ht="15.75" customHeight="1">
      <c r="A97" s="145" t="s">
        <v>91</v>
      </c>
      <c r="B97" s="144">
        <v>6059</v>
      </c>
      <c r="C97" s="143" t="s">
        <v>152</v>
      </c>
      <c r="D97" s="142">
        <v>1988150</v>
      </c>
      <c r="E97" s="142">
        <v>0</v>
      </c>
      <c r="F97" s="142">
        <v>1497828</v>
      </c>
      <c r="G97" s="142">
        <f t="shared" si="1"/>
        <v>490322</v>
      </c>
    </row>
    <row r="98" spans="1:14" ht="15.75" customHeight="1">
      <c r="A98" s="145" t="s">
        <v>91</v>
      </c>
      <c r="B98" s="144">
        <v>6060</v>
      </c>
      <c r="C98" s="143" t="s">
        <v>151</v>
      </c>
      <c r="D98" s="142">
        <v>1260000</v>
      </c>
      <c r="E98" s="142">
        <v>50000</v>
      </c>
      <c r="F98" s="142">
        <v>0</v>
      </c>
      <c r="G98" s="142">
        <f t="shared" si="1"/>
        <v>1310000</v>
      </c>
    </row>
    <row r="99" spans="1:14" s="146" customFormat="1" ht="15.75" customHeight="1">
      <c r="A99" s="151">
        <v>75075</v>
      </c>
      <c r="B99" s="150" t="s">
        <v>91</v>
      </c>
      <c r="C99" s="149" t="s">
        <v>219</v>
      </c>
      <c r="D99" s="148">
        <v>76312368</v>
      </c>
      <c r="E99" s="148">
        <f>SUM(E100:E116)</f>
        <v>21313933</v>
      </c>
      <c r="F99" s="148">
        <f>SUM(F100:F116)</f>
        <v>18205933</v>
      </c>
      <c r="G99" s="148">
        <f t="shared" si="1"/>
        <v>79420368</v>
      </c>
      <c r="H99" s="147"/>
      <c r="I99" s="147"/>
      <c r="J99" s="147"/>
      <c r="K99" s="147"/>
      <c r="L99" s="147"/>
      <c r="M99" s="147"/>
      <c r="N99" s="147"/>
    </row>
    <row r="100" spans="1:14" ht="29.25" customHeight="1">
      <c r="A100" s="145" t="s">
        <v>91</v>
      </c>
      <c r="B100" s="144">
        <v>3040</v>
      </c>
      <c r="C100" s="143" t="s">
        <v>218</v>
      </c>
      <c r="D100" s="142">
        <v>10000</v>
      </c>
      <c r="E100" s="142">
        <v>20000</v>
      </c>
      <c r="F100" s="142">
        <v>0</v>
      </c>
      <c r="G100" s="142">
        <f t="shared" si="1"/>
        <v>30000</v>
      </c>
    </row>
    <row r="101" spans="1:14" ht="15.75" customHeight="1">
      <c r="A101" s="145" t="s">
        <v>91</v>
      </c>
      <c r="B101" s="144">
        <v>4017</v>
      </c>
      <c r="C101" s="143" t="s">
        <v>157</v>
      </c>
      <c r="D101" s="142">
        <v>950025</v>
      </c>
      <c r="E101" s="142">
        <v>0</v>
      </c>
      <c r="F101" s="142">
        <v>50002</v>
      </c>
      <c r="G101" s="142">
        <f t="shared" si="1"/>
        <v>900023</v>
      </c>
    </row>
    <row r="102" spans="1:14" ht="15.75" customHeight="1">
      <c r="A102" s="145" t="s">
        <v>91</v>
      </c>
      <c r="B102" s="144">
        <v>4019</v>
      </c>
      <c r="C102" s="143" t="s">
        <v>157</v>
      </c>
      <c r="D102" s="142">
        <v>182091</v>
      </c>
      <c r="E102" s="142">
        <v>50002</v>
      </c>
      <c r="F102" s="142">
        <v>0</v>
      </c>
      <c r="G102" s="142">
        <f t="shared" si="1"/>
        <v>232093</v>
      </c>
    </row>
    <row r="103" spans="1:14" ht="15.75" customHeight="1">
      <c r="A103" s="145" t="s">
        <v>91</v>
      </c>
      <c r="B103" s="144">
        <v>4110</v>
      </c>
      <c r="C103" s="143" t="s">
        <v>163</v>
      </c>
      <c r="D103" s="142">
        <v>10000</v>
      </c>
      <c r="E103" s="142">
        <v>5000</v>
      </c>
      <c r="F103" s="142">
        <v>0</v>
      </c>
      <c r="G103" s="142">
        <f t="shared" si="1"/>
        <v>15000</v>
      </c>
    </row>
    <row r="104" spans="1:14" ht="15.75" customHeight="1">
      <c r="A104" s="145" t="s">
        <v>91</v>
      </c>
      <c r="B104" s="144">
        <v>4117</v>
      </c>
      <c r="C104" s="143" t="s">
        <v>163</v>
      </c>
      <c r="D104" s="142">
        <v>178077</v>
      </c>
      <c r="E104" s="142">
        <v>0</v>
      </c>
      <c r="F104" s="142">
        <v>8596</v>
      </c>
      <c r="G104" s="142">
        <f t="shared" si="1"/>
        <v>169481</v>
      </c>
    </row>
    <row r="105" spans="1:14" ht="15.75" customHeight="1">
      <c r="A105" s="145" t="s">
        <v>91</v>
      </c>
      <c r="B105" s="144">
        <v>4119</v>
      </c>
      <c r="C105" s="143" t="s">
        <v>163</v>
      </c>
      <c r="D105" s="142">
        <v>39348</v>
      </c>
      <c r="E105" s="142">
        <v>8596</v>
      </c>
      <c r="F105" s="142">
        <v>0</v>
      </c>
      <c r="G105" s="142">
        <f t="shared" si="1"/>
        <v>47944</v>
      </c>
    </row>
    <row r="106" spans="1:14" ht="15.75" customHeight="1">
      <c r="A106" s="145" t="s">
        <v>91</v>
      </c>
      <c r="B106" s="144">
        <v>4127</v>
      </c>
      <c r="C106" s="143" t="s">
        <v>162</v>
      </c>
      <c r="D106" s="142">
        <v>30578</v>
      </c>
      <c r="E106" s="142">
        <v>0</v>
      </c>
      <c r="F106" s="142">
        <v>1225</v>
      </c>
      <c r="G106" s="142">
        <f t="shared" si="1"/>
        <v>29353</v>
      </c>
    </row>
    <row r="107" spans="1:14" ht="15.75" customHeight="1">
      <c r="A107" s="145" t="s">
        <v>91</v>
      </c>
      <c r="B107" s="144">
        <v>4129</v>
      </c>
      <c r="C107" s="143" t="s">
        <v>162</v>
      </c>
      <c r="D107" s="142">
        <v>5829</v>
      </c>
      <c r="E107" s="142">
        <v>1225</v>
      </c>
      <c r="F107" s="142">
        <v>0</v>
      </c>
      <c r="G107" s="142">
        <f t="shared" si="1"/>
        <v>7054</v>
      </c>
    </row>
    <row r="108" spans="1:14" ht="15.75" customHeight="1">
      <c r="A108" s="145" t="s">
        <v>91</v>
      </c>
      <c r="B108" s="144">
        <v>4170</v>
      </c>
      <c r="C108" s="143" t="s">
        <v>155</v>
      </c>
      <c r="D108" s="142">
        <v>335000</v>
      </c>
      <c r="E108" s="142">
        <v>20000</v>
      </c>
      <c r="F108" s="142">
        <v>0</v>
      </c>
      <c r="G108" s="142">
        <f t="shared" si="1"/>
        <v>355000</v>
      </c>
    </row>
    <row r="109" spans="1:14" ht="15.75" customHeight="1">
      <c r="A109" s="145" t="s">
        <v>91</v>
      </c>
      <c r="B109" s="144">
        <v>4190</v>
      </c>
      <c r="C109" s="143" t="s">
        <v>217</v>
      </c>
      <c r="D109" s="142">
        <v>20000</v>
      </c>
      <c r="E109" s="142">
        <v>20000</v>
      </c>
      <c r="F109" s="142">
        <v>0</v>
      </c>
      <c r="G109" s="142">
        <f t="shared" si="1"/>
        <v>40000</v>
      </c>
    </row>
    <row r="110" spans="1:14" ht="15.75" customHeight="1">
      <c r="A110" s="145" t="s">
        <v>91</v>
      </c>
      <c r="B110" s="144">
        <v>4210</v>
      </c>
      <c r="C110" s="143" t="s">
        <v>154</v>
      </c>
      <c r="D110" s="142">
        <v>200000</v>
      </c>
      <c r="E110" s="142">
        <v>20000</v>
      </c>
      <c r="F110" s="142">
        <v>0</v>
      </c>
      <c r="G110" s="142">
        <f t="shared" si="1"/>
        <v>220000</v>
      </c>
    </row>
    <row r="111" spans="1:14" ht="15.75" customHeight="1">
      <c r="A111" s="145" t="s">
        <v>91</v>
      </c>
      <c r="B111" s="144">
        <v>4220</v>
      </c>
      <c r="C111" s="143" t="s">
        <v>215</v>
      </c>
      <c r="D111" s="142">
        <v>50000</v>
      </c>
      <c r="E111" s="142">
        <v>25000</v>
      </c>
      <c r="F111" s="142">
        <v>0</v>
      </c>
      <c r="G111" s="142">
        <f t="shared" si="1"/>
        <v>75000</v>
      </c>
    </row>
    <row r="112" spans="1:14" ht="15.75" customHeight="1">
      <c r="A112" s="145" t="s">
        <v>91</v>
      </c>
      <c r="B112" s="144">
        <v>4300</v>
      </c>
      <c r="C112" s="143" t="s">
        <v>147</v>
      </c>
      <c r="D112" s="142">
        <v>10202555</v>
      </c>
      <c r="E112" s="142">
        <v>3108000</v>
      </c>
      <c r="F112" s="142">
        <v>0</v>
      </c>
      <c r="G112" s="142">
        <f t="shared" si="1"/>
        <v>13310555</v>
      </c>
    </row>
    <row r="113" spans="1:14" ht="15.75" customHeight="1">
      <c r="A113" s="145" t="s">
        <v>91</v>
      </c>
      <c r="B113" s="144">
        <v>4307</v>
      </c>
      <c r="C113" s="143" t="s">
        <v>147</v>
      </c>
      <c r="D113" s="142">
        <v>50875558</v>
      </c>
      <c r="E113" s="142">
        <v>0</v>
      </c>
      <c r="F113" s="142">
        <v>18011110</v>
      </c>
      <c r="G113" s="142">
        <f t="shared" si="1"/>
        <v>32864448</v>
      </c>
    </row>
    <row r="114" spans="1:14" ht="15.75" customHeight="1">
      <c r="A114" s="145" t="s">
        <v>91</v>
      </c>
      <c r="B114" s="144">
        <v>4309</v>
      </c>
      <c r="C114" s="143" t="s">
        <v>147</v>
      </c>
      <c r="D114" s="142">
        <v>9355015</v>
      </c>
      <c r="E114" s="142">
        <v>18011110</v>
      </c>
      <c r="F114" s="142">
        <v>0</v>
      </c>
      <c r="G114" s="142">
        <f t="shared" si="1"/>
        <v>27366125</v>
      </c>
    </row>
    <row r="115" spans="1:14" ht="30.75" customHeight="1">
      <c r="A115" s="145" t="s">
        <v>91</v>
      </c>
      <c r="B115" s="144">
        <v>4700</v>
      </c>
      <c r="C115" s="143" t="s">
        <v>175</v>
      </c>
      <c r="D115" s="142">
        <v>20000</v>
      </c>
      <c r="E115" s="142">
        <v>25000</v>
      </c>
      <c r="F115" s="142">
        <v>0</v>
      </c>
      <c r="G115" s="142">
        <f t="shared" si="1"/>
        <v>45000</v>
      </c>
    </row>
    <row r="116" spans="1:14" ht="15.75" customHeight="1">
      <c r="A116" s="145" t="s">
        <v>91</v>
      </c>
      <c r="B116" s="144">
        <v>6050</v>
      </c>
      <c r="C116" s="143" t="s">
        <v>152</v>
      </c>
      <c r="D116" s="142">
        <v>502200</v>
      </c>
      <c r="E116" s="142">
        <v>0</v>
      </c>
      <c r="F116" s="142">
        <v>135000</v>
      </c>
      <c r="G116" s="142">
        <f t="shared" si="1"/>
        <v>367200</v>
      </c>
    </row>
    <row r="117" spans="1:14" s="146" customFormat="1" ht="15.75" customHeight="1">
      <c r="A117" s="151">
        <v>75095</v>
      </c>
      <c r="B117" s="150" t="s">
        <v>91</v>
      </c>
      <c r="C117" s="149" t="s">
        <v>115</v>
      </c>
      <c r="D117" s="148">
        <v>11445518</v>
      </c>
      <c r="E117" s="148">
        <f>SUM(E118:E152)</f>
        <v>3605000</v>
      </c>
      <c r="F117" s="148">
        <f>SUM(F118:F152)</f>
        <v>0</v>
      </c>
      <c r="G117" s="148">
        <f t="shared" si="1"/>
        <v>15050518</v>
      </c>
      <c r="H117" s="147"/>
      <c r="I117" s="147"/>
      <c r="J117" s="147"/>
      <c r="K117" s="147"/>
      <c r="L117" s="147"/>
      <c r="M117" s="147"/>
      <c r="N117" s="147"/>
    </row>
    <row r="118" spans="1:14" ht="15.75" customHeight="1">
      <c r="A118" s="145" t="s">
        <v>91</v>
      </c>
      <c r="B118" s="144">
        <v>3028</v>
      </c>
      <c r="C118" s="143" t="s">
        <v>216</v>
      </c>
      <c r="D118" s="142">
        <v>1275</v>
      </c>
      <c r="E118" s="142">
        <v>957</v>
      </c>
      <c r="F118" s="142">
        <v>0</v>
      </c>
      <c r="G118" s="142">
        <f t="shared" si="1"/>
        <v>2232</v>
      </c>
    </row>
    <row r="119" spans="1:14" ht="15.75" customHeight="1">
      <c r="A119" s="145" t="s">
        <v>91</v>
      </c>
      <c r="B119" s="144">
        <v>3029</v>
      </c>
      <c r="C119" s="143" t="s">
        <v>216</v>
      </c>
      <c r="D119" s="142">
        <v>225</v>
      </c>
      <c r="E119" s="142">
        <v>243</v>
      </c>
      <c r="F119" s="142">
        <v>0</v>
      </c>
      <c r="G119" s="142">
        <f t="shared" si="1"/>
        <v>468</v>
      </c>
    </row>
    <row r="120" spans="1:14" ht="15.75" customHeight="1">
      <c r="A120" s="145" t="s">
        <v>91</v>
      </c>
      <c r="B120" s="144">
        <v>4018</v>
      </c>
      <c r="C120" s="143" t="s">
        <v>157</v>
      </c>
      <c r="D120" s="142">
        <v>346800</v>
      </c>
      <c r="E120" s="142">
        <v>511101</v>
      </c>
      <c r="F120" s="142">
        <v>0</v>
      </c>
      <c r="G120" s="142">
        <f t="shared" si="1"/>
        <v>857901</v>
      </c>
    </row>
    <row r="121" spans="1:14" ht="15.75" customHeight="1">
      <c r="A121" s="145" t="s">
        <v>91</v>
      </c>
      <c r="B121" s="144">
        <v>4019</v>
      </c>
      <c r="C121" s="143" t="s">
        <v>157</v>
      </c>
      <c r="D121" s="142">
        <v>61200</v>
      </c>
      <c r="E121" s="142">
        <v>130099</v>
      </c>
      <c r="F121" s="142">
        <v>0</v>
      </c>
      <c r="G121" s="142">
        <f t="shared" si="1"/>
        <v>191299</v>
      </c>
    </row>
    <row r="122" spans="1:14" ht="15.75" customHeight="1">
      <c r="A122" s="145" t="s">
        <v>91</v>
      </c>
      <c r="B122" s="144">
        <v>4118</v>
      </c>
      <c r="C122" s="143" t="s">
        <v>163</v>
      </c>
      <c r="D122" s="142">
        <v>68595</v>
      </c>
      <c r="E122" s="142">
        <v>90869</v>
      </c>
      <c r="F122" s="142">
        <v>0</v>
      </c>
      <c r="G122" s="142">
        <f t="shared" si="1"/>
        <v>159464</v>
      </c>
    </row>
    <row r="123" spans="1:14" ht="15.75" customHeight="1">
      <c r="A123" s="145" t="s">
        <v>91</v>
      </c>
      <c r="B123" s="144">
        <v>4119</v>
      </c>
      <c r="C123" s="143" t="s">
        <v>163</v>
      </c>
      <c r="D123" s="142">
        <v>12105</v>
      </c>
      <c r="E123" s="142">
        <v>23131</v>
      </c>
      <c r="F123" s="142">
        <v>0</v>
      </c>
      <c r="G123" s="142">
        <f t="shared" si="1"/>
        <v>35236</v>
      </c>
    </row>
    <row r="124" spans="1:14" ht="15.75" customHeight="1">
      <c r="A124" s="145" t="s">
        <v>91</v>
      </c>
      <c r="B124" s="144">
        <v>4128</v>
      </c>
      <c r="C124" s="143" t="s">
        <v>162</v>
      </c>
      <c r="D124" s="142">
        <v>7650</v>
      </c>
      <c r="E124" s="142">
        <v>9964</v>
      </c>
      <c r="F124" s="142">
        <v>0</v>
      </c>
      <c r="G124" s="142">
        <f t="shared" si="1"/>
        <v>17614</v>
      </c>
    </row>
    <row r="125" spans="1:14" ht="15.75" customHeight="1">
      <c r="A125" s="145" t="s">
        <v>91</v>
      </c>
      <c r="B125" s="144">
        <v>4129</v>
      </c>
      <c r="C125" s="143" t="s">
        <v>162</v>
      </c>
      <c r="D125" s="142">
        <v>1350</v>
      </c>
      <c r="E125" s="142">
        <v>2536</v>
      </c>
      <c r="F125" s="142">
        <v>0</v>
      </c>
      <c r="G125" s="142">
        <f t="shared" si="1"/>
        <v>3886</v>
      </c>
    </row>
    <row r="126" spans="1:14" ht="15.75" customHeight="1">
      <c r="A126" s="141" t="s">
        <v>91</v>
      </c>
      <c r="B126" s="140">
        <v>4210</v>
      </c>
      <c r="C126" s="139" t="s">
        <v>154</v>
      </c>
      <c r="D126" s="138">
        <v>478000</v>
      </c>
      <c r="E126" s="138">
        <v>100000</v>
      </c>
      <c r="F126" s="138">
        <v>0</v>
      </c>
      <c r="G126" s="138">
        <f t="shared" si="1"/>
        <v>578000</v>
      </c>
    </row>
    <row r="127" spans="1:14" ht="15.75" customHeight="1">
      <c r="A127" s="159" t="s">
        <v>91</v>
      </c>
      <c r="B127" s="158">
        <v>4218</v>
      </c>
      <c r="C127" s="157" t="s">
        <v>154</v>
      </c>
      <c r="D127" s="156">
        <v>425</v>
      </c>
      <c r="E127" s="156">
        <v>7174</v>
      </c>
      <c r="F127" s="156">
        <v>0</v>
      </c>
      <c r="G127" s="156">
        <f t="shared" si="1"/>
        <v>7599</v>
      </c>
    </row>
    <row r="128" spans="1:14" ht="15.75" customHeight="1">
      <c r="A128" s="145" t="s">
        <v>91</v>
      </c>
      <c r="B128" s="144">
        <v>4219</v>
      </c>
      <c r="C128" s="143" t="s">
        <v>154</v>
      </c>
      <c r="D128" s="142">
        <v>75</v>
      </c>
      <c r="E128" s="142">
        <v>1826</v>
      </c>
      <c r="F128" s="142">
        <v>0</v>
      </c>
      <c r="G128" s="142">
        <f t="shared" si="1"/>
        <v>1901</v>
      </c>
    </row>
    <row r="129" spans="1:7" ht="15.75" customHeight="1">
      <c r="A129" s="145" t="s">
        <v>91</v>
      </c>
      <c r="B129" s="144">
        <v>4220</v>
      </c>
      <c r="C129" s="143" t="s">
        <v>215</v>
      </c>
      <c r="D129" s="142">
        <v>222200</v>
      </c>
      <c r="E129" s="142">
        <v>100000</v>
      </c>
      <c r="F129" s="142">
        <v>0</v>
      </c>
      <c r="G129" s="142">
        <f t="shared" si="1"/>
        <v>322200</v>
      </c>
    </row>
    <row r="130" spans="1:7" ht="15.75" customHeight="1">
      <c r="A130" s="145" t="s">
        <v>91</v>
      </c>
      <c r="B130" s="144">
        <v>4228</v>
      </c>
      <c r="C130" s="143" t="s">
        <v>215</v>
      </c>
      <c r="D130" s="142">
        <v>1700</v>
      </c>
      <c r="E130" s="142">
        <v>3985</v>
      </c>
      <c r="F130" s="142">
        <v>0</v>
      </c>
      <c r="G130" s="142">
        <f t="shared" si="1"/>
        <v>5685</v>
      </c>
    </row>
    <row r="131" spans="1:7" ht="15.75" customHeight="1">
      <c r="A131" s="145" t="s">
        <v>91</v>
      </c>
      <c r="B131" s="144">
        <v>4229</v>
      </c>
      <c r="C131" s="143" t="s">
        <v>215</v>
      </c>
      <c r="D131" s="142">
        <v>300</v>
      </c>
      <c r="E131" s="142">
        <v>1015</v>
      </c>
      <c r="F131" s="142">
        <v>0</v>
      </c>
      <c r="G131" s="142">
        <f t="shared" si="1"/>
        <v>1315</v>
      </c>
    </row>
    <row r="132" spans="1:7" ht="15.75" customHeight="1">
      <c r="A132" s="145" t="s">
        <v>91</v>
      </c>
      <c r="B132" s="144">
        <v>4268</v>
      </c>
      <c r="C132" s="143" t="s">
        <v>161</v>
      </c>
      <c r="D132" s="142">
        <v>23545</v>
      </c>
      <c r="E132" s="142">
        <v>16341</v>
      </c>
      <c r="F132" s="142">
        <v>0</v>
      </c>
      <c r="G132" s="142">
        <f t="shared" si="1"/>
        <v>39886</v>
      </c>
    </row>
    <row r="133" spans="1:7" ht="15.75" customHeight="1">
      <c r="A133" s="145" t="s">
        <v>91</v>
      </c>
      <c r="B133" s="144">
        <v>4269</v>
      </c>
      <c r="C133" s="143" t="s">
        <v>161</v>
      </c>
      <c r="D133" s="142">
        <v>4155</v>
      </c>
      <c r="E133" s="142">
        <v>4159</v>
      </c>
      <c r="F133" s="142">
        <v>0</v>
      </c>
      <c r="G133" s="142">
        <f t="shared" si="1"/>
        <v>8314</v>
      </c>
    </row>
    <row r="134" spans="1:7" ht="15.75" customHeight="1">
      <c r="A134" s="145" t="s">
        <v>91</v>
      </c>
      <c r="B134" s="144">
        <v>4278</v>
      </c>
      <c r="C134" s="143" t="s">
        <v>178</v>
      </c>
      <c r="D134" s="142">
        <v>1700</v>
      </c>
      <c r="E134" s="142">
        <v>797</v>
      </c>
      <c r="F134" s="142">
        <v>0</v>
      </c>
      <c r="G134" s="142">
        <f t="shared" si="1"/>
        <v>2497</v>
      </c>
    </row>
    <row r="135" spans="1:7" ht="15.75" customHeight="1">
      <c r="A135" s="145" t="s">
        <v>91</v>
      </c>
      <c r="B135" s="144">
        <v>4279</v>
      </c>
      <c r="C135" s="143" t="s">
        <v>178</v>
      </c>
      <c r="D135" s="142">
        <v>300</v>
      </c>
      <c r="E135" s="142">
        <v>203</v>
      </c>
      <c r="F135" s="142">
        <v>0</v>
      </c>
      <c r="G135" s="142">
        <f t="shared" si="1"/>
        <v>503</v>
      </c>
    </row>
    <row r="136" spans="1:7" ht="15.75" customHeight="1">
      <c r="A136" s="145" t="s">
        <v>91</v>
      </c>
      <c r="B136" s="144">
        <v>4288</v>
      </c>
      <c r="C136" s="143" t="s">
        <v>194</v>
      </c>
      <c r="D136" s="142">
        <v>510</v>
      </c>
      <c r="E136" s="142">
        <v>1036</v>
      </c>
      <c r="F136" s="142">
        <v>0</v>
      </c>
      <c r="G136" s="142">
        <f t="shared" si="1"/>
        <v>1546</v>
      </c>
    </row>
    <row r="137" spans="1:7" ht="15.75" customHeight="1">
      <c r="A137" s="145" t="s">
        <v>91</v>
      </c>
      <c r="B137" s="144">
        <v>4289</v>
      </c>
      <c r="C137" s="143" t="s">
        <v>194</v>
      </c>
      <c r="D137" s="142">
        <v>90</v>
      </c>
      <c r="E137" s="142">
        <v>264</v>
      </c>
      <c r="F137" s="142">
        <v>0</v>
      </c>
      <c r="G137" s="142">
        <f t="shared" si="1"/>
        <v>354</v>
      </c>
    </row>
    <row r="138" spans="1:7" ht="15.75" customHeight="1">
      <c r="A138" s="145" t="s">
        <v>91</v>
      </c>
      <c r="B138" s="144">
        <v>4300</v>
      </c>
      <c r="C138" s="143" t="s">
        <v>147</v>
      </c>
      <c r="D138" s="142">
        <v>7448170</v>
      </c>
      <c r="E138" s="142">
        <v>2525000</v>
      </c>
      <c r="F138" s="142">
        <v>0</v>
      </c>
      <c r="G138" s="142">
        <f t="shared" ref="G138:G202" si="2">D138+E138-F138</f>
        <v>9973170</v>
      </c>
    </row>
    <row r="139" spans="1:7" ht="15.75" customHeight="1">
      <c r="A139" s="145" t="s">
        <v>91</v>
      </c>
      <c r="B139" s="144">
        <v>4308</v>
      </c>
      <c r="C139" s="143" t="s">
        <v>147</v>
      </c>
      <c r="D139" s="142">
        <v>30260</v>
      </c>
      <c r="E139" s="142">
        <v>35870</v>
      </c>
      <c r="F139" s="142">
        <v>0</v>
      </c>
      <c r="G139" s="142">
        <f t="shared" si="2"/>
        <v>66130</v>
      </c>
    </row>
    <row r="140" spans="1:7" ht="15.75" customHeight="1">
      <c r="A140" s="145" t="s">
        <v>91</v>
      </c>
      <c r="B140" s="144">
        <v>4309</v>
      </c>
      <c r="C140" s="143" t="s">
        <v>147</v>
      </c>
      <c r="D140" s="142">
        <v>5340</v>
      </c>
      <c r="E140" s="142">
        <v>9130</v>
      </c>
      <c r="F140" s="142">
        <v>0</v>
      </c>
      <c r="G140" s="142">
        <f t="shared" si="2"/>
        <v>14470</v>
      </c>
    </row>
    <row r="141" spans="1:7" ht="15.75" customHeight="1">
      <c r="A141" s="145" t="s">
        <v>91</v>
      </c>
      <c r="B141" s="144">
        <v>4368</v>
      </c>
      <c r="C141" s="143" t="s">
        <v>214</v>
      </c>
      <c r="D141" s="142">
        <v>5440</v>
      </c>
      <c r="E141" s="142">
        <v>6217</v>
      </c>
      <c r="F141" s="142">
        <v>0</v>
      </c>
      <c r="G141" s="142">
        <f t="shared" si="2"/>
        <v>11657</v>
      </c>
    </row>
    <row r="142" spans="1:7" ht="15.75" customHeight="1">
      <c r="A142" s="145" t="s">
        <v>91</v>
      </c>
      <c r="B142" s="144">
        <v>4369</v>
      </c>
      <c r="C142" s="143" t="s">
        <v>214</v>
      </c>
      <c r="D142" s="142">
        <v>960</v>
      </c>
      <c r="E142" s="142">
        <v>1583</v>
      </c>
      <c r="F142" s="142">
        <v>0</v>
      </c>
      <c r="G142" s="142">
        <f t="shared" si="2"/>
        <v>2543</v>
      </c>
    </row>
    <row r="143" spans="1:7" ht="15.75" customHeight="1">
      <c r="A143" s="145" t="s">
        <v>91</v>
      </c>
      <c r="B143" s="144">
        <v>4388</v>
      </c>
      <c r="C143" s="143" t="s">
        <v>213</v>
      </c>
      <c r="D143" s="142">
        <v>170</v>
      </c>
      <c r="E143" s="142">
        <v>399</v>
      </c>
      <c r="F143" s="142">
        <v>0</v>
      </c>
      <c r="G143" s="142">
        <f t="shared" si="2"/>
        <v>569</v>
      </c>
    </row>
    <row r="144" spans="1:7" ht="15.75" customHeight="1">
      <c r="A144" s="145" t="s">
        <v>91</v>
      </c>
      <c r="B144" s="144">
        <v>4389</v>
      </c>
      <c r="C144" s="143" t="s">
        <v>213</v>
      </c>
      <c r="D144" s="142">
        <v>30</v>
      </c>
      <c r="E144" s="142">
        <v>101</v>
      </c>
      <c r="F144" s="142">
        <v>0</v>
      </c>
      <c r="G144" s="142">
        <f t="shared" si="2"/>
        <v>131</v>
      </c>
    </row>
    <row r="145" spans="1:14" ht="28.5" customHeight="1">
      <c r="A145" s="145" t="s">
        <v>91</v>
      </c>
      <c r="B145" s="144">
        <v>4408</v>
      </c>
      <c r="C145" s="143" t="s">
        <v>177</v>
      </c>
      <c r="D145" s="142">
        <v>8075</v>
      </c>
      <c r="E145" s="142">
        <v>11717</v>
      </c>
      <c r="F145" s="142">
        <v>0</v>
      </c>
      <c r="G145" s="142">
        <f t="shared" si="2"/>
        <v>19792</v>
      </c>
    </row>
    <row r="146" spans="1:14" ht="28.5" customHeight="1">
      <c r="A146" s="145" t="s">
        <v>91</v>
      </c>
      <c r="B146" s="144">
        <v>4409</v>
      </c>
      <c r="C146" s="143" t="s">
        <v>177</v>
      </c>
      <c r="D146" s="142">
        <v>1425</v>
      </c>
      <c r="E146" s="142">
        <v>2983</v>
      </c>
      <c r="F146" s="142">
        <v>0</v>
      </c>
      <c r="G146" s="142">
        <f t="shared" si="2"/>
        <v>4408</v>
      </c>
    </row>
    <row r="147" spans="1:14" ht="15.75" customHeight="1">
      <c r="A147" s="145" t="s">
        <v>91</v>
      </c>
      <c r="B147" s="144">
        <v>4418</v>
      </c>
      <c r="C147" s="143" t="s">
        <v>212</v>
      </c>
      <c r="D147" s="142">
        <v>2550</v>
      </c>
      <c r="E147" s="142">
        <v>2391</v>
      </c>
      <c r="F147" s="142">
        <v>0</v>
      </c>
      <c r="G147" s="142">
        <f t="shared" si="2"/>
        <v>4941</v>
      </c>
    </row>
    <row r="148" spans="1:14" ht="15.75" customHeight="1">
      <c r="A148" s="145" t="s">
        <v>91</v>
      </c>
      <c r="B148" s="144">
        <v>4419</v>
      </c>
      <c r="C148" s="143" t="s">
        <v>212</v>
      </c>
      <c r="D148" s="142">
        <v>450</v>
      </c>
      <c r="E148" s="142">
        <v>609</v>
      </c>
      <c r="F148" s="142">
        <v>0</v>
      </c>
      <c r="G148" s="142">
        <f t="shared" si="2"/>
        <v>1059</v>
      </c>
    </row>
    <row r="149" spans="1:14" ht="27.75" customHeight="1">
      <c r="A149" s="145" t="s">
        <v>91</v>
      </c>
      <c r="B149" s="144">
        <v>4708</v>
      </c>
      <c r="C149" s="143" t="s">
        <v>175</v>
      </c>
      <c r="D149" s="142">
        <v>850</v>
      </c>
      <c r="E149" s="142">
        <v>797</v>
      </c>
      <c r="F149" s="142">
        <v>0</v>
      </c>
      <c r="G149" s="142">
        <f t="shared" si="2"/>
        <v>1647</v>
      </c>
    </row>
    <row r="150" spans="1:14" ht="27.75" customHeight="1">
      <c r="A150" s="145" t="s">
        <v>91</v>
      </c>
      <c r="B150" s="144">
        <v>4709</v>
      </c>
      <c r="C150" s="143" t="s">
        <v>175</v>
      </c>
      <c r="D150" s="142">
        <v>150</v>
      </c>
      <c r="E150" s="142">
        <v>203</v>
      </c>
      <c r="F150" s="142">
        <v>0</v>
      </c>
      <c r="G150" s="142">
        <f t="shared" si="2"/>
        <v>353</v>
      </c>
    </row>
    <row r="151" spans="1:14" ht="15.75" customHeight="1">
      <c r="A151" s="145" t="s">
        <v>91</v>
      </c>
      <c r="B151" s="144">
        <v>4718</v>
      </c>
      <c r="C151" s="143" t="s">
        <v>160</v>
      </c>
      <c r="D151" s="142">
        <v>1955</v>
      </c>
      <c r="E151" s="142">
        <v>1833</v>
      </c>
      <c r="F151" s="142">
        <v>0</v>
      </c>
      <c r="G151" s="142">
        <f t="shared" si="2"/>
        <v>3788</v>
      </c>
    </row>
    <row r="152" spans="1:14" ht="15.75" customHeight="1">
      <c r="A152" s="145" t="s">
        <v>91</v>
      </c>
      <c r="B152" s="144">
        <v>4719</v>
      </c>
      <c r="C152" s="143" t="s">
        <v>160</v>
      </c>
      <c r="D152" s="142">
        <v>345</v>
      </c>
      <c r="E152" s="142">
        <v>467</v>
      </c>
      <c r="F152" s="142">
        <v>0</v>
      </c>
      <c r="G152" s="142">
        <f t="shared" si="2"/>
        <v>812</v>
      </c>
    </row>
    <row r="153" spans="1:14" s="146" customFormat="1" ht="16.5" customHeight="1">
      <c r="A153" s="155" t="s">
        <v>211</v>
      </c>
      <c r="B153" s="154" t="s">
        <v>91</v>
      </c>
      <c r="C153" s="153" t="s">
        <v>210</v>
      </c>
      <c r="D153" s="152">
        <v>87900646</v>
      </c>
      <c r="E153" s="152">
        <v>0</v>
      </c>
      <c r="F153" s="152">
        <f>F154</f>
        <v>25741001</v>
      </c>
      <c r="G153" s="152">
        <f t="shared" si="2"/>
        <v>62159645</v>
      </c>
      <c r="H153" s="147"/>
      <c r="I153" s="147"/>
      <c r="J153" s="147"/>
      <c r="K153" s="147"/>
      <c r="L153" s="147"/>
      <c r="M153" s="147"/>
      <c r="N153" s="147"/>
    </row>
    <row r="154" spans="1:14" s="146" customFormat="1" ht="29.25" customHeight="1">
      <c r="A154" s="151">
        <v>75704</v>
      </c>
      <c r="B154" s="150" t="s">
        <v>91</v>
      </c>
      <c r="C154" s="149" t="s">
        <v>209</v>
      </c>
      <c r="D154" s="148">
        <v>65486972</v>
      </c>
      <c r="E154" s="148">
        <v>0</v>
      </c>
      <c r="F154" s="148">
        <f>SUM(F155:F156)</f>
        <v>25741001</v>
      </c>
      <c r="G154" s="148">
        <f t="shared" si="2"/>
        <v>39745971</v>
      </c>
      <c r="H154" s="147"/>
      <c r="I154" s="147"/>
      <c r="J154" s="147"/>
      <c r="K154" s="147"/>
      <c r="L154" s="147"/>
      <c r="M154" s="147"/>
      <c r="N154" s="147"/>
    </row>
    <row r="155" spans="1:14" ht="16.5" customHeight="1">
      <c r="A155" s="145" t="s">
        <v>91</v>
      </c>
      <c r="B155" s="144">
        <v>8020</v>
      </c>
      <c r="C155" s="143" t="s">
        <v>208</v>
      </c>
      <c r="D155" s="142">
        <v>64140722</v>
      </c>
      <c r="E155" s="142">
        <v>0</v>
      </c>
      <c r="F155" s="142">
        <v>25180064</v>
      </c>
      <c r="G155" s="142">
        <f t="shared" si="2"/>
        <v>38960658</v>
      </c>
    </row>
    <row r="156" spans="1:14" ht="16.5" customHeight="1">
      <c r="A156" s="145" t="s">
        <v>91</v>
      </c>
      <c r="B156" s="144">
        <v>8030</v>
      </c>
      <c r="C156" s="143" t="s">
        <v>207</v>
      </c>
      <c r="D156" s="142">
        <v>1346250</v>
      </c>
      <c r="E156" s="142">
        <v>0</v>
      </c>
      <c r="F156" s="142">
        <v>560937</v>
      </c>
      <c r="G156" s="142">
        <f t="shared" si="2"/>
        <v>785313</v>
      </c>
    </row>
    <row r="157" spans="1:14" s="146" customFormat="1" ht="16.5" customHeight="1">
      <c r="A157" s="155" t="s">
        <v>57</v>
      </c>
      <c r="B157" s="154" t="s">
        <v>91</v>
      </c>
      <c r="C157" s="153" t="s">
        <v>58</v>
      </c>
      <c r="D157" s="152">
        <v>50038541</v>
      </c>
      <c r="E157" s="152">
        <v>0</v>
      </c>
      <c r="F157" s="152">
        <f>F158</f>
        <v>5000000</v>
      </c>
      <c r="G157" s="152">
        <f t="shared" si="2"/>
        <v>45038541</v>
      </c>
      <c r="H157" s="147"/>
      <c r="I157" s="147"/>
      <c r="J157" s="147"/>
      <c r="K157" s="147"/>
      <c r="L157" s="147"/>
      <c r="M157" s="147"/>
      <c r="N157" s="147"/>
    </row>
    <row r="158" spans="1:14" s="146" customFormat="1" ht="16.5" customHeight="1">
      <c r="A158" s="151">
        <v>75818</v>
      </c>
      <c r="B158" s="150" t="s">
        <v>91</v>
      </c>
      <c r="C158" s="149" t="s">
        <v>206</v>
      </c>
      <c r="D158" s="148">
        <v>50038541</v>
      </c>
      <c r="E158" s="148">
        <v>0</v>
      </c>
      <c r="F158" s="148">
        <f>F159</f>
        <v>5000000</v>
      </c>
      <c r="G158" s="148">
        <f t="shared" si="2"/>
        <v>45038541</v>
      </c>
      <c r="H158" s="147"/>
      <c r="I158" s="147"/>
      <c r="J158" s="147"/>
      <c r="K158" s="147"/>
      <c r="L158" s="147"/>
      <c r="M158" s="147"/>
      <c r="N158" s="147"/>
    </row>
    <row r="159" spans="1:14" ht="16.5" customHeight="1">
      <c r="A159" s="145" t="s">
        <v>91</v>
      </c>
      <c r="B159" s="144">
        <v>6800</v>
      </c>
      <c r="C159" s="143" t="s">
        <v>205</v>
      </c>
      <c r="D159" s="142">
        <v>11686510</v>
      </c>
      <c r="E159" s="142">
        <v>0</v>
      </c>
      <c r="F159" s="142">
        <v>5000000</v>
      </c>
      <c r="G159" s="142">
        <f t="shared" si="2"/>
        <v>6686510</v>
      </c>
    </row>
    <row r="160" spans="1:14" s="146" customFormat="1" ht="16.5" customHeight="1">
      <c r="A160" s="155" t="s">
        <v>59</v>
      </c>
      <c r="B160" s="154" t="s">
        <v>91</v>
      </c>
      <c r="C160" s="153" t="s">
        <v>60</v>
      </c>
      <c r="D160" s="152">
        <v>102349823</v>
      </c>
      <c r="E160" s="152">
        <f>E161+E168+E171+E177+E179+E183</f>
        <v>918119</v>
      </c>
      <c r="F160" s="152">
        <f>F161+F168+F171+F177+F179+F183</f>
        <v>27060</v>
      </c>
      <c r="G160" s="152">
        <f t="shared" si="2"/>
        <v>103240882</v>
      </c>
      <c r="H160" s="147"/>
      <c r="I160" s="147"/>
      <c r="J160" s="147"/>
      <c r="K160" s="147"/>
      <c r="L160" s="147"/>
      <c r="M160" s="147"/>
      <c r="N160" s="147"/>
    </row>
    <row r="161" spans="1:14" s="146" customFormat="1" ht="16.5" customHeight="1">
      <c r="A161" s="151">
        <v>80102</v>
      </c>
      <c r="B161" s="150" t="s">
        <v>91</v>
      </c>
      <c r="C161" s="149" t="s">
        <v>204</v>
      </c>
      <c r="D161" s="148">
        <v>25794221</v>
      </c>
      <c r="E161" s="148">
        <f>SUM(E162:E167)</f>
        <v>75551</v>
      </c>
      <c r="F161" s="148">
        <v>0</v>
      </c>
      <c r="G161" s="148">
        <f t="shared" si="2"/>
        <v>25869772</v>
      </c>
      <c r="H161" s="147"/>
      <c r="I161" s="147"/>
      <c r="J161" s="147"/>
      <c r="K161" s="147"/>
      <c r="L161" s="147"/>
      <c r="M161" s="147"/>
      <c r="N161" s="147"/>
    </row>
    <row r="162" spans="1:14" ht="16.5" customHeight="1">
      <c r="A162" s="145" t="s">
        <v>91</v>
      </c>
      <c r="B162" s="144">
        <v>4110</v>
      </c>
      <c r="C162" s="143" t="s">
        <v>163</v>
      </c>
      <c r="D162" s="142">
        <v>3373905</v>
      </c>
      <c r="E162" s="142">
        <v>8560</v>
      </c>
      <c r="F162" s="142">
        <v>0</v>
      </c>
      <c r="G162" s="142">
        <f t="shared" si="2"/>
        <v>3382465</v>
      </c>
    </row>
    <row r="163" spans="1:14" ht="16.5" customHeight="1">
      <c r="A163" s="145" t="s">
        <v>91</v>
      </c>
      <c r="B163" s="144">
        <v>4120</v>
      </c>
      <c r="C163" s="143" t="s">
        <v>162</v>
      </c>
      <c r="D163" s="142">
        <v>379928</v>
      </c>
      <c r="E163" s="142">
        <v>1227</v>
      </c>
      <c r="F163" s="142">
        <v>0</v>
      </c>
      <c r="G163" s="142">
        <f t="shared" si="2"/>
        <v>381155</v>
      </c>
    </row>
    <row r="164" spans="1:14" ht="16.5" customHeight="1">
      <c r="A164" s="145" t="s">
        <v>91</v>
      </c>
      <c r="B164" s="144">
        <v>4440</v>
      </c>
      <c r="C164" s="143" t="s">
        <v>182</v>
      </c>
      <c r="D164" s="142">
        <v>657913</v>
      </c>
      <c r="E164" s="142">
        <v>2044</v>
      </c>
      <c r="F164" s="142">
        <v>0</v>
      </c>
      <c r="G164" s="142">
        <f t="shared" si="2"/>
        <v>659957</v>
      </c>
    </row>
    <row r="165" spans="1:14" ht="16.5" customHeight="1">
      <c r="A165" s="145" t="s">
        <v>91</v>
      </c>
      <c r="B165" s="144">
        <v>4710</v>
      </c>
      <c r="C165" s="143" t="s">
        <v>160</v>
      </c>
      <c r="D165" s="142">
        <v>75447</v>
      </c>
      <c r="E165" s="142">
        <v>751</v>
      </c>
      <c r="F165" s="142">
        <v>0</v>
      </c>
      <c r="G165" s="142">
        <f t="shared" si="2"/>
        <v>76198</v>
      </c>
    </row>
    <row r="166" spans="1:14" ht="16.5" customHeight="1">
      <c r="A166" s="145" t="s">
        <v>91</v>
      </c>
      <c r="B166" s="144">
        <v>4790</v>
      </c>
      <c r="C166" s="143" t="s">
        <v>181</v>
      </c>
      <c r="D166" s="142">
        <v>17281384</v>
      </c>
      <c r="E166" s="142">
        <v>50054</v>
      </c>
      <c r="F166" s="142">
        <v>0</v>
      </c>
      <c r="G166" s="142">
        <f t="shared" si="2"/>
        <v>17331438</v>
      </c>
    </row>
    <row r="167" spans="1:14" ht="16.5" customHeight="1">
      <c r="A167" s="145" t="s">
        <v>91</v>
      </c>
      <c r="B167" s="144">
        <v>6050</v>
      </c>
      <c r="C167" s="143" t="s">
        <v>152</v>
      </c>
      <c r="D167" s="142">
        <v>61500</v>
      </c>
      <c r="E167" s="142">
        <v>12915</v>
      </c>
      <c r="F167" s="142">
        <v>0</v>
      </c>
      <c r="G167" s="142">
        <f t="shared" si="2"/>
        <v>74415</v>
      </c>
    </row>
    <row r="168" spans="1:14" s="146" customFormat="1" ht="16.5" customHeight="1">
      <c r="A168" s="151">
        <v>80116</v>
      </c>
      <c r="B168" s="150" t="s">
        <v>91</v>
      </c>
      <c r="C168" s="149" t="s">
        <v>203</v>
      </c>
      <c r="D168" s="148">
        <v>9555497</v>
      </c>
      <c r="E168" s="148">
        <f>SUM(E169:E170)</f>
        <v>534108</v>
      </c>
      <c r="F168" s="148">
        <v>0</v>
      </c>
      <c r="G168" s="148">
        <f t="shared" si="2"/>
        <v>10089605</v>
      </c>
      <c r="H168" s="147"/>
      <c r="I168" s="147"/>
      <c r="J168" s="147"/>
      <c r="K168" s="147"/>
      <c r="L168" s="147"/>
      <c r="M168" s="147"/>
      <c r="N168" s="147"/>
    </row>
    <row r="169" spans="1:14" ht="16.5" customHeight="1">
      <c r="A169" s="145" t="s">
        <v>91</v>
      </c>
      <c r="B169" s="144">
        <v>4270</v>
      </c>
      <c r="C169" s="143" t="s">
        <v>178</v>
      </c>
      <c r="D169" s="142">
        <v>780373</v>
      </c>
      <c r="E169" s="142">
        <v>181171</v>
      </c>
      <c r="F169" s="142">
        <v>0</v>
      </c>
      <c r="G169" s="142">
        <f t="shared" si="2"/>
        <v>961544</v>
      </c>
    </row>
    <row r="170" spans="1:14" ht="44.25" customHeight="1">
      <c r="A170" s="145" t="s">
        <v>91</v>
      </c>
      <c r="B170" s="144">
        <v>4340</v>
      </c>
      <c r="C170" s="143" t="s">
        <v>202</v>
      </c>
      <c r="D170" s="142">
        <v>617063</v>
      </c>
      <c r="E170" s="142">
        <v>352937</v>
      </c>
      <c r="F170" s="142">
        <v>0</v>
      </c>
      <c r="G170" s="142">
        <f t="shared" si="2"/>
        <v>970000</v>
      </c>
    </row>
    <row r="171" spans="1:14" s="146" customFormat="1" ht="15" customHeight="1">
      <c r="A171" s="151">
        <v>80121</v>
      </c>
      <c r="B171" s="150" t="s">
        <v>91</v>
      </c>
      <c r="C171" s="149" t="s">
        <v>201</v>
      </c>
      <c r="D171" s="148">
        <v>4457751</v>
      </c>
      <c r="E171" s="148">
        <f>SUM(E172:E176)</f>
        <v>204397</v>
      </c>
      <c r="F171" s="148">
        <v>0</v>
      </c>
      <c r="G171" s="148">
        <f t="shared" si="2"/>
        <v>4662148</v>
      </c>
      <c r="H171" s="147"/>
      <c r="I171" s="147"/>
      <c r="J171" s="147"/>
      <c r="K171" s="147"/>
      <c r="L171" s="147"/>
      <c r="M171" s="147"/>
      <c r="N171" s="147"/>
    </row>
    <row r="172" spans="1:14" ht="15" customHeight="1">
      <c r="A172" s="145" t="s">
        <v>91</v>
      </c>
      <c r="B172" s="144">
        <v>4110</v>
      </c>
      <c r="C172" s="143" t="s">
        <v>163</v>
      </c>
      <c r="D172" s="142">
        <v>596479</v>
      </c>
      <c r="E172" s="142">
        <v>27937</v>
      </c>
      <c r="F172" s="142">
        <v>0</v>
      </c>
      <c r="G172" s="142">
        <f t="shared" si="2"/>
        <v>624416</v>
      </c>
    </row>
    <row r="173" spans="1:14" ht="15" customHeight="1">
      <c r="A173" s="145" t="s">
        <v>91</v>
      </c>
      <c r="B173" s="144">
        <v>4120</v>
      </c>
      <c r="C173" s="143" t="s">
        <v>162</v>
      </c>
      <c r="D173" s="142">
        <v>70965</v>
      </c>
      <c r="E173" s="142">
        <v>4003</v>
      </c>
      <c r="F173" s="142">
        <v>0</v>
      </c>
      <c r="G173" s="142">
        <f t="shared" si="2"/>
        <v>74968</v>
      </c>
    </row>
    <row r="174" spans="1:14" ht="15" customHeight="1">
      <c r="A174" s="145" t="s">
        <v>91</v>
      </c>
      <c r="B174" s="144">
        <v>4440</v>
      </c>
      <c r="C174" s="143" t="s">
        <v>182</v>
      </c>
      <c r="D174" s="142">
        <v>107963</v>
      </c>
      <c r="E174" s="142">
        <v>6633</v>
      </c>
      <c r="F174" s="142">
        <v>0</v>
      </c>
      <c r="G174" s="142">
        <f t="shared" si="2"/>
        <v>114596</v>
      </c>
    </row>
    <row r="175" spans="1:14" ht="15" customHeight="1">
      <c r="A175" s="145" t="s">
        <v>91</v>
      </c>
      <c r="B175" s="144">
        <v>4710</v>
      </c>
      <c r="C175" s="143" t="s">
        <v>160</v>
      </c>
      <c r="D175" s="142">
        <v>14610</v>
      </c>
      <c r="E175" s="142">
        <v>2451</v>
      </c>
      <c r="F175" s="142">
        <v>0</v>
      </c>
      <c r="G175" s="142">
        <f t="shared" si="2"/>
        <v>17061</v>
      </c>
    </row>
    <row r="176" spans="1:14" ht="15" customHeight="1">
      <c r="A176" s="145" t="s">
        <v>91</v>
      </c>
      <c r="B176" s="144">
        <v>4790</v>
      </c>
      <c r="C176" s="143" t="s">
        <v>181</v>
      </c>
      <c r="D176" s="142">
        <v>3258240</v>
      </c>
      <c r="E176" s="142">
        <v>163373</v>
      </c>
      <c r="F176" s="142">
        <v>0</v>
      </c>
      <c r="G176" s="142">
        <f t="shared" si="2"/>
        <v>3421613</v>
      </c>
    </row>
    <row r="177" spans="1:14" s="146" customFormat="1" ht="29.25" customHeight="1">
      <c r="A177" s="151">
        <v>80140</v>
      </c>
      <c r="B177" s="150" t="s">
        <v>91</v>
      </c>
      <c r="C177" s="149" t="s">
        <v>200</v>
      </c>
      <c r="D177" s="148">
        <v>6769161</v>
      </c>
      <c r="E177" s="148">
        <f>E178</f>
        <v>37900</v>
      </c>
      <c r="F177" s="148">
        <v>0</v>
      </c>
      <c r="G177" s="148">
        <f t="shared" si="2"/>
        <v>6807061</v>
      </c>
      <c r="H177" s="147"/>
      <c r="I177" s="147"/>
      <c r="J177" s="147"/>
      <c r="K177" s="147"/>
      <c r="L177" s="147"/>
      <c r="M177" s="147"/>
      <c r="N177" s="147"/>
    </row>
    <row r="178" spans="1:14" ht="15" customHeight="1">
      <c r="A178" s="145" t="s">
        <v>91</v>
      </c>
      <c r="B178" s="144">
        <v>6050</v>
      </c>
      <c r="C178" s="143" t="s">
        <v>152</v>
      </c>
      <c r="D178" s="142">
        <v>1165933</v>
      </c>
      <c r="E178" s="142">
        <v>37900</v>
      </c>
      <c r="F178" s="142">
        <v>0</v>
      </c>
      <c r="G178" s="142">
        <f t="shared" si="2"/>
        <v>1203833</v>
      </c>
    </row>
    <row r="179" spans="1:14" s="146" customFormat="1" ht="15" customHeight="1">
      <c r="A179" s="151">
        <v>80146</v>
      </c>
      <c r="B179" s="150" t="s">
        <v>91</v>
      </c>
      <c r="C179" s="149" t="s">
        <v>176</v>
      </c>
      <c r="D179" s="148">
        <v>14165315</v>
      </c>
      <c r="E179" s="148">
        <f>SUM(E180:E182)</f>
        <v>3200</v>
      </c>
      <c r="F179" s="148">
        <f>SUM(F180:F182)</f>
        <v>27060</v>
      </c>
      <c r="G179" s="148">
        <f t="shared" si="2"/>
        <v>14141455</v>
      </c>
      <c r="H179" s="147"/>
      <c r="I179" s="147"/>
      <c r="J179" s="147"/>
      <c r="K179" s="147"/>
      <c r="L179" s="147"/>
      <c r="M179" s="147"/>
      <c r="N179" s="147"/>
    </row>
    <row r="180" spans="1:14" ht="15" customHeight="1">
      <c r="A180" s="145" t="s">
        <v>91</v>
      </c>
      <c r="B180" s="144">
        <v>4270</v>
      </c>
      <c r="C180" s="143" t="s">
        <v>178</v>
      </c>
      <c r="D180" s="142">
        <v>182500</v>
      </c>
      <c r="E180" s="142">
        <v>0</v>
      </c>
      <c r="F180" s="142">
        <v>27060</v>
      </c>
      <c r="G180" s="142">
        <f t="shared" si="2"/>
        <v>155440</v>
      </c>
    </row>
    <row r="181" spans="1:14" ht="15" customHeight="1">
      <c r="A181" s="141" t="s">
        <v>91</v>
      </c>
      <c r="B181" s="140">
        <v>4300</v>
      </c>
      <c r="C181" s="139" t="s">
        <v>147</v>
      </c>
      <c r="D181" s="138">
        <v>304553</v>
      </c>
      <c r="E181" s="138">
        <v>1000</v>
      </c>
      <c r="F181" s="138">
        <v>0</v>
      </c>
      <c r="G181" s="138">
        <f t="shared" si="2"/>
        <v>305553</v>
      </c>
    </row>
    <row r="182" spans="1:14" ht="31.5" customHeight="1">
      <c r="A182" s="159" t="s">
        <v>91</v>
      </c>
      <c r="B182" s="158">
        <v>4700</v>
      </c>
      <c r="C182" s="157" t="s">
        <v>175</v>
      </c>
      <c r="D182" s="156">
        <v>203520</v>
      </c>
      <c r="E182" s="156">
        <v>2200</v>
      </c>
      <c r="F182" s="156">
        <v>0</v>
      </c>
      <c r="G182" s="156">
        <f t="shared" si="2"/>
        <v>205720</v>
      </c>
    </row>
    <row r="183" spans="1:14" s="146" customFormat="1" ht="15" customHeight="1">
      <c r="A183" s="151">
        <v>80195</v>
      </c>
      <c r="B183" s="150" t="s">
        <v>91</v>
      </c>
      <c r="C183" s="149" t="s">
        <v>115</v>
      </c>
      <c r="D183" s="148">
        <v>5308336</v>
      </c>
      <c r="E183" s="148">
        <f>E184</f>
        <v>62963</v>
      </c>
      <c r="F183" s="148">
        <v>0</v>
      </c>
      <c r="G183" s="148">
        <f t="shared" si="2"/>
        <v>5371299</v>
      </c>
      <c r="H183" s="147"/>
      <c r="I183" s="147"/>
      <c r="J183" s="147"/>
      <c r="K183" s="147"/>
      <c r="L183" s="147"/>
      <c r="M183" s="147"/>
      <c r="N183" s="147"/>
    </row>
    <row r="184" spans="1:14" ht="60.75" customHeight="1">
      <c r="A184" s="141" t="s">
        <v>91</v>
      </c>
      <c r="B184" s="140">
        <v>2001</v>
      </c>
      <c r="C184" s="139" t="s">
        <v>199</v>
      </c>
      <c r="D184" s="138">
        <v>0</v>
      </c>
      <c r="E184" s="138">
        <v>62963</v>
      </c>
      <c r="F184" s="138">
        <v>0</v>
      </c>
      <c r="G184" s="138">
        <f t="shared" si="2"/>
        <v>62963</v>
      </c>
    </row>
    <row r="185" spans="1:14" s="146" customFormat="1" ht="15.75" customHeight="1">
      <c r="A185" s="155" t="s">
        <v>61</v>
      </c>
      <c r="B185" s="154" t="s">
        <v>91</v>
      </c>
      <c r="C185" s="153" t="s">
        <v>62</v>
      </c>
      <c r="D185" s="152">
        <v>141445495</v>
      </c>
      <c r="E185" s="152">
        <f>E186+E192+E194+E197</f>
        <v>29782023</v>
      </c>
      <c r="F185" s="152">
        <v>1685398</v>
      </c>
      <c r="G185" s="152">
        <f t="shared" si="2"/>
        <v>169542120</v>
      </c>
      <c r="H185" s="147"/>
      <c r="I185" s="147"/>
      <c r="J185" s="147"/>
      <c r="K185" s="147"/>
      <c r="L185" s="147"/>
      <c r="M185" s="147"/>
      <c r="N185" s="147"/>
    </row>
    <row r="186" spans="1:14" s="146" customFormat="1" ht="15.75" customHeight="1">
      <c r="A186" s="167">
        <v>85111</v>
      </c>
      <c r="B186" s="166" t="s">
        <v>91</v>
      </c>
      <c r="C186" s="165" t="s">
        <v>198</v>
      </c>
      <c r="D186" s="164">
        <v>16955481</v>
      </c>
      <c r="E186" s="164">
        <f>SUM(E187:E189)</f>
        <v>7102023</v>
      </c>
      <c r="F186" s="164">
        <v>0</v>
      </c>
      <c r="G186" s="164">
        <f t="shared" si="2"/>
        <v>24057504</v>
      </c>
      <c r="H186" s="147"/>
      <c r="I186" s="147"/>
      <c r="J186" s="147"/>
      <c r="K186" s="147"/>
      <c r="L186" s="147"/>
      <c r="M186" s="147"/>
      <c r="N186" s="147"/>
    </row>
    <row r="187" spans="1:14" ht="70.5" customHeight="1">
      <c r="A187" s="159" t="s">
        <v>91</v>
      </c>
      <c r="B187" s="158">
        <v>2009</v>
      </c>
      <c r="C187" s="157" t="s">
        <v>185</v>
      </c>
      <c r="D187" s="156">
        <v>32094</v>
      </c>
      <c r="E187" s="156">
        <v>114785</v>
      </c>
      <c r="F187" s="156">
        <v>0</v>
      </c>
      <c r="G187" s="156">
        <f t="shared" si="2"/>
        <v>146879</v>
      </c>
    </row>
    <row r="188" spans="1:14" ht="70.5" customHeight="1">
      <c r="A188" s="145" t="s">
        <v>91</v>
      </c>
      <c r="B188" s="144">
        <v>6209</v>
      </c>
      <c r="C188" s="143" t="s">
        <v>171</v>
      </c>
      <c r="D188" s="142">
        <v>2295687</v>
      </c>
      <c r="E188" s="142">
        <v>6912238</v>
      </c>
      <c r="F188" s="142">
        <v>0</v>
      </c>
      <c r="G188" s="142">
        <f t="shared" si="2"/>
        <v>9207925</v>
      </c>
    </row>
    <row r="189" spans="1:14" ht="57" customHeight="1">
      <c r="A189" s="145" t="s">
        <v>91</v>
      </c>
      <c r="B189" s="144">
        <v>6220</v>
      </c>
      <c r="C189" s="143" t="s">
        <v>158</v>
      </c>
      <c r="D189" s="142">
        <v>7009054</v>
      </c>
      <c r="E189" s="142">
        <v>75000</v>
      </c>
      <c r="F189" s="142">
        <v>0</v>
      </c>
      <c r="G189" s="142">
        <f t="shared" si="2"/>
        <v>7084054</v>
      </c>
    </row>
    <row r="190" spans="1:14" s="146" customFormat="1">
      <c r="A190" s="151">
        <v>85120</v>
      </c>
      <c r="B190" s="150" t="s">
        <v>91</v>
      </c>
      <c r="C190" s="149" t="s">
        <v>197</v>
      </c>
      <c r="D190" s="148">
        <v>2000942</v>
      </c>
      <c r="E190" s="148">
        <v>0</v>
      </c>
      <c r="F190" s="148">
        <f>F191</f>
        <v>1085398</v>
      </c>
      <c r="G190" s="148">
        <f t="shared" si="2"/>
        <v>915544</v>
      </c>
      <c r="H190" s="147"/>
      <c r="I190" s="147"/>
      <c r="J190" s="147"/>
      <c r="K190" s="147"/>
      <c r="L190" s="147"/>
      <c r="M190" s="147"/>
      <c r="N190" s="147"/>
    </row>
    <row r="191" spans="1:14" ht="27.75" customHeight="1">
      <c r="A191" s="145" t="s">
        <v>91</v>
      </c>
      <c r="B191" s="144">
        <v>4160</v>
      </c>
      <c r="C191" s="143" t="s">
        <v>196</v>
      </c>
      <c r="D191" s="142">
        <v>1085398</v>
      </c>
      <c r="E191" s="142">
        <v>0</v>
      </c>
      <c r="F191" s="142">
        <v>1085398</v>
      </c>
      <c r="G191" s="142">
        <f t="shared" si="2"/>
        <v>0</v>
      </c>
    </row>
    <row r="192" spans="1:14" s="146" customFormat="1" ht="15.75" customHeight="1">
      <c r="A192" s="151">
        <v>85148</v>
      </c>
      <c r="B192" s="150" t="s">
        <v>91</v>
      </c>
      <c r="C192" s="149" t="s">
        <v>195</v>
      </c>
      <c r="D192" s="148">
        <v>6135690</v>
      </c>
      <c r="E192" s="148">
        <f>E193</f>
        <v>500000</v>
      </c>
      <c r="F192" s="148">
        <v>0</v>
      </c>
      <c r="G192" s="148">
        <f t="shared" si="2"/>
        <v>6635690</v>
      </c>
      <c r="H192" s="147"/>
      <c r="I192" s="147"/>
      <c r="J192" s="147"/>
      <c r="K192" s="147"/>
      <c r="L192" s="147"/>
      <c r="M192" s="147"/>
      <c r="N192" s="147"/>
    </row>
    <row r="193" spans="1:14" ht="15.75" customHeight="1">
      <c r="A193" s="145" t="s">
        <v>91</v>
      </c>
      <c r="B193" s="144">
        <v>4280</v>
      </c>
      <c r="C193" s="143" t="s">
        <v>194</v>
      </c>
      <c r="D193" s="142">
        <v>5000000</v>
      </c>
      <c r="E193" s="142">
        <v>500000</v>
      </c>
      <c r="F193" s="142">
        <v>0</v>
      </c>
      <c r="G193" s="142">
        <f t="shared" si="2"/>
        <v>5500000</v>
      </c>
    </row>
    <row r="194" spans="1:14" s="146" customFormat="1" ht="15.75" customHeight="1">
      <c r="A194" s="151">
        <v>85179</v>
      </c>
      <c r="B194" s="150" t="s">
        <v>91</v>
      </c>
      <c r="C194" s="149" t="s">
        <v>193</v>
      </c>
      <c r="D194" s="148">
        <f>SUM(D195:D196)</f>
        <v>0</v>
      </c>
      <c r="E194" s="148">
        <f t="shared" ref="E194:F194" si="3">SUM(E195:E196)</f>
        <v>1000000</v>
      </c>
      <c r="F194" s="148">
        <f t="shared" si="3"/>
        <v>0</v>
      </c>
      <c r="G194" s="148">
        <f t="shared" si="2"/>
        <v>1000000</v>
      </c>
      <c r="H194" s="147"/>
      <c r="I194" s="147"/>
      <c r="J194" s="147"/>
      <c r="K194" s="147"/>
      <c r="L194" s="147"/>
      <c r="M194" s="147"/>
      <c r="N194" s="147"/>
    </row>
    <row r="195" spans="1:14" ht="31.5" customHeight="1">
      <c r="A195" s="145" t="s">
        <v>91</v>
      </c>
      <c r="B195" s="144">
        <v>4350</v>
      </c>
      <c r="C195" s="143" t="s">
        <v>192</v>
      </c>
      <c r="D195" s="142">
        <v>0</v>
      </c>
      <c r="E195" s="142">
        <v>381091</v>
      </c>
      <c r="F195" s="142">
        <v>0</v>
      </c>
      <c r="G195" s="142">
        <f t="shared" si="2"/>
        <v>381091</v>
      </c>
    </row>
    <row r="196" spans="1:14" ht="31.5" customHeight="1">
      <c r="A196" s="145"/>
      <c r="B196" s="144">
        <v>6490</v>
      </c>
      <c r="C196" s="143" t="s">
        <v>1420</v>
      </c>
      <c r="D196" s="142">
        <v>0</v>
      </c>
      <c r="E196" s="142">
        <v>618909</v>
      </c>
      <c r="F196" s="142">
        <v>0</v>
      </c>
      <c r="G196" s="142">
        <f t="shared" si="2"/>
        <v>618909</v>
      </c>
    </row>
    <row r="197" spans="1:14" s="146" customFormat="1" ht="15.75" customHeight="1">
      <c r="A197" s="151">
        <v>85195</v>
      </c>
      <c r="B197" s="150" t="s">
        <v>91</v>
      </c>
      <c r="C197" s="149" t="s">
        <v>115</v>
      </c>
      <c r="D197" s="148">
        <v>98078856</v>
      </c>
      <c r="E197" s="148">
        <f>SUM(E198:E200)</f>
        <v>21180000</v>
      </c>
      <c r="F197" s="148">
        <f>SUM(F198:F200)</f>
        <v>600000</v>
      </c>
      <c r="G197" s="148">
        <f t="shared" si="2"/>
        <v>118658856</v>
      </c>
      <c r="H197" s="147"/>
      <c r="I197" s="147"/>
      <c r="J197" s="147"/>
      <c r="K197" s="147"/>
      <c r="L197" s="147"/>
      <c r="M197" s="147"/>
      <c r="N197" s="147"/>
    </row>
    <row r="198" spans="1:14" ht="15.75" customHeight="1">
      <c r="A198" s="145" t="s">
        <v>91</v>
      </c>
      <c r="B198" s="144">
        <v>4309</v>
      </c>
      <c r="C198" s="143" t="s">
        <v>147</v>
      </c>
      <c r="D198" s="142">
        <v>1977178</v>
      </c>
      <c r="E198" s="142">
        <v>0</v>
      </c>
      <c r="F198" s="142">
        <v>600000</v>
      </c>
      <c r="G198" s="142">
        <f t="shared" si="2"/>
        <v>1377178</v>
      </c>
    </row>
    <row r="199" spans="1:14" ht="15.75" customHeight="1">
      <c r="A199" s="145" t="s">
        <v>91</v>
      </c>
      <c r="B199" s="144">
        <v>6010</v>
      </c>
      <c r="C199" s="143" t="s">
        <v>191</v>
      </c>
      <c r="D199" s="142">
        <v>44000000</v>
      </c>
      <c r="E199" s="142">
        <v>20180000</v>
      </c>
      <c r="F199" s="142">
        <v>0</v>
      </c>
      <c r="G199" s="142">
        <f t="shared" si="2"/>
        <v>64180000</v>
      </c>
    </row>
    <row r="200" spans="1:14" ht="15.75" customHeight="1">
      <c r="A200" s="145" t="s">
        <v>91</v>
      </c>
      <c r="B200" s="144">
        <v>6050</v>
      </c>
      <c r="C200" s="143" t="s">
        <v>152</v>
      </c>
      <c r="D200" s="142">
        <v>0</v>
      </c>
      <c r="E200" s="142">
        <v>1000000</v>
      </c>
      <c r="F200" s="142">
        <v>0</v>
      </c>
      <c r="G200" s="142">
        <f t="shared" si="2"/>
        <v>1000000</v>
      </c>
    </row>
    <row r="201" spans="1:14" s="146" customFormat="1" ht="15.75" customHeight="1">
      <c r="A201" s="155" t="s">
        <v>25</v>
      </c>
      <c r="B201" s="154" t="s">
        <v>91</v>
      </c>
      <c r="C201" s="153" t="s">
        <v>63</v>
      </c>
      <c r="D201" s="152">
        <v>41226185</v>
      </c>
      <c r="E201" s="152">
        <f>E202+E206</f>
        <v>884724</v>
      </c>
      <c r="F201" s="152">
        <f>F202+F206</f>
        <v>600000</v>
      </c>
      <c r="G201" s="152">
        <f t="shared" si="2"/>
        <v>41510909</v>
      </c>
      <c r="H201" s="147"/>
      <c r="I201" s="147"/>
      <c r="J201" s="147"/>
      <c r="K201" s="147"/>
      <c r="L201" s="147"/>
      <c r="M201" s="147"/>
      <c r="N201" s="147"/>
    </row>
    <row r="202" spans="1:14" s="146" customFormat="1" ht="15.75" customHeight="1">
      <c r="A202" s="151">
        <v>85231</v>
      </c>
      <c r="B202" s="150" t="s">
        <v>91</v>
      </c>
      <c r="C202" s="149" t="s">
        <v>190</v>
      </c>
      <c r="D202" s="148">
        <v>2400000</v>
      </c>
      <c r="E202" s="148">
        <f>SUM(E203:E205)</f>
        <v>0</v>
      </c>
      <c r="F202" s="148">
        <f>SUM(F203:F205)</f>
        <v>600000</v>
      </c>
      <c r="G202" s="148">
        <f t="shared" si="2"/>
        <v>1800000</v>
      </c>
      <c r="H202" s="147"/>
      <c r="I202" s="147"/>
      <c r="J202" s="147"/>
      <c r="K202" s="147"/>
      <c r="L202" s="147"/>
      <c r="M202" s="147"/>
      <c r="N202" s="147"/>
    </row>
    <row r="203" spans="1:14" ht="42.75" customHeight="1">
      <c r="A203" s="145" t="s">
        <v>91</v>
      </c>
      <c r="B203" s="144">
        <v>2340</v>
      </c>
      <c r="C203" s="143" t="s">
        <v>189</v>
      </c>
      <c r="D203" s="142">
        <v>200000</v>
      </c>
      <c r="E203" s="142">
        <v>0</v>
      </c>
      <c r="F203" s="142">
        <v>200000</v>
      </c>
      <c r="G203" s="142">
        <f t="shared" ref="G203:G266" si="4">D203+E203-F203</f>
        <v>0</v>
      </c>
    </row>
    <row r="204" spans="1:14" ht="16.5" customHeight="1">
      <c r="A204" s="145" t="s">
        <v>91</v>
      </c>
      <c r="B204" s="144">
        <v>4370</v>
      </c>
      <c r="C204" s="143" t="s">
        <v>188</v>
      </c>
      <c r="D204" s="142">
        <v>1500000</v>
      </c>
      <c r="E204" s="142">
        <v>0</v>
      </c>
      <c r="F204" s="142">
        <v>300000</v>
      </c>
      <c r="G204" s="142">
        <f t="shared" si="4"/>
        <v>1200000</v>
      </c>
    </row>
    <row r="205" spans="1:14" ht="30" customHeight="1">
      <c r="A205" s="145" t="s">
        <v>91</v>
      </c>
      <c r="B205" s="144">
        <v>4860</v>
      </c>
      <c r="C205" s="143" t="s">
        <v>187</v>
      </c>
      <c r="D205" s="142">
        <v>100000</v>
      </c>
      <c r="E205" s="142">
        <v>0</v>
      </c>
      <c r="F205" s="142">
        <v>100000</v>
      </c>
      <c r="G205" s="142">
        <f t="shared" si="4"/>
        <v>0</v>
      </c>
    </row>
    <row r="206" spans="1:14" s="146" customFormat="1">
      <c r="A206" s="151">
        <v>85295</v>
      </c>
      <c r="B206" s="150" t="s">
        <v>91</v>
      </c>
      <c r="C206" s="149" t="s">
        <v>115</v>
      </c>
      <c r="D206" s="148">
        <v>32974856</v>
      </c>
      <c r="E206" s="148">
        <f>SUM(E207:E208)</f>
        <v>884724</v>
      </c>
      <c r="F206" s="148">
        <v>0</v>
      </c>
      <c r="G206" s="148">
        <f t="shared" si="4"/>
        <v>33859580</v>
      </c>
      <c r="H206" s="147"/>
      <c r="I206" s="147"/>
      <c r="J206" s="147"/>
      <c r="K206" s="147"/>
      <c r="L206" s="147"/>
      <c r="M206" s="147"/>
      <c r="N206" s="147"/>
    </row>
    <row r="207" spans="1:14" ht="70.5" customHeight="1">
      <c r="A207" s="145" t="s">
        <v>91</v>
      </c>
      <c r="B207" s="144">
        <v>2009</v>
      </c>
      <c r="C207" s="143" t="s">
        <v>185</v>
      </c>
      <c r="D207" s="142">
        <v>2451886</v>
      </c>
      <c r="E207" s="142">
        <v>809724</v>
      </c>
      <c r="F207" s="142">
        <v>0</v>
      </c>
      <c r="G207" s="142">
        <f t="shared" si="4"/>
        <v>3261610</v>
      </c>
    </row>
    <row r="208" spans="1:14" ht="75" customHeight="1">
      <c r="A208" s="145" t="s">
        <v>91</v>
      </c>
      <c r="B208" s="144">
        <v>6209</v>
      </c>
      <c r="C208" s="143" t="s">
        <v>171</v>
      </c>
      <c r="D208" s="142">
        <v>485218</v>
      </c>
      <c r="E208" s="142">
        <v>75000</v>
      </c>
      <c r="F208" s="142">
        <v>0</v>
      </c>
      <c r="G208" s="142">
        <f t="shared" si="4"/>
        <v>560218</v>
      </c>
    </row>
    <row r="209" spans="1:14" s="146" customFormat="1" ht="16.5" customHeight="1">
      <c r="A209" s="155" t="s">
        <v>64</v>
      </c>
      <c r="B209" s="154" t="s">
        <v>91</v>
      </c>
      <c r="C209" s="153" t="s">
        <v>140</v>
      </c>
      <c r="D209" s="152">
        <v>32198742</v>
      </c>
      <c r="E209" s="152">
        <f>E210+E217+E226</f>
        <v>888042.53</v>
      </c>
      <c r="F209" s="152">
        <v>0</v>
      </c>
      <c r="G209" s="152">
        <f t="shared" si="4"/>
        <v>33086784.530000001</v>
      </c>
      <c r="H209" s="147"/>
      <c r="I209" s="147"/>
      <c r="J209" s="147"/>
      <c r="K209" s="147"/>
      <c r="L209" s="147"/>
      <c r="M209" s="147"/>
      <c r="N209" s="147"/>
    </row>
    <row r="210" spans="1:14" s="146" customFormat="1" ht="16.5" customHeight="1">
      <c r="A210" s="151">
        <v>85325</v>
      </c>
      <c r="B210" s="150" t="s">
        <v>91</v>
      </c>
      <c r="C210" s="149" t="s">
        <v>129</v>
      </c>
      <c r="D210" s="148">
        <v>1634200</v>
      </c>
      <c r="E210" s="148">
        <f>SUM(E211:E216)</f>
        <v>693188.53</v>
      </c>
      <c r="F210" s="148">
        <v>0</v>
      </c>
      <c r="G210" s="148">
        <f t="shared" si="4"/>
        <v>2327388.5300000003</v>
      </c>
      <c r="H210" s="147"/>
      <c r="I210" s="147"/>
      <c r="J210" s="147"/>
      <c r="K210" s="147"/>
      <c r="L210" s="147"/>
      <c r="M210" s="147"/>
      <c r="N210" s="147"/>
    </row>
    <row r="211" spans="1:14" ht="16.5" customHeight="1">
      <c r="A211" s="145" t="s">
        <v>91</v>
      </c>
      <c r="B211" s="144">
        <v>4010</v>
      </c>
      <c r="C211" s="143" t="s">
        <v>157</v>
      </c>
      <c r="D211" s="142">
        <v>984407</v>
      </c>
      <c r="E211" s="142">
        <v>290000</v>
      </c>
      <c r="F211" s="142">
        <v>0</v>
      </c>
      <c r="G211" s="142">
        <f t="shared" si="4"/>
        <v>1274407</v>
      </c>
    </row>
    <row r="212" spans="1:14" ht="16.5" customHeight="1">
      <c r="A212" s="145" t="s">
        <v>91</v>
      </c>
      <c r="B212" s="144">
        <v>4110</v>
      </c>
      <c r="C212" s="143" t="s">
        <v>163</v>
      </c>
      <c r="D212" s="142">
        <v>188000</v>
      </c>
      <c r="E212" s="142">
        <v>49850</v>
      </c>
      <c r="F212" s="142">
        <v>0</v>
      </c>
      <c r="G212" s="142">
        <f t="shared" si="4"/>
        <v>237850</v>
      </c>
    </row>
    <row r="213" spans="1:14" ht="16.5" customHeight="1">
      <c r="A213" s="145" t="s">
        <v>91</v>
      </c>
      <c r="B213" s="144">
        <v>4120</v>
      </c>
      <c r="C213" s="143" t="s">
        <v>162</v>
      </c>
      <c r="D213" s="142">
        <v>22000</v>
      </c>
      <c r="E213" s="142">
        <v>7110</v>
      </c>
      <c r="F213" s="142">
        <v>0</v>
      </c>
      <c r="G213" s="142">
        <f t="shared" si="4"/>
        <v>29110</v>
      </c>
    </row>
    <row r="214" spans="1:14" ht="16.5" customHeight="1">
      <c r="A214" s="145" t="s">
        <v>91</v>
      </c>
      <c r="B214" s="144">
        <v>4210</v>
      </c>
      <c r="C214" s="143" t="s">
        <v>154</v>
      </c>
      <c r="D214" s="142">
        <v>35000</v>
      </c>
      <c r="E214" s="142">
        <v>41878.53</v>
      </c>
      <c r="F214" s="142">
        <v>0</v>
      </c>
      <c r="G214" s="142">
        <f t="shared" si="4"/>
        <v>76878.53</v>
      </c>
    </row>
    <row r="215" spans="1:14" ht="16.5" customHeight="1">
      <c r="A215" s="145" t="s">
        <v>91</v>
      </c>
      <c r="B215" s="144">
        <v>4300</v>
      </c>
      <c r="C215" s="143" t="s">
        <v>147</v>
      </c>
      <c r="D215" s="142">
        <v>69000</v>
      </c>
      <c r="E215" s="142">
        <v>300000</v>
      </c>
      <c r="F215" s="142">
        <v>0</v>
      </c>
      <c r="G215" s="142">
        <f t="shared" si="4"/>
        <v>369000</v>
      </c>
    </row>
    <row r="216" spans="1:14" ht="16.5" customHeight="1">
      <c r="A216" s="145" t="s">
        <v>91</v>
      </c>
      <c r="B216" s="144">
        <v>4710</v>
      </c>
      <c r="C216" s="143" t="s">
        <v>160</v>
      </c>
      <c r="D216" s="142">
        <v>14000</v>
      </c>
      <c r="E216" s="142">
        <v>4350</v>
      </c>
      <c r="F216" s="142">
        <v>0</v>
      </c>
      <c r="G216" s="142">
        <f t="shared" si="4"/>
        <v>18350</v>
      </c>
    </row>
    <row r="217" spans="1:14" s="146" customFormat="1" ht="17.25" customHeight="1">
      <c r="A217" s="167">
        <v>85332</v>
      </c>
      <c r="B217" s="166" t="s">
        <v>91</v>
      </c>
      <c r="C217" s="165" t="s">
        <v>186</v>
      </c>
      <c r="D217" s="164">
        <v>17649158</v>
      </c>
      <c r="E217" s="164">
        <f>SUM(E218:E225)</f>
        <v>100000</v>
      </c>
      <c r="F217" s="164">
        <v>0</v>
      </c>
      <c r="G217" s="164">
        <f t="shared" si="4"/>
        <v>17749158</v>
      </c>
      <c r="H217" s="147"/>
      <c r="I217" s="147"/>
      <c r="J217" s="147"/>
      <c r="K217" s="147"/>
      <c r="L217" s="147"/>
      <c r="M217" s="147"/>
      <c r="N217" s="147"/>
    </row>
    <row r="218" spans="1:14" ht="17.25" customHeight="1">
      <c r="A218" s="159" t="s">
        <v>91</v>
      </c>
      <c r="B218" s="158">
        <v>4018</v>
      </c>
      <c r="C218" s="157" t="s">
        <v>157</v>
      </c>
      <c r="D218" s="156">
        <v>2996706</v>
      </c>
      <c r="E218" s="156">
        <v>70167</v>
      </c>
      <c r="F218" s="156">
        <v>0</v>
      </c>
      <c r="G218" s="156">
        <f t="shared" si="4"/>
        <v>3066873</v>
      </c>
    </row>
    <row r="219" spans="1:14" ht="17.25" customHeight="1">
      <c r="A219" s="145" t="s">
        <v>91</v>
      </c>
      <c r="B219" s="144">
        <v>4019</v>
      </c>
      <c r="C219" s="143" t="s">
        <v>157</v>
      </c>
      <c r="D219" s="142">
        <v>544797</v>
      </c>
      <c r="E219" s="142">
        <v>12382</v>
      </c>
      <c r="F219" s="142">
        <v>0</v>
      </c>
      <c r="G219" s="142">
        <f t="shared" si="4"/>
        <v>557179</v>
      </c>
    </row>
    <row r="220" spans="1:14" ht="17.25" customHeight="1">
      <c r="A220" s="145" t="s">
        <v>91</v>
      </c>
      <c r="B220" s="144">
        <v>4118</v>
      </c>
      <c r="C220" s="143" t="s">
        <v>163</v>
      </c>
      <c r="D220" s="142">
        <v>556777</v>
      </c>
      <c r="E220" s="142">
        <v>12062</v>
      </c>
      <c r="F220" s="142">
        <v>0</v>
      </c>
      <c r="G220" s="142">
        <f t="shared" si="4"/>
        <v>568839</v>
      </c>
    </row>
    <row r="221" spans="1:14" ht="17.25" customHeight="1">
      <c r="A221" s="145" t="s">
        <v>91</v>
      </c>
      <c r="B221" s="144">
        <v>4119</v>
      </c>
      <c r="C221" s="143" t="s">
        <v>163</v>
      </c>
      <c r="D221" s="142">
        <v>101264</v>
      </c>
      <c r="E221" s="142">
        <v>2129</v>
      </c>
      <c r="F221" s="142">
        <v>0</v>
      </c>
      <c r="G221" s="142">
        <f t="shared" si="4"/>
        <v>103393</v>
      </c>
    </row>
    <row r="222" spans="1:14" ht="17.25" customHeight="1">
      <c r="A222" s="145" t="s">
        <v>91</v>
      </c>
      <c r="B222" s="144">
        <v>4128</v>
      </c>
      <c r="C222" s="143" t="s">
        <v>162</v>
      </c>
      <c r="D222" s="142">
        <v>79355</v>
      </c>
      <c r="E222" s="142">
        <v>1719</v>
      </c>
      <c r="F222" s="142">
        <v>0</v>
      </c>
      <c r="G222" s="142">
        <f t="shared" si="4"/>
        <v>81074</v>
      </c>
    </row>
    <row r="223" spans="1:14" ht="17.25" customHeight="1">
      <c r="A223" s="145" t="s">
        <v>91</v>
      </c>
      <c r="B223" s="144">
        <v>4129</v>
      </c>
      <c r="C223" s="143" t="s">
        <v>162</v>
      </c>
      <c r="D223" s="142">
        <v>14433</v>
      </c>
      <c r="E223" s="142">
        <v>303</v>
      </c>
      <c r="F223" s="142">
        <v>0</v>
      </c>
      <c r="G223" s="142">
        <f t="shared" si="4"/>
        <v>14736</v>
      </c>
    </row>
    <row r="224" spans="1:14" ht="17.25" customHeight="1">
      <c r="A224" s="145" t="s">
        <v>91</v>
      </c>
      <c r="B224" s="144">
        <v>4718</v>
      </c>
      <c r="C224" s="143" t="s">
        <v>160</v>
      </c>
      <c r="D224" s="142">
        <v>48585</v>
      </c>
      <c r="E224" s="142">
        <v>1052</v>
      </c>
      <c r="F224" s="142">
        <v>0</v>
      </c>
      <c r="G224" s="142">
        <f t="shared" si="4"/>
        <v>49637</v>
      </c>
    </row>
    <row r="225" spans="1:14" ht="17.25" customHeight="1">
      <c r="A225" s="145" t="s">
        <v>91</v>
      </c>
      <c r="B225" s="144">
        <v>4719</v>
      </c>
      <c r="C225" s="143" t="s">
        <v>160</v>
      </c>
      <c r="D225" s="142">
        <v>8835</v>
      </c>
      <c r="E225" s="142">
        <v>186</v>
      </c>
      <c r="F225" s="142">
        <v>0</v>
      </c>
      <c r="G225" s="142">
        <f t="shared" si="4"/>
        <v>9021</v>
      </c>
    </row>
    <row r="226" spans="1:14" s="146" customFormat="1" ht="17.25" customHeight="1">
      <c r="A226" s="151">
        <v>85395</v>
      </c>
      <c r="B226" s="150" t="s">
        <v>91</v>
      </c>
      <c r="C226" s="149" t="s">
        <v>115</v>
      </c>
      <c r="D226" s="148">
        <v>11962696</v>
      </c>
      <c r="E226" s="148">
        <f>SUM(E227:E229)</f>
        <v>94854</v>
      </c>
      <c r="F226" s="148">
        <v>0</v>
      </c>
      <c r="G226" s="148">
        <f t="shared" si="4"/>
        <v>12057550</v>
      </c>
      <c r="H226" s="147"/>
      <c r="I226" s="147"/>
      <c r="J226" s="147"/>
      <c r="K226" s="147"/>
      <c r="L226" s="147"/>
      <c r="M226" s="147"/>
      <c r="N226" s="147"/>
    </row>
    <row r="227" spans="1:14" ht="69" customHeight="1">
      <c r="A227" s="145" t="s">
        <v>91</v>
      </c>
      <c r="B227" s="144">
        <v>2007</v>
      </c>
      <c r="C227" s="143" t="s">
        <v>185</v>
      </c>
      <c r="D227" s="142">
        <v>3878164</v>
      </c>
      <c r="E227" s="142">
        <v>40374</v>
      </c>
      <c r="F227" s="142">
        <v>0</v>
      </c>
      <c r="G227" s="142">
        <f t="shared" si="4"/>
        <v>3918538</v>
      </c>
    </row>
    <row r="228" spans="1:14" ht="69" customHeight="1">
      <c r="A228" s="145" t="s">
        <v>91</v>
      </c>
      <c r="B228" s="144">
        <v>2009</v>
      </c>
      <c r="C228" s="143" t="s">
        <v>185</v>
      </c>
      <c r="D228" s="142">
        <v>508749</v>
      </c>
      <c r="E228" s="142">
        <v>7125</v>
      </c>
      <c r="F228" s="142">
        <v>0</v>
      </c>
      <c r="G228" s="142">
        <f t="shared" si="4"/>
        <v>515874</v>
      </c>
    </row>
    <row r="229" spans="1:14" ht="17.25" customHeight="1">
      <c r="A229" s="145" t="s">
        <v>91</v>
      </c>
      <c r="B229" s="144">
        <v>6050</v>
      </c>
      <c r="C229" s="143" t="s">
        <v>152</v>
      </c>
      <c r="D229" s="142">
        <v>0</v>
      </c>
      <c r="E229" s="142">
        <v>47355</v>
      </c>
      <c r="F229" s="142">
        <v>0</v>
      </c>
      <c r="G229" s="142">
        <f t="shared" si="4"/>
        <v>47355</v>
      </c>
    </row>
    <row r="230" spans="1:14" s="146" customFormat="1" ht="17.25" customHeight="1">
      <c r="A230" s="155" t="s">
        <v>26</v>
      </c>
      <c r="B230" s="154" t="s">
        <v>91</v>
      </c>
      <c r="C230" s="153" t="s">
        <v>28</v>
      </c>
      <c r="D230" s="152">
        <v>53212014</v>
      </c>
      <c r="E230" s="152">
        <f>E231+E234+E240+E243+E260+E263</f>
        <v>5852360</v>
      </c>
      <c r="F230" s="152">
        <f>F231+F234+F240+F243+F260+F263</f>
        <v>3200</v>
      </c>
      <c r="G230" s="152">
        <f t="shared" si="4"/>
        <v>59061174</v>
      </c>
      <c r="H230" s="147"/>
      <c r="I230" s="147"/>
      <c r="J230" s="147"/>
      <c r="K230" s="147"/>
      <c r="L230" s="147"/>
      <c r="M230" s="147"/>
      <c r="N230" s="147"/>
    </row>
    <row r="231" spans="1:14" s="146" customFormat="1" ht="17.25" customHeight="1">
      <c r="A231" s="151">
        <v>85403</v>
      </c>
      <c r="B231" s="150" t="s">
        <v>91</v>
      </c>
      <c r="C231" s="149" t="s">
        <v>184</v>
      </c>
      <c r="D231" s="148">
        <v>38605412</v>
      </c>
      <c r="E231" s="148">
        <f>SUM(E232:E233)</f>
        <v>2850565</v>
      </c>
      <c r="F231" s="148">
        <v>0</v>
      </c>
      <c r="G231" s="148">
        <f t="shared" si="4"/>
        <v>41455977</v>
      </c>
      <c r="H231" s="147"/>
      <c r="I231" s="147"/>
      <c r="J231" s="147"/>
      <c r="K231" s="147"/>
      <c r="L231" s="147"/>
      <c r="M231" s="147"/>
      <c r="N231" s="147"/>
    </row>
    <row r="232" spans="1:14" ht="17.25" customHeight="1">
      <c r="A232" s="145" t="s">
        <v>91</v>
      </c>
      <c r="B232" s="144">
        <v>4270</v>
      </c>
      <c r="C232" s="143" t="s">
        <v>178</v>
      </c>
      <c r="D232" s="142">
        <v>501000</v>
      </c>
      <c r="E232" s="142">
        <v>54553</v>
      </c>
      <c r="F232" s="142">
        <v>0</v>
      </c>
      <c r="G232" s="142">
        <f t="shared" si="4"/>
        <v>555553</v>
      </c>
    </row>
    <row r="233" spans="1:14" ht="17.25" customHeight="1">
      <c r="A233" s="145" t="s">
        <v>91</v>
      </c>
      <c r="B233" s="144">
        <v>6050</v>
      </c>
      <c r="C233" s="143" t="s">
        <v>152</v>
      </c>
      <c r="D233" s="142">
        <v>8204654</v>
      </c>
      <c r="E233" s="142">
        <v>2796012</v>
      </c>
      <c r="F233" s="142">
        <v>0</v>
      </c>
      <c r="G233" s="142">
        <f t="shared" si="4"/>
        <v>11000666</v>
      </c>
    </row>
    <row r="234" spans="1:14" s="146" customFormat="1" ht="17.25" customHeight="1">
      <c r="A234" s="151">
        <v>85407</v>
      </c>
      <c r="B234" s="150" t="s">
        <v>91</v>
      </c>
      <c r="C234" s="149" t="s">
        <v>183</v>
      </c>
      <c r="D234" s="148">
        <v>4111198</v>
      </c>
      <c r="E234" s="148">
        <f>SUM(E235:E239)</f>
        <v>165680</v>
      </c>
      <c r="F234" s="148">
        <v>0</v>
      </c>
      <c r="G234" s="148">
        <f t="shared" si="4"/>
        <v>4276878</v>
      </c>
      <c r="H234" s="147"/>
      <c r="I234" s="147"/>
      <c r="J234" s="147"/>
      <c r="K234" s="147"/>
      <c r="L234" s="147"/>
      <c r="M234" s="147"/>
      <c r="N234" s="147"/>
    </row>
    <row r="235" spans="1:14" ht="17.25" customHeight="1">
      <c r="A235" s="145" t="s">
        <v>91</v>
      </c>
      <c r="B235" s="144">
        <v>4110</v>
      </c>
      <c r="C235" s="143" t="s">
        <v>163</v>
      </c>
      <c r="D235" s="142">
        <v>562587</v>
      </c>
      <c r="E235" s="142">
        <v>22668</v>
      </c>
      <c r="F235" s="142">
        <v>0</v>
      </c>
      <c r="G235" s="142">
        <f t="shared" si="4"/>
        <v>585255</v>
      </c>
    </row>
    <row r="236" spans="1:14" ht="17.25" customHeight="1">
      <c r="A236" s="145" t="s">
        <v>91</v>
      </c>
      <c r="B236" s="144">
        <v>4120</v>
      </c>
      <c r="C236" s="143" t="s">
        <v>162</v>
      </c>
      <c r="D236" s="142">
        <v>41578</v>
      </c>
      <c r="E236" s="142">
        <v>3248</v>
      </c>
      <c r="F236" s="142">
        <v>0</v>
      </c>
      <c r="G236" s="142">
        <f t="shared" si="4"/>
        <v>44826</v>
      </c>
    </row>
    <row r="237" spans="1:14" ht="17.25" customHeight="1">
      <c r="A237" s="145" t="s">
        <v>91</v>
      </c>
      <c r="B237" s="144">
        <v>4440</v>
      </c>
      <c r="C237" s="143" t="s">
        <v>182</v>
      </c>
      <c r="D237" s="142">
        <v>112722</v>
      </c>
      <c r="E237" s="142">
        <v>5215</v>
      </c>
      <c r="F237" s="142">
        <v>0</v>
      </c>
      <c r="G237" s="142">
        <f t="shared" si="4"/>
        <v>117937</v>
      </c>
    </row>
    <row r="238" spans="1:14" ht="17.25" customHeight="1">
      <c r="A238" s="145" t="s">
        <v>91</v>
      </c>
      <c r="B238" s="144">
        <v>4710</v>
      </c>
      <c r="C238" s="143" t="s">
        <v>160</v>
      </c>
      <c r="D238" s="142">
        <v>6295</v>
      </c>
      <c r="E238" s="142">
        <v>1989</v>
      </c>
      <c r="F238" s="142">
        <v>0</v>
      </c>
      <c r="G238" s="142">
        <f t="shared" si="4"/>
        <v>8284</v>
      </c>
    </row>
    <row r="239" spans="1:14" ht="17.25" customHeight="1">
      <c r="A239" s="145" t="s">
        <v>91</v>
      </c>
      <c r="B239" s="144">
        <v>4790</v>
      </c>
      <c r="C239" s="143" t="s">
        <v>181</v>
      </c>
      <c r="D239" s="142">
        <v>3091915</v>
      </c>
      <c r="E239" s="142">
        <v>132560</v>
      </c>
      <c r="F239" s="142">
        <v>0</v>
      </c>
      <c r="G239" s="142">
        <f t="shared" si="4"/>
        <v>3224475</v>
      </c>
    </row>
    <row r="240" spans="1:14" s="146" customFormat="1" ht="17.25" customHeight="1">
      <c r="A240" s="151">
        <v>85410</v>
      </c>
      <c r="B240" s="150" t="s">
        <v>91</v>
      </c>
      <c r="C240" s="149" t="s">
        <v>180</v>
      </c>
      <c r="D240" s="148">
        <v>1914934</v>
      </c>
      <c r="E240" s="148">
        <f>SUM(E241:E242)</f>
        <v>112195</v>
      </c>
      <c r="F240" s="148">
        <v>0</v>
      </c>
      <c r="G240" s="148">
        <f t="shared" si="4"/>
        <v>2027129</v>
      </c>
      <c r="H240" s="147"/>
      <c r="I240" s="147"/>
      <c r="J240" s="147"/>
      <c r="K240" s="147"/>
      <c r="L240" s="147"/>
      <c r="M240" s="147"/>
      <c r="N240" s="147"/>
    </row>
    <row r="241" spans="1:14" ht="17.25" customHeight="1">
      <c r="A241" s="145" t="s">
        <v>91</v>
      </c>
      <c r="B241" s="144">
        <v>6050</v>
      </c>
      <c r="C241" s="143" t="s">
        <v>152</v>
      </c>
      <c r="D241" s="142">
        <v>0</v>
      </c>
      <c r="E241" s="142">
        <v>91000</v>
      </c>
      <c r="F241" s="142">
        <v>0</v>
      </c>
      <c r="G241" s="142">
        <f t="shared" si="4"/>
        <v>91000</v>
      </c>
    </row>
    <row r="242" spans="1:14" ht="17.25" customHeight="1">
      <c r="A242" s="145" t="s">
        <v>91</v>
      </c>
      <c r="B242" s="144">
        <v>6060</v>
      </c>
      <c r="C242" s="143" t="s">
        <v>151</v>
      </c>
      <c r="D242" s="142">
        <v>0</v>
      </c>
      <c r="E242" s="142">
        <v>21195</v>
      </c>
      <c r="F242" s="142">
        <v>0</v>
      </c>
      <c r="G242" s="142">
        <f t="shared" si="4"/>
        <v>21195</v>
      </c>
    </row>
    <row r="243" spans="1:14" s="146" customFormat="1" ht="17.25" customHeight="1">
      <c r="A243" s="151">
        <v>85416</v>
      </c>
      <c r="B243" s="150" t="s">
        <v>91</v>
      </c>
      <c r="C243" s="149" t="s">
        <v>179</v>
      </c>
      <c r="D243" s="148">
        <v>4626312</v>
      </c>
      <c r="E243" s="148">
        <f>SUM(E244:E259)</f>
        <v>163020</v>
      </c>
      <c r="F243" s="148">
        <v>0</v>
      </c>
      <c r="G243" s="148">
        <f t="shared" si="4"/>
        <v>4789332</v>
      </c>
      <c r="H243" s="147"/>
      <c r="I243" s="147"/>
      <c r="J243" s="147"/>
      <c r="K243" s="147"/>
      <c r="L243" s="147"/>
      <c r="M243" s="147"/>
      <c r="N243" s="147"/>
    </row>
    <row r="244" spans="1:14" ht="17.25" customHeight="1">
      <c r="A244" s="145" t="s">
        <v>91</v>
      </c>
      <c r="B244" s="144">
        <v>4017</v>
      </c>
      <c r="C244" s="143" t="s">
        <v>157</v>
      </c>
      <c r="D244" s="142">
        <v>336513</v>
      </c>
      <c r="E244" s="142">
        <v>81287</v>
      </c>
      <c r="F244" s="142">
        <v>0</v>
      </c>
      <c r="G244" s="142">
        <f t="shared" si="4"/>
        <v>417800</v>
      </c>
    </row>
    <row r="245" spans="1:14" ht="17.25" customHeight="1">
      <c r="A245" s="145" t="s">
        <v>91</v>
      </c>
      <c r="B245" s="144">
        <v>4019</v>
      </c>
      <c r="C245" s="143" t="s">
        <v>157</v>
      </c>
      <c r="D245" s="142">
        <v>59386</v>
      </c>
      <c r="E245" s="142">
        <v>14344</v>
      </c>
      <c r="F245" s="142">
        <v>0</v>
      </c>
      <c r="G245" s="142">
        <f t="shared" si="4"/>
        <v>73730</v>
      </c>
    </row>
    <row r="246" spans="1:14" ht="17.25" customHeight="1">
      <c r="A246" s="145" t="s">
        <v>91</v>
      </c>
      <c r="B246" s="144">
        <v>4117</v>
      </c>
      <c r="C246" s="143" t="s">
        <v>163</v>
      </c>
      <c r="D246" s="142">
        <v>57846</v>
      </c>
      <c r="E246" s="142">
        <v>13973</v>
      </c>
      <c r="F246" s="142">
        <v>0</v>
      </c>
      <c r="G246" s="142">
        <f t="shared" si="4"/>
        <v>71819</v>
      </c>
    </row>
    <row r="247" spans="1:14" ht="17.25" customHeight="1">
      <c r="A247" s="145" t="s">
        <v>91</v>
      </c>
      <c r="B247" s="144">
        <v>4119</v>
      </c>
      <c r="C247" s="143" t="s">
        <v>163</v>
      </c>
      <c r="D247" s="142">
        <v>10209</v>
      </c>
      <c r="E247" s="142">
        <v>2466</v>
      </c>
      <c r="F247" s="142">
        <v>0</v>
      </c>
      <c r="G247" s="142">
        <f t="shared" si="4"/>
        <v>12675</v>
      </c>
    </row>
    <row r="248" spans="1:14" ht="17.25" customHeight="1">
      <c r="A248" s="145" t="s">
        <v>91</v>
      </c>
      <c r="B248" s="144">
        <v>4127</v>
      </c>
      <c r="C248" s="143" t="s">
        <v>162</v>
      </c>
      <c r="D248" s="142">
        <v>8245</v>
      </c>
      <c r="E248" s="142">
        <v>1991</v>
      </c>
      <c r="F248" s="142">
        <v>0</v>
      </c>
      <c r="G248" s="142">
        <f t="shared" si="4"/>
        <v>10236</v>
      </c>
    </row>
    <row r="249" spans="1:14" ht="17.25" customHeight="1">
      <c r="A249" s="145" t="s">
        <v>91</v>
      </c>
      <c r="B249" s="144">
        <v>4129</v>
      </c>
      <c r="C249" s="143" t="s">
        <v>162</v>
      </c>
      <c r="D249" s="142">
        <v>1455</v>
      </c>
      <c r="E249" s="142">
        <v>352</v>
      </c>
      <c r="F249" s="142">
        <v>0</v>
      </c>
      <c r="G249" s="142">
        <f t="shared" si="4"/>
        <v>1807</v>
      </c>
    </row>
    <row r="250" spans="1:14" ht="17.25" customHeight="1">
      <c r="A250" s="145" t="s">
        <v>91</v>
      </c>
      <c r="B250" s="144">
        <v>4217</v>
      </c>
      <c r="C250" s="143" t="s">
        <v>154</v>
      </c>
      <c r="D250" s="142">
        <v>9246</v>
      </c>
      <c r="E250" s="142">
        <v>5100</v>
      </c>
      <c r="F250" s="142">
        <v>0</v>
      </c>
      <c r="G250" s="142">
        <f t="shared" si="4"/>
        <v>14346</v>
      </c>
    </row>
    <row r="251" spans="1:14" ht="17.25" customHeight="1">
      <c r="A251" s="145" t="s">
        <v>91</v>
      </c>
      <c r="B251" s="144">
        <v>4219</v>
      </c>
      <c r="C251" s="143" t="s">
        <v>154</v>
      </c>
      <c r="D251" s="142">
        <v>1631</v>
      </c>
      <c r="E251" s="142">
        <v>900</v>
      </c>
      <c r="F251" s="142">
        <v>0</v>
      </c>
      <c r="G251" s="142">
        <f t="shared" si="4"/>
        <v>2531</v>
      </c>
    </row>
    <row r="252" spans="1:14" ht="17.25" customHeight="1">
      <c r="A252" s="145" t="s">
        <v>91</v>
      </c>
      <c r="B252" s="144">
        <v>4277</v>
      </c>
      <c r="C252" s="143" t="s">
        <v>178</v>
      </c>
      <c r="D252" s="142">
        <v>588</v>
      </c>
      <c r="E252" s="142">
        <v>589</v>
      </c>
      <c r="F252" s="142">
        <v>0</v>
      </c>
      <c r="G252" s="142">
        <f t="shared" si="4"/>
        <v>1177</v>
      </c>
    </row>
    <row r="253" spans="1:14" ht="17.25" customHeight="1">
      <c r="A253" s="145" t="s">
        <v>91</v>
      </c>
      <c r="B253" s="144">
        <v>4279</v>
      </c>
      <c r="C253" s="143" t="s">
        <v>178</v>
      </c>
      <c r="D253" s="142">
        <v>104</v>
      </c>
      <c r="E253" s="142">
        <v>104</v>
      </c>
      <c r="F253" s="142">
        <v>0</v>
      </c>
      <c r="G253" s="142">
        <f t="shared" si="4"/>
        <v>208</v>
      </c>
    </row>
    <row r="254" spans="1:14" ht="17.25" customHeight="1">
      <c r="A254" s="145" t="s">
        <v>91</v>
      </c>
      <c r="B254" s="144">
        <v>4307</v>
      </c>
      <c r="C254" s="143" t="s">
        <v>147</v>
      </c>
      <c r="D254" s="142">
        <v>69848</v>
      </c>
      <c r="E254" s="142">
        <v>30919</v>
      </c>
      <c r="F254" s="142">
        <v>0</v>
      </c>
      <c r="G254" s="142">
        <f t="shared" si="4"/>
        <v>100767</v>
      </c>
    </row>
    <row r="255" spans="1:14" ht="17.25" customHeight="1">
      <c r="A255" s="145" t="s">
        <v>91</v>
      </c>
      <c r="B255" s="144">
        <v>4309</v>
      </c>
      <c r="C255" s="143" t="s">
        <v>147</v>
      </c>
      <c r="D255" s="142">
        <v>12326</v>
      </c>
      <c r="E255" s="142">
        <v>5455</v>
      </c>
      <c r="F255" s="142">
        <v>0</v>
      </c>
      <c r="G255" s="142">
        <f t="shared" si="4"/>
        <v>17781</v>
      </c>
    </row>
    <row r="256" spans="1:14" ht="28.5" customHeight="1">
      <c r="A256" s="145" t="s">
        <v>91</v>
      </c>
      <c r="B256" s="144">
        <v>4407</v>
      </c>
      <c r="C256" s="143" t="s">
        <v>177</v>
      </c>
      <c r="D256" s="142">
        <v>3490</v>
      </c>
      <c r="E256" s="142">
        <v>3489</v>
      </c>
      <c r="F256" s="142">
        <v>0</v>
      </c>
      <c r="G256" s="142">
        <f t="shared" si="4"/>
        <v>6979</v>
      </c>
    </row>
    <row r="257" spans="1:14" ht="28.5" customHeight="1">
      <c r="A257" s="145" t="s">
        <v>91</v>
      </c>
      <c r="B257" s="144">
        <v>4409</v>
      </c>
      <c r="C257" s="143" t="s">
        <v>177</v>
      </c>
      <c r="D257" s="142">
        <v>616</v>
      </c>
      <c r="E257" s="142">
        <v>616</v>
      </c>
      <c r="F257" s="142">
        <v>0</v>
      </c>
      <c r="G257" s="142">
        <f t="shared" si="4"/>
        <v>1232</v>
      </c>
    </row>
    <row r="258" spans="1:14" ht="19.5" customHeight="1">
      <c r="A258" s="145" t="s">
        <v>91</v>
      </c>
      <c r="B258" s="144">
        <v>4717</v>
      </c>
      <c r="C258" s="143" t="s">
        <v>160</v>
      </c>
      <c r="D258" s="142">
        <v>4088</v>
      </c>
      <c r="E258" s="142">
        <v>1219</v>
      </c>
      <c r="F258" s="142">
        <v>0</v>
      </c>
      <c r="G258" s="142">
        <f t="shared" si="4"/>
        <v>5307</v>
      </c>
    </row>
    <row r="259" spans="1:14" ht="19.5" customHeight="1">
      <c r="A259" s="145" t="s">
        <v>91</v>
      </c>
      <c r="B259" s="144">
        <v>4719</v>
      </c>
      <c r="C259" s="143" t="s">
        <v>160</v>
      </c>
      <c r="D259" s="142">
        <v>721</v>
      </c>
      <c r="E259" s="142">
        <v>216</v>
      </c>
      <c r="F259" s="142">
        <v>0</v>
      </c>
      <c r="G259" s="142">
        <f t="shared" si="4"/>
        <v>937</v>
      </c>
    </row>
    <row r="260" spans="1:14" s="146" customFormat="1" ht="19.5" customHeight="1">
      <c r="A260" s="151">
        <v>85446</v>
      </c>
      <c r="B260" s="150" t="s">
        <v>91</v>
      </c>
      <c r="C260" s="149" t="s">
        <v>176</v>
      </c>
      <c r="D260" s="148">
        <v>122605</v>
      </c>
      <c r="E260" s="148">
        <v>0</v>
      </c>
      <c r="F260" s="148">
        <f>SUM(F261:F262)</f>
        <v>3200</v>
      </c>
      <c r="G260" s="148">
        <f t="shared" si="4"/>
        <v>119405</v>
      </c>
      <c r="H260" s="147"/>
      <c r="I260" s="147"/>
      <c r="J260" s="147"/>
      <c r="K260" s="147"/>
      <c r="L260" s="147"/>
      <c r="M260" s="147"/>
      <c r="N260" s="147"/>
    </row>
    <row r="261" spans="1:14" ht="19.5" customHeight="1">
      <c r="A261" s="145" t="s">
        <v>91</v>
      </c>
      <c r="B261" s="144">
        <v>4300</v>
      </c>
      <c r="C261" s="143" t="s">
        <v>147</v>
      </c>
      <c r="D261" s="142">
        <v>45632</v>
      </c>
      <c r="E261" s="142">
        <v>0</v>
      </c>
      <c r="F261" s="142">
        <v>1200</v>
      </c>
      <c r="G261" s="142">
        <f t="shared" si="4"/>
        <v>44432</v>
      </c>
    </row>
    <row r="262" spans="1:14" ht="28.5" customHeight="1">
      <c r="A262" s="145" t="s">
        <v>91</v>
      </c>
      <c r="B262" s="144">
        <v>4700</v>
      </c>
      <c r="C262" s="143" t="s">
        <v>175</v>
      </c>
      <c r="D262" s="142">
        <v>76973</v>
      </c>
      <c r="E262" s="142">
        <v>0</v>
      </c>
      <c r="F262" s="142">
        <v>2000</v>
      </c>
      <c r="G262" s="142">
        <f t="shared" si="4"/>
        <v>74973</v>
      </c>
    </row>
    <row r="263" spans="1:14" s="146" customFormat="1" ht="19.5" customHeight="1">
      <c r="A263" s="151">
        <v>85495</v>
      </c>
      <c r="B263" s="150" t="s">
        <v>91</v>
      </c>
      <c r="C263" s="149" t="s">
        <v>115</v>
      </c>
      <c r="D263" s="148">
        <v>1917642</v>
      </c>
      <c r="E263" s="148">
        <f>SUM(E264:E265)</f>
        <v>2560900</v>
      </c>
      <c r="F263" s="148">
        <v>0</v>
      </c>
      <c r="G263" s="148">
        <f t="shared" si="4"/>
        <v>4478542</v>
      </c>
      <c r="H263" s="147"/>
      <c r="I263" s="147"/>
      <c r="J263" s="147"/>
      <c r="K263" s="147"/>
      <c r="L263" s="147"/>
      <c r="M263" s="147"/>
      <c r="N263" s="147"/>
    </row>
    <row r="264" spans="1:14" ht="19.5" customHeight="1">
      <c r="A264" s="141" t="s">
        <v>91</v>
      </c>
      <c r="B264" s="140">
        <v>4300</v>
      </c>
      <c r="C264" s="139" t="s">
        <v>147</v>
      </c>
      <c r="D264" s="138">
        <v>90000</v>
      </c>
      <c r="E264" s="138">
        <v>260900</v>
      </c>
      <c r="F264" s="138">
        <v>0</v>
      </c>
      <c r="G264" s="138">
        <f t="shared" si="4"/>
        <v>350900</v>
      </c>
    </row>
    <row r="265" spans="1:14" ht="54.75" customHeight="1">
      <c r="A265" s="728" t="s">
        <v>91</v>
      </c>
      <c r="B265" s="729">
        <v>6230</v>
      </c>
      <c r="C265" s="730" t="s">
        <v>174</v>
      </c>
      <c r="D265" s="731">
        <v>300000</v>
      </c>
      <c r="E265" s="731">
        <v>2300000</v>
      </c>
      <c r="F265" s="731">
        <v>0</v>
      </c>
      <c r="G265" s="731">
        <f t="shared" si="4"/>
        <v>2600000</v>
      </c>
    </row>
    <row r="266" spans="1:14" s="146" customFormat="1" ht="21.75" customHeight="1">
      <c r="A266" s="155" t="s">
        <v>65</v>
      </c>
      <c r="B266" s="154" t="s">
        <v>91</v>
      </c>
      <c r="C266" s="153" t="s">
        <v>66</v>
      </c>
      <c r="D266" s="152">
        <v>11824941.619999999</v>
      </c>
      <c r="E266" s="152">
        <f>E267+E269+E271+E273</f>
        <v>159436.39000000001</v>
      </c>
      <c r="F266" s="152">
        <f>F267+F269+F271+F273</f>
        <v>53000</v>
      </c>
      <c r="G266" s="152">
        <f t="shared" si="4"/>
        <v>11931378.01</v>
      </c>
      <c r="H266" s="147"/>
      <c r="I266" s="147"/>
      <c r="J266" s="147"/>
      <c r="K266" s="147"/>
      <c r="L266" s="147"/>
      <c r="M266" s="147"/>
      <c r="N266" s="147"/>
    </row>
    <row r="267" spans="1:14" s="146" customFormat="1" ht="15" customHeight="1">
      <c r="A267" s="151">
        <v>90007</v>
      </c>
      <c r="B267" s="150" t="s">
        <v>91</v>
      </c>
      <c r="C267" s="149" t="s">
        <v>130</v>
      </c>
      <c r="D267" s="148">
        <v>427333.33</v>
      </c>
      <c r="E267" s="148">
        <f>E268</f>
        <v>155000</v>
      </c>
      <c r="F267" s="148">
        <v>0</v>
      </c>
      <c r="G267" s="148">
        <f t="shared" ref="G267:G330" si="5">D267+E267-F267</f>
        <v>582333.33000000007</v>
      </c>
      <c r="H267" s="147"/>
      <c r="I267" s="147"/>
      <c r="J267" s="147"/>
      <c r="K267" s="147"/>
      <c r="L267" s="147"/>
      <c r="M267" s="147"/>
      <c r="N267" s="147"/>
    </row>
    <row r="268" spans="1:14" ht="15" customHeight="1">
      <c r="A268" s="145" t="s">
        <v>91</v>
      </c>
      <c r="B268" s="144">
        <v>4300</v>
      </c>
      <c r="C268" s="143" t="s">
        <v>147</v>
      </c>
      <c r="D268" s="142">
        <v>427333.33</v>
      </c>
      <c r="E268" s="142">
        <v>155000</v>
      </c>
      <c r="F268" s="142">
        <v>0</v>
      </c>
      <c r="G268" s="142">
        <f t="shared" si="5"/>
        <v>582333.33000000007</v>
      </c>
    </row>
    <row r="269" spans="1:14" s="146" customFormat="1" ht="29.25" customHeight="1">
      <c r="A269" s="151">
        <v>90020</v>
      </c>
      <c r="B269" s="150" t="s">
        <v>91</v>
      </c>
      <c r="C269" s="149" t="s">
        <v>173</v>
      </c>
      <c r="D269" s="148">
        <v>47500</v>
      </c>
      <c r="E269" s="148">
        <f>E270</f>
        <v>1623.61</v>
      </c>
      <c r="F269" s="148">
        <v>0</v>
      </c>
      <c r="G269" s="148">
        <f t="shared" si="5"/>
        <v>49123.61</v>
      </c>
      <c r="H269" s="147"/>
      <c r="I269" s="147"/>
      <c r="J269" s="147"/>
      <c r="K269" s="147"/>
      <c r="L269" s="147"/>
      <c r="M269" s="147"/>
      <c r="N269" s="147"/>
    </row>
    <row r="270" spans="1:14" ht="15.75" customHeight="1">
      <c r="A270" s="145" t="s">
        <v>91</v>
      </c>
      <c r="B270" s="144">
        <v>4010</v>
      </c>
      <c r="C270" s="143" t="s">
        <v>157</v>
      </c>
      <c r="D270" s="142">
        <v>28836</v>
      </c>
      <c r="E270" s="142">
        <v>1623.61</v>
      </c>
      <c r="F270" s="142">
        <v>0</v>
      </c>
      <c r="G270" s="142">
        <f t="shared" si="5"/>
        <v>30459.61</v>
      </c>
    </row>
    <row r="271" spans="1:14" s="146" customFormat="1" ht="15.75" customHeight="1">
      <c r="A271" s="151">
        <v>90026</v>
      </c>
      <c r="B271" s="150" t="s">
        <v>91</v>
      </c>
      <c r="C271" s="149" t="s">
        <v>172</v>
      </c>
      <c r="D271" s="148">
        <v>1572642</v>
      </c>
      <c r="E271" s="148">
        <f>E272</f>
        <v>113.39</v>
      </c>
      <c r="F271" s="148">
        <v>0</v>
      </c>
      <c r="G271" s="148">
        <f t="shared" si="5"/>
        <v>1572755.39</v>
      </c>
      <c r="H271" s="147"/>
      <c r="I271" s="147"/>
      <c r="J271" s="147"/>
      <c r="K271" s="147"/>
      <c r="L271" s="147"/>
      <c r="M271" s="147"/>
      <c r="N271" s="147"/>
    </row>
    <row r="272" spans="1:14" ht="15.75" customHeight="1">
      <c r="A272" s="145" t="s">
        <v>91</v>
      </c>
      <c r="B272" s="144">
        <v>4210</v>
      </c>
      <c r="C272" s="143" t="s">
        <v>154</v>
      </c>
      <c r="D272" s="142">
        <v>25160</v>
      </c>
      <c r="E272" s="142">
        <v>113.39</v>
      </c>
      <c r="F272" s="142">
        <v>0</v>
      </c>
      <c r="G272" s="142">
        <f t="shared" si="5"/>
        <v>25273.39</v>
      </c>
    </row>
    <row r="273" spans="1:14" s="146" customFormat="1" ht="15.75" customHeight="1">
      <c r="A273" s="151">
        <v>90095</v>
      </c>
      <c r="B273" s="150" t="s">
        <v>91</v>
      </c>
      <c r="C273" s="149" t="s">
        <v>115</v>
      </c>
      <c r="D273" s="148">
        <v>7694700</v>
      </c>
      <c r="E273" s="148">
        <f>SUM(E274:E275)</f>
        <v>2699.39</v>
      </c>
      <c r="F273" s="148">
        <f>SUM(F274:F275)</f>
        <v>53000</v>
      </c>
      <c r="G273" s="148">
        <f t="shared" si="5"/>
        <v>7644399.3899999997</v>
      </c>
      <c r="H273" s="147"/>
      <c r="I273" s="147"/>
      <c r="J273" s="147"/>
      <c r="K273" s="147"/>
      <c r="L273" s="147"/>
      <c r="M273" s="147"/>
      <c r="N273" s="147"/>
    </row>
    <row r="274" spans="1:14" ht="15.75" customHeight="1">
      <c r="A274" s="145" t="s">
        <v>91</v>
      </c>
      <c r="B274" s="144">
        <v>4210</v>
      </c>
      <c r="C274" s="143" t="s">
        <v>154</v>
      </c>
      <c r="D274" s="142">
        <v>26900</v>
      </c>
      <c r="E274" s="142">
        <v>2699.39</v>
      </c>
      <c r="F274" s="142">
        <v>0</v>
      </c>
      <c r="G274" s="142">
        <f t="shared" si="5"/>
        <v>29599.39</v>
      </c>
    </row>
    <row r="275" spans="1:14" ht="71.25" customHeight="1">
      <c r="A275" s="145" t="s">
        <v>91</v>
      </c>
      <c r="B275" s="144">
        <v>6209</v>
      </c>
      <c r="C275" s="143" t="s">
        <v>171</v>
      </c>
      <c r="D275" s="142">
        <v>1035000</v>
      </c>
      <c r="E275" s="142">
        <v>0</v>
      </c>
      <c r="F275" s="142">
        <v>53000</v>
      </c>
      <c r="G275" s="142">
        <f t="shared" si="5"/>
        <v>982000</v>
      </c>
    </row>
    <row r="276" spans="1:14" s="146" customFormat="1">
      <c r="A276" s="155" t="s">
        <v>67</v>
      </c>
      <c r="B276" s="154" t="s">
        <v>91</v>
      </c>
      <c r="C276" s="153" t="s">
        <v>68</v>
      </c>
      <c r="D276" s="152">
        <v>211725378</v>
      </c>
      <c r="E276" s="152">
        <f>E277+E281+E285+E288+E291+E310</f>
        <v>37372251</v>
      </c>
      <c r="F276" s="152">
        <f>F277+F281+F285+F288+F291+F310</f>
        <v>742496</v>
      </c>
      <c r="G276" s="152">
        <f t="shared" si="5"/>
        <v>248355133</v>
      </c>
      <c r="H276" s="147"/>
      <c r="I276" s="147"/>
      <c r="J276" s="147"/>
      <c r="K276" s="147"/>
      <c r="L276" s="147"/>
      <c r="M276" s="147"/>
      <c r="N276" s="147"/>
    </row>
    <row r="277" spans="1:14" s="146" customFormat="1">
      <c r="A277" s="151">
        <v>92106</v>
      </c>
      <c r="B277" s="150" t="s">
        <v>91</v>
      </c>
      <c r="C277" s="149" t="s">
        <v>170</v>
      </c>
      <c r="D277" s="148">
        <v>102339913</v>
      </c>
      <c r="E277" s="148">
        <f>SUM(E278:E280)</f>
        <v>2560883</v>
      </c>
      <c r="F277" s="148">
        <f>SUM(F278:F280)</f>
        <v>261144</v>
      </c>
      <c r="G277" s="148">
        <f t="shared" si="5"/>
        <v>104639652</v>
      </c>
      <c r="H277" s="147"/>
      <c r="I277" s="147"/>
      <c r="J277" s="147"/>
      <c r="K277" s="147"/>
      <c r="L277" s="147"/>
      <c r="M277" s="147"/>
      <c r="N277" s="147"/>
    </row>
    <row r="278" spans="1:14" ht="27.75" customHeight="1">
      <c r="A278" s="145" t="s">
        <v>91</v>
      </c>
      <c r="B278" s="144">
        <v>2480</v>
      </c>
      <c r="C278" s="143" t="s">
        <v>167</v>
      </c>
      <c r="D278" s="142">
        <v>56913368</v>
      </c>
      <c r="E278" s="142">
        <v>1540000</v>
      </c>
      <c r="F278" s="142">
        <v>0</v>
      </c>
      <c r="G278" s="142">
        <f t="shared" si="5"/>
        <v>58453368</v>
      </c>
    </row>
    <row r="279" spans="1:14" ht="27.75" customHeight="1">
      <c r="A279" s="145" t="s">
        <v>91</v>
      </c>
      <c r="B279" s="144">
        <v>2800</v>
      </c>
      <c r="C279" s="143" t="s">
        <v>159</v>
      </c>
      <c r="D279" s="142">
        <v>876035</v>
      </c>
      <c r="E279" s="142">
        <v>0</v>
      </c>
      <c r="F279" s="142">
        <v>261144</v>
      </c>
      <c r="G279" s="142">
        <f t="shared" si="5"/>
        <v>614891</v>
      </c>
    </row>
    <row r="280" spans="1:14" ht="55.5" customHeight="1">
      <c r="A280" s="145" t="s">
        <v>91</v>
      </c>
      <c r="B280" s="144">
        <v>6220</v>
      </c>
      <c r="C280" s="143" t="s">
        <v>158</v>
      </c>
      <c r="D280" s="142">
        <v>44550510</v>
      </c>
      <c r="E280" s="142">
        <v>1020883</v>
      </c>
      <c r="F280" s="142">
        <v>0</v>
      </c>
      <c r="G280" s="142">
        <f t="shared" si="5"/>
        <v>45571393</v>
      </c>
    </row>
    <row r="281" spans="1:14" s="146" customFormat="1" ht="17.25" customHeight="1">
      <c r="A281" s="151">
        <v>92109</v>
      </c>
      <c r="B281" s="150" t="s">
        <v>91</v>
      </c>
      <c r="C281" s="149" t="s">
        <v>169</v>
      </c>
      <c r="D281" s="148">
        <v>13909475</v>
      </c>
      <c r="E281" s="148">
        <f>SUM(E282:E284)</f>
        <v>627888</v>
      </c>
      <c r="F281" s="148">
        <v>0</v>
      </c>
      <c r="G281" s="148">
        <f t="shared" si="5"/>
        <v>14537363</v>
      </c>
      <c r="H281" s="147"/>
      <c r="I281" s="147"/>
      <c r="J281" s="147"/>
      <c r="K281" s="147"/>
      <c r="L281" s="147"/>
      <c r="M281" s="147"/>
      <c r="N281" s="147"/>
    </row>
    <row r="282" spans="1:14" ht="28.5" customHeight="1">
      <c r="A282" s="145" t="s">
        <v>91</v>
      </c>
      <c r="B282" s="144">
        <v>2480</v>
      </c>
      <c r="C282" s="143" t="s">
        <v>167</v>
      </c>
      <c r="D282" s="142">
        <v>10889556</v>
      </c>
      <c r="E282" s="142">
        <v>212694</v>
      </c>
      <c r="F282" s="142">
        <v>0</v>
      </c>
      <c r="G282" s="142">
        <f t="shared" si="5"/>
        <v>11102250</v>
      </c>
    </row>
    <row r="283" spans="1:14" ht="28.5" customHeight="1">
      <c r="A283" s="145" t="s">
        <v>91</v>
      </c>
      <c r="B283" s="144">
        <v>2800</v>
      </c>
      <c r="C283" s="143" t="s">
        <v>159</v>
      </c>
      <c r="D283" s="142">
        <v>453108</v>
      </c>
      <c r="E283" s="142">
        <v>62345</v>
      </c>
      <c r="F283" s="142">
        <v>0</v>
      </c>
      <c r="G283" s="142">
        <f t="shared" si="5"/>
        <v>515453</v>
      </c>
    </row>
    <row r="284" spans="1:14" ht="60" customHeight="1">
      <c r="A284" s="145" t="s">
        <v>91</v>
      </c>
      <c r="B284" s="144">
        <v>6220</v>
      </c>
      <c r="C284" s="143" t="s">
        <v>158</v>
      </c>
      <c r="D284" s="142">
        <v>2566811</v>
      </c>
      <c r="E284" s="142">
        <v>352849</v>
      </c>
      <c r="F284" s="142">
        <v>0</v>
      </c>
      <c r="G284" s="142">
        <f t="shared" si="5"/>
        <v>2919660</v>
      </c>
    </row>
    <row r="285" spans="1:14" s="146" customFormat="1" ht="18" customHeight="1">
      <c r="A285" s="151">
        <v>92110</v>
      </c>
      <c r="B285" s="150" t="s">
        <v>91</v>
      </c>
      <c r="C285" s="149" t="s">
        <v>168</v>
      </c>
      <c r="D285" s="148">
        <v>3541000</v>
      </c>
      <c r="E285" s="148">
        <f>SUM(E286:E287)</f>
        <v>66000</v>
      </c>
      <c r="F285" s="148">
        <v>0</v>
      </c>
      <c r="G285" s="148">
        <f t="shared" si="5"/>
        <v>3607000</v>
      </c>
      <c r="H285" s="147"/>
      <c r="I285" s="147"/>
      <c r="J285" s="147"/>
      <c r="K285" s="147"/>
      <c r="L285" s="147"/>
      <c r="M285" s="147"/>
      <c r="N285" s="147"/>
    </row>
    <row r="286" spans="1:14" ht="29.25" customHeight="1">
      <c r="A286" s="145" t="s">
        <v>91</v>
      </c>
      <c r="B286" s="144">
        <v>2480</v>
      </c>
      <c r="C286" s="143" t="s">
        <v>167</v>
      </c>
      <c r="D286" s="142">
        <v>3290000</v>
      </c>
      <c r="E286" s="142">
        <v>50000</v>
      </c>
      <c r="F286" s="142">
        <v>0</v>
      </c>
      <c r="G286" s="142">
        <f t="shared" si="5"/>
        <v>3340000</v>
      </c>
    </row>
    <row r="287" spans="1:14" ht="29.25" customHeight="1">
      <c r="A287" s="145" t="s">
        <v>91</v>
      </c>
      <c r="B287" s="144">
        <v>2800</v>
      </c>
      <c r="C287" s="143" t="s">
        <v>159</v>
      </c>
      <c r="D287" s="142">
        <v>251000</v>
      </c>
      <c r="E287" s="142">
        <v>16000</v>
      </c>
      <c r="F287" s="142">
        <v>0</v>
      </c>
      <c r="G287" s="142">
        <f t="shared" si="5"/>
        <v>267000</v>
      </c>
    </row>
    <row r="288" spans="1:14" s="146" customFormat="1" ht="15.75" customHeight="1">
      <c r="A288" s="151">
        <v>92116</v>
      </c>
      <c r="B288" s="150" t="s">
        <v>91</v>
      </c>
      <c r="C288" s="149" t="s">
        <v>131</v>
      </c>
      <c r="D288" s="148">
        <v>37093217</v>
      </c>
      <c r="E288" s="148">
        <f>SUM(E289:E290)</f>
        <v>468000</v>
      </c>
      <c r="F288" s="148">
        <v>0</v>
      </c>
      <c r="G288" s="148">
        <f t="shared" si="5"/>
        <v>37561217</v>
      </c>
      <c r="H288" s="147"/>
      <c r="I288" s="147"/>
      <c r="J288" s="147"/>
      <c r="K288" s="147"/>
      <c r="L288" s="147"/>
      <c r="M288" s="147"/>
      <c r="N288" s="147"/>
    </row>
    <row r="289" spans="1:14" ht="28.5" customHeight="1">
      <c r="A289" s="145" t="s">
        <v>91</v>
      </c>
      <c r="B289" s="144">
        <v>2480</v>
      </c>
      <c r="C289" s="143" t="s">
        <v>167</v>
      </c>
      <c r="D289" s="142">
        <v>27768790</v>
      </c>
      <c r="E289" s="142">
        <v>10000</v>
      </c>
      <c r="F289" s="142">
        <v>0</v>
      </c>
      <c r="G289" s="142">
        <f t="shared" si="5"/>
        <v>27778790</v>
      </c>
    </row>
    <row r="290" spans="1:14" ht="28.5" customHeight="1">
      <c r="A290" s="145" t="s">
        <v>91</v>
      </c>
      <c r="B290" s="144">
        <v>2800</v>
      </c>
      <c r="C290" s="143" t="s">
        <v>159</v>
      </c>
      <c r="D290" s="142">
        <v>254695</v>
      </c>
      <c r="E290" s="142">
        <v>458000</v>
      </c>
      <c r="F290" s="142">
        <v>0</v>
      </c>
      <c r="G290" s="142">
        <f t="shared" si="5"/>
        <v>712695</v>
      </c>
    </row>
    <row r="291" spans="1:14" s="146" customFormat="1" ht="16.5" customHeight="1">
      <c r="A291" s="151">
        <v>92120</v>
      </c>
      <c r="B291" s="150" t="s">
        <v>91</v>
      </c>
      <c r="C291" s="149" t="s">
        <v>166</v>
      </c>
      <c r="D291" s="148">
        <v>3972634</v>
      </c>
      <c r="E291" s="148">
        <f>SUM(E292:E309)</f>
        <v>31543638</v>
      </c>
      <c r="F291" s="148">
        <f>SUM(F292:F309)</f>
        <v>430510</v>
      </c>
      <c r="G291" s="148">
        <f t="shared" si="5"/>
        <v>35085762</v>
      </c>
      <c r="H291" s="147"/>
      <c r="I291" s="147"/>
      <c r="J291" s="147"/>
      <c r="K291" s="147"/>
      <c r="L291" s="147"/>
      <c r="M291" s="147"/>
      <c r="N291" s="147"/>
    </row>
    <row r="292" spans="1:14" ht="54" customHeight="1">
      <c r="A292" s="145" t="s">
        <v>91</v>
      </c>
      <c r="B292" s="144">
        <v>2720</v>
      </c>
      <c r="C292" s="143" t="s">
        <v>165</v>
      </c>
      <c r="D292" s="142">
        <v>1584758</v>
      </c>
      <c r="E292" s="142">
        <v>0</v>
      </c>
      <c r="F292" s="142">
        <v>419758</v>
      </c>
      <c r="G292" s="142">
        <f t="shared" si="5"/>
        <v>1165000</v>
      </c>
    </row>
    <row r="293" spans="1:14" ht="54" customHeight="1">
      <c r="A293" s="145" t="s">
        <v>91</v>
      </c>
      <c r="B293" s="144">
        <v>2727</v>
      </c>
      <c r="C293" s="143" t="s">
        <v>165</v>
      </c>
      <c r="D293" s="142">
        <v>1333771</v>
      </c>
      <c r="E293" s="142">
        <v>29561417</v>
      </c>
      <c r="F293" s="142">
        <v>0</v>
      </c>
      <c r="G293" s="142">
        <f t="shared" si="5"/>
        <v>30895188</v>
      </c>
    </row>
    <row r="294" spans="1:14" ht="54" customHeight="1">
      <c r="A294" s="145" t="s">
        <v>91</v>
      </c>
      <c r="B294" s="144">
        <v>2729</v>
      </c>
      <c r="C294" s="143" t="s">
        <v>165</v>
      </c>
      <c r="D294" s="142">
        <v>0</v>
      </c>
      <c r="E294" s="142">
        <v>428427</v>
      </c>
      <c r="F294" s="142">
        <v>0</v>
      </c>
      <c r="G294" s="142">
        <f t="shared" si="5"/>
        <v>428427</v>
      </c>
    </row>
    <row r="295" spans="1:14" ht="54" customHeight="1">
      <c r="A295" s="141" t="s">
        <v>91</v>
      </c>
      <c r="B295" s="140">
        <v>2730</v>
      </c>
      <c r="C295" s="139" t="s">
        <v>164</v>
      </c>
      <c r="D295" s="138">
        <v>295242</v>
      </c>
      <c r="E295" s="138">
        <v>0</v>
      </c>
      <c r="F295" s="138">
        <v>10752</v>
      </c>
      <c r="G295" s="138">
        <f t="shared" si="5"/>
        <v>284490</v>
      </c>
    </row>
    <row r="296" spans="1:14" ht="54" customHeight="1">
      <c r="A296" s="159" t="s">
        <v>91</v>
      </c>
      <c r="B296" s="158">
        <v>2737</v>
      </c>
      <c r="C296" s="157" t="s">
        <v>164</v>
      </c>
      <c r="D296" s="156">
        <v>0</v>
      </c>
      <c r="E296" s="156">
        <v>143667</v>
      </c>
      <c r="F296" s="156">
        <v>0</v>
      </c>
      <c r="G296" s="156">
        <f t="shared" si="5"/>
        <v>143667</v>
      </c>
    </row>
    <row r="297" spans="1:14" ht="54" customHeight="1">
      <c r="A297" s="145" t="s">
        <v>91</v>
      </c>
      <c r="B297" s="144">
        <v>2739</v>
      </c>
      <c r="C297" s="143" t="s">
        <v>164</v>
      </c>
      <c r="D297" s="142">
        <v>0</v>
      </c>
      <c r="E297" s="142">
        <v>2083</v>
      </c>
      <c r="F297" s="142">
        <v>0</v>
      </c>
      <c r="G297" s="142">
        <f t="shared" si="5"/>
        <v>2083</v>
      </c>
    </row>
    <row r="298" spans="1:14" ht="15.75" customHeight="1">
      <c r="A298" s="145" t="s">
        <v>91</v>
      </c>
      <c r="B298" s="144">
        <v>4017</v>
      </c>
      <c r="C298" s="143" t="s">
        <v>157</v>
      </c>
      <c r="D298" s="142">
        <v>280947</v>
      </c>
      <c r="E298" s="142">
        <v>686600</v>
      </c>
      <c r="F298" s="142">
        <v>0</v>
      </c>
      <c r="G298" s="142">
        <f t="shared" si="5"/>
        <v>967547</v>
      </c>
    </row>
    <row r="299" spans="1:14" ht="15.75" customHeight="1">
      <c r="A299" s="145" t="s">
        <v>91</v>
      </c>
      <c r="B299" s="144">
        <v>4019</v>
      </c>
      <c r="C299" s="143" t="s">
        <v>157</v>
      </c>
      <c r="D299" s="142">
        <v>49579</v>
      </c>
      <c r="E299" s="142">
        <v>121164</v>
      </c>
      <c r="F299" s="142">
        <v>0</v>
      </c>
      <c r="G299" s="142">
        <f t="shared" si="5"/>
        <v>170743</v>
      </c>
    </row>
    <row r="300" spans="1:14" ht="15.75" customHeight="1">
      <c r="A300" s="145" t="s">
        <v>91</v>
      </c>
      <c r="B300" s="144">
        <v>4117</v>
      </c>
      <c r="C300" s="143" t="s">
        <v>163</v>
      </c>
      <c r="D300" s="142">
        <v>48295</v>
      </c>
      <c r="E300" s="142">
        <v>118026</v>
      </c>
      <c r="F300" s="142">
        <v>0</v>
      </c>
      <c r="G300" s="142">
        <f t="shared" si="5"/>
        <v>166321</v>
      </c>
    </row>
    <row r="301" spans="1:14" ht="15.75" customHeight="1">
      <c r="A301" s="145" t="s">
        <v>91</v>
      </c>
      <c r="B301" s="144">
        <v>4119</v>
      </c>
      <c r="C301" s="143" t="s">
        <v>163</v>
      </c>
      <c r="D301" s="142">
        <v>8523</v>
      </c>
      <c r="E301" s="142">
        <v>20828</v>
      </c>
      <c r="F301" s="142">
        <v>0</v>
      </c>
      <c r="G301" s="142">
        <f t="shared" si="5"/>
        <v>29351</v>
      </c>
    </row>
    <row r="302" spans="1:14" ht="15.75" customHeight="1">
      <c r="A302" s="145" t="s">
        <v>91</v>
      </c>
      <c r="B302" s="144">
        <v>4127</v>
      </c>
      <c r="C302" s="143" t="s">
        <v>162</v>
      </c>
      <c r="D302" s="142">
        <v>7185</v>
      </c>
      <c r="E302" s="142">
        <v>16822</v>
      </c>
      <c r="F302" s="142">
        <v>0</v>
      </c>
      <c r="G302" s="142">
        <f t="shared" si="5"/>
        <v>24007</v>
      </c>
    </row>
    <row r="303" spans="1:14" ht="15.75" customHeight="1">
      <c r="A303" s="145" t="s">
        <v>91</v>
      </c>
      <c r="B303" s="144">
        <v>4129</v>
      </c>
      <c r="C303" s="143" t="s">
        <v>162</v>
      </c>
      <c r="D303" s="142">
        <v>1268</v>
      </c>
      <c r="E303" s="142">
        <v>2968</v>
      </c>
      <c r="F303" s="142">
        <v>0</v>
      </c>
      <c r="G303" s="142">
        <f t="shared" si="5"/>
        <v>4236</v>
      </c>
    </row>
    <row r="304" spans="1:14" ht="15.75" customHeight="1">
      <c r="A304" s="145" t="s">
        <v>91</v>
      </c>
      <c r="B304" s="144">
        <v>4267</v>
      </c>
      <c r="C304" s="143" t="s">
        <v>161</v>
      </c>
      <c r="D304" s="142">
        <v>55250</v>
      </c>
      <c r="E304" s="142">
        <v>51000</v>
      </c>
      <c r="F304" s="142">
        <v>0</v>
      </c>
      <c r="G304" s="142">
        <f t="shared" si="5"/>
        <v>106250</v>
      </c>
    </row>
    <row r="305" spans="1:14" ht="15.75" customHeight="1">
      <c r="A305" s="145" t="s">
        <v>91</v>
      </c>
      <c r="B305" s="144">
        <v>4269</v>
      </c>
      <c r="C305" s="143" t="s">
        <v>161</v>
      </c>
      <c r="D305" s="142">
        <v>9750</v>
      </c>
      <c r="E305" s="142">
        <v>9000</v>
      </c>
      <c r="F305" s="142">
        <v>0</v>
      </c>
      <c r="G305" s="142">
        <f t="shared" si="5"/>
        <v>18750</v>
      </c>
    </row>
    <row r="306" spans="1:14" ht="15.75" customHeight="1">
      <c r="A306" s="145" t="s">
        <v>91</v>
      </c>
      <c r="B306" s="144">
        <v>4307</v>
      </c>
      <c r="C306" s="143" t="s">
        <v>147</v>
      </c>
      <c r="D306" s="142">
        <v>163589</v>
      </c>
      <c r="E306" s="142">
        <v>314092</v>
      </c>
      <c r="F306" s="142">
        <v>0</v>
      </c>
      <c r="G306" s="142">
        <f t="shared" si="5"/>
        <v>477681</v>
      </c>
    </row>
    <row r="307" spans="1:14" ht="15.75" customHeight="1">
      <c r="A307" s="145" t="s">
        <v>91</v>
      </c>
      <c r="B307" s="144">
        <v>4309</v>
      </c>
      <c r="C307" s="143" t="s">
        <v>147</v>
      </c>
      <c r="D307" s="142">
        <v>28868</v>
      </c>
      <c r="E307" s="142">
        <v>55428</v>
      </c>
      <c r="F307" s="142">
        <v>0</v>
      </c>
      <c r="G307" s="142">
        <f t="shared" si="5"/>
        <v>84296</v>
      </c>
    </row>
    <row r="308" spans="1:14" ht="15.75" customHeight="1">
      <c r="A308" s="145" t="s">
        <v>91</v>
      </c>
      <c r="B308" s="144">
        <v>4717</v>
      </c>
      <c r="C308" s="143" t="s">
        <v>160</v>
      </c>
      <c r="D308" s="142">
        <v>4768</v>
      </c>
      <c r="E308" s="142">
        <v>10299</v>
      </c>
      <c r="F308" s="142">
        <v>0</v>
      </c>
      <c r="G308" s="142">
        <f t="shared" si="5"/>
        <v>15067</v>
      </c>
    </row>
    <row r="309" spans="1:14" ht="15.75" customHeight="1">
      <c r="A309" s="145" t="s">
        <v>91</v>
      </c>
      <c r="B309" s="144">
        <v>4719</v>
      </c>
      <c r="C309" s="143" t="s">
        <v>160</v>
      </c>
      <c r="D309" s="142">
        <v>841</v>
      </c>
      <c r="E309" s="142">
        <v>1817</v>
      </c>
      <c r="F309" s="142">
        <v>0</v>
      </c>
      <c r="G309" s="142">
        <f t="shared" si="5"/>
        <v>2658</v>
      </c>
    </row>
    <row r="310" spans="1:14" s="146" customFormat="1" ht="15.75" customHeight="1">
      <c r="A310" s="151">
        <v>92195</v>
      </c>
      <c r="B310" s="150" t="s">
        <v>91</v>
      </c>
      <c r="C310" s="149" t="s">
        <v>115</v>
      </c>
      <c r="D310" s="148">
        <v>13213636</v>
      </c>
      <c r="E310" s="148">
        <f>SUM(E311:E315)</f>
        <v>2105842</v>
      </c>
      <c r="F310" s="148">
        <f>SUM(F311:F315)</f>
        <v>50842</v>
      </c>
      <c r="G310" s="148">
        <f t="shared" si="5"/>
        <v>15268636</v>
      </c>
      <c r="H310" s="147"/>
      <c r="I310" s="147"/>
      <c r="J310" s="147"/>
      <c r="K310" s="147"/>
      <c r="L310" s="147"/>
      <c r="M310" s="147"/>
      <c r="N310" s="147"/>
    </row>
    <row r="311" spans="1:14" ht="33" customHeight="1">
      <c r="A311" s="145" t="s">
        <v>91</v>
      </c>
      <c r="B311" s="144">
        <v>2800</v>
      </c>
      <c r="C311" s="143" t="s">
        <v>159</v>
      </c>
      <c r="D311" s="142">
        <v>4325000</v>
      </c>
      <c r="E311" s="142">
        <v>0</v>
      </c>
      <c r="F311" s="142">
        <v>50842</v>
      </c>
      <c r="G311" s="142">
        <f t="shared" si="5"/>
        <v>4274158</v>
      </c>
    </row>
    <row r="312" spans="1:14" ht="15.75" customHeight="1">
      <c r="A312" s="145" t="s">
        <v>91</v>
      </c>
      <c r="B312" s="144">
        <v>4210</v>
      </c>
      <c r="C312" s="143" t="s">
        <v>154</v>
      </c>
      <c r="D312" s="142">
        <v>52000</v>
      </c>
      <c r="E312" s="142">
        <v>32000</v>
      </c>
      <c r="F312" s="142">
        <v>0</v>
      </c>
      <c r="G312" s="142">
        <f t="shared" si="5"/>
        <v>84000</v>
      </c>
    </row>
    <row r="313" spans="1:14" ht="15.75" customHeight="1">
      <c r="A313" s="145" t="s">
        <v>91</v>
      </c>
      <c r="B313" s="144">
        <v>4300</v>
      </c>
      <c r="C313" s="143" t="s">
        <v>147</v>
      </c>
      <c r="D313" s="142">
        <v>4900570</v>
      </c>
      <c r="E313" s="142">
        <v>1733000</v>
      </c>
      <c r="F313" s="142">
        <v>0</v>
      </c>
      <c r="G313" s="142">
        <f t="shared" si="5"/>
        <v>6633570</v>
      </c>
    </row>
    <row r="314" spans="1:14" ht="15.75" customHeight="1">
      <c r="A314" s="145" t="s">
        <v>91</v>
      </c>
      <c r="B314" s="144">
        <v>6050</v>
      </c>
      <c r="C314" s="143" t="s">
        <v>152</v>
      </c>
      <c r="D314" s="142">
        <v>1106594</v>
      </c>
      <c r="E314" s="142">
        <v>290000</v>
      </c>
      <c r="F314" s="142">
        <v>0</v>
      </c>
      <c r="G314" s="142">
        <f t="shared" si="5"/>
        <v>1396594</v>
      </c>
    </row>
    <row r="315" spans="1:14" ht="57" customHeight="1">
      <c r="A315" s="141" t="s">
        <v>91</v>
      </c>
      <c r="B315" s="140">
        <v>6220</v>
      </c>
      <c r="C315" s="139" t="s">
        <v>158</v>
      </c>
      <c r="D315" s="138">
        <v>0</v>
      </c>
      <c r="E315" s="138">
        <v>50842</v>
      </c>
      <c r="F315" s="138">
        <v>0</v>
      </c>
      <c r="G315" s="138">
        <f t="shared" si="5"/>
        <v>50842</v>
      </c>
    </row>
    <row r="316" spans="1:14" s="146" customFormat="1" ht="30.75" customHeight="1">
      <c r="A316" s="155" t="s">
        <v>27</v>
      </c>
      <c r="B316" s="154" t="s">
        <v>91</v>
      </c>
      <c r="C316" s="153" t="s">
        <v>69</v>
      </c>
      <c r="D316" s="152">
        <v>15238718</v>
      </c>
      <c r="E316" s="152">
        <f>E317</f>
        <v>3819778</v>
      </c>
      <c r="F316" s="152">
        <f>F317</f>
        <v>2600325</v>
      </c>
      <c r="G316" s="152">
        <f t="shared" si="5"/>
        <v>16458171</v>
      </c>
      <c r="H316" s="147"/>
      <c r="I316" s="147"/>
      <c r="J316" s="147"/>
      <c r="K316" s="147"/>
      <c r="L316" s="147"/>
      <c r="M316" s="147"/>
      <c r="N316" s="147"/>
    </row>
    <row r="317" spans="1:14" s="146" customFormat="1" ht="15.75" customHeight="1">
      <c r="A317" s="151">
        <v>92502</v>
      </c>
      <c r="B317" s="150" t="s">
        <v>91</v>
      </c>
      <c r="C317" s="149" t="s">
        <v>101</v>
      </c>
      <c r="D317" s="148">
        <v>15238718</v>
      </c>
      <c r="E317" s="148">
        <f>SUM(E318:E337)</f>
        <v>3819778</v>
      </c>
      <c r="F317" s="148">
        <f>SUM(F318:F337)</f>
        <v>2600325</v>
      </c>
      <c r="G317" s="148">
        <f t="shared" si="5"/>
        <v>16458171</v>
      </c>
      <c r="H317" s="147"/>
      <c r="I317" s="147"/>
      <c r="J317" s="147"/>
      <c r="K317" s="147"/>
      <c r="L317" s="147"/>
      <c r="M317" s="147"/>
      <c r="N317" s="147"/>
    </row>
    <row r="318" spans="1:14" ht="15.75" customHeight="1">
      <c r="A318" s="145" t="s">
        <v>91</v>
      </c>
      <c r="B318" s="144">
        <v>4017</v>
      </c>
      <c r="C318" s="143" t="s">
        <v>157</v>
      </c>
      <c r="D318" s="142">
        <v>60170</v>
      </c>
      <c r="E318" s="142">
        <v>829</v>
      </c>
      <c r="F318" s="142">
        <v>0</v>
      </c>
      <c r="G318" s="142">
        <f t="shared" si="5"/>
        <v>60999</v>
      </c>
    </row>
    <row r="319" spans="1:14" ht="15.75" customHeight="1">
      <c r="A319" s="145" t="s">
        <v>91</v>
      </c>
      <c r="B319" s="144">
        <v>4019</v>
      </c>
      <c r="C319" s="143" t="s">
        <v>157</v>
      </c>
      <c r="D319" s="142">
        <v>4885</v>
      </c>
      <c r="E319" s="142">
        <v>49</v>
      </c>
      <c r="F319" s="142">
        <v>0</v>
      </c>
      <c r="G319" s="142">
        <f t="shared" si="5"/>
        <v>4934</v>
      </c>
    </row>
    <row r="320" spans="1:14" ht="15.75" customHeight="1">
      <c r="A320" s="145" t="s">
        <v>91</v>
      </c>
      <c r="B320" s="144">
        <v>4047</v>
      </c>
      <c r="C320" s="143" t="s">
        <v>156</v>
      </c>
      <c r="D320" s="142">
        <v>1839</v>
      </c>
      <c r="E320" s="142">
        <v>0</v>
      </c>
      <c r="F320" s="142">
        <v>829</v>
      </c>
      <c r="G320" s="142">
        <f t="shared" si="5"/>
        <v>1010</v>
      </c>
    </row>
    <row r="321" spans="1:7" ht="15.75" customHeight="1">
      <c r="A321" s="145" t="s">
        <v>91</v>
      </c>
      <c r="B321" s="144">
        <v>4049</v>
      </c>
      <c r="C321" s="143" t="s">
        <v>156</v>
      </c>
      <c r="D321" s="142">
        <v>111</v>
      </c>
      <c r="E321" s="142">
        <v>0</v>
      </c>
      <c r="F321" s="142">
        <v>49</v>
      </c>
      <c r="G321" s="142">
        <f t="shared" si="5"/>
        <v>62</v>
      </c>
    </row>
    <row r="322" spans="1:7" ht="15.75" customHeight="1">
      <c r="A322" s="145" t="s">
        <v>91</v>
      </c>
      <c r="B322" s="144">
        <v>4170</v>
      </c>
      <c r="C322" s="143" t="s">
        <v>155</v>
      </c>
      <c r="D322" s="142">
        <v>248230</v>
      </c>
      <c r="E322" s="142">
        <v>0</v>
      </c>
      <c r="F322" s="142">
        <v>26000</v>
      </c>
      <c r="G322" s="142">
        <f t="shared" si="5"/>
        <v>222230</v>
      </c>
    </row>
    <row r="323" spans="1:7" ht="15.75" customHeight="1">
      <c r="A323" s="145" t="s">
        <v>91</v>
      </c>
      <c r="B323" s="144">
        <v>4177</v>
      </c>
      <c r="C323" s="143" t="s">
        <v>155</v>
      </c>
      <c r="D323" s="142">
        <v>53040</v>
      </c>
      <c r="E323" s="142">
        <v>0</v>
      </c>
      <c r="F323" s="142">
        <v>14144</v>
      </c>
      <c r="G323" s="142">
        <f t="shared" si="5"/>
        <v>38896</v>
      </c>
    </row>
    <row r="324" spans="1:7" ht="15.75" customHeight="1">
      <c r="A324" s="145" t="s">
        <v>91</v>
      </c>
      <c r="B324" s="144">
        <v>4179</v>
      </c>
      <c r="C324" s="143" t="s">
        <v>155</v>
      </c>
      <c r="D324" s="142">
        <v>7392</v>
      </c>
      <c r="E324" s="142">
        <v>0</v>
      </c>
      <c r="F324" s="142">
        <v>856</v>
      </c>
      <c r="G324" s="142">
        <f t="shared" si="5"/>
        <v>6536</v>
      </c>
    </row>
    <row r="325" spans="1:7" ht="15.75" customHeight="1">
      <c r="A325" s="145" t="s">
        <v>91</v>
      </c>
      <c r="B325" s="144">
        <v>4217</v>
      </c>
      <c r="C325" s="143" t="s">
        <v>154</v>
      </c>
      <c r="D325" s="142">
        <v>182883</v>
      </c>
      <c r="E325" s="142">
        <v>21460</v>
      </c>
      <c r="F325" s="142">
        <v>0</v>
      </c>
      <c r="G325" s="142">
        <f t="shared" si="5"/>
        <v>204343</v>
      </c>
    </row>
    <row r="326" spans="1:7" ht="15.75" customHeight="1">
      <c r="A326" s="145" t="s">
        <v>91</v>
      </c>
      <c r="B326" s="144">
        <v>4219</v>
      </c>
      <c r="C326" s="143" t="s">
        <v>154</v>
      </c>
      <c r="D326" s="142">
        <v>16297</v>
      </c>
      <c r="E326" s="142">
        <v>205388</v>
      </c>
      <c r="F326" s="142">
        <v>0</v>
      </c>
      <c r="G326" s="142">
        <f t="shared" si="5"/>
        <v>221685</v>
      </c>
    </row>
    <row r="327" spans="1:7" ht="15.75" customHeight="1">
      <c r="A327" s="145" t="s">
        <v>91</v>
      </c>
      <c r="B327" s="144">
        <v>4300</v>
      </c>
      <c r="C327" s="143" t="s">
        <v>147</v>
      </c>
      <c r="D327" s="142">
        <v>1370358</v>
      </c>
      <c r="E327" s="142">
        <v>0</v>
      </c>
      <c r="F327" s="142">
        <v>154238</v>
      </c>
      <c r="G327" s="142">
        <f t="shared" si="5"/>
        <v>1216120</v>
      </c>
    </row>
    <row r="328" spans="1:7" ht="15.75" customHeight="1">
      <c r="A328" s="145" t="s">
        <v>91</v>
      </c>
      <c r="B328" s="144">
        <v>4307</v>
      </c>
      <c r="C328" s="143" t="s">
        <v>147</v>
      </c>
      <c r="D328" s="142">
        <v>403721</v>
      </c>
      <c r="E328" s="142">
        <v>150327</v>
      </c>
      <c r="F328" s="142">
        <v>0</v>
      </c>
      <c r="G328" s="142">
        <f t="shared" si="5"/>
        <v>554048</v>
      </c>
    </row>
    <row r="329" spans="1:7" ht="15.75" customHeight="1">
      <c r="A329" s="145" t="s">
        <v>91</v>
      </c>
      <c r="B329" s="144">
        <v>4309</v>
      </c>
      <c r="C329" s="143" t="s">
        <v>147</v>
      </c>
      <c r="D329" s="142">
        <v>39492</v>
      </c>
      <c r="E329" s="142">
        <v>24566</v>
      </c>
      <c r="F329" s="142">
        <v>0</v>
      </c>
      <c r="G329" s="142">
        <f t="shared" si="5"/>
        <v>64058</v>
      </c>
    </row>
    <row r="330" spans="1:7" ht="15.75" customHeight="1">
      <c r="A330" s="145" t="s">
        <v>91</v>
      </c>
      <c r="B330" s="144">
        <v>4427</v>
      </c>
      <c r="C330" s="143" t="s">
        <v>153</v>
      </c>
      <c r="D330" s="142">
        <v>716</v>
      </c>
      <c r="E330" s="142">
        <v>0</v>
      </c>
      <c r="F330" s="142">
        <v>716</v>
      </c>
      <c r="G330" s="142">
        <f t="shared" si="5"/>
        <v>0</v>
      </c>
    </row>
    <row r="331" spans="1:7" ht="15.75" customHeight="1">
      <c r="A331" s="145" t="s">
        <v>91</v>
      </c>
      <c r="B331" s="144">
        <v>4429</v>
      </c>
      <c r="C331" s="143" t="s">
        <v>153</v>
      </c>
      <c r="D331" s="142">
        <v>43</v>
      </c>
      <c r="E331" s="142">
        <v>0</v>
      </c>
      <c r="F331" s="142">
        <v>43</v>
      </c>
      <c r="G331" s="142">
        <f t="shared" ref="G331:G341" si="6">D331+E331-F331</f>
        <v>0</v>
      </c>
    </row>
    <row r="332" spans="1:7" ht="15.75" customHeight="1">
      <c r="A332" s="145" t="s">
        <v>91</v>
      </c>
      <c r="B332" s="144">
        <v>6050</v>
      </c>
      <c r="C332" s="143" t="s">
        <v>152</v>
      </c>
      <c r="D332" s="142">
        <v>3771115</v>
      </c>
      <c r="E332" s="142">
        <v>0</v>
      </c>
      <c r="F332" s="142">
        <v>2225680</v>
      </c>
      <c r="G332" s="142">
        <f t="shared" si="6"/>
        <v>1545435</v>
      </c>
    </row>
    <row r="333" spans="1:7" ht="15.75" customHeight="1">
      <c r="A333" s="145" t="s">
        <v>91</v>
      </c>
      <c r="B333" s="144">
        <v>6057</v>
      </c>
      <c r="C333" s="143" t="s">
        <v>152</v>
      </c>
      <c r="D333" s="142">
        <v>1598574</v>
      </c>
      <c r="E333" s="142">
        <v>2647007</v>
      </c>
      <c r="F333" s="142">
        <v>0</v>
      </c>
      <c r="G333" s="142">
        <f t="shared" si="6"/>
        <v>4245581</v>
      </c>
    </row>
    <row r="334" spans="1:7" ht="15.75" customHeight="1">
      <c r="A334" s="145" t="s">
        <v>91</v>
      </c>
      <c r="B334" s="144">
        <v>6059</v>
      </c>
      <c r="C334" s="143" t="s">
        <v>152</v>
      </c>
      <c r="D334" s="142">
        <v>259224</v>
      </c>
      <c r="E334" s="142">
        <v>467370</v>
      </c>
      <c r="F334" s="142">
        <v>0</v>
      </c>
      <c r="G334" s="142">
        <f t="shared" si="6"/>
        <v>726594</v>
      </c>
    </row>
    <row r="335" spans="1:7" ht="15.75" customHeight="1">
      <c r="A335" s="145" t="s">
        <v>91</v>
      </c>
      <c r="B335" s="144">
        <v>6060</v>
      </c>
      <c r="C335" s="143" t="s">
        <v>151</v>
      </c>
      <c r="D335" s="142">
        <v>368228</v>
      </c>
      <c r="E335" s="142">
        <v>0</v>
      </c>
      <c r="F335" s="142">
        <v>177770</v>
      </c>
      <c r="G335" s="142">
        <f t="shared" si="6"/>
        <v>190458</v>
      </c>
    </row>
    <row r="336" spans="1:7" ht="15.75" customHeight="1">
      <c r="A336" s="145" t="s">
        <v>91</v>
      </c>
      <c r="B336" s="144">
        <v>6067</v>
      </c>
      <c r="C336" s="143" t="s">
        <v>151</v>
      </c>
      <c r="D336" s="142">
        <v>352319</v>
      </c>
      <c r="E336" s="142">
        <v>135647</v>
      </c>
      <c r="F336" s="142">
        <v>0</v>
      </c>
      <c r="G336" s="142">
        <f t="shared" si="6"/>
        <v>487966</v>
      </c>
    </row>
    <row r="337" spans="1:14" ht="15.75" customHeight="1">
      <c r="A337" s="145" t="s">
        <v>91</v>
      </c>
      <c r="B337" s="144">
        <v>6069</v>
      </c>
      <c r="C337" s="143" t="s">
        <v>151</v>
      </c>
      <c r="D337" s="142">
        <v>41297</v>
      </c>
      <c r="E337" s="142">
        <v>167135</v>
      </c>
      <c r="F337" s="142">
        <v>0</v>
      </c>
      <c r="G337" s="142">
        <f t="shared" si="6"/>
        <v>208432</v>
      </c>
    </row>
    <row r="338" spans="1:14" s="146" customFormat="1" ht="15.75" customHeight="1">
      <c r="A338" s="155" t="s">
        <v>150</v>
      </c>
      <c r="B338" s="154" t="s">
        <v>91</v>
      </c>
      <c r="C338" s="153" t="s">
        <v>149</v>
      </c>
      <c r="D338" s="152">
        <v>11716000</v>
      </c>
      <c r="E338" s="152">
        <f>E339</f>
        <v>1300000</v>
      </c>
      <c r="F338" s="152">
        <f>F339</f>
        <v>0</v>
      </c>
      <c r="G338" s="152">
        <f t="shared" si="6"/>
        <v>13016000</v>
      </c>
      <c r="H338" s="147"/>
      <c r="I338" s="147"/>
      <c r="J338" s="147"/>
      <c r="K338" s="147"/>
      <c r="L338" s="147"/>
      <c r="M338" s="147"/>
      <c r="N338" s="147"/>
    </row>
    <row r="339" spans="1:14" s="146" customFormat="1" ht="15.75" customHeight="1">
      <c r="A339" s="151">
        <v>92605</v>
      </c>
      <c r="B339" s="150" t="s">
        <v>91</v>
      </c>
      <c r="C339" s="149" t="s">
        <v>148</v>
      </c>
      <c r="D339" s="148">
        <v>11716000</v>
      </c>
      <c r="E339" s="148">
        <f>E340+E341</f>
        <v>1300000</v>
      </c>
      <c r="F339" s="148">
        <f>F340+F341</f>
        <v>0</v>
      </c>
      <c r="G339" s="148">
        <f t="shared" si="6"/>
        <v>13016000</v>
      </c>
      <c r="H339" s="147"/>
      <c r="I339" s="147"/>
      <c r="J339" s="147"/>
      <c r="K339" s="147"/>
      <c r="L339" s="147"/>
      <c r="M339" s="147"/>
      <c r="N339" s="147"/>
    </row>
    <row r="340" spans="1:14" ht="15.75" customHeight="1">
      <c r="A340" s="145" t="s">
        <v>91</v>
      </c>
      <c r="B340" s="144">
        <v>4300</v>
      </c>
      <c r="C340" s="143" t="s">
        <v>147</v>
      </c>
      <c r="D340" s="142">
        <v>500000</v>
      </c>
      <c r="E340" s="142">
        <v>200000</v>
      </c>
      <c r="F340" s="142">
        <v>0</v>
      </c>
      <c r="G340" s="142">
        <f t="shared" si="6"/>
        <v>700000</v>
      </c>
    </row>
    <row r="341" spans="1:14" ht="15.75" customHeight="1">
      <c r="A341" s="141" t="s">
        <v>91</v>
      </c>
      <c r="B341" s="140">
        <v>4430</v>
      </c>
      <c r="C341" s="139" t="s">
        <v>146</v>
      </c>
      <c r="D341" s="138">
        <v>0</v>
      </c>
      <c r="E341" s="138">
        <v>1100000</v>
      </c>
      <c r="F341" s="138">
        <v>0</v>
      </c>
      <c r="G341" s="138">
        <f t="shared" si="6"/>
        <v>1100000</v>
      </c>
    </row>
  </sheetData>
  <sheetProtection password="C25B" sheet="1" objects="1" scenarios="1"/>
  <mergeCells count="5">
    <mergeCell ref="A5:G5"/>
    <mergeCell ref="B7:B8"/>
    <mergeCell ref="C7:C8"/>
    <mergeCell ref="E7:E8"/>
    <mergeCell ref="F7:F8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3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64"/>
  <sheetViews>
    <sheetView view="pageBreakPreview" topLeftCell="A38" zoomScaleSheetLayoutView="100" workbookViewId="0">
      <selection activeCell="A56" sqref="A56:C56"/>
    </sheetView>
  </sheetViews>
  <sheetFormatPr defaultColWidth="16.75" defaultRowHeight="12.75"/>
  <cols>
    <col min="1" max="1" width="5.75" style="276" customWidth="1"/>
    <col min="2" max="2" width="5.875" style="276" customWidth="1"/>
    <col min="3" max="3" width="49.25" style="276" customWidth="1"/>
    <col min="4" max="6" width="14.625" style="276" customWidth="1"/>
    <col min="7" max="250" width="10.375" style="276" customWidth="1"/>
    <col min="251" max="251" width="5.75" style="276" customWidth="1"/>
    <col min="252" max="252" width="5.875" style="276" customWidth="1"/>
    <col min="253" max="253" width="34.125" style="276" customWidth="1"/>
    <col min="254" max="254" width="16.25" style="276" customWidth="1"/>
    <col min="255" max="256" width="16.75" style="276"/>
    <col min="257" max="257" width="5.75" style="276" customWidth="1"/>
    <col min="258" max="258" width="5.875" style="276" customWidth="1"/>
    <col min="259" max="259" width="55.875" style="276" customWidth="1"/>
    <col min="260" max="260" width="32.25" style="276" customWidth="1"/>
    <col min="261" max="261" width="16.375" style="276" customWidth="1"/>
    <col min="262" max="506" width="10.375" style="276" customWidth="1"/>
    <col min="507" max="507" width="5.75" style="276" customWidth="1"/>
    <col min="508" max="508" width="5.875" style="276" customWidth="1"/>
    <col min="509" max="509" width="34.125" style="276" customWidth="1"/>
    <col min="510" max="510" width="16.25" style="276" customWidth="1"/>
    <col min="511" max="512" width="16.75" style="276"/>
    <col min="513" max="513" width="5.75" style="276" customWidth="1"/>
    <col min="514" max="514" width="5.875" style="276" customWidth="1"/>
    <col min="515" max="515" width="55.875" style="276" customWidth="1"/>
    <col min="516" max="516" width="32.25" style="276" customWidth="1"/>
    <col min="517" max="517" width="16.375" style="276" customWidth="1"/>
    <col min="518" max="762" width="10.375" style="276" customWidth="1"/>
    <col min="763" max="763" width="5.75" style="276" customWidth="1"/>
    <col min="764" max="764" width="5.875" style="276" customWidth="1"/>
    <col min="765" max="765" width="34.125" style="276" customWidth="1"/>
    <col min="766" max="766" width="16.25" style="276" customWidth="1"/>
    <col min="767" max="768" width="16.75" style="276"/>
    <col min="769" max="769" width="5.75" style="276" customWidth="1"/>
    <col min="770" max="770" width="5.875" style="276" customWidth="1"/>
    <col min="771" max="771" width="55.875" style="276" customWidth="1"/>
    <col min="772" max="772" width="32.25" style="276" customWidth="1"/>
    <col min="773" max="773" width="16.375" style="276" customWidth="1"/>
    <col min="774" max="1018" width="10.375" style="276" customWidth="1"/>
    <col min="1019" max="1019" width="5.75" style="276" customWidth="1"/>
    <col min="1020" max="1020" width="5.875" style="276" customWidth="1"/>
    <col min="1021" max="1021" width="34.125" style="276" customWidth="1"/>
    <col min="1022" max="1022" width="16.25" style="276" customWidth="1"/>
    <col min="1023" max="1024" width="16.75" style="276"/>
    <col min="1025" max="1025" width="5.75" style="276" customWidth="1"/>
    <col min="1026" max="1026" width="5.875" style="276" customWidth="1"/>
    <col min="1027" max="1027" width="55.875" style="276" customWidth="1"/>
    <col min="1028" max="1028" width="32.25" style="276" customWidth="1"/>
    <col min="1029" max="1029" width="16.375" style="276" customWidth="1"/>
    <col min="1030" max="1274" width="10.375" style="276" customWidth="1"/>
    <col min="1275" max="1275" width="5.75" style="276" customWidth="1"/>
    <col min="1276" max="1276" width="5.875" style="276" customWidth="1"/>
    <col min="1277" max="1277" width="34.125" style="276" customWidth="1"/>
    <col min="1278" max="1278" width="16.25" style="276" customWidth="1"/>
    <col min="1279" max="1280" width="16.75" style="276"/>
    <col min="1281" max="1281" width="5.75" style="276" customWidth="1"/>
    <col min="1282" max="1282" width="5.875" style="276" customWidth="1"/>
    <col min="1283" max="1283" width="55.875" style="276" customWidth="1"/>
    <col min="1284" max="1284" width="32.25" style="276" customWidth="1"/>
    <col min="1285" max="1285" width="16.375" style="276" customWidth="1"/>
    <col min="1286" max="1530" width="10.375" style="276" customWidth="1"/>
    <col min="1531" max="1531" width="5.75" style="276" customWidth="1"/>
    <col min="1532" max="1532" width="5.875" style="276" customWidth="1"/>
    <col min="1533" max="1533" width="34.125" style="276" customWidth="1"/>
    <col min="1534" max="1534" width="16.25" style="276" customWidth="1"/>
    <col min="1535" max="1536" width="16.75" style="276"/>
    <col min="1537" max="1537" width="5.75" style="276" customWidth="1"/>
    <col min="1538" max="1538" width="5.875" style="276" customWidth="1"/>
    <col min="1539" max="1539" width="55.875" style="276" customWidth="1"/>
    <col min="1540" max="1540" width="32.25" style="276" customWidth="1"/>
    <col min="1541" max="1541" width="16.375" style="276" customWidth="1"/>
    <col min="1542" max="1786" width="10.375" style="276" customWidth="1"/>
    <col min="1787" max="1787" width="5.75" style="276" customWidth="1"/>
    <col min="1788" max="1788" width="5.875" style="276" customWidth="1"/>
    <col min="1789" max="1789" width="34.125" style="276" customWidth="1"/>
    <col min="1790" max="1790" width="16.25" style="276" customWidth="1"/>
    <col min="1791" max="1792" width="16.75" style="276"/>
    <col min="1793" max="1793" width="5.75" style="276" customWidth="1"/>
    <col min="1794" max="1794" width="5.875" style="276" customWidth="1"/>
    <col min="1795" max="1795" width="55.875" style="276" customWidth="1"/>
    <col min="1796" max="1796" width="32.25" style="276" customWidth="1"/>
    <col min="1797" max="1797" width="16.375" style="276" customWidth="1"/>
    <col min="1798" max="2042" width="10.375" style="276" customWidth="1"/>
    <col min="2043" max="2043" width="5.75" style="276" customWidth="1"/>
    <col min="2044" max="2044" width="5.875" style="276" customWidth="1"/>
    <col min="2045" max="2045" width="34.125" style="276" customWidth="1"/>
    <col min="2046" max="2046" width="16.25" style="276" customWidth="1"/>
    <col min="2047" max="2048" width="16.75" style="276"/>
    <col min="2049" max="2049" width="5.75" style="276" customWidth="1"/>
    <col min="2050" max="2050" width="5.875" style="276" customWidth="1"/>
    <col min="2051" max="2051" width="55.875" style="276" customWidth="1"/>
    <col min="2052" max="2052" width="32.25" style="276" customWidth="1"/>
    <col min="2053" max="2053" width="16.375" style="276" customWidth="1"/>
    <col min="2054" max="2298" width="10.375" style="276" customWidth="1"/>
    <col min="2299" max="2299" width="5.75" style="276" customWidth="1"/>
    <col min="2300" max="2300" width="5.875" style="276" customWidth="1"/>
    <col min="2301" max="2301" width="34.125" style="276" customWidth="1"/>
    <col min="2302" max="2302" width="16.25" style="276" customWidth="1"/>
    <col min="2303" max="2304" width="16.75" style="276"/>
    <col min="2305" max="2305" width="5.75" style="276" customWidth="1"/>
    <col min="2306" max="2306" width="5.875" style="276" customWidth="1"/>
    <col min="2307" max="2307" width="55.875" style="276" customWidth="1"/>
    <col min="2308" max="2308" width="32.25" style="276" customWidth="1"/>
    <col min="2309" max="2309" width="16.375" style="276" customWidth="1"/>
    <col min="2310" max="2554" width="10.375" style="276" customWidth="1"/>
    <col min="2555" max="2555" width="5.75" style="276" customWidth="1"/>
    <col min="2556" max="2556" width="5.875" style="276" customWidth="1"/>
    <col min="2557" max="2557" width="34.125" style="276" customWidth="1"/>
    <col min="2558" max="2558" width="16.25" style="276" customWidth="1"/>
    <col min="2559" max="2560" width="16.75" style="276"/>
    <col min="2561" max="2561" width="5.75" style="276" customWidth="1"/>
    <col min="2562" max="2562" width="5.875" style="276" customWidth="1"/>
    <col min="2563" max="2563" width="55.875" style="276" customWidth="1"/>
    <col min="2564" max="2564" width="32.25" style="276" customWidth="1"/>
    <col min="2565" max="2565" width="16.375" style="276" customWidth="1"/>
    <col min="2566" max="2810" width="10.375" style="276" customWidth="1"/>
    <col min="2811" max="2811" width="5.75" style="276" customWidth="1"/>
    <col min="2812" max="2812" width="5.875" style="276" customWidth="1"/>
    <col min="2813" max="2813" width="34.125" style="276" customWidth="1"/>
    <col min="2814" max="2814" width="16.25" style="276" customWidth="1"/>
    <col min="2815" max="2816" width="16.75" style="276"/>
    <col min="2817" max="2817" width="5.75" style="276" customWidth="1"/>
    <col min="2818" max="2818" width="5.875" style="276" customWidth="1"/>
    <col min="2819" max="2819" width="55.875" style="276" customWidth="1"/>
    <col min="2820" max="2820" width="32.25" style="276" customWidth="1"/>
    <col min="2821" max="2821" width="16.375" style="276" customWidth="1"/>
    <col min="2822" max="3066" width="10.375" style="276" customWidth="1"/>
    <col min="3067" max="3067" width="5.75" style="276" customWidth="1"/>
    <col min="3068" max="3068" width="5.875" style="276" customWidth="1"/>
    <col min="3069" max="3069" width="34.125" style="276" customWidth="1"/>
    <col min="3070" max="3070" width="16.25" style="276" customWidth="1"/>
    <col min="3071" max="3072" width="16.75" style="276"/>
    <col min="3073" max="3073" width="5.75" style="276" customWidth="1"/>
    <col min="3074" max="3074" width="5.875" style="276" customWidth="1"/>
    <col min="3075" max="3075" width="55.875" style="276" customWidth="1"/>
    <col min="3076" max="3076" width="32.25" style="276" customWidth="1"/>
    <col min="3077" max="3077" width="16.375" style="276" customWidth="1"/>
    <col min="3078" max="3322" width="10.375" style="276" customWidth="1"/>
    <col min="3323" max="3323" width="5.75" style="276" customWidth="1"/>
    <col min="3324" max="3324" width="5.875" style="276" customWidth="1"/>
    <col min="3325" max="3325" width="34.125" style="276" customWidth="1"/>
    <col min="3326" max="3326" width="16.25" style="276" customWidth="1"/>
    <col min="3327" max="3328" width="16.75" style="276"/>
    <col min="3329" max="3329" width="5.75" style="276" customWidth="1"/>
    <col min="3330" max="3330" width="5.875" style="276" customWidth="1"/>
    <col min="3331" max="3331" width="55.875" style="276" customWidth="1"/>
    <col min="3332" max="3332" width="32.25" style="276" customWidth="1"/>
    <col min="3333" max="3333" width="16.375" style="276" customWidth="1"/>
    <col min="3334" max="3578" width="10.375" style="276" customWidth="1"/>
    <col min="3579" max="3579" width="5.75" style="276" customWidth="1"/>
    <col min="3580" max="3580" width="5.875" style="276" customWidth="1"/>
    <col min="3581" max="3581" width="34.125" style="276" customWidth="1"/>
    <col min="3582" max="3582" width="16.25" style="276" customWidth="1"/>
    <col min="3583" max="3584" width="16.75" style="276"/>
    <col min="3585" max="3585" width="5.75" style="276" customWidth="1"/>
    <col min="3586" max="3586" width="5.875" style="276" customWidth="1"/>
    <col min="3587" max="3587" width="55.875" style="276" customWidth="1"/>
    <col min="3588" max="3588" width="32.25" style="276" customWidth="1"/>
    <col min="3589" max="3589" width="16.375" style="276" customWidth="1"/>
    <col min="3590" max="3834" width="10.375" style="276" customWidth="1"/>
    <col min="3835" max="3835" width="5.75" style="276" customWidth="1"/>
    <col min="3836" max="3836" width="5.875" style="276" customWidth="1"/>
    <col min="3837" max="3837" width="34.125" style="276" customWidth="1"/>
    <col min="3838" max="3838" width="16.25" style="276" customWidth="1"/>
    <col min="3839" max="3840" width="16.75" style="276"/>
    <col min="3841" max="3841" width="5.75" style="276" customWidth="1"/>
    <col min="3842" max="3842" width="5.875" style="276" customWidth="1"/>
    <col min="3843" max="3843" width="55.875" style="276" customWidth="1"/>
    <col min="3844" max="3844" width="32.25" style="276" customWidth="1"/>
    <col min="3845" max="3845" width="16.375" style="276" customWidth="1"/>
    <col min="3846" max="4090" width="10.375" style="276" customWidth="1"/>
    <col min="4091" max="4091" width="5.75" style="276" customWidth="1"/>
    <col min="4092" max="4092" width="5.875" style="276" customWidth="1"/>
    <col min="4093" max="4093" width="34.125" style="276" customWidth="1"/>
    <col min="4094" max="4094" width="16.25" style="276" customWidth="1"/>
    <col min="4095" max="4096" width="16.75" style="276"/>
    <col min="4097" max="4097" width="5.75" style="276" customWidth="1"/>
    <col min="4098" max="4098" width="5.875" style="276" customWidth="1"/>
    <col min="4099" max="4099" width="55.875" style="276" customWidth="1"/>
    <col min="4100" max="4100" width="32.25" style="276" customWidth="1"/>
    <col min="4101" max="4101" width="16.375" style="276" customWidth="1"/>
    <col min="4102" max="4346" width="10.375" style="276" customWidth="1"/>
    <col min="4347" max="4347" width="5.75" style="276" customWidth="1"/>
    <col min="4348" max="4348" width="5.875" style="276" customWidth="1"/>
    <col min="4349" max="4349" width="34.125" style="276" customWidth="1"/>
    <col min="4350" max="4350" width="16.25" style="276" customWidth="1"/>
    <col min="4351" max="4352" width="16.75" style="276"/>
    <col min="4353" max="4353" width="5.75" style="276" customWidth="1"/>
    <col min="4354" max="4354" width="5.875" style="276" customWidth="1"/>
    <col min="4355" max="4355" width="55.875" style="276" customWidth="1"/>
    <col min="4356" max="4356" width="32.25" style="276" customWidth="1"/>
    <col min="4357" max="4357" width="16.375" style="276" customWidth="1"/>
    <col min="4358" max="4602" width="10.375" style="276" customWidth="1"/>
    <col min="4603" max="4603" width="5.75" style="276" customWidth="1"/>
    <col min="4604" max="4604" width="5.875" style="276" customWidth="1"/>
    <col min="4605" max="4605" width="34.125" style="276" customWidth="1"/>
    <col min="4606" max="4606" width="16.25" style="276" customWidth="1"/>
    <col min="4607" max="4608" width="16.75" style="276"/>
    <col min="4609" max="4609" width="5.75" style="276" customWidth="1"/>
    <col min="4610" max="4610" width="5.875" style="276" customWidth="1"/>
    <col min="4611" max="4611" width="55.875" style="276" customWidth="1"/>
    <col min="4612" max="4612" width="32.25" style="276" customWidth="1"/>
    <col min="4613" max="4613" width="16.375" style="276" customWidth="1"/>
    <col min="4614" max="4858" width="10.375" style="276" customWidth="1"/>
    <col min="4859" max="4859" width="5.75" style="276" customWidth="1"/>
    <col min="4860" max="4860" width="5.875" style="276" customWidth="1"/>
    <col min="4861" max="4861" width="34.125" style="276" customWidth="1"/>
    <col min="4862" max="4862" width="16.25" style="276" customWidth="1"/>
    <col min="4863" max="4864" width="16.75" style="276"/>
    <col min="4865" max="4865" width="5.75" style="276" customWidth="1"/>
    <col min="4866" max="4866" width="5.875" style="276" customWidth="1"/>
    <col min="4867" max="4867" width="55.875" style="276" customWidth="1"/>
    <col min="4868" max="4868" width="32.25" style="276" customWidth="1"/>
    <col min="4869" max="4869" width="16.375" style="276" customWidth="1"/>
    <col min="4870" max="5114" width="10.375" style="276" customWidth="1"/>
    <col min="5115" max="5115" width="5.75" style="276" customWidth="1"/>
    <col min="5116" max="5116" width="5.875" style="276" customWidth="1"/>
    <col min="5117" max="5117" width="34.125" style="276" customWidth="1"/>
    <col min="5118" max="5118" width="16.25" style="276" customWidth="1"/>
    <col min="5119" max="5120" width="16.75" style="276"/>
    <col min="5121" max="5121" width="5.75" style="276" customWidth="1"/>
    <col min="5122" max="5122" width="5.875" style="276" customWidth="1"/>
    <col min="5123" max="5123" width="55.875" style="276" customWidth="1"/>
    <col min="5124" max="5124" width="32.25" style="276" customWidth="1"/>
    <col min="5125" max="5125" width="16.375" style="276" customWidth="1"/>
    <col min="5126" max="5370" width="10.375" style="276" customWidth="1"/>
    <col min="5371" max="5371" width="5.75" style="276" customWidth="1"/>
    <col min="5372" max="5372" width="5.875" style="276" customWidth="1"/>
    <col min="5373" max="5373" width="34.125" style="276" customWidth="1"/>
    <col min="5374" max="5374" width="16.25" style="276" customWidth="1"/>
    <col min="5375" max="5376" width="16.75" style="276"/>
    <col min="5377" max="5377" width="5.75" style="276" customWidth="1"/>
    <col min="5378" max="5378" width="5.875" style="276" customWidth="1"/>
    <col min="5379" max="5379" width="55.875" style="276" customWidth="1"/>
    <col min="5380" max="5380" width="32.25" style="276" customWidth="1"/>
    <col min="5381" max="5381" width="16.375" style="276" customWidth="1"/>
    <col min="5382" max="5626" width="10.375" style="276" customWidth="1"/>
    <col min="5627" max="5627" width="5.75" style="276" customWidth="1"/>
    <col min="5628" max="5628" width="5.875" style="276" customWidth="1"/>
    <col min="5629" max="5629" width="34.125" style="276" customWidth="1"/>
    <col min="5630" max="5630" width="16.25" style="276" customWidth="1"/>
    <col min="5631" max="5632" width="16.75" style="276"/>
    <col min="5633" max="5633" width="5.75" style="276" customWidth="1"/>
    <col min="5634" max="5634" width="5.875" style="276" customWidth="1"/>
    <col min="5635" max="5635" width="55.875" style="276" customWidth="1"/>
    <col min="5636" max="5636" width="32.25" style="276" customWidth="1"/>
    <col min="5637" max="5637" width="16.375" style="276" customWidth="1"/>
    <col min="5638" max="5882" width="10.375" style="276" customWidth="1"/>
    <col min="5883" max="5883" width="5.75" style="276" customWidth="1"/>
    <col min="5884" max="5884" width="5.875" style="276" customWidth="1"/>
    <col min="5885" max="5885" width="34.125" style="276" customWidth="1"/>
    <col min="5886" max="5886" width="16.25" style="276" customWidth="1"/>
    <col min="5887" max="5888" width="16.75" style="276"/>
    <col min="5889" max="5889" width="5.75" style="276" customWidth="1"/>
    <col min="5890" max="5890" width="5.875" style="276" customWidth="1"/>
    <col min="5891" max="5891" width="55.875" style="276" customWidth="1"/>
    <col min="5892" max="5892" width="32.25" style="276" customWidth="1"/>
    <col min="5893" max="5893" width="16.375" style="276" customWidth="1"/>
    <col min="5894" max="6138" width="10.375" style="276" customWidth="1"/>
    <col min="6139" max="6139" width="5.75" style="276" customWidth="1"/>
    <col min="6140" max="6140" width="5.875" style="276" customWidth="1"/>
    <col min="6141" max="6141" width="34.125" style="276" customWidth="1"/>
    <col min="6142" max="6142" width="16.25" style="276" customWidth="1"/>
    <col min="6143" max="6144" width="16.75" style="276"/>
    <col min="6145" max="6145" width="5.75" style="276" customWidth="1"/>
    <col min="6146" max="6146" width="5.875" style="276" customWidth="1"/>
    <col min="6147" max="6147" width="55.875" style="276" customWidth="1"/>
    <col min="6148" max="6148" width="32.25" style="276" customWidth="1"/>
    <col min="6149" max="6149" width="16.375" style="276" customWidth="1"/>
    <col min="6150" max="6394" width="10.375" style="276" customWidth="1"/>
    <col min="6395" max="6395" width="5.75" style="276" customWidth="1"/>
    <col min="6396" max="6396" width="5.875" style="276" customWidth="1"/>
    <col min="6397" max="6397" width="34.125" style="276" customWidth="1"/>
    <col min="6398" max="6398" width="16.25" style="276" customWidth="1"/>
    <col min="6399" max="6400" width="16.75" style="276"/>
    <col min="6401" max="6401" width="5.75" style="276" customWidth="1"/>
    <col min="6402" max="6402" width="5.875" style="276" customWidth="1"/>
    <col min="6403" max="6403" width="55.875" style="276" customWidth="1"/>
    <col min="6404" max="6404" width="32.25" style="276" customWidth="1"/>
    <col min="6405" max="6405" width="16.375" style="276" customWidth="1"/>
    <col min="6406" max="6650" width="10.375" style="276" customWidth="1"/>
    <col min="6651" max="6651" width="5.75" style="276" customWidth="1"/>
    <col min="6652" max="6652" width="5.875" style="276" customWidth="1"/>
    <col min="6653" max="6653" width="34.125" style="276" customWidth="1"/>
    <col min="6654" max="6654" width="16.25" style="276" customWidth="1"/>
    <col min="6655" max="6656" width="16.75" style="276"/>
    <col min="6657" max="6657" width="5.75" style="276" customWidth="1"/>
    <col min="6658" max="6658" width="5.875" style="276" customWidth="1"/>
    <col min="6659" max="6659" width="55.875" style="276" customWidth="1"/>
    <col min="6660" max="6660" width="32.25" style="276" customWidth="1"/>
    <col min="6661" max="6661" width="16.375" style="276" customWidth="1"/>
    <col min="6662" max="6906" width="10.375" style="276" customWidth="1"/>
    <col min="6907" max="6907" width="5.75" style="276" customWidth="1"/>
    <col min="6908" max="6908" width="5.875" style="276" customWidth="1"/>
    <col min="6909" max="6909" width="34.125" style="276" customWidth="1"/>
    <col min="6910" max="6910" width="16.25" style="276" customWidth="1"/>
    <col min="6911" max="6912" width="16.75" style="276"/>
    <col min="6913" max="6913" width="5.75" style="276" customWidth="1"/>
    <col min="6914" max="6914" width="5.875" style="276" customWidth="1"/>
    <col min="6915" max="6915" width="55.875" style="276" customWidth="1"/>
    <col min="6916" max="6916" width="32.25" style="276" customWidth="1"/>
    <col min="6917" max="6917" width="16.375" style="276" customWidth="1"/>
    <col min="6918" max="7162" width="10.375" style="276" customWidth="1"/>
    <col min="7163" max="7163" width="5.75" style="276" customWidth="1"/>
    <col min="7164" max="7164" width="5.875" style="276" customWidth="1"/>
    <col min="7165" max="7165" width="34.125" style="276" customWidth="1"/>
    <col min="7166" max="7166" width="16.25" style="276" customWidth="1"/>
    <col min="7167" max="7168" width="16.75" style="276"/>
    <col min="7169" max="7169" width="5.75" style="276" customWidth="1"/>
    <col min="7170" max="7170" width="5.875" style="276" customWidth="1"/>
    <col min="7171" max="7171" width="55.875" style="276" customWidth="1"/>
    <col min="7172" max="7172" width="32.25" style="276" customWidth="1"/>
    <col min="7173" max="7173" width="16.375" style="276" customWidth="1"/>
    <col min="7174" max="7418" width="10.375" style="276" customWidth="1"/>
    <col min="7419" max="7419" width="5.75" style="276" customWidth="1"/>
    <col min="7420" max="7420" width="5.875" style="276" customWidth="1"/>
    <col min="7421" max="7421" width="34.125" style="276" customWidth="1"/>
    <col min="7422" max="7422" width="16.25" style="276" customWidth="1"/>
    <col min="7423" max="7424" width="16.75" style="276"/>
    <col min="7425" max="7425" width="5.75" style="276" customWidth="1"/>
    <col min="7426" max="7426" width="5.875" style="276" customWidth="1"/>
    <col min="7427" max="7427" width="55.875" style="276" customWidth="1"/>
    <col min="7428" max="7428" width="32.25" style="276" customWidth="1"/>
    <col min="7429" max="7429" width="16.375" style="276" customWidth="1"/>
    <col min="7430" max="7674" width="10.375" style="276" customWidth="1"/>
    <col min="7675" max="7675" width="5.75" style="276" customWidth="1"/>
    <col min="7676" max="7676" width="5.875" style="276" customWidth="1"/>
    <col min="7677" max="7677" width="34.125" style="276" customWidth="1"/>
    <col min="7678" max="7678" width="16.25" style="276" customWidth="1"/>
    <col min="7679" max="7680" width="16.75" style="276"/>
    <col min="7681" max="7681" width="5.75" style="276" customWidth="1"/>
    <col min="7682" max="7682" width="5.875" style="276" customWidth="1"/>
    <col min="7683" max="7683" width="55.875" style="276" customWidth="1"/>
    <col min="7684" max="7684" width="32.25" style="276" customWidth="1"/>
    <col min="7685" max="7685" width="16.375" style="276" customWidth="1"/>
    <col min="7686" max="7930" width="10.375" style="276" customWidth="1"/>
    <col min="7931" max="7931" width="5.75" style="276" customWidth="1"/>
    <col min="7932" max="7932" width="5.875" style="276" customWidth="1"/>
    <col min="7933" max="7933" width="34.125" style="276" customWidth="1"/>
    <col min="7934" max="7934" width="16.25" style="276" customWidth="1"/>
    <col min="7935" max="7936" width="16.75" style="276"/>
    <col min="7937" max="7937" width="5.75" style="276" customWidth="1"/>
    <col min="7938" max="7938" width="5.875" style="276" customWidth="1"/>
    <col min="7939" max="7939" width="55.875" style="276" customWidth="1"/>
    <col min="7940" max="7940" width="32.25" style="276" customWidth="1"/>
    <col min="7941" max="7941" width="16.375" style="276" customWidth="1"/>
    <col min="7942" max="8186" width="10.375" style="276" customWidth="1"/>
    <col min="8187" max="8187" width="5.75" style="276" customWidth="1"/>
    <col min="8188" max="8188" width="5.875" style="276" customWidth="1"/>
    <col min="8189" max="8189" width="34.125" style="276" customWidth="1"/>
    <col min="8190" max="8190" width="16.25" style="276" customWidth="1"/>
    <col min="8191" max="8192" width="16.75" style="276"/>
    <col min="8193" max="8193" width="5.75" style="276" customWidth="1"/>
    <col min="8194" max="8194" width="5.875" style="276" customWidth="1"/>
    <col min="8195" max="8195" width="55.875" style="276" customWidth="1"/>
    <col min="8196" max="8196" width="32.25" style="276" customWidth="1"/>
    <col min="8197" max="8197" width="16.375" style="276" customWidth="1"/>
    <col min="8198" max="8442" width="10.375" style="276" customWidth="1"/>
    <col min="8443" max="8443" width="5.75" style="276" customWidth="1"/>
    <col min="8444" max="8444" width="5.875" style="276" customWidth="1"/>
    <col min="8445" max="8445" width="34.125" style="276" customWidth="1"/>
    <col min="8446" max="8446" width="16.25" style="276" customWidth="1"/>
    <col min="8447" max="8448" width="16.75" style="276"/>
    <col min="8449" max="8449" width="5.75" style="276" customWidth="1"/>
    <col min="8450" max="8450" width="5.875" style="276" customWidth="1"/>
    <col min="8451" max="8451" width="55.875" style="276" customWidth="1"/>
    <col min="8452" max="8452" width="32.25" style="276" customWidth="1"/>
    <col min="8453" max="8453" width="16.375" style="276" customWidth="1"/>
    <col min="8454" max="8698" width="10.375" style="276" customWidth="1"/>
    <col min="8699" max="8699" width="5.75" style="276" customWidth="1"/>
    <col min="8700" max="8700" width="5.875" style="276" customWidth="1"/>
    <col min="8701" max="8701" width="34.125" style="276" customWidth="1"/>
    <col min="8702" max="8702" width="16.25" style="276" customWidth="1"/>
    <col min="8703" max="8704" width="16.75" style="276"/>
    <col min="8705" max="8705" width="5.75" style="276" customWidth="1"/>
    <col min="8706" max="8706" width="5.875" style="276" customWidth="1"/>
    <col min="8707" max="8707" width="55.875" style="276" customWidth="1"/>
    <col min="8708" max="8708" width="32.25" style="276" customWidth="1"/>
    <col min="8709" max="8709" width="16.375" style="276" customWidth="1"/>
    <col min="8710" max="8954" width="10.375" style="276" customWidth="1"/>
    <col min="8955" max="8955" width="5.75" style="276" customWidth="1"/>
    <col min="8956" max="8956" width="5.875" style="276" customWidth="1"/>
    <col min="8957" max="8957" width="34.125" style="276" customWidth="1"/>
    <col min="8958" max="8958" width="16.25" style="276" customWidth="1"/>
    <col min="8959" max="8960" width="16.75" style="276"/>
    <col min="8961" max="8961" width="5.75" style="276" customWidth="1"/>
    <col min="8962" max="8962" width="5.875" style="276" customWidth="1"/>
    <col min="8963" max="8963" width="55.875" style="276" customWidth="1"/>
    <col min="8964" max="8964" width="32.25" style="276" customWidth="1"/>
    <col min="8965" max="8965" width="16.375" style="276" customWidth="1"/>
    <col min="8966" max="9210" width="10.375" style="276" customWidth="1"/>
    <col min="9211" max="9211" width="5.75" style="276" customWidth="1"/>
    <col min="9212" max="9212" width="5.875" style="276" customWidth="1"/>
    <col min="9213" max="9213" width="34.125" style="276" customWidth="1"/>
    <col min="9214" max="9214" width="16.25" style="276" customWidth="1"/>
    <col min="9215" max="9216" width="16.75" style="276"/>
    <col min="9217" max="9217" width="5.75" style="276" customWidth="1"/>
    <col min="9218" max="9218" width="5.875" style="276" customWidth="1"/>
    <col min="9219" max="9219" width="55.875" style="276" customWidth="1"/>
    <col min="9220" max="9220" width="32.25" style="276" customWidth="1"/>
    <col min="9221" max="9221" width="16.375" style="276" customWidth="1"/>
    <col min="9222" max="9466" width="10.375" style="276" customWidth="1"/>
    <col min="9467" max="9467" width="5.75" style="276" customWidth="1"/>
    <col min="9468" max="9468" width="5.875" style="276" customWidth="1"/>
    <col min="9469" max="9469" width="34.125" style="276" customWidth="1"/>
    <col min="9470" max="9470" width="16.25" style="276" customWidth="1"/>
    <col min="9471" max="9472" width="16.75" style="276"/>
    <col min="9473" max="9473" width="5.75" style="276" customWidth="1"/>
    <col min="9474" max="9474" width="5.875" style="276" customWidth="1"/>
    <col min="9475" max="9475" width="55.875" style="276" customWidth="1"/>
    <col min="9476" max="9476" width="32.25" style="276" customWidth="1"/>
    <col min="9477" max="9477" width="16.375" style="276" customWidth="1"/>
    <col min="9478" max="9722" width="10.375" style="276" customWidth="1"/>
    <col min="9723" max="9723" width="5.75" style="276" customWidth="1"/>
    <col min="9724" max="9724" width="5.875" style="276" customWidth="1"/>
    <col min="9725" max="9725" width="34.125" style="276" customWidth="1"/>
    <col min="9726" max="9726" width="16.25" style="276" customWidth="1"/>
    <col min="9727" max="9728" width="16.75" style="276"/>
    <col min="9729" max="9729" width="5.75" style="276" customWidth="1"/>
    <col min="9730" max="9730" width="5.875" style="276" customWidth="1"/>
    <col min="9731" max="9731" width="55.875" style="276" customWidth="1"/>
    <col min="9732" max="9732" width="32.25" style="276" customWidth="1"/>
    <col min="9733" max="9733" width="16.375" style="276" customWidth="1"/>
    <col min="9734" max="9978" width="10.375" style="276" customWidth="1"/>
    <col min="9979" max="9979" width="5.75" style="276" customWidth="1"/>
    <col min="9980" max="9980" width="5.875" style="276" customWidth="1"/>
    <col min="9981" max="9981" width="34.125" style="276" customWidth="1"/>
    <col min="9982" max="9982" width="16.25" style="276" customWidth="1"/>
    <col min="9983" max="9984" width="16.75" style="276"/>
    <col min="9985" max="9985" width="5.75" style="276" customWidth="1"/>
    <col min="9986" max="9986" width="5.875" style="276" customWidth="1"/>
    <col min="9987" max="9987" width="55.875" style="276" customWidth="1"/>
    <col min="9988" max="9988" width="32.25" style="276" customWidth="1"/>
    <col min="9989" max="9989" width="16.375" style="276" customWidth="1"/>
    <col min="9990" max="10234" width="10.375" style="276" customWidth="1"/>
    <col min="10235" max="10235" width="5.75" style="276" customWidth="1"/>
    <col min="10236" max="10236" width="5.875" style="276" customWidth="1"/>
    <col min="10237" max="10237" width="34.125" style="276" customWidth="1"/>
    <col min="10238" max="10238" width="16.25" style="276" customWidth="1"/>
    <col min="10239" max="10240" width="16.75" style="276"/>
    <col min="10241" max="10241" width="5.75" style="276" customWidth="1"/>
    <col min="10242" max="10242" width="5.875" style="276" customWidth="1"/>
    <col min="10243" max="10243" width="55.875" style="276" customWidth="1"/>
    <col min="10244" max="10244" width="32.25" style="276" customWidth="1"/>
    <col min="10245" max="10245" width="16.375" style="276" customWidth="1"/>
    <col min="10246" max="10490" width="10.375" style="276" customWidth="1"/>
    <col min="10491" max="10491" width="5.75" style="276" customWidth="1"/>
    <col min="10492" max="10492" width="5.875" style="276" customWidth="1"/>
    <col min="10493" max="10493" width="34.125" style="276" customWidth="1"/>
    <col min="10494" max="10494" width="16.25" style="276" customWidth="1"/>
    <col min="10495" max="10496" width="16.75" style="276"/>
    <col min="10497" max="10497" width="5.75" style="276" customWidth="1"/>
    <col min="10498" max="10498" width="5.875" style="276" customWidth="1"/>
    <col min="10499" max="10499" width="55.875" style="276" customWidth="1"/>
    <col min="10500" max="10500" width="32.25" style="276" customWidth="1"/>
    <col min="10501" max="10501" width="16.375" style="276" customWidth="1"/>
    <col min="10502" max="10746" width="10.375" style="276" customWidth="1"/>
    <col min="10747" max="10747" width="5.75" style="276" customWidth="1"/>
    <col min="10748" max="10748" width="5.875" style="276" customWidth="1"/>
    <col min="10749" max="10749" width="34.125" style="276" customWidth="1"/>
    <col min="10750" max="10750" width="16.25" style="276" customWidth="1"/>
    <col min="10751" max="10752" width="16.75" style="276"/>
    <col min="10753" max="10753" width="5.75" style="276" customWidth="1"/>
    <col min="10754" max="10754" width="5.875" style="276" customWidth="1"/>
    <col min="10755" max="10755" width="55.875" style="276" customWidth="1"/>
    <col min="10756" max="10756" width="32.25" style="276" customWidth="1"/>
    <col min="10757" max="10757" width="16.375" style="276" customWidth="1"/>
    <col min="10758" max="11002" width="10.375" style="276" customWidth="1"/>
    <col min="11003" max="11003" width="5.75" style="276" customWidth="1"/>
    <col min="11004" max="11004" width="5.875" style="276" customWidth="1"/>
    <col min="11005" max="11005" width="34.125" style="276" customWidth="1"/>
    <col min="11006" max="11006" width="16.25" style="276" customWidth="1"/>
    <col min="11007" max="11008" width="16.75" style="276"/>
    <col min="11009" max="11009" width="5.75" style="276" customWidth="1"/>
    <col min="11010" max="11010" width="5.875" style="276" customWidth="1"/>
    <col min="11011" max="11011" width="55.875" style="276" customWidth="1"/>
    <col min="11012" max="11012" width="32.25" style="276" customWidth="1"/>
    <col min="11013" max="11013" width="16.375" style="276" customWidth="1"/>
    <col min="11014" max="11258" width="10.375" style="276" customWidth="1"/>
    <col min="11259" max="11259" width="5.75" style="276" customWidth="1"/>
    <col min="11260" max="11260" width="5.875" style="276" customWidth="1"/>
    <col min="11261" max="11261" width="34.125" style="276" customWidth="1"/>
    <col min="11262" max="11262" width="16.25" style="276" customWidth="1"/>
    <col min="11263" max="11264" width="16.75" style="276"/>
    <col min="11265" max="11265" width="5.75" style="276" customWidth="1"/>
    <col min="11266" max="11266" width="5.875" style="276" customWidth="1"/>
    <col min="11267" max="11267" width="55.875" style="276" customWidth="1"/>
    <col min="11268" max="11268" width="32.25" style="276" customWidth="1"/>
    <col min="11269" max="11269" width="16.375" style="276" customWidth="1"/>
    <col min="11270" max="11514" width="10.375" style="276" customWidth="1"/>
    <col min="11515" max="11515" width="5.75" style="276" customWidth="1"/>
    <col min="11516" max="11516" width="5.875" style="276" customWidth="1"/>
    <col min="11517" max="11517" width="34.125" style="276" customWidth="1"/>
    <col min="11518" max="11518" width="16.25" style="276" customWidth="1"/>
    <col min="11519" max="11520" width="16.75" style="276"/>
    <col min="11521" max="11521" width="5.75" style="276" customWidth="1"/>
    <col min="11522" max="11522" width="5.875" style="276" customWidth="1"/>
    <col min="11523" max="11523" width="55.875" style="276" customWidth="1"/>
    <col min="11524" max="11524" width="32.25" style="276" customWidth="1"/>
    <col min="11525" max="11525" width="16.375" style="276" customWidth="1"/>
    <col min="11526" max="11770" width="10.375" style="276" customWidth="1"/>
    <col min="11771" max="11771" width="5.75" style="276" customWidth="1"/>
    <col min="11772" max="11772" width="5.875" style="276" customWidth="1"/>
    <col min="11773" max="11773" width="34.125" style="276" customWidth="1"/>
    <col min="11774" max="11774" width="16.25" style="276" customWidth="1"/>
    <col min="11775" max="11776" width="16.75" style="276"/>
    <col min="11777" max="11777" width="5.75" style="276" customWidth="1"/>
    <col min="11778" max="11778" width="5.875" style="276" customWidth="1"/>
    <col min="11779" max="11779" width="55.875" style="276" customWidth="1"/>
    <col min="11780" max="11780" width="32.25" style="276" customWidth="1"/>
    <col min="11781" max="11781" width="16.375" style="276" customWidth="1"/>
    <col min="11782" max="12026" width="10.375" style="276" customWidth="1"/>
    <col min="12027" max="12027" width="5.75" style="276" customWidth="1"/>
    <col min="12028" max="12028" width="5.875" style="276" customWidth="1"/>
    <col min="12029" max="12029" width="34.125" style="276" customWidth="1"/>
    <col min="12030" max="12030" width="16.25" style="276" customWidth="1"/>
    <col min="12031" max="12032" width="16.75" style="276"/>
    <col min="12033" max="12033" width="5.75" style="276" customWidth="1"/>
    <col min="12034" max="12034" width="5.875" style="276" customWidth="1"/>
    <col min="12035" max="12035" width="55.875" style="276" customWidth="1"/>
    <col min="12036" max="12036" width="32.25" style="276" customWidth="1"/>
    <col min="12037" max="12037" width="16.375" style="276" customWidth="1"/>
    <col min="12038" max="12282" width="10.375" style="276" customWidth="1"/>
    <col min="12283" max="12283" width="5.75" style="276" customWidth="1"/>
    <col min="12284" max="12284" width="5.875" style="276" customWidth="1"/>
    <col min="12285" max="12285" width="34.125" style="276" customWidth="1"/>
    <col min="12286" max="12286" width="16.25" style="276" customWidth="1"/>
    <col min="12287" max="12288" width="16.75" style="276"/>
    <col min="12289" max="12289" width="5.75" style="276" customWidth="1"/>
    <col min="12290" max="12290" width="5.875" style="276" customWidth="1"/>
    <col min="12291" max="12291" width="55.875" style="276" customWidth="1"/>
    <col min="12292" max="12292" width="32.25" style="276" customWidth="1"/>
    <col min="12293" max="12293" width="16.375" style="276" customWidth="1"/>
    <col min="12294" max="12538" width="10.375" style="276" customWidth="1"/>
    <col min="12539" max="12539" width="5.75" style="276" customWidth="1"/>
    <col min="12540" max="12540" width="5.875" style="276" customWidth="1"/>
    <col min="12541" max="12541" width="34.125" style="276" customWidth="1"/>
    <col min="12542" max="12542" width="16.25" style="276" customWidth="1"/>
    <col min="12543" max="12544" width="16.75" style="276"/>
    <col min="12545" max="12545" width="5.75" style="276" customWidth="1"/>
    <col min="12546" max="12546" width="5.875" style="276" customWidth="1"/>
    <col min="12547" max="12547" width="55.875" style="276" customWidth="1"/>
    <col min="12548" max="12548" width="32.25" style="276" customWidth="1"/>
    <col min="12549" max="12549" width="16.375" style="276" customWidth="1"/>
    <col min="12550" max="12794" width="10.375" style="276" customWidth="1"/>
    <col min="12795" max="12795" width="5.75" style="276" customWidth="1"/>
    <col min="12796" max="12796" width="5.875" style="276" customWidth="1"/>
    <col min="12797" max="12797" width="34.125" style="276" customWidth="1"/>
    <col min="12798" max="12798" width="16.25" style="276" customWidth="1"/>
    <col min="12799" max="12800" width="16.75" style="276"/>
    <col min="12801" max="12801" width="5.75" style="276" customWidth="1"/>
    <col min="12802" max="12802" width="5.875" style="276" customWidth="1"/>
    <col min="12803" max="12803" width="55.875" style="276" customWidth="1"/>
    <col min="12804" max="12804" width="32.25" style="276" customWidth="1"/>
    <col min="12805" max="12805" width="16.375" style="276" customWidth="1"/>
    <col min="12806" max="13050" width="10.375" style="276" customWidth="1"/>
    <col min="13051" max="13051" width="5.75" style="276" customWidth="1"/>
    <col min="13052" max="13052" width="5.875" style="276" customWidth="1"/>
    <col min="13053" max="13053" width="34.125" style="276" customWidth="1"/>
    <col min="13054" max="13054" width="16.25" style="276" customWidth="1"/>
    <col min="13055" max="13056" width="16.75" style="276"/>
    <col min="13057" max="13057" width="5.75" style="276" customWidth="1"/>
    <col min="13058" max="13058" width="5.875" style="276" customWidth="1"/>
    <col min="13059" max="13059" width="55.875" style="276" customWidth="1"/>
    <col min="13060" max="13060" width="32.25" style="276" customWidth="1"/>
    <col min="13061" max="13061" width="16.375" style="276" customWidth="1"/>
    <col min="13062" max="13306" width="10.375" style="276" customWidth="1"/>
    <col min="13307" max="13307" width="5.75" style="276" customWidth="1"/>
    <col min="13308" max="13308" width="5.875" style="276" customWidth="1"/>
    <col min="13309" max="13309" width="34.125" style="276" customWidth="1"/>
    <col min="13310" max="13310" width="16.25" style="276" customWidth="1"/>
    <col min="13311" max="13312" width="16.75" style="276"/>
    <col min="13313" max="13313" width="5.75" style="276" customWidth="1"/>
    <col min="13314" max="13314" width="5.875" style="276" customWidth="1"/>
    <col min="13315" max="13315" width="55.875" style="276" customWidth="1"/>
    <col min="13316" max="13316" width="32.25" style="276" customWidth="1"/>
    <col min="13317" max="13317" width="16.375" style="276" customWidth="1"/>
    <col min="13318" max="13562" width="10.375" style="276" customWidth="1"/>
    <col min="13563" max="13563" width="5.75" style="276" customWidth="1"/>
    <col min="13564" max="13564" width="5.875" style="276" customWidth="1"/>
    <col min="13565" max="13565" width="34.125" style="276" customWidth="1"/>
    <col min="13566" max="13566" width="16.25" style="276" customWidth="1"/>
    <col min="13567" max="13568" width="16.75" style="276"/>
    <col min="13569" max="13569" width="5.75" style="276" customWidth="1"/>
    <col min="13570" max="13570" width="5.875" style="276" customWidth="1"/>
    <col min="13571" max="13571" width="55.875" style="276" customWidth="1"/>
    <col min="13572" max="13572" width="32.25" style="276" customWidth="1"/>
    <col min="13573" max="13573" width="16.375" style="276" customWidth="1"/>
    <col min="13574" max="13818" width="10.375" style="276" customWidth="1"/>
    <col min="13819" max="13819" width="5.75" style="276" customWidth="1"/>
    <col min="13820" max="13820" width="5.875" style="276" customWidth="1"/>
    <col min="13821" max="13821" width="34.125" style="276" customWidth="1"/>
    <col min="13822" max="13822" width="16.25" style="276" customWidth="1"/>
    <col min="13823" max="13824" width="16.75" style="276"/>
    <col min="13825" max="13825" width="5.75" style="276" customWidth="1"/>
    <col min="13826" max="13826" width="5.875" style="276" customWidth="1"/>
    <col min="13827" max="13827" width="55.875" style="276" customWidth="1"/>
    <col min="13828" max="13828" width="32.25" style="276" customWidth="1"/>
    <col min="13829" max="13829" width="16.375" style="276" customWidth="1"/>
    <col min="13830" max="14074" width="10.375" style="276" customWidth="1"/>
    <col min="14075" max="14075" width="5.75" style="276" customWidth="1"/>
    <col min="14076" max="14076" width="5.875" style="276" customWidth="1"/>
    <col min="14077" max="14077" width="34.125" style="276" customWidth="1"/>
    <col min="14078" max="14078" width="16.25" style="276" customWidth="1"/>
    <col min="14079" max="14080" width="16.75" style="276"/>
    <col min="14081" max="14081" width="5.75" style="276" customWidth="1"/>
    <col min="14082" max="14082" width="5.875" style="276" customWidth="1"/>
    <col min="14083" max="14083" width="55.875" style="276" customWidth="1"/>
    <col min="14084" max="14084" width="32.25" style="276" customWidth="1"/>
    <col min="14085" max="14085" width="16.375" style="276" customWidth="1"/>
    <col min="14086" max="14330" width="10.375" style="276" customWidth="1"/>
    <col min="14331" max="14331" width="5.75" style="276" customWidth="1"/>
    <col min="14332" max="14332" width="5.875" style="276" customWidth="1"/>
    <col min="14333" max="14333" width="34.125" style="276" customWidth="1"/>
    <col min="14334" max="14334" width="16.25" style="276" customWidth="1"/>
    <col min="14335" max="14336" width="16.75" style="276"/>
    <col min="14337" max="14337" width="5.75" style="276" customWidth="1"/>
    <col min="14338" max="14338" width="5.875" style="276" customWidth="1"/>
    <col min="14339" max="14339" width="55.875" style="276" customWidth="1"/>
    <col min="14340" max="14340" width="32.25" style="276" customWidth="1"/>
    <col min="14341" max="14341" width="16.375" style="276" customWidth="1"/>
    <col min="14342" max="14586" width="10.375" style="276" customWidth="1"/>
    <col min="14587" max="14587" width="5.75" style="276" customWidth="1"/>
    <col min="14588" max="14588" width="5.875" style="276" customWidth="1"/>
    <col min="14589" max="14589" width="34.125" style="276" customWidth="1"/>
    <col min="14590" max="14590" width="16.25" style="276" customWidth="1"/>
    <col min="14591" max="14592" width="16.75" style="276"/>
    <col min="14593" max="14593" width="5.75" style="276" customWidth="1"/>
    <col min="14594" max="14594" width="5.875" style="276" customWidth="1"/>
    <col min="14595" max="14595" width="55.875" style="276" customWidth="1"/>
    <col min="14596" max="14596" width="32.25" style="276" customWidth="1"/>
    <col min="14597" max="14597" width="16.375" style="276" customWidth="1"/>
    <col min="14598" max="14842" width="10.375" style="276" customWidth="1"/>
    <col min="14843" max="14843" width="5.75" style="276" customWidth="1"/>
    <col min="14844" max="14844" width="5.875" style="276" customWidth="1"/>
    <col min="14845" max="14845" width="34.125" style="276" customWidth="1"/>
    <col min="14846" max="14846" width="16.25" style="276" customWidth="1"/>
    <col min="14847" max="14848" width="16.75" style="276"/>
    <col min="14849" max="14849" width="5.75" style="276" customWidth="1"/>
    <col min="14850" max="14850" width="5.875" style="276" customWidth="1"/>
    <col min="14851" max="14851" width="55.875" style="276" customWidth="1"/>
    <col min="14852" max="14852" width="32.25" style="276" customWidth="1"/>
    <col min="14853" max="14853" width="16.375" style="276" customWidth="1"/>
    <col min="14854" max="15098" width="10.375" style="276" customWidth="1"/>
    <col min="15099" max="15099" width="5.75" style="276" customWidth="1"/>
    <col min="15100" max="15100" width="5.875" style="276" customWidth="1"/>
    <col min="15101" max="15101" width="34.125" style="276" customWidth="1"/>
    <col min="15102" max="15102" width="16.25" style="276" customWidth="1"/>
    <col min="15103" max="15104" width="16.75" style="276"/>
    <col min="15105" max="15105" width="5.75" style="276" customWidth="1"/>
    <col min="15106" max="15106" width="5.875" style="276" customWidth="1"/>
    <col min="15107" max="15107" width="55.875" style="276" customWidth="1"/>
    <col min="15108" max="15108" width="32.25" style="276" customWidth="1"/>
    <col min="15109" max="15109" width="16.375" style="276" customWidth="1"/>
    <col min="15110" max="15354" width="10.375" style="276" customWidth="1"/>
    <col min="15355" max="15355" width="5.75" style="276" customWidth="1"/>
    <col min="15356" max="15356" width="5.875" style="276" customWidth="1"/>
    <col min="15357" max="15357" width="34.125" style="276" customWidth="1"/>
    <col min="15358" max="15358" width="16.25" style="276" customWidth="1"/>
    <col min="15359" max="15360" width="16.75" style="276"/>
    <col min="15361" max="15361" width="5.75" style="276" customWidth="1"/>
    <col min="15362" max="15362" width="5.875" style="276" customWidth="1"/>
    <col min="15363" max="15363" width="55.875" style="276" customWidth="1"/>
    <col min="15364" max="15364" width="32.25" style="276" customWidth="1"/>
    <col min="15365" max="15365" width="16.375" style="276" customWidth="1"/>
    <col min="15366" max="15610" width="10.375" style="276" customWidth="1"/>
    <col min="15611" max="15611" width="5.75" style="276" customWidth="1"/>
    <col min="15612" max="15612" width="5.875" style="276" customWidth="1"/>
    <col min="15613" max="15613" width="34.125" style="276" customWidth="1"/>
    <col min="15614" max="15614" width="16.25" style="276" customWidth="1"/>
    <col min="15615" max="15616" width="16.75" style="276"/>
    <col min="15617" max="15617" width="5.75" style="276" customWidth="1"/>
    <col min="15618" max="15618" width="5.875" style="276" customWidth="1"/>
    <col min="15619" max="15619" width="55.875" style="276" customWidth="1"/>
    <col min="15620" max="15620" width="32.25" style="276" customWidth="1"/>
    <col min="15621" max="15621" width="16.375" style="276" customWidth="1"/>
    <col min="15622" max="15866" width="10.375" style="276" customWidth="1"/>
    <col min="15867" max="15867" width="5.75" style="276" customWidth="1"/>
    <col min="15868" max="15868" width="5.875" style="276" customWidth="1"/>
    <col min="15869" max="15869" width="34.125" style="276" customWidth="1"/>
    <col min="15870" max="15870" width="16.25" style="276" customWidth="1"/>
    <col min="15871" max="15872" width="16.75" style="276"/>
    <col min="15873" max="15873" width="5.75" style="276" customWidth="1"/>
    <col min="15874" max="15874" width="5.875" style="276" customWidth="1"/>
    <col min="15875" max="15875" width="55.875" style="276" customWidth="1"/>
    <col min="15876" max="15876" width="32.25" style="276" customWidth="1"/>
    <col min="15877" max="15877" width="16.375" style="276" customWidth="1"/>
    <col min="15878" max="16122" width="10.375" style="276" customWidth="1"/>
    <col min="16123" max="16123" width="5.75" style="276" customWidth="1"/>
    <col min="16124" max="16124" width="5.875" style="276" customWidth="1"/>
    <col min="16125" max="16125" width="34.125" style="276" customWidth="1"/>
    <col min="16126" max="16126" width="16.25" style="276" customWidth="1"/>
    <col min="16127" max="16128" width="16.75" style="276"/>
    <col min="16129" max="16129" width="5.75" style="276" customWidth="1"/>
    <col min="16130" max="16130" width="5.875" style="276" customWidth="1"/>
    <col min="16131" max="16131" width="55.875" style="276" customWidth="1"/>
    <col min="16132" max="16132" width="32.25" style="276" customWidth="1"/>
    <col min="16133" max="16133" width="16.375" style="276" customWidth="1"/>
    <col min="16134" max="16378" width="10.375" style="276" customWidth="1"/>
    <col min="16379" max="16379" width="5.75" style="276" customWidth="1"/>
    <col min="16380" max="16380" width="5.875" style="276" customWidth="1"/>
    <col min="16381" max="16381" width="34.125" style="276" customWidth="1"/>
    <col min="16382" max="16382" width="16.25" style="276" customWidth="1"/>
    <col min="16383" max="16384" width="16.75" style="276"/>
  </cols>
  <sheetData>
    <row r="1" spans="1:6" ht="15" customHeight="1">
      <c r="A1" s="273"/>
      <c r="B1" s="273"/>
      <c r="C1" s="273"/>
      <c r="D1" s="274"/>
      <c r="E1" s="275" t="s">
        <v>611</v>
      </c>
    </row>
    <row r="2" spans="1:6" ht="15" customHeight="1">
      <c r="A2" s="273"/>
      <c r="B2" s="273"/>
      <c r="C2" s="273"/>
      <c r="D2" s="277"/>
      <c r="E2" s="275" t="s">
        <v>682</v>
      </c>
    </row>
    <row r="3" spans="1:6" ht="15" customHeight="1">
      <c r="A3" s="278"/>
      <c r="B3" s="278"/>
      <c r="C3" s="278"/>
      <c r="D3" s="277"/>
      <c r="E3" s="279" t="s">
        <v>612</v>
      </c>
    </row>
    <row r="4" spans="1:6" ht="3.75" customHeight="1">
      <c r="A4" s="278"/>
      <c r="B4" s="278"/>
      <c r="C4" s="278"/>
      <c r="D4" s="277"/>
      <c r="E4" s="277"/>
      <c r="F4" s="277"/>
    </row>
    <row r="5" spans="1:6" s="280" customFormat="1" ht="26.25" customHeight="1">
      <c r="A5" s="837" t="s">
        <v>613</v>
      </c>
      <c r="B5" s="837"/>
      <c r="C5" s="837"/>
      <c r="D5" s="837"/>
      <c r="E5" s="837"/>
      <c r="F5" s="837"/>
    </row>
    <row r="6" spans="1:6" s="282" customFormat="1" ht="12.75" customHeight="1">
      <c r="A6" s="838"/>
      <c r="B6" s="838"/>
      <c r="C6" s="838"/>
      <c r="D6" s="281"/>
      <c r="E6" s="281"/>
      <c r="F6" s="281" t="s">
        <v>35</v>
      </c>
    </row>
    <row r="7" spans="1:6" s="283" customFormat="1" ht="15.75" customHeight="1">
      <c r="A7" s="839" t="s">
        <v>614</v>
      </c>
      <c r="B7" s="839" t="s">
        <v>73</v>
      </c>
      <c r="C7" s="840" t="s">
        <v>615</v>
      </c>
      <c r="D7" s="839" t="s">
        <v>94</v>
      </c>
      <c r="E7" s="839" t="s">
        <v>616</v>
      </c>
      <c r="F7" s="839" t="s">
        <v>76</v>
      </c>
    </row>
    <row r="8" spans="1:6" s="284" customFormat="1" ht="9" customHeight="1">
      <c r="A8" s="839"/>
      <c r="B8" s="839"/>
      <c r="C8" s="840"/>
      <c r="D8" s="839"/>
      <c r="E8" s="839"/>
      <c r="F8" s="839"/>
    </row>
    <row r="9" spans="1:6" s="287" customFormat="1">
      <c r="A9" s="285">
        <v>1</v>
      </c>
      <c r="B9" s="285">
        <v>2</v>
      </c>
      <c r="C9" s="286">
        <v>3</v>
      </c>
      <c r="D9" s="285">
        <v>4</v>
      </c>
      <c r="E9" s="285">
        <v>5</v>
      </c>
      <c r="F9" s="285">
        <v>6</v>
      </c>
    </row>
    <row r="10" spans="1:6" s="287" customFormat="1" ht="8.25" customHeight="1">
      <c r="A10" s="288"/>
      <c r="B10" s="289"/>
      <c r="C10" s="289"/>
      <c r="D10" s="290"/>
      <c r="E10" s="290"/>
      <c r="F10" s="290"/>
    </row>
    <row r="11" spans="1:6" s="294" customFormat="1" ht="21" customHeight="1">
      <c r="A11" s="291">
        <v>1</v>
      </c>
      <c r="B11" s="291"/>
      <c r="C11" s="292" t="s">
        <v>617</v>
      </c>
      <c r="D11" s="293">
        <f>D13+D12</f>
        <v>1908663747.3800001</v>
      </c>
      <c r="E11" s="293">
        <f>E13+E12</f>
        <v>32031343.530000001</v>
      </c>
      <c r="F11" s="293">
        <f>F13+F12</f>
        <v>1940695090.9100001</v>
      </c>
    </row>
    <row r="12" spans="1:6" s="298" customFormat="1" ht="21" customHeight="1">
      <c r="A12" s="295" t="s">
        <v>618</v>
      </c>
      <c r="B12" s="295"/>
      <c r="C12" s="296" t="s">
        <v>619</v>
      </c>
      <c r="D12" s="297">
        <v>1474690430.3800001</v>
      </c>
      <c r="E12" s="297">
        <v>22649525.530000001</v>
      </c>
      <c r="F12" s="297">
        <f>D12+E12</f>
        <v>1497339955.9100001</v>
      </c>
    </row>
    <row r="13" spans="1:6" s="298" customFormat="1" ht="21" customHeight="1">
      <c r="A13" s="295" t="s">
        <v>620</v>
      </c>
      <c r="B13" s="295"/>
      <c r="C13" s="296" t="s">
        <v>621</v>
      </c>
      <c r="D13" s="297">
        <v>433973317</v>
      </c>
      <c r="E13" s="297">
        <v>9381818</v>
      </c>
      <c r="F13" s="297">
        <f>D13+E13</f>
        <v>443355135</v>
      </c>
    </row>
    <row r="14" spans="1:6" s="294" customFormat="1" ht="21" customHeight="1">
      <c r="A14" s="291">
        <v>2</v>
      </c>
      <c r="B14" s="291"/>
      <c r="C14" s="292" t="s">
        <v>622</v>
      </c>
      <c r="D14" s="293">
        <f>D15+D18+D21</f>
        <v>186500000</v>
      </c>
      <c r="E14" s="293">
        <f>E15+E18+E21</f>
        <v>921450.61</v>
      </c>
      <c r="F14" s="293">
        <f>F15+F18+F21</f>
        <v>187421450.61000001</v>
      </c>
    </row>
    <row r="15" spans="1:6" s="303" customFormat="1" ht="30.75" customHeight="1">
      <c r="A15" s="299" t="s">
        <v>623</v>
      </c>
      <c r="B15" s="300"/>
      <c r="C15" s="301" t="s">
        <v>624</v>
      </c>
      <c r="D15" s="302">
        <f>D16+D17</f>
        <v>5000000</v>
      </c>
      <c r="E15" s="302">
        <f>E16+E17</f>
        <v>921450.61</v>
      </c>
      <c r="F15" s="302">
        <f>F16+F17</f>
        <v>5921450.6099999994</v>
      </c>
    </row>
    <row r="16" spans="1:6" s="308" customFormat="1" ht="39" customHeight="1">
      <c r="A16" s="304" t="s">
        <v>625</v>
      </c>
      <c r="B16" s="305">
        <v>905</v>
      </c>
      <c r="C16" s="306" t="s">
        <v>626</v>
      </c>
      <c r="D16" s="307">
        <v>5000000</v>
      </c>
      <c r="E16" s="307">
        <v>394024.14</v>
      </c>
      <c r="F16" s="307">
        <f>D16+E16</f>
        <v>5394024.1399999997</v>
      </c>
    </row>
    <row r="17" spans="1:6" s="308" customFormat="1" ht="39" customHeight="1">
      <c r="A17" s="309" t="s">
        <v>627</v>
      </c>
      <c r="B17" s="305">
        <v>906</v>
      </c>
      <c r="C17" s="306" t="s">
        <v>628</v>
      </c>
      <c r="D17" s="307">
        <v>0</v>
      </c>
      <c r="E17" s="307">
        <v>527426.47</v>
      </c>
      <c r="F17" s="307">
        <f>D17+E17</f>
        <v>527426.47</v>
      </c>
    </row>
    <row r="18" spans="1:6" s="303" customFormat="1" ht="21.95" customHeight="1">
      <c r="A18" s="310" t="s">
        <v>629</v>
      </c>
      <c r="B18" s="311">
        <v>952</v>
      </c>
      <c r="C18" s="312" t="s">
        <v>630</v>
      </c>
      <c r="D18" s="302">
        <f>D19+D20</f>
        <v>80000000</v>
      </c>
      <c r="E18" s="302">
        <f>E19+E20</f>
        <v>0</v>
      </c>
      <c r="F18" s="302">
        <f>F19+F20</f>
        <v>80000000</v>
      </c>
    </row>
    <row r="19" spans="1:6" s="287" customFormat="1" ht="18.75" customHeight="1">
      <c r="A19" s="309" t="s">
        <v>631</v>
      </c>
      <c r="B19" s="285"/>
      <c r="C19" s="313" t="s">
        <v>632</v>
      </c>
      <c r="D19" s="307">
        <v>13500000</v>
      </c>
      <c r="E19" s="307">
        <v>0</v>
      </c>
      <c r="F19" s="307">
        <f>D19+E19</f>
        <v>13500000</v>
      </c>
    </row>
    <row r="20" spans="1:6" s="287" customFormat="1" ht="18.75" customHeight="1">
      <c r="A20" s="309" t="s">
        <v>633</v>
      </c>
      <c r="B20" s="285"/>
      <c r="C20" s="313" t="s">
        <v>634</v>
      </c>
      <c r="D20" s="307">
        <v>66500000</v>
      </c>
      <c r="E20" s="307">
        <v>0</v>
      </c>
      <c r="F20" s="307">
        <f>D20+E20</f>
        <v>66500000</v>
      </c>
    </row>
    <row r="21" spans="1:6" s="303" customFormat="1" ht="27.75" customHeight="1">
      <c r="A21" s="310" t="s">
        <v>635</v>
      </c>
      <c r="B21" s="311">
        <v>950</v>
      </c>
      <c r="C21" s="312" t="s">
        <v>636</v>
      </c>
      <c r="D21" s="302">
        <f>D22+D23</f>
        <v>101500000</v>
      </c>
      <c r="E21" s="302">
        <f>E22+E23</f>
        <v>0</v>
      </c>
      <c r="F21" s="302">
        <f>F22+F23</f>
        <v>101500000</v>
      </c>
    </row>
    <row r="22" spans="1:6" s="308" customFormat="1" ht="19.5" customHeight="1">
      <c r="A22" s="309" t="s">
        <v>637</v>
      </c>
      <c r="B22" s="285"/>
      <c r="C22" s="313" t="s">
        <v>638</v>
      </c>
      <c r="D22" s="307">
        <v>0</v>
      </c>
      <c r="E22" s="307">
        <v>0</v>
      </c>
      <c r="F22" s="307">
        <f>D22+E22</f>
        <v>0</v>
      </c>
    </row>
    <row r="23" spans="1:6" s="308" customFormat="1" ht="19.5" customHeight="1">
      <c r="A23" s="309" t="s">
        <v>639</v>
      </c>
      <c r="B23" s="285"/>
      <c r="C23" s="313" t="s">
        <v>640</v>
      </c>
      <c r="D23" s="307">
        <v>101500000</v>
      </c>
      <c r="E23" s="307">
        <v>0</v>
      </c>
      <c r="F23" s="307">
        <f>D23+E23</f>
        <v>101500000</v>
      </c>
    </row>
    <row r="24" spans="1:6" s="316" customFormat="1" ht="21.95" customHeight="1">
      <c r="A24" s="314">
        <v>3</v>
      </c>
      <c r="B24" s="314"/>
      <c r="C24" s="315" t="s">
        <v>641</v>
      </c>
      <c r="D24" s="293">
        <f>D11+D14</f>
        <v>2095163747.3800001</v>
      </c>
      <c r="E24" s="293">
        <f>E11+E14</f>
        <v>32952794.140000001</v>
      </c>
      <c r="F24" s="293">
        <f>F11+F14</f>
        <v>2128116541.52</v>
      </c>
    </row>
    <row r="25" spans="1:6" ht="4.5" customHeight="1">
      <c r="A25" s="317"/>
      <c r="B25" s="318"/>
      <c r="C25" s="319"/>
      <c r="D25" s="320"/>
      <c r="E25" s="320"/>
      <c r="F25" s="320"/>
    </row>
    <row r="26" spans="1:6" s="321" customFormat="1" ht="21.95" customHeight="1">
      <c r="A26" s="291">
        <v>4</v>
      </c>
      <c r="B26" s="291"/>
      <c r="C26" s="292" t="s">
        <v>642</v>
      </c>
      <c r="D26" s="293">
        <f>D27+D30</f>
        <v>2081663747.3800001</v>
      </c>
      <c r="E26" s="293">
        <f>E27+E30</f>
        <v>32952794.140000001</v>
      </c>
      <c r="F26" s="293">
        <f>F27+F30</f>
        <v>2114616541.5200002</v>
      </c>
    </row>
    <row r="27" spans="1:6" s="298" customFormat="1" ht="21.95" customHeight="1">
      <c r="A27" s="295" t="s">
        <v>643</v>
      </c>
      <c r="B27" s="295"/>
      <c r="C27" s="296" t="s">
        <v>644</v>
      </c>
      <c r="D27" s="297">
        <f>D28+D29</f>
        <v>1169288187.3800001</v>
      </c>
      <c r="E27" s="297">
        <f>E28+E29</f>
        <v>46292938.140000001</v>
      </c>
      <c r="F27" s="297">
        <f>F28+F29</f>
        <v>1215581125.5200002</v>
      </c>
    </row>
    <row r="28" spans="1:6" s="325" customFormat="1" ht="19.5" customHeight="1">
      <c r="A28" s="322" t="s">
        <v>645</v>
      </c>
      <c r="B28" s="322"/>
      <c r="C28" s="323" t="s">
        <v>646</v>
      </c>
      <c r="D28" s="324">
        <v>1081387541.3800001</v>
      </c>
      <c r="E28" s="324">
        <f>72652848.14-618909</f>
        <v>72033939.140000001</v>
      </c>
      <c r="F28" s="324">
        <f>D28+E28</f>
        <v>1153421480.5200002</v>
      </c>
    </row>
    <row r="29" spans="1:6" s="325" customFormat="1" ht="19.5" customHeight="1">
      <c r="A29" s="322" t="s">
        <v>647</v>
      </c>
      <c r="B29" s="322"/>
      <c r="C29" s="323" t="s">
        <v>648</v>
      </c>
      <c r="D29" s="324">
        <v>87900646</v>
      </c>
      <c r="E29" s="324">
        <v>-25741001</v>
      </c>
      <c r="F29" s="324">
        <f>D29+E29</f>
        <v>62159645</v>
      </c>
    </row>
    <row r="30" spans="1:6" s="298" customFormat="1" ht="21.95" customHeight="1">
      <c r="A30" s="295" t="s">
        <v>649</v>
      </c>
      <c r="B30" s="295"/>
      <c r="C30" s="296" t="s">
        <v>650</v>
      </c>
      <c r="D30" s="297">
        <v>912375560</v>
      </c>
      <c r="E30" s="297">
        <f>-13959053+618909</f>
        <v>-13340144</v>
      </c>
      <c r="F30" s="297">
        <f>D30+E30</f>
        <v>899035416</v>
      </c>
    </row>
    <row r="31" spans="1:6" s="294" customFormat="1" ht="21.95" customHeight="1">
      <c r="A31" s="291">
        <v>5</v>
      </c>
      <c r="B31" s="291"/>
      <c r="C31" s="292" t="s">
        <v>651</v>
      </c>
      <c r="D31" s="293">
        <f>D32</f>
        <v>13500000</v>
      </c>
      <c r="E31" s="293">
        <f>E32</f>
        <v>0</v>
      </c>
      <c r="F31" s="293">
        <f>F32</f>
        <v>13500000</v>
      </c>
    </row>
    <row r="32" spans="1:6" ht="21.95" customHeight="1">
      <c r="A32" s="311" t="s">
        <v>652</v>
      </c>
      <c r="B32" s="311">
        <v>992</v>
      </c>
      <c r="C32" s="312" t="s">
        <v>653</v>
      </c>
      <c r="D32" s="302">
        <v>13500000</v>
      </c>
      <c r="E32" s="302">
        <v>0</v>
      </c>
      <c r="F32" s="302">
        <f>D32+E32</f>
        <v>13500000</v>
      </c>
    </row>
    <row r="33" spans="1:6" s="316" customFormat="1" ht="21.95" customHeight="1">
      <c r="A33" s="314">
        <v>6</v>
      </c>
      <c r="B33" s="314"/>
      <c r="C33" s="315" t="s">
        <v>654</v>
      </c>
      <c r="D33" s="293">
        <f>D26+D31</f>
        <v>2095163747.3800001</v>
      </c>
      <c r="E33" s="293">
        <f>E26+E31</f>
        <v>32952794.140000001</v>
      </c>
      <c r="F33" s="293">
        <f>F26+F31</f>
        <v>2128116541.5200002</v>
      </c>
    </row>
    <row r="34" spans="1:6" s="316" customFormat="1" ht="6.75" customHeight="1">
      <c r="A34" s="326"/>
      <c r="B34" s="327"/>
      <c r="C34" s="328"/>
      <c r="D34" s="329"/>
      <c r="E34" s="329"/>
      <c r="F34" s="329"/>
    </row>
    <row r="35" spans="1:6" s="294" customFormat="1" ht="21.95" customHeight="1">
      <c r="A35" s="291">
        <v>7</v>
      </c>
      <c r="B35" s="291"/>
      <c r="C35" s="292" t="s">
        <v>655</v>
      </c>
      <c r="D35" s="293">
        <f>D24-D33</f>
        <v>0</v>
      </c>
      <c r="E35" s="293">
        <f>E24-E33</f>
        <v>0</v>
      </c>
      <c r="F35" s="293">
        <f>F24-F33</f>
        <v>0</v>
      </c>
    </row>
    <row r="36" spans="1:6" s="294" customFormat="1" ht="6" customHeight="1">
      <c r="A36" s="330"/>
      <c r="B36" s="331"/>
      <c r="C36" s="332"/>
      <c r="D36" s="320"/>
      <c r="E36" s="320"/>
      <c r="F36" s="320"/>
    </row>
    <row r="37" spans="1:6" s="294" customFormat="1" ht="21.95" customHeight="1">
      <c r="A37" s="291">
        <v>8</v>
      </c>
      <c r="B37" s="291"/>
      <c r="C37" s="292" t="s">
        <v>656</v>
      </c>
      <c r="D37" s="293">
        <f>D11-D26</f>
        <v>-173000000</v>
      </c>
      <c r="E37" s="293">
        <f>E11-E26</f>
        <v>-921450.6099999994</v>
      </c>
      <c r="F37" s="293">
        <f>F11-F26</f>
        <v>-173921450.61000013</v>
      </c>
    </row>
    <row r="38" spans="1:6" s="294" customFormat="1" ht="6.75" customHeight="1">
      <c r="A38" s="330"/>
      <c r="B38" s="331"/>
      <c r="C38" s="332"/>
      <c r="D38" s="320"/>
      <c r="E38" s="320"/>
      <c r="F38" s="320"/>
    </row>
    <row r="39" spans="1:6" s="294" customFormat="1" ht="21.95" customHeight="1">
      <c r="A39" s="333">
        <v>9</v>
      </c>
      <c r="B39" s="333"/>
      <c r="C39" s="334" t="s">
        <v>657</v>
      </c>
      <c r="D39" s="335">
        <f>D40+D43+D44</f>
        <v>173000000</v>
      </c>
      <c r="E39" s="335">
        <f>E40+E43+E44</f>
        <v>921450.61</v>
      </c>
      <c r="F39" s="335">
        <f>F40+F43+F44</f>
        <v>173921450.61000001</v>
      </c>
    </row>
    <row r="40" spans="1:6" s="337" customFormat="1" ht="29.25" customHeight="1">
      <c r="A40" s="310" t="s">
        <v>658</v>
      </c>
      <c r="B40" s="311"/>
      <c r="C40" s="301" t="s">
        <v>624</v>
      </c>
      <c r="D40" s="336">
        <f>D41+D42</f>
        <v>5000000</v>
      </c>
      <c r="E40" s="336">
        <f>E41+E42</f>
        <v>921450.61</v>
      </c>
      <c r="F40" s="336">
        <f>F41+F42</f>
        <v>5921450.6099999994</v>
      </c>
    </row>
    <row r="41" spans="1:6" s="339" customFormat="1" ht="41.25" customHeight="1">
      <c r="A41" s="309" t="s">
        <v>659</v>
      </c>
      <c r="B41" s="285"/>
      <c r="C41" s="306" t="s">
        <v>626</v>
      </c>
      <c r="D41" s="338">
        <f>D16</f>
        <v>5000000</v>
      </c>
      <c r="E41" s="338">
        <f t="shared" ref="E41:F42" si="0">E16</f>
        <v>394024.14</v>
      </c>
      <c r="F41" s="338">
        <f t="shared" si="0"/>
        <v>5394024.1399999997</v>
      </c>
    </row>
    <row r="42" spans="1:6" s="339" customFormat="1" ht="41.25" customHeight="1">
      <c r="A42" s="309" t="s">
        <v>660</v>
      </c>
      <c r="B42" s="285"/>
      <c r="C42" s="313" t="s">
        <v>661</v>
      </c>
      <c r="D42" s="338">
        <f>D17</f>
        <v>0</v>
      </c>
      <c r="E42" s="338">
        <f t="shared" si="0"/>
        <v>527426.47</v>
      </c>
      <c r="F42" s="338">
        <f t="shared" si="0"/>
        <v>527426.47</v>
      </c>
    </row>
    <row r="43" spans="1:6" ht="17.25" customHeight="1">
      <c r="A43" s="310" t="s">
        <v>662</v>
      </c>
      <c r="B43" s="311"/>
      <c r="C43" s="312" t="s">
        <v>663</v>
      </c>
      <c r="D43" s="302">
        <f>D20</f>
        <v>66500000</v>
      </c>
      <c r="E43" s="302">
        <f>E20</f>
        <v>0</v>
      </c>
      <c r="F43" s="302">
        <f>F20</f>
        <v>66500000</v>
      </c>
    </row>
    <row r="44" spans="1:6" ht="30" customHeight="1">
      <c r="A44" s="340" t="s">
        <v>664</v>
      </c>
      <c r="B44" s="341"/>
      <c r="C44" s="312" t="s">
        <v>636</v>
      </c>
      <c r="D44" s="302">
        <f>D23</f>
        <v>101500000</v>
      </c>
      <c r="E44" s="302">
        <f>E23</f>
        <v>0</v>
      </c>
      <c r="F44" s="302">
        <f>F23</f>
        <v>101500000</v>
      </c>
    </row>
    <row r="45" spans="1:6" ht="21.95" hidden="1" customHeight="1">
      <c r="A45" s="340" t="s">
        <v>664</v>
      </c>
      <c r="B45" s="341"/>
      <c r="C45" s="342" t="s">
        <v>665</v>
      </c>
      <c r="D45" s="320">
        <v>0</v>
      </c>
      <c r="E45" s="320">
        <v>0</v>
      </c>
      <c r="F45" s="320">
        <f>D45+E45</f>
        <v>0</v>
      </c>
    </row>
    <row r="46" spans="1:6" ht="5.25" customHeight="1">
      <c r="A46" s="343"/>
      <c r="B46" s="344"/>
      <c r="C46" s="345"/>
      <c r="D46" s="346"/>
      <c r="E46" s="346"/>
      <c r="F46" s="346"/>
    </row>
    <row r="47" spans="1:6" s="316" customFormat="1" ht="14.25" customHeight="1">
      <c r="A47" s="841" t="s">
        <v>666</v>
      </c>
      <c r="B47" s="841"/>
      <c r="C47" s="841"/>
      <c r="D47" s="347"/>
      <c r="E47" s="347"/>
      <c r="F47" s="347"/>
    </row>
    <row r="48" spans="1:6" ht="15" customHeight="1">
      <c r="A48" s="836" t="s">
        <v>667</v>
      </c>
      <c r="B48" s="836"/>
      <c r="C48" s="836"/>
      <c r="D48" s="348">
        <f>D12</f>
        <v>1474690430.3800001</v>
      </c>
      <c r="E48" s="348">
        <f>E12</f>
        <v>22649525.530000001</v>
      </c>
      <c r="F48" s="348">
        <f>F12</f>
        <v>1497339955.9100001</v>
      </c>
    </row>
    <row r="49" spans="1:6" ht="15" customHeight="1">
      <c r="A49" s="836" t="s">
        <v>668</v>
      </c>
      <c r="B49" s="836"/>
      <c r="C49" s="836"/>
      <c r="D49" s="348">
        <f>D27</f>
        <v>1169288187.3800001</v>
      </c>
      <c r="E49" s="348">
        <f>E27</f>
        <v>46292938.140000001</v>
      </c>
      <c r="F49" s="348">
        <f>F27</f>
        <v>1215581125.5200002</v>
      </c>
    </row>
    <row r="50" spans="1:6" s="316" customFormat="1" ht="16.5" customHeight="1">
      <c r="A50" s="842" t="s">
        <v>669</v>
      </c>
      <c r="B50" s="842"/>
      <c r="C50" s="842"/>
      <c r="D50" s="347">
        <f>D48-D49</f>
        <v>305402243</v>
      </c>
      <c r="E50" s="347">
        <f>E48-E49</f>
        <v>-23643412.609999999</v>
      </c>
      <c r="F50" s="347">
        <f>F48-F49</f>
        <v>281758830.38999987</v>
      </c>
    </row>
    <row r="51" spans="1:6" s="283" customFormat="1" ht="6" customHeight="1">
      <c r="A51" s="349"/>
      <c r="B51" s="350"/>
      <c r="C51" s="351"/>
      <c r="D51" s="352"/>
      <c r="E51" s="352"/>
      <c r="F51" s="352"/>
    </row>
    <row r="52" spans="1:6" s="283" customFormat="1" ht="12" customHeight="1">
      <c r="A52" s="843" t="s">
        <v>670</v>
      </c>
      <c r="B52" s="843"/>
      <c r="C52" s="843"/>
      <c r="D52" s="353">
        <f>D11</f>
        <v>1908663747.3800001</v>
      </c>
      <c r="E52" s="353">
        <f>E11</f>
        <v>32031343.530000001</v>
      </c>
      <c r="F52" s="353">
        <f>F11</f>
        <v>1940695090.9100001</v>
      </c>
    </row>
    <row r="53" spans="1:6" ht="15" customHeight="1">
      <c r="A53" s="836" t="s">
        <v>671</v>
      </c>
      <c r="B53" s="836"/>
      <c r="C53" s="836"/>
      <c r="D53" s="348">
        <f>D28</f>
        <v>1081387541.3800001</v>
      </c>
      <c r="E53" s="348">
        <f>E28</f>
        <v>72033939.140000001</v>
      </c>
      <c r="F53" s="348">
        <f>F28</f>
        <v>1153421480.5200002</v>
      </c>
    </row>
    <row r="54" spans="1:6" ht="15" customHeight="1">
      <c r="A54" s="836" t="s">
        <v>672</v>
      </c>
      <c r="B54" s="836"/>
      <c r="C54" s="836"/>
      <c r="D54" s="348">
        <f>D21+D15</f>
        <v>106500000</v>
      </c>
      <c r="E54" s="348">
        <f>E21+E15</f>
        <v>921450.61</v>
      </c>
      <c r="F54" s="348">
        <f>F21+F15</f>
        <v>107421450.61</v>
      </c>
    </row>
    <row r="55" spans="1:6" ht="15.75" customHeight="1">
      <c r="A55" s="843" t="s">
        <v>673</v>
      </c>
      <c r="B55" s="843"/>
      <c r="C55" s="843"/>
      <c r="D55" s="348">
        <f>D52-D53+D54</f>
        <v>933776206</v>
      </c>
      <c r="E55" s="348">
        <f>E52-E53+E54</f>
        <v>-39081145</v>
      </c>
      <c r="F55" s="348">
        <f>F52-F53+F54</f>
        <v>894695060.99999988</v>
      </c>
    </row>
    <row r="56" spans="1:6" ht="25.5" customHeight="1">
      <c r="A56" s="836" t="s">
        <v>674</v>
      </c>
      <c r="B56" s="836"/>
      <c r="C56" s="836"/>
      <c r="D56" s="348">
        <f>D29+D32</f>
        <v>101400646</v>
      </c>
      <c r="E56" s="348">
        <f>E29+E32</f>
        <v>-25741001</v>
      </c>
      <c r="F56" s="348">
        <f>F29+F32</f>
        <v>75659645</v>
      </c>
    </row>
    <row r="57" spans="1:6" ht="15" customHeight="1">
      <c r="A57" s="843" t="s">
        <v>675</v>
      </c>
      <c r="B57" s="843"/>
      <c r="C57" s="843"/>
      <c r="D57" s="348">
        <f>D55-D56</f>
        <v>832375560</v>
      </c>
      <c r="E57" s="348">
        <f>E55-E56</f>
        <v>-13340144</v>
      </c>
      <c r="F57" s="348">
        <f>F55-F56</f>
        <v>819035415.99999988</v>
      </c>
    </row>
    <row r="58" spans="1:6" ht="15" customHeight="1">
      <c r="A58" s="836" t="s">
        <v>676</v>
      </c>
      <c r="B58" s="836"/>
      <c r="C58" s="836"/>
      <c r="D58" s="348">
        <f>D30</f>
        <v>912375560</v>
      </c>
      <c r="E58" s="348">
        <f>E30</f>
        <v>-13340144</v>
      </c>
      <c r="F58" s="348">
        <f>F30</f>
        <v>899035416</v>
      </c>
    </row>
    <row r="59" spans="1:6" ht="15" customHeight="1">
      <c r="A59" s="843" t="s">
        <v>677</v>
      </c>
      <c r="B59" s="843"/>
      <c r="C59" s="843"/>
      <c r="D59" s="348">
        <f>D57-D58</f>
        <v>-80000000</v>
      </c>
      <c r="E59" s="348">
        <f>E57-E58</f>
        <v>0</v>
      </c>
      <c r="F59" s="348">
        <f>F57-F58</f>
        <v>-80000000.000000119</v>
      </c>
    </row>
    <row r="60" spans="1:6" ht="15" customHeight="1">
      <c r="A60" s="836" t="s">
        <v>678</v>
      </c>
      <c r="B60" s="836"/>
      <c r="C60" s="836"/>
      <c r="D60" s="348">
        <f>D18</f>
        <v>80000000</v>
      </c>
      <c r="E60" s="348">
        <f>E18</f>
        <v>0</v>
      </c>
      <c r="F60" s="348">
        <f>F18</f>
        <v>80000000</v>
      </c>
    </row>
    <row r="61" spans="1:6" ht="15" hidden="1" customHeight="1">
      <c r="A61" s="836" t="s">
        <v>679</v>
      </c>
      <c r="B61" s="836"/>
      <c r="C61" s="836"/>
      <c r="D61" s="348">
        <v>0</v>
      </c>
      <c r="E61" s="348">
        <v>0</v>
      </c>
      <c r="F61" s="348">
        <v>0</v>
      </c>
    </row>
    <row r="62" spans="1:6" ht="15" hidden="1" customHeight="1">
      <c r="A62" s="836" t="s">
        <v>680</v>
      </c>
      <c r="B62" s="836"/>
      <c r="C62" s="836"/>
      <c r="D62" s="348">
        <v>0</v>
      </c>
      <c r="E62" s="348">
        <v>0</v>
      </c>
      <c r="F62" s="348">
        <v>0</v>
      </c>
    </row>
    <row r="63" spans="1:6" ht="14.25" customHeight="1">
      <c r="A63" s="844" t="s">
        <v>681</v>
      </c>
      <c r="B63" s="844"/>
      <c r="C63" s="844"/>
      <c r="D63" s="354">
        <f>D59+D60-D61+D62</f>
        <v>0</v>
      </c>
      <c r="E63" s="354">
        <f>E59+E60-E61+E62</f>
        <v>0</v>
      </c>
      <c r="F63" s="354">
        <f>F59+F60-F61+F62</f>
        <v>-1.1920928955078125E-7</v>
      </c>
    </row>
    <row r="64" spans="1:6" ht="6.75" hidden="1" customHeight="1" thickBot="1">
      <c r="A64" s="355"/>
      <c r="B64" s="356"/>
      <c r="C64" s="357"/>
      <c r="D64" s="358"/>
      <c r="E64" s="358"/>
      <c r="F64" s="358"/>
    </row>
  </sheetData>
  <sheetProtection password="C25B" sheet="1" objects="1" scenarios="1"/>
  <mergeCells count="24">
    <mergeCell ref="A60:C60"/>
    <mergeCell ref="A61:C61"/>
    <mergeCell ref="A62:C62"/>
    <mergeCell ref="A63:C63"/>
    <mergeCell ref="A54:C54"/>
    <mergeCell ref="A55:C55"/>
    <mergeCell ref="A56:C56"/>
    <mergeCell ref="A57:C57"/>
    <mergeCell ref="A58:C58"/>
    <mergeCell ref="A59:C59"/>
    <mergeCell ref="A53:C53"/>
    <mergeCell ref="A5:F5"/>
    <mergeCell ref="A6:C6"/>
    <mergeCell ref="A7:A8"/>
    <mergeCell ref="B7:B8"/>
    <mergeCell ref="C7:C8"/>
    <mergeCell ref="D7:D8"/>
    <mergeCell ref="E7:E8"/>
    <mergeCell ref="F7:F8"/>
    <mergeCell ref="A47:C47"/>
    <mergeCell ref="A48:C48"/>
    <mergeCell ref="A49:C49"/>
    <mergeCell ref="A50:C50"/>
    <mergeCell ref="A52:C52"/>
  </mergeCells>
  <printOptions horizontalCentered="1"/>
  <pageMargins left="0.51181102362204722" right="0.51181102362204722" top="0.98425196850393704" bottom="0.74803149606299213" header="0.31496062992125984" footer="0.31496062992125984"/>
  <pageSetup paperSize="9" scale="6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Y517"/>
  <sheetViews>
    <sheetView view="pageBreakPreview" topLeftCell="F40" zoomScaleNormal="100" zoomScaleSheetLayoutView="100" workbookViewId="0">
      <selection activeCell="I112" sqref="I112:J113"/>
    </sheetView>
  </sheetViews>
  <sheetFormatPr defaultColWidth="9" defaultRowHeight="15"/>
  <cols>
    <col min="1" max="1" width="5.375" style="382" customWidth="1"/>
    <col min="2" max="2" width="8.125" style="382" customWidth="1"/>
    <col min="3" max="3" width="9.375" style="382" customWidth="1"/>
    <col min="4" max="4" width="44.125" style="382" customWidth="1"/>
    <col min="5" max="5" width="11.25" style="382" customWidth="1"/>
    <col min="6" max="6" width="9.75" style="382" customWidth="1"/>
    <col min="7" max="7" width="11" style="382" customWidth="1"/>
    <col min="8" max="9" width="14.25" style="382" customWidth="1"/>
    <col min="10" max="10" width="3.5" style="382" customWidth="1"/>
    <col min="11" max="11" width="11.375" style="382" customWidth="1"/>
    <col min="12" max="12" width="11.25" style="382" customWidth="1"/>
    <col min="13" max="13" width="10.75" style="382" customWidth="1"/>
    <col min="14" max="14" width="10.875" style="382" customWidth="1"/>
    <col min="15" max="15" width="11.25" style="382" customWidth="1"/>
    <col min="16" max="16" width="11.375" style="382" customWidth="1"/>
    <col min="17" max="20" width="11.125" style="382" customWidth="1"/>
    <col min="21" max="21" width="10.625" style="382" customWidth="1"/>
    <col min="22" max="22" width="11" style="382" customWidth="1"/>
    <col min="23" max="24" width="10.875" style="382" customWidth="1"/>
    <col min="25" max="25" width="2.875" style="382" customWidth="1"/>
    <col min="26" max="16384" width="9" style="382"/>
  </cols>
  <sheetData>
    <row r="1" spans="1:25" s="360" customFormat="1" ht="15.75">
      <c r="A1" s="359" t="s">
        <v>91</v>
      </c>
      <c r="V1" s="361" t="s">
        <v>683</v>
      </c>
      <c r="W1" s="393"/>
      <c r="X1" s="393"/>
    </row>
    <row r="2" spans="1:25" s="360" customFormat="1" ht="15.75">
      <c r="A2" s="359"/>
      <c r="V2" s="361" t="s">
        <v>684</v>
      </c>
      <c r="W2" s="393"/>
      <c r="X2" s="393"/>
    </row>
    <row r="3" spans="1:25" s="360" customFormat="1" ht="15.75">
      <c r="A3" s="359"/>
      <c r="V3" s="361" t="s">
        <v>946</v>
      </c>
      <c r="W3" s="393"/>
      <c r="X3" s="393"/>
    </row>
    <row r="4" spans="1:25" s="363" customFormat="1" ht="8.25" customHeight="1">
      <c r="A4" s="362"/>
    </row>
    <row r="5" spans="1:25" s="360" customFormat="1" ht="42.75" customHeight="1">
      <c r="A5" s="851" t="s">
        <v>685</v>
      </c>
      <c r="B5" s="851"/>
      <c r="C5" s="851"/>
      <c r="D5" s="851"/>
      <c r="E5" s="851"/>
      <c r="F5" s="851"/>
      <c r="G5" s="851"/>
      <c r="H5" s="851"/>
      <c r="I5" s="851"/>
      <c r="J5" s="851"/>
      <c r="K5" s="851"/>
      <c r="L5" s="851"/>
      <c r="M5" s="851"/>
      <c r="N5" s="851"/>
      <c r="O5" s="851"/>
      <c r="P5" s="851"/>
      <c r="Q5" s="851"/>
      <c r="R5" s="851"/>
      <c r="S5" s="851"/>
      <c r="T5" s="851"/>
      <c r="U5" s="851"/>
      <c r="V5" s="851"/>
      <c r="W5" s="851"/>
      <c r="X5" s="851"/>
      <c r="Y5" s="851"/>
    </row>
    <row r="6" spans="1:25" s="360" customFormat="1" ht="12" customHeight="1">
      <c r="A6" s="364"/>
      <c r="B6" s="364"/>
      <c r="C6" s="364"/>
      <c r="D6" s="364"/>
      <c r="E6" s="364"/>
      <c r="F6" s="364"/>
      <c r="G6" s="364"/>
      <c r="H6" s="364"/>
      <c r="I6" s="364"/>
      <c r="J6" s="364"/>
      <c r="K6" s="364"/>
      <c r="L6" s="364"/>
      <c r="M6" s="364"/>
      <c r="N6" s="364"/>
      <c r="O6" s="364"/>
      <c r="P6" s="364"/>
      <c r="Q6" s="364"/>
      <c r="R6" s="364"/>
      <c r="S6" s="364"/>
      <c r="T6" s="364"/>
      <c r="U6" s="364"/>
      <c r="V6" s="364"/>
      <c r="W6" s="359" t="s">
        <v>35</v>
      </c>
    </row>
    <row r="7" spans="1:25" s="363" customFormat="1" ht="19.5" customHeight="1">
      <c r="A7" s="852" t="s">
        <v>686</v>
      </c>
      <c r="B7" s="855" t="s">
        <v>687</v>
      </c>
      <c r="C7" s="855" t="s">
        <v>688</v>
      </c>
      <c r="D7" s="858" t="s">
        <v>689</v>
      </c>
      <c r="E7" s="858" t="s">
        <v>690</v>
      </c>
      <c r="F7" s="855" t="s">
        <v>691</v>
      </c>
      <c r="G7" s="858" t="s">
        <v>496</v>
      </c>
      <c r="H7" s="861" t="s">
        <v>692</v>
      </c>
      <c r="I7" s="862" t="s">
        <v>693</v>
      </c>
      <c r="J7" s="365" t="s">
        <v>93</v>
      </c>
      <c r="K7" s="845" t="s">
        <v>694</v>
      </c>
      <c r="L7" s="845"/>
      <c r="M7" s="845"/>
      <c r="N7" s="845"/>
      <c r="O7" s="845"/>
      <c r="P7" s="845"/>
      <c r="Q7" s="845"/>
      <c r="R7" s="845"/>
      <c r="S7" s="845"/>
      <c r="T7" s="845"/>
      <c r="U7" s="845"/>
      <c r="V7" s="845"/>
      <c r="W7" s="845"/>
      <c r="X7" s="845"/>
    </row>
    <row r="8" spans="1:25" s="363" customFormat="1" ht="18.75" customHeight="1">
      <c r="A8" s="853"/>
      <c r="B8" s="856"/>
      <c r="C8" s="856"/>
      <c r="D8" s="859"/>
      <c r="E8" s="859"/>
      <c r="F8" s="856"/>
      <c r="G8" s="859"/>
      <c r="H8" s="861"/>
      <c r="I8" s="862"/>
      <c r="J8" s="365" t="s">
        <v>0</v>
      </c>
      <c r="K8" s="845"/>
      <c r="L8" s="845"/>
      <c r="M8" s="845"/>
      <c r="N8" s="845"/>
      <c r="O8" s="845"/>
      <c r="P8" s="845"/>
      <c r="Q8" s="845"/>
      <c r="R8" s="845"/>
      <c r="S8" s="845"/>
      <c r="T8" s="845"/>
      <c r="U8" s="845"/>
      <c r="V8" s="845"/>
      <c r="W8" s="845"/>
      <c r="X8" s="845"/>
    </row>
    <row r="9" spans="1:25" s="363" customFormat="1" ht="15.75" customHeight="1">
      <c r="A9" s="853"/>
      <c r="B9" s="856"/>
      <c r="C9" s="856"/>
      <c r="D9" s="859"/>
      <c r="E9" s="859"/>
      <c r="F9" s="856"/>
      <c r="G9" s="859"/>
      <c r="H9" s="365" t="s">
        <v>695</v>
      </c>
      <c r="I9" s="365" t="s">
        <v>695</v>
      </c>
      <c r="J9" s="846" t="s">
        <v>1</v>
      </c>
      <c r="K9" s="845" t="s">
        <v>696</v>
      </c>
      <c r="L9" s="848" t="s">
        <v>697</v>
      </c>
      <c r="M9" s="848"/>
      <c r="N9" s="848"/>
      <c r="O9" s="849" t="s">
        <v>698</v>
      </c>
      <c r="P9" s="848" t="s">
        <v>699</v>
      </c>
      <c r="Q9" s="848"/>
      <c r="R9" s="848"/>
      <c r="S9" s="848"/>
      <c r="T9" s="848"/>
      <c r="U9" s="848"/>
      <c r="V9" s="848"/>
      <c r="W9" s="848"/>
      <c r="X9" s="848"/>
    </row>
    <row r="10" spans="1:25" s="363" customFormat="1" ht="12.75" customHeight="1">
      <c r="A10" s="853"/>
      <c r="B10" s="856"/>
      <c r="C10" s="856"/>
      <c r="D10" s="859"/>
      <c r="E10" s="859"/>
      <c r="F10" s="856"/>
      <c r="G10" s="859"/>
      <c r="H10" s="365" t="s">
        <v>700</v>
      </c>
      <c r="I10" s="365" t="s">
        <v>700</v>
      </c>
      <c r="J10" s="847"/>
      <c r="K10" s="845"/>
      <c r="L10" s="848"/>
      <c r="M10" s="848"/>
      <c r="N10" s="848"/>
      <c r="O10" s="849"/>
      <c r="P10" s="850" t="s">
        <v>701</v>
      </c>
      <c r="Q10" s="850"/>
      <c r="R10" s="850"/>
      <c r="S10" s="850" t="s">
        <v>702</v>
      </c>
      <c r="T10" s="850"/>
      <c r="U10" s="850"/>
      <c r="V10" s="849" t="s">
        <v>703</v>
      </c>
      <c r="W10" s="849"/>
      <c r="X10" s="849"/>
    </row>
    <row r="11" spans="1:25" s="363" customFormat="1" ht="12.75">
      <c r="A11" s="853"/>
      <c r="B11" s="856"/>
      <c r="C11" s="856"/>
      <c r="D11" s="859"/>
      <c r="E11" s="859"/>
      <c r="F11" s="856"/>
      <c r="G11" s="859"/>
      <c r="H11" s="365" t="s">
        <v>704</v>
      </c>
      <c r="I11" s="365" t="s">
        <v>704</v>
      </c>
      <c r="J11" s="846" t="s">
        <v>2</v>
      </c>
      <c r="K11" s="845"/>
      <c r="L11" s="850" t="s">
        <v>38</v>
      </c>
      <c r="M11" s="850" t="s">
        <v>705</v>
      </c>
      <c r="N11" s="850" t="s">
        <v>706</v>
      </c>
      <c r="O11" s="849"/>
      <c r="P11" s="850" t="s">
        <v>38</v>
      </c>
      <c r="Q11" s="850" t="s">
        <v>707</v>
      </c>
      <c r="R11" s="870" t="s">
        <v>706</v>
      </c>
      <c r="S11" s="850" t="s">
        <v>38</v>
      </c>
      <c r="T11" s="850" t="s">
        <v>707</v>
      </c>
      <c r="U11" s="870" t="s">
        <v>706</v>
      </c>
      <c r="V11" s="849" t="s">
        <v>708</v>
      </c>
      <c r="W11" s="850" t="s">
        <v>707</v>
      </c>
      <c r="X11" s="870" t="s">
        <v>706</v>
      </c>
    </row>
    <row r="12" spans="1:25" s="363" customFormat="1" ht="12.75">
      <c r="A12" s="854"/>
      <c r="B12" s="857"/>
      <c r="C12" s="857"/>
      <c r="D12" s="860"/>
      <c r="E12" s="860"/>
      <c r="F12" s="857"/>
      <c r="G12" s="860"/>
      <c r="H12" s="365" t="s">
        <v>703</v>
      </c>
      <c r="I12" s="365" t="s">
        <v>703</v>
      </c>
      <c r="J12" s="847"/>
      <c r="K12" s="845"/>
      <c r="L12" s="850"/>
      <c r="M12" s="850"/>
      <c r="N12" s="850"/>
      <c r="O12" s="849"/>
      <c r="P12" s="850"/>
      <c r="Q12" s="850"/>
      <c r="R12" s="870"/>
      <c r="S12" s="850"/>
      <c r="T12" s="850"/>
      <c r="U12" s="870"/>
      <c r="V12" s="849"/>
      <c r="W12" s="850"/>
      <c r="X12" s="870"/>
    </row>
    <row r="13" spans="1:25" s="367" customFormat="1" ht="11.25">
      <c r="A13" s="366">
        <v>1</v>
      </c>
      <c r="B13" s="366">
        <v>2</v>
      </c>
      <c r="C13" s="366">
        <v>3</v>
      </c>
      <c r="D13" s="366">
        <v>4</v>
      </c>
      <c r="E13" s="366">
        <v>5</v>
      </c>
      <c r="F13" s="366">
        <v>6</v>
      </c>
      <c r="G13" s="366">
        <v>7</v>
      </c>
      <c r="H13" s="366">
        <v>8</v>
      </c>
      <c r="I13" s="366" t="s">
        <v>709</v>
      </c>
      <c r="J13" s="366" t="s">
        <v>710</v>
      </c>
      <c r="K13" s="366" t="s">
        <v>711</v>
      </c>
      <c r="L13" s="366" t="s">
        <v>712</v>
      </c>
      <c r="M13" s="366">
        <v>11</v>
      </c>
      <c r="N13" s="366">
        <v>12</v>
      </c>
      <c r="O13" s="366" t="s">
        <v>713</v>
      </c>
      <c r="P13" s="366" t="s">
        <v>714</v>
      </c>
      <c r="Q13" s="366">
        <v>15</v>
      </c>
      <c r="R13" s="366">
        <v>16</v>
      </c>
      <c r="S13" s="366" t="s">
        <v>715</v>
      </c>
      <c r="T13" s="366">
        <v>18</v>
      </c>
      <c r="U13" s="366">
        <v>19</v>
      </c>
      <c r="V13" s="366" t="s">
        <v>716</v>
      </c>
      <c r="W13" s="366">
        <v>21</v>
      </c>
      <c r="X13" s="366">
        <v>22</v>
      </c>
    </row>
    <row r="14" spans="1:25" s="367" customFormat="1" ht="3.75" customHeight="1">
      <c r="A14" s="863"/>
      <c r="B14" s="863"/>
      <c r="C14" s="863"/>
      <c r="D14" s="863"/>
      <c r="E14" s="863"/>
      <c r="F14" s="863"/>
      <c r="G14" s="863"/>
      <c r="H14" s="863"/>
      <c r="I14" s="863"/>
      <c r="J14" s="863"/>
      <c r="K14" s="863"/>
      <c r="L14" s="863"/>
      <c r="M14" s="863"/>
      <c r="N14" s="863"/>
      <c r="O14" s="863"/>
      <c r="P14" s="863"/>
      <c r="Q14" s="863"/>
      <c r="R14" s="863"/>
      <c r="S14" s="863"/>
      <c r="T14" s="863"/>
      <c r="U14" s="863"/>
      <c r="V14" s="863"/>
      <c r="W14" s="863"/>
      <c r="X14" s="863"/>
    </row>
    <row r="15" spans="1:25" s="367" customFormat="1" ht="21.75" customHeight="1">
      <c r="A15" s="864" t="s">
        <v>717</v>
      </c>
      <c r="B15" s="864"/>
      <c r="C15" s="864"/>
      <c r="D15" s="864"/>
      <c r="E15" s="864"/>
      <c r="F15" s="864"/>
      <c r="G15" s="864"/>
      <c r="H15" s="864"/>
      <c r="I15" s="864"/>
      <c r="J15" s="864"/>
      <c r="K15" s="864"/>
      <c r="L15" s="864"/>
      <c r="M15" s="864"/>
      <c r="N15" s="864"/>
      <c r="O15" s="864"/>
      <c r="P15" s="864"/>
      <c r="Q15" s="864"/>
      <c r="R15" s="864"/>
      <c r="S15" s="864"/>
      <c r="T15" s="864"/>
      <c r="U15" s="864"/>
      <c r="V15" s="864"/>
      <c r="W15" s="864"/>
      <c r="X15" s="864"/>
      <c r="Y15" s="368"/>
    </row>
    <row r="16" spans="1:25" s="367" customFormat="1" ht="3.75" customHeight="1">
      <c r="A16" s="865"/>
      <c r="B16" s="865"/>
      <c r="C16" s="865"/>
      <c r="D16" s="865"/>
      <c r="E16" s="865"/>
      <c r="F16" s="865"/>
      <c r="G16" s="865"/>
      <c r="H16" s="865"/>
      <c r="I16" s="865"/>
      <c r="J16" s="865"/>
      <c r="K16" s="865"/>
      <c r="L16" s="865"/>
      <c r="M16" s="865"/>
      <c r="N16" s="865"/>
      <c r="O16" s="865"/>
      <c r="P16" s="865"/>
      <c r="Q16" s="865"/>
      <c r="R16" s="865"/>
      <c r="S16" s="865"/>
      <c r="T16" s="865"/>
      <c r="U16" s="865"/>
      <c r="V16" s="865"/>
      <c r="W16" s="865"/>
      <c r="X16" s="865"/>
      <c r="Y16" s="369"/>
    </row>
    <row r="17" spans="1:24" s="371" customFormat="1" ht="16.7" hidden="1" customHeight="1">
      <c r="A17" s="866">
        <v>1</v>
      </c>
      <c r="B17" s="867" t="s">
        <v>718</v>
      </c>
      <c r="C17" s="868" t="s">
        <v>719</v>
      </c>
      <c r="D17" s="869" t="s">
        <v>720</v>
      </c>
      <c r="E17" s="866" t="s">
        <v>721</v>
      </c>
      <c r="F17" s="866" t="s">
        <v>722</v>
      </c>
      <c r="G17" s="867" t="s">
        <v>723</v>
      </c>
      <c r="H17" s="370">
        <f>H18+H19+H20+H21</f>
        <v>23433538</v>
      </c>
      <c r="I17" s="370">
        <f>I18+I19+I20+I21</f>
        <v>17673303</v>
      </c>
      <c r="J17" s="875" t="s">
        <v>0</v>
      </c>
      <c r="K17" s="871">
        <f t="shared" ref="K17" si="0">L17+O17</f>
        <v>5760235</v>
      </c>
      <c r="L17" s="871">
        <f t="shared" ref="L17" si="1">M17+N17</f>
        <v>4817444</v>
      </c>
      <c r="M17" s="873">
        <v>4817444</v>
      </c>
      <c r="N17" s="873">
        <v>0</v>
      </c>
      <c r="O17" s="871">
        <f t="shared" ref="O17" si="2">P17+S17+V17</f>
        <v>942791</v>
      </c>
      <c r="P17" s="871">
        <f t="shared" ref="P17" si="3">Q17+R17</f>
        <v>0</v>
      </c>
      <c r="Q17" s="873">
        <v>0</v>
      </c>
      <c r="R17" s="873">
        <v>0</v>
      </c>
      <c r="S17" s="871">
        <f t="shared" ref="S17" si="4">T17+U17</f>
        <v>341962</v>
      </c>
      <c r="T17" s="873">
        <v>341962</v>
      </c>
      <c r="U17" s="873">
        <v>0</v>
      </c>
      <c r="V17" s="871">
        <f t="shared" ref="V17" si="5">W17+X17</f>
        <v>600829</v>
      </c>
      <c r="W17" s="873">
        <v>600829</v>
      </c>
      <c r="X17" s="873">
        <v>0</v>
      </c>
    </row>
    <row r="18" spans="1:24" s="371" customFormat="1" ht="16.7" hidden="1" customHeight="1">
      <c r="A18" s="866"/>
      <c r="B18" s="867"/>
      <c r="C18" s="868"/>
      <c r="D18" s="869"/>
      <c r="E18" s="866"/>
      <c r="F18" s="866"/>
      <c r="G18" s="867"/>
      <c r="H18" s="370">
        <v>19908721</v>
      </c>
      <c r="I18" s="370">
        <v>15091277</v>
      </c>
      <c r="J18" s="876"/>
      <c r="K18" s="872"/>
      <c r="L18" s="872"/>
      <c r="M18" s="874"/>
      <c r="N18" s="874"/>
      <c r="O18" s="872"/>
      <c r="P18" s="872"/>
      <c r="Q18" s="874"/>
      <c r="R18" s="874"/>
      <c r="S18" s="872"/>
      <c r="T18" s="874"/>
      <c r="U18" s="874"/>
      <c r="V18" s="872"/>
      <c r="W18" s="874"/>
      <c r="X18" s="874"/>
    </row>
    <row r="19" spans="1:24" s="371" customFormat="1" ht="16.7" hidden="1" customHeight="1">
      <c r="A19" s="866"/>
      <c r="B19" s="867"/>
      <c r="C19" s="868"/>
      <c r="D19" s="869"/>
      <c r="E19" s="866"/>
      <c r="F19" s="866"/>
      <c r="G19" s="867"/>
      <c r="H19" s="370">
        <v>0</v>
      </c>
      <c r="I19" s="370">
        <v>0</v>
      </c>
      <c r="J19" s="370" t="s">
        <v>1</v>
      </c>
      <c r="K19" s="372">
        <f t="shared" ref="K19" si="6">L19+O19</f>
        <v>0</v>
      </c>
      <c r="L19" s="372">
        <f t="shared" ref="L19" si="7">M19+N19</f>
        <v>0</v>
      </c>
      <c r="M19" s="373">
        <v>0</v>
      </c>
      <c r="N19" s="373">
        <v>0</v>
      </c>
      <c r="O19" s="372">
        <f t="shared" ref="O19" si="8">P19+S19+V19</f>
        <v>0</v>
      </c>
      <c r="P19" s="372">
        <f t="shared" ref="P19" si="9">Q19+R19</f>
        <v>0</v>
      </c>
      <c r="Q19" s="373">
        <v>0</v>
      </c>
      <c r="R19" s="373">
        <v>0</v>
      </c>
      <c r="S19" s="372">
        <f t="shared" ref="S19" si="10">T19+U19</f>
        <v>0</v>
      </c>
      <c r="T19" s="373">
        <v>0</v>
      </c>
      <c r="U19" s="373">
        <v>0</v>
      </c>
      <c r="V19" s="372">
        <f t="shared" ref="V19" si="11">W19+X19</f>
        <v>0</v>
      </c>
      <c r="W19" s="373">
        <v>0</v>
      </c>
      <c r="X19" s="373">
        <v>0</v>
      </c>
    </row>
    <row r="20" spans="1:24" s="371" customFormat="1" ht="16.7" hidden="1" customHeight="1">
      <c r="A20" s="866"/>
      <c r="B20" s="867"/>
      <c r="C20" s="868"/>
      <c r="D20" s="869"/>
      <c r="E20" s="866"/>
      <c r="F20" s="866"/>
      <c r="G20" s="867"/>
      <c r="H20" s="370">
        <v>1958444</v>
      </c>
      <c r="I20" s="370">
        <v>1616482</v>
      </c>
      <c r="J20" s="875" t="s">
        <v>2</v>
      </c>
      <c r="K20" s="871">
        <f t="shared" ref="K20:X20" si="12">K17+K19</f>
        <v>5760235</v>
      </c>
      <c r="L20" s="871">
        <f t="shared" si="12"/>
        <v>4817444</v>
      </c>
      <c r="M20" s="873">
        <f t="shared" si="12"/>
        <v>4817444</v>
      </c>
      <c r="N20" s="873">
        <f t="shared" si="12"/>
        <v>0</v>
      </c>
      <c r="O20" s="871">
        <f t="shared" si="12"/>
        <v>942791</v>
      </c>
      <c r="P20" s="871">
        <f t="shared" si="12"/>
        <v>0</v>
      </c>
      <c r="Q20" s="873">
        <f t="shared" si="12"/>
        <v>0</v>
      </c>
      <c r="R20" s="873">
        <f t="shared" si="12"/>
        <v>0</v>
      </c>
      <c r="S20" s="871">
        <f t="shared" si="12"/>
        <v>341962</v>
      </c>
      <c r="T20" s="873">
        <f t="shared" si="12"/>
        <v>341962</v>
      </c>
      <c r="U20" s="873">
        <f t="shared" si="12"/>
        <v>0</v>
      </c>
      <c r="V20" s="871">
        <f t="shared" si="12"/>
        <v>600829</v>
      </c>
      <c r="W20" s="873">
        <f t="shared" si="12"/>
        <v>600829</v>
      </c>
      <c r="X20" s="873">
        <f t="shared" si="12"/>
        <v>0</v>
      </c>
    </row>
    <row r="21" spans="1:24" s="371" customFormat="1" ht="16.7" hidden="1" customHeight="1">
      <c r="A21" s="866"/>
      <c r="B21" s="867"/>
      <c r="C21" s="868"/>
      <c r="D21" s="869"/>
      <c r="E21" s="866"/>
      <c r="F21" s="866"/>
      <c r="G21" s="867"/>
      <c r="H21" s="370">
        <v>1566373</v>
      </c>
      <c r="I21" s="370">
        <v>965544</v>
      </c>
      <c r="J21" s="876"/>
      <c r="K21" s="872"/>
      <c r="L21" s="872"/>
      <c r="M21" s="874"/>
      <c r="N21" s="874"/>
      <c r="O21" s="872"/>
      <c r="P21" s="872"/>
      <c r="Q21" s="874"/>
      <c r="R21" s="874"/>
      <c r="S21" s="872"/>
      <c r="T21" s="874"/>
      <c r="U21" s="874"/>
      <c r="V21" s="872"/>
      <c r="W21" s="874"/>
      <c r="X21" s="874"/>
    </row>
    <row r="22" spans="1:24" s="371" customFormat="1" ht="16.7" hidden="1" customHeight="1">
      <c r="A22" s="866">
        <v>2</v>
      </c>
      <c r="B22" s="867" t="s">
        <v>718</v>
      </c>
      <c r="C22" s="868" t="s">
        <v>719</v>
      </c>
      <c r="D22" s="869" t="s">
        <v>724</v>
      </c>
      <c r="E22" s="866" t="s">
        <v>721</v>
      </c>
      <c r="F22" s="866" t="s">
        <v>722</v>
      </c>
      <c r="G22" s="867" t="s">
        <v>723</v>
      </c>
      <c r="H22" s="370">
        <f>H23+H24+H25+H26</f>
        <v>8544937</v>
      </c>
      <c r="I22" s="370">
        <f>I23+I24+I25+I26</f>
        <v>6353787</v>
      </c>
      <c r="J22" s="875" t="s">
        <v>0</v>
      </c>
      <c r="K22" s="871">
        <f t="shared" ref="K22" si="13">L22+O22</f>
        <v>2191150</v>
      </c>
      <c r="L22" s="871">
        <f t="shared" ref="L22" si="14">M22+N22</f>
        <v>1860490</v>
      </c>
      <c r="M22" s="873">
        <v>1860490</v>
      </c>
      <c r="N22" s="873">
        <v>0</v>
      </c>
      <c r="O22" s="871">
        <f t="shared" ref="O22" si="15">P22+S22+V22</f>
        <v>330660</v>
      </c>
      <c r="P22" s="871">
        <f t="shared" ref="P22" si="16">Q22+R22</f>
        <v>0</v>
      </c>
      <c r="Q22" s="873">
        <v>0</v>
      </c>
      <c r="R22" s="873">
        <v>0</v>
      </c>
      <c r="S22" s="871">
        <f t="shared" ref="S22" si="17">T22+U22</f>
        <v>105453</v>
      </c>
      <c r="T22" s="873">
        <v>105453</v>
      </c>
      <c r="U22" s="873">
        <v>0</v>
      </c>
      <c r="V22" s="871">
        <f t="shared" ref="V22" si="18">W22+X22</f>
        <v>225207</v>
      </c>
      <c r="W22" s="873">
        <v>225207</v>
      </c>
      <c r="X22" s="873">
        <v>0</v>
      </c>
    </row>
    <row r="23" spans="1:24" s="371" customFormat="1" ht="16.7" hidden="1" customHeight="1">
      <c r="A23" s="866"/>
      <c r="B23" s="867"/>
      <c r="C23" s="868"/>
      <c r="D23" s="869"/>
      <c r="E23" s="866"/>
      <c r="F23" s="866"/>
      <c r="G23" s="867"/>
      <c r="H23" s="370">
        <v>7231583</v>
      </c>
      <c r="I23" s="370">
        <v>5371093</v>
      </c>
      <c r="J23" s="876"/>
      <c r="K23" s="872"/>
      <c r="L23" s="872"/>
      <c r="M23" s="874"/>
      <c r="N23" s="874"/>
      <c r="O23" s="872"/>
      <c r="P23" s="872"/>
      <c r="Q23" s="874"/>
      <c r="R23" s="874"/>
      <c r="S23" s="872"/>
      <c r="T23" s="874"/>
      <c r="U23" s="874"/>
      <c r="V23" s="872"/>
      <c r="W23" s="874"/>
      <c r="X23" s="874"/>
    </row>
    <row r="24" spans="1:24" s="371" customFormat="1" ht="16.7" hidden="1" customHeight="1">
      <c r="A24" s="866"/>
      <c r="B24" s="867"/>
      <c r="C24" s="868"/>
      <c r="D24" s="869"/>
      <c r="E24" s="866"/>
      <c r="F24" s="866"/>
      <c r="G24" s="867"/>
      <c r="H24" s="370">
        <v>0</v>
      </c>
      <c r="I24" s="370">
        <v>0</v>
      </c>
      <c r="J24" s="370" t="s">
        <v>1</v>
      </c>
      <c r="K24" s="372">
        <f t="shared" ref="K24" si="19">L24+O24</f>
        <v>0</v>
      </c>
      <c r="L24" s="372">
        <f t="shared" ref="L24" si="20">M24+N24</f>
        <v>0</v>
      </c>
      <c r="M24" s="373">
        <v>0</v>
      </c>
      <c r="N24" s="373">
        <v>0</v>
      </c>
      <c r="O24" s="372">
        <f t="shared" ref="O24" si="21">P24+S24+V24</f>
        <v>0</v>
      </c>
      <c r="P24" s="372">
        <f t="shared" ref="P24" si="22">Q24+R24</f>
        <v>0</v>
      </c>
      <c r="Q24" s="373">
        <v>0</v>
      </c>
      <c r="R24" s="373">
        <v>0</v>
      </c>
      <c r="S24" s="372">
        <f t="shared" ref="S24" si="23">T24+U24</f>
        <v>0</v>
      </c>
      <c r="T24" s="373">
        <v>0</v>
      </c>
      <c r="U24" s="373">
        <v>0</v>
      </c>
      <c r="V24" s="372">
        <f t="shared" ref="V24" si="24">W24+X24</f>
        <v>0</v>
      </c>
      <c r="W24" s="373">
        <v>0</v>
      </c>
      <c r="X24" s="373">
        <v>0</v>
      </c>
    </row>
    <row r="25" spans="1:24" s="371" customFormat="1" ht="16.7" hidden="1" customHeight="1">
      <c r="A25" s="866"/>
      <c r="B25" s="867"/>
      <c r="C25" s="868"/>
      <c r="D25" s="869"/>
      <c r="E25" s="866"/>
      <c r="F25" s="866"/>
      <c r="G25" s="867"/>
      <c r="H25" s="370">
        <v>363602</v>
      </c>
      <c r="I25" s="370">
        <v>258149</v>
      </c>
      <c r="J25" s="875" t="s">
        <v>2</v>
      </c>
      <c r="K25" s="871">
        <f t="shared" ref="K25:X25" si="25">K22+K24</f>
        <v>2191150</v>
      </c>
      <c r="L25" s="871">
        <f t="shared" si="25"/>
        <v>1860490</v>
      </c>
      <c r="M25" s="873">
        <f t="shared" si="25"/>
        <v>1860490</v>
      </c>
      <c r="N25" s="873">
        <f t="shared" si="25"/>
        <v>0</v>
      </c>
      <c r="O25" s="871">
        <f t="shared" si="25"/>
        <v>330660</v>
      </c>
      <c r="P25" s="871">
        <f t="shared" si="25"/>
        <v>0</v>
      </c>
      <c r="Q25" s="873">
        <f t="shared" si="25"/>
        <v>0</v>
      </c>
      <c r="R25" s="873">
        <f t="shared" si="25"/>
        <v>0</v>
      </c>
      <c r="S25" s="871">
        <f t="shared" si="25"/>
        <v>105453</v>
      </c>
      <c r="T25" s="873">
        <f t="shared" si="25"/>
        <v>105453</v>
      </c>
      <c r="U25" s="873">
        <f t="shared" si="25"/>
        <v>0</v>
      </c>
      <c r="V25" s="871">
        <f t="shared" si="25"/>
        <v>225207</v>
      </c>
      <c r="W25" s="873">
        <f t="shared" si="25"/>
        <v>225207</v>
      </c>
      <c r="X25" s="873">
        <f t="shared" si="25"/>
        <v>0</v>
      </c>
    </row>
    <row r="26" spans="1:24" s="371" customFormat="1" ht="16.7" hidden="1" customHeight="1">
      <c r="A26" s="866"/>
      <c r="B26" s="867"/>
      <c r="C26" s="868"/>
      <c r="D26" s="869"/>
      <c r="E26" s="866"/>
      <c r="F26" s="866"/>
      <c r="G26" s="867"/>
      <c r="H26" s="370">
        <v>949752</v>
      </c>
      <c r="I26" s="370">
        <v>724545</v>
      </c>
      <c r="J26" s="876"/>
      <c r="K26" s="872"/>
      <c r="L26" s="872"/>
      <c r="M26" s="874"/>
      <c r="N26" s="874"/>
      <c r="O26" s="872"/>
      <c r="P26" s="872"/>
      <c r="Q26" s="874"/>
      <c r="R26" s="874"/>
      <c r="S26" s="872"/>
      <c r="T26" s="874"/>
      <c r="U26" s="874"/>
      <c r="V26" s="872"/>
      <c r="W26" s="874"/>
      <c r="X26" s="874"/>
    </row>
    <row r="27" spans="1:24" s="371" customFormat="1" ht="16.7" hidden="1" customHeight="1">
      <c r="A27" s="866">
        <v>3</v>
      </c>
      <c r="B27" s="867" t="s">
        <v>718</v>
      </c>
      <c r="C27" s="868" t="s">
        <v>719</v>
      </c>
      <c r="D27" s="869" t="s">
        <v>725</v>
      </c>
      <c r="E27" s="866" t="s">
        <v>721</v>
      </c>
      <c r="F27" s="866" t="s">
        <v>722</v>
      </c>
      <c r="G27" s="867" t="s">
        <v>726</v>
      </c>
      <c r="H27" s="370">
        <f>H28+H29+H30+H31</f>
        <v>9743979</v>
      </c>
      <c r="I27" s="370">
        <f>I28+I29+I30+I31</f>
        <v>6257049</v>
      </c>
      <c r="J27" s="875" t="s">
        <v>0</v>
      </c>
      <c r="K27" s="871">
        <f t="shared" ref="K27" si="26">L27+O27</f>
        <v>3486930</v>
      </c>
      <c r="L27" s="871">
        <f t="shared" ref="L27" si="27">M27+N27</f>
        <v>3133761</v>
      </c>
      <c r="M27" s="873">
        <v>3133761</v>
      </c>
      <c r="N27" s="873">
        <v>0</v>
      </c>
      <c r="O27" s="871">
        <f t="shared" ref="O27" si="28">P27+S27+V27</f>
        <v>353169</v>
      </c>
      <c r="P27" s="871">
        <f t="shared" ref="P27" si="29">Q27+R27</f>
        <v>0</v>
      </c>
      <c r="Q27" s="873">
        <v>0</v>
      </c>
      <c r="R27" s="873">
        <v>0</v>
      </c>
      <c r="S27" s="871">
        <f t="shared" ref="S27" si="30">T27+U27</f>
        <v>353169</v>
      </c>
      <c r="T27" s="873">
        <v>353169</v>
      </c>
      <c r="U27" s="873">
        <v>0</v>
      </c>
      <c r="V27" s="871">
        <f t="shared" ref="V27" si="31">W27+X27</f>
        <v>0</v>
      </c>
      <c r="W27" s="873">
        <v>0</v>
      </c>
      <c r="X27" s="873">
        <v>0</v>
      </c>
    </row>
    <row r="28" spans="1:24" s="371" customFormat="1" ht="16.7" hidden="1" customHeight="1">
      <c r="A28" s="866"/>
      <c r="B28" s="867"/>
      <c r="C28" s="868"/>
      <c r="D28" s="869"/>
      <c r="E28" s="866"/>
      <c r="F28" s="866"/>
      <c r="G28" s="867"/>
      <c r="H28" s="370">
        <v>8251672</v>
      </c>
      <c r="I28" s="370">
        <v>5117911</v>
      </c>
      <c r="J28" s="876"/>
      <c r="K28" s="872"/>
      <c r="L28" s="872"/>
      <c r="M28" s="874"/>
      <c r="N28" s="874"/>
      <c r="O28" s="872"/>
      <c r="P28" s="872"/>
      <c r="Q28" s="874"/>
      <c r="R28" s="874"/>
      <c r="S28" s="872"/>
      <c r="T28" s="874"/>
      <c r="U28" s="874"/>
      <c r="V28" s="872"/>
      <c r="W28" s="874"/>
      <c r="X28" s="874"/>
    </row>
    <row r="29" spans="1:24" s="371" customFormat="1" ht="16.7" hidden="1" customHeight="1">
      <c r="A29" s="866"/>
      <c r="B29" s="867"/>
      <c r="C29" s="868"/>
      <c r="D29" s="869"/>
      <c r="E29" s="866"/>
      <c r="F29" s="866"/>
      <c r="G29" s="867"/>
      <c r="H29" s="370">
        <v>0</v>
      </c>
      <c r="I29" s="370">
        <v>0</v>
      </c>
      <c r="J29" s="370" t="s">
        <v>1</v>
      </c>
      <c r="K29" s="372">
        <f t="shared" ref="K29" si="32">L29+O29</f>
        <v>0</v>
      </c>
      <c r="L29" s="372">
        <f t="shared" ref="L29" si="33">M29+N29</f>
        <v>0</v>
      </c>
      <c r="M29" s="373">
        <v>0</v>
      </c>
      <c r="N29" s="373">
        <v>0</v>
      </c>
      <c r="O29" s="372">
        <f t="shared" ref="O29" si="34">P29+S29+V29</f>
        <v>0</v>
      </c>
      <c r="P29" s="372">
        <f t="shared" ref="P29" si="35">Q29+R29</f>
        <v>0</v>
      </c>
      <c r="Q29" s="373">
        <v>0</v>
      </c>
      <c r="R29" s="373">
        <v>0</v>
      </c>
      <c r="S29" s="372">
        <f t="shared" ref="S29" si="36">T29+U29</f>
        <v>0</v>
      </c>
      <c r="T29" s="373">
        <v>0</v>
      </c>
      <c r="U29" s="373">
        <v>0</v>
      </c>
      <c r="V29" s="372">
        <f t="shared" ref="V29" si="37">W29+X29</f>
        <v>0</v>
      </c>
      <c r="W29" s="373">
        <v>0</v>
      </c>
      <c r="X29" s="373">
        <v>0</v>
      </c>
    </row>
    <row r="30" spans="1:24" s="371" customFormat="1" ht="16.7" hidden="1" customHeight="1">
      <c r="A30" s="866"/>
      <c r="B30" s="867"/>
      <c r="C30" s="868"/>
      <c r="D30" s="869"/>
      <c r="E30" s="866"/>
      <c r="F30" s="866"/>
      <c r="G30" s="867"/>
      <c r="H30" s="370">
        <v>1492307</v>
      </c>
      <c r="I30" s="370">
        <v>1139138</v>
      </c>
      <c r="J30" s="875" t="s">
        <v>2</v>
      </c>
      <c r="K30" s="871">
        <f t="shared" ref="K30:X30" si="38">K27+K29</f>
        <v>3486930</v>
      </c>
      <c r="L30" s="871">
        <f t="shared" si="38"/>
        <v>3133761</v>
      </c>
      <c r="M30" s="873">
        <f t="shared" si="38"/>
        <v>3133761</v>
      </c>
      <c r="N30" s="873">
        <f t="shared" si="38"/>
        <v>0</v>
      </c>
      <c r="O30" s="871">
        <f t="shared" si="38"/>
        <v>353169</v>
      </c>
      <c r="P30" s="871">
        <f t="shared" si="38"/>
        <v>0</v>
      </c>
      <c r="Q30" s="873">
        <f t="shared" si="38"/>
        <v>0</v>
      </c>
      <c r="R30" s="873">
        <f t="shared" si="38"/>
        <v>0</v>
      </c>
      <c r="S30" s="871">
        <f t="shared" si="38"/>
        <v>353169</v>
      </c>
      <c r="T30" s="873">
        <f t="shared" si="38"/>
        <v>353169</v>
      </c>
      <c r="U30" s="873">
        <f t="shared" si="38"/>
        <v>0</v>
      </c>
      <c r="V30" s="871">
        <f t="shared" si="38"/>
        <v>0</v>
      </c>
      <c r="W30" s="873">
        <f t="shared" si="38"/>
        <v>0</v>
      </c>
      <c r="X30" s="873">
        <f t="shared" si="38"/>
        <v>0</v>
      </c>
    </row>
    <row r="31" spans="1:24" s="371" customFormat="1" ht="16.7" hidden="1" customHeight="1">
      <c r="A31" s="866"/>
      <c r="B31" s="867"/>
      <c r="C31" s="868"/>
      <c r="D31" s="869"/>
      <c r="E31" s="866"/>
      <c r="F31" s="866"/>
      <c r="G31" s="867"/>
      <c r="H31" s="370">
        <v>0</v>
      </c>
      <c r="I31" s="370">
        <v>0</v>
      </c>
      <c r="J31" s="876"/>
      <c r="K31" s="872"/>
      <c r="L31" s="872"/>
      <c r="M31" s="874"/>
      <c r="N31" s="874"/>
      <c r="O31" s="872"/>
      <c r="P31" s="872"/>
      <c r="Q31" s="874"/>
      <c r="R31" s="874"/>
      <c r="S31" s="872"/>
      <c r="T31" s="874"/>
      <c r="U31" s="874"/>
      <c r="V31" s="872"/>
      <c r="W31" s="874"/>
      <c r="X31" s="874"/>
    </row>
    <row r="32" spans="1:24" s="371" customFormat="1" ht="16.7" hidden="1" customHeight="1">
      <c r="A32" s="866">
        <v>4</v>
      </c>
      <c r="B32" s="867" t="s">
        <v>718</v>
      </c>
      <c r="C32" s="868" t="s">
        <v>719</v>
      </c>
      <c r="D32" s="869" t="s">
        <v>727</v>
      </c>
      <c r="E32" s="866" t="s">
        <v>721</v>
      </c>
      <c r="F32" s="866" t="s">
        <v>728</v>
      </c>
      <c r="G32" s="867" t="s">
        <v>729</v>
      </c>
      <c r="H32" s="370">
        <f>H33+H34+H35+H36</f>
        <v>19271552</v>
      </c>
      <c r="I32" s="370">
        <f>I33+I34+I35+I36</f>
        <v>608974</v>
      </c>
      <c r="J32" s="875" t="s">
        <v>0</v>
      </c>
      <c r="K32" s="871">
        <f t="shared" ref="K32" si="39">L32+O32</f>
        <v>18662578</v>
      </c>
      <c r="L32" s="871">
        <f t="shared" ref="L32" si="40">M32+N32</f>
        <v>15110073</v>
      </c>
      <c r="M32" s="873">
        <v>14276667</v>
      </c>
      <c r="N32" s="873">
        <v>833406</v>
      </c>
      <c r="O32" s="871">
        <f t="shared" ref="O32" si="41">P32+S32+V32</f>
        <v>3552505</v>
      </c>
      <c r="P32" s="871">
        <f t="shared" ref="P32" si="42">Q32+R32</f>
        <v>1678897</v>
      </c>
      <c r="Q32" s="873">
        <v>1586296</v>
      </c>
      <c r="R32" s="873">
        <v>92601</v>
      </c>
      <c r="S32" s="871">
        <f t="shared" ref="S32" si="43">T32+U32</f>
        <v>1873608</v>
      </c>
      <c r="T32" s="873">
        <v>0</v>
      </c>
      <c r="U32" s="873">
        <v>1873608</v>
      </c>
      <c r="V32" s="871">
        <f t="shared" ref="V32" si="44">W32+X32</f>
        <v>0</v>
      </c>
      <c r="W32" s="873">
        <v>0</v>
      </c>
      <c r="X32" s="873">
        <v>0</v>
      </c>
    </row>
    <row r="33" spans="1:24" s="371" customFormat="1" ht="16.7" hidden="1" customHeight="1">
      <c r="A33" s="866"/>
      <c r="B33" s="867"/>
      <c r="C33" s="868"/>
      <c r="D33" s="869"/>
      <c r="E33" s="866"/>
      <c r="F33" s="866"/>
      <c r="G33" s="867"/>
      <c r="H33" s="370">
        <v>15529536</v>
      </c>
      <c r="I33" s="370">
        <v>419463</v>
      </c>
      <c r="J33" s="876"/>
      <c r="K33" s="872"/>
      <c r="L33" s="872"/>
      <c r="M33" s="874"/>
      <c r="N33" s="874"/>
      <c r="O33" s="872"/>
      <c r="P33" s="872"/>
      <c r="Q33" s="874"/>
      <c r="R33" s="874"/>
      <c r="S33" s="872"/>
      <c r="T33" s="874"/>
      <c r="U33" s="874"/>
      <c r="V33" s="872"/>
      <c r="W33" s="874"/>
      <c r="X33" s="874"/>
    </row>
    <row r="34" spans="1:24" s="371" customFormat="1" ht="16.7" hidden="1" customHeight="1">
      <c r="A34" s="866"/>
      <c r="B34" s="867"/>
      <c r="C34" s="868"/>
      <c r="D34" s="869"/>
      <c r="E34" s="866"/>
      <c r="F34" s="866"/>
      <c r="G34" s="867"/>
      <c r="H34" s="370">
        <v>1725504</v>
      </c>
      <c r="I34" s="370">
        <v>46607</v>
      </c>
      <c r="J34" s="370" t="s">
        <v>1</v>
      </c>
      <c r="K34" s="372">
        <f t="shared" ref="K34" si="45">L34+O34</f>
        <v>0</v>
      </c>
      <c r="L34" s="372">
        <f t="shared" ref="L34" si="46">M34+N34</f>
        <v>0</v>
      </c>
      <c r="M34" s="373">
        <v>0</v>
      </c>
      <c r="N34" s="373">
        <v>0</v>
      </c>
      <c r="O34" s="372">
        <f t="shared" ref="O34" si="47">P34+S34+V34</f>
        <v>0</v>
      </c>
      <c r="P34" s="372">
        <f t="shared" ref="P34" si="48">Q34+R34</f>
        <v>0</v>
      </c>
      <c r="Q34" s="373">
        <v>0</v>
      </c>
      <c r="R34" s="373">
        <v>0</v>
      </c>
      <c r="S34" s="372">
        <f t="shared" ref="S34" si="49">T34+U34</f>
        <v>0</v>
      </c>
      <c r="T34" s="373">
        <v>0</v>
      </c>
      <c r="U34" s="373">
        <v>0</v>
      </c>
      <c r="V34" s="372">
        <f t="shared" ref="V34" si="50">W34+X34</f>
        <v>0</v>
      </c>
      <c r="W34" s="373">
        <v>0</v>
      </c>
      <c r="X34" s="373">
        <v>0</v>
      </c>
    </row>
    <row r="35" spans="1:24" s="371" customFormat="1" ht="16.7" hidden="1" customHeight="1">
      <c r="A35" s="866"/>
      <c r="B35" s="867"/>
      <c r="C35" s="868"/>
      <c r="D35" s="869"/>
      <c r="E35" s="866"/>
      <c r="F35" s="866"/>
      <c r="G35" s="867"/>
      <c r="H35" s="370">
        <v>2016512</v>
      </c>
      <c r="I35" s="370">
        <v>142904</v>
      </c>
      <c r="J35" s="875" t="s">
        <v>2</v>
      </c>
      <c r="K35" s="871">
        <f t="shared" ref="K35:X35" si="51">K32+K34</f>
        <v>18662578</v>
      </c>
      <c r="L35" s="871">
        <f t="shared" si="51"/>
        <v>15110073</v>
      </c>
      <c r="M35" s="873">
        <f t="shared" si="51"/>
        <v>14276667</v>
      </c>
      <c r="N35" s="873">
        <f t="shared" si="51"/>
        <v>833406</v>
      </c>
      <c r="O35" s="871">
        <f t="shared" si="51"/>
        <v>3552505</v>
      </c>
      <c r="P35" s="871">
        <f t="shared" si="51"/>
        <v>1678897</v>
      </c>
      <c r="Q35" s="873">
        <f t="shared" si="51"/>
        <v>1586296</v>
      </c>
      <c r="R35" s="873">
        <f t="shared" si="51"/>
        <v>92601</v>
      </c>
      <c r="S35" s="871">
        <f t="shared" si="51"/>
        <v>1873608</v>
      </c>
      <c r="T35" s="873">
        <f t="shared" si="51"/>
        <v>0</v>
      </c>
      <c r="U35" s="873">
        <f t="shared" si="51"/>
        <v>1873608</v>
      </c>
      <c r="V35" s="871">
        <f t="shared" si="51"/>
        <v>0</v>
      </c>
      <c r="W35" s="873">
        <f t="shared" si="51"/>
        <v>0</v>
      </c>
      <c r="X35" s="873">
        <f t="shared" si="51"/>
        <v>0</v>
      </c>
    </row>
    <row r="36" spans="1:24" s="371" customFormat="1" ht="16.7" hidden="1" customHeight="1">
      <c r="A36" s="866"/>
      <c r="B36" s="867"/>
      <c r="C36" s="868"/>
      <c r="D36" s="869"/>
      <c r="E36" s="866"/>
      <c r="F36" s="866"/>
      <c r="G36" s="867"/>
      <c r="H36" s="370">
        <v>0</v>
      </c>
      <c r="I36" s="370">
        <v>0</v>
      </c>
      <c r="J36" s="876"/>
      <c r="K36" s="872"/>
      <c r="L36" s="872"/>
      <c r="M36" s="874"/>
      <c r="N36" s="874"/>
      <c r="O36" s="872"/>
      <c r="P36" s="872"/>
      <c r="Q36" s="874"/>
      <c r="R36" s="874"/>
      <c r="S36" s="872"/>
      <c r="T36" s="874"/>
      <c r="U36" s="874"/>
      <c r="V36" s="872"/>
      <c r="W36" s="874"/>
      <c r="X36" s="874"/>
    </row>
    <row r="37" spans="1:24" s="371" customFormat="1" ht="15" customHeight="1">
      <c r="A37" s="866">
        <v>1</v>
      </c>
      <c r="B37" s="867" t="s">
        <v>718</v>
      </c>
      <c r="C37" s="868" t="s">
        <v>719</v>
      </c>
      <c r="D37" s="869" t="s">
        <v>730</v>
      </c>
      <c r="E37" s="866" t="s">
        <v>721</v>
      </c>
      <c r="F37" s="866" t="s">
        <v>722</v>
      </c>
      <c r="G37" s="867" t="s">
        <v>731</v>
      </c>
      <c r="H37" s="370">
        <f>H38+H39+H40+H41</f>
        <v>77622721</v>
      </c>
      <c r="I37" s="370">
        <f>I38+I39+I40+I41</f>
        <v>24098423</v>
      </c>
      <c r="J37" s="875" t="s">
        <v>0</v>
      </c>
      <c r="K37" s="871">
        <f t="shared" ref="K37" si="52">L37+O37</f>
        <v>53524298</v>
      </c>
      <c r="L37" s="871">
        <f t="shared" ref="L37" si="53">M37+N37</f>
        <v>45495653</v>
      </c>
      <c r="M37" s="873">
        <v>45495653</v>
      </c>
      <c r="N37" s="873">
        <v>0</v>
      </c>
      <c r="O37" s="871">
        <f t="shared" ref="O37" si="54">P37+S37+V37</f>
        <v>8028645</v>
      </c>
      <c r="P37" s="871">
        <f t="shared" ref="P37" si="55">Q37+R37</f>
        <v>1157877</v>
      </c>
      <c r="Q37" s="873">
        <v>1157877</v>
      </c>
      <c r="R37" s="873">
        <v>0</v>
      </c>
      <c r="S37" s="871">
        <f t="shared" ref="S37" si="56">T37+U37</f>
        <v>6870768</v>
      </c>
      <c r="T37" s="873">
        <v>6870768</v>
      </c>
      <c r="U37" s="873">
        <v>0</v>
      </c>
      <c r="V37" s="871">
        <f t="shared" ref="V37" si="57">W37+X37</f>
        <v>0</v>
      </c>
      <c r="W37" s="873">
        <v>0</v>
      </c>
      <c r="X37" s="873">
        <v>0</v>
      </c>
    </row>
    <row r="38" spans="1:24" s="371" customFormat="1" ht="15" customHeight="1">
      <c r="A38" s="866"/>
      <c r="B38" s="867"/>
      <c r="C38" s="868"/>
      <c r="D38" s="869"/>
      <c r="E38" s="866"/>
      <c r="F38" s="866"/>
      <c r="G38" s="867"/>
      <c r="H38" s="370">
        <v>47908380</v>
      </c>
      <c r="I38" s="370">
        <v>20483660</v>
      </c>
      <c r="J38" s="876"/>
      <c r="K38" s="872"/>
      <c r="L38" s="872"/>
      <c r="M38" s="874"/>
      <c r="N38" s="874"/>
      <c r="O38" s="872"/>
      <c r="P38" s="872"/>
      <c r="Q38" s="874"/>
      <c r="R38" s="874"/>
      <c r="S38" s="872"/>
      <c r="T38" s="874"/>
      <c r="U38" s="874"/>
      <c r="V38" s="872"/>
      <c r="W38" s="874"/>
      <c r="X38" s="874"/>
    </row>
    <row r="39" spans="1:24" s="371" customFormat="1" ht="15" customHeight="1">
      <c r="A39" s="866"/>
      <c r="B39" s="867"/>
      <c r="C39" s="868"/>
      <c r="D39" s="869"/>
      <c r="E39" s="866"/>
      <c r="F39" s="866"/>
      <c r="G39" s="867"/>
      <c r="H39" s="370">
        <v>3567720</v>
      </c>
      <c r="I39" s="370">
        <v>2409843</v>
      </c>
      <c r="J39" s="370" t="s">
        <v>1</v>
      </c>
      <c r="K39" s="372">
        <f t="shared" ref="K39" si="58">L39+O39</f>
        <v>0</v>
      </c>
      <c r="L39" s="372">
        <f t="shared" ref="L39" si="59">M39+N39</f>
        <v>-18070933</v>
      </c>
      <c r="M39" s="373">
        <v>-18070933</v>
      </c>
      <c r="N39" s="373">
        <v>0</v>
      </c>
      <c r="O39" s="372">
        <f t="shared" ref="O39" si="60">P39+S39+V39</f>
        <v>18070933</v>
      </c>
      <c r="P39" s="372">
        <f t="shared" ref="P39" si="61">Q39+R39</f>
        <v>0</v>
      </c>
      <c r="Q39" s="373">
        <v>0</v>
      </c>
      <c r="R39" s="373">
        <v>0</v>
      </c>
      <c r="S39" s="372">
        <f t="shared" ref="S39" si="62">T39+U39</f>
        <v>18070933</v>
      </c>
      <c r="T39" s="373">
        <v>18070933</v>
      </c>
      <c r="U39" s="373">
        <v>0</v>
      </c>
      <c r="V39" s="372">
        <f t="shared" ref="V39" si="63">W39+X39</f>
        <v>0</v>
      </c>
      <c r="W39" s="373">
        <v>0</v>
      </c>
      <c r="X39" s="373">
        <v>0</v>
      </c>
    </row>
    <row r="40" spans="1:24" s="371" customFormat="1" ht="15" customHeight="1">
      <c r="A40" s="866"/>
      <c r="B40" s="867"/>
      <c r="C40" s="868"/>
      <c r="D40" s="869"/>
      <c r="E40" s="866"/>
      <c r="F40" s="866"/>
      <c r="G40" s="867"/>
      <c r="H40" s="370">
        <v>26146621</v>
      </c>
      <c r="I40" s="370">
        <v>1204920</v>
      </c>
      <c r="J40" s="875" t="s">
        <v>2</v>
      </c>
      <c r="K40" s="871">
        <f t="shared" ref="K40:X40" si="64">K37+K39</f>
        <v>53524298</v>
      </c>
      <c r="L40" s="871">
        <f t="shared" si="64"/>
        <v>27424720</v>
      </c>
      <c r="M40" s="873">
        <f t="shared" si="64"/>
        <v>27424720</v>
      </c>
      <c r="N40" s="873">
        <f t="shared" si="64"/>
        <v>0</v>
      </c>
      <c r="O40" s="871">
        <f t="shared" si="64"/>
        <v>26099578</v>
      </c>
      <c r="P40" s="871">
        <f t="shared" si="64"/>
        <v>1157877</v>
      </c>
      <c r="Q40" s="873">
        <f t="shared" si="64"/>
        <v>1157877</v>
      </c>
      <c r="R40" s="873">
        <f t="shared" si="64"/>
        <v>0</v>
      </c>
      <c r="S40" s="871">
        <f t="shared" si="64"/>
        <v>24941701</v>
      </c>
      <c r="T40" s="873">
        <f t="shared" si="64"/>
        <v>24941701</v>
      </c>
      <c r="U40" s="873">
        <f t="shared" si="64"/>
        <v>0</v>
      </c>
      <c r="V40" s="871">
        <f t="shared" si="64"/>
        <v>0</v>
      </c>
      <c r="W40" s="873">
        <f t="shared" si="64"/>
        <v>0</v>
      </c>
      <c r="X40" s="873">
        <f t="shared" si="64"/>
        <v>0</v>
      </c>
    </row>
    <row r="41" spans="1:24" s="371" customFormat="1" ht="15" customHeight="1">
      <c r="A41" s="866"/>
      <c r="B41" s="867"/>
      <c r="C41" s="868"/>
      <c r="D41" s="869"/>
      <c r="E41" s="866"/>
      <c r="F41" s="866"/>
      <c r="G41" s="867"/>
      <c r="H41" s="370">
        <v>0</v>
      </c>
      <c r="I41" s="370">
        <v>0</v>
      </c>
      <c r="J41" s="876"/>
      <c r="K41" s="872"/>
      <c r="L41" s="872"/>
      <c r="M41" s="874"/>
      <c r="N41" s="874"/>
      <c r="O41" s="872"/>
      <c r="P41" s="872"/>
      <c r="Q41" s="874"/>
      <c r="R41" s="874"/>
      <c r="S41" s="872"/>
      <c r="T41" s="874"/>
      <c r="U41" s="874"/>
      <c r="V41" s="872"/>
      <c r="W41" s="874"/>
      <c r="X41" s="874"/>
    </row>
    <row r="42" spans="1:24" s="371" customFormat="1" ht="16.7" hidden="1" customHeight="1">
      <c r="A42" s="866">
        <v>6</v>
      </c>
      <c r="B42" s="877" t="s">
        <v>623</v>
      </c>
      <c r="C42" s="880" t="s">
        <v>732</v>
      </c>
      <c r="D42" s="883" t="s">
        <v>733</v>
      </c>
      <c r="E42" s="866" t="s">
        <v>721</v>
      </c>
      <c r="F42" s="886" t="s">
        <v>734</v>
      </c>
      <c r="G42" s="877" t="s">
        <v>723</v>
      </c>
      <c r="H42" s="370">
        <f>H43+H44+H45+H46</f>
        <v>117420123</v>
      </c>
      <c r="I42" s="370">
        <f>I43+I44+I45+I46</f>
        <v>95217682</v>
      </c>
      <c r="J42" s="875" t="s">
        <v>0</v>
      </c>
      <c r="K42" s="871">
        <f t="shared" ref="K42" si="65">L42+O42</f>
        <v>22202441</v>
      </c>
      <c r="L42" s="871">
        <f t="shared" ref="L42" si="66">M42+N42</f>
        <v>20285621</v>
      </c>
      <c r="M42" s="873">
        <v>1836900</v>
      </c>
      <c r="N42" s="873">
        <v>18448721</v>
      </c>
      <c r="O42" s="871">
        <f t="shared" ref="O42" si="67">P42+S42+V42</f>
        <v>1916820</v>
      </c>
      <c r="P42" s="871">
        <f t="shared" ref="P42" si="68">Q42+R42</f>
        <v>0</v>
      </c>
      <c r="Q42" s="873">
        <v>0</v>
      </c>
      <c r="R42" s="873">
        <v>0</v>
      </c>
      <c r="S42" s="871">
        <f t="shared" ref="S42" si="69">T42+U42</f>
        <v>1782326</v>
      </c>
      <c r="T42" s="873">
        <v>189661</v>
      </c>
      <c r="U42" s="873">
        <v>1592665</v>
      </c>
      <c r="V42" s="871">
        <f t="shared" ref="V42" si="70">W42+X42</f>
        <v>134494</v>
      </c>
      <c r="W42" s="873">
        <v>134494</v>
      </c>
      <c r="X42" s="873">
        <v>0</v>
      </c>
    </row>
    <row r="43" spans="1:24" s="371" customFormat="1" ht="16.7" hidden="1" customHeight="1">
      <c r="A43" s="866"/>
      <c r="B43" s="878"/>
      <c r="C43" s="881"/>
      <c r="D43" s="884"/>
      <c r="E43" s="866"/>
      <c r="F43" s="887"/>
      <c r="G43" s="878"/>
      <c r="H43" s="370">
        <v>112106827</v>
      </c>
      <c r="I43" s="370">
        <v>91821206</v>
      </c>
      <c r="J43" s="876"/>
      <c r="K43" s="872"/>
      <c r="L43" s="872"/>
      <c r="M43" s="874"/>
      <c r="N43" s="874"/>
      <c r="O43" s="872"/>
      <c r="P43" s="872"/>
      <c r="Q43" s="874"/>
      <c r="R43" s="874"/>
      <c r="S43" s="872"/>
      <c r="T43" s="874"/>
      <c r="U43" s="874"/>
      <c r="V43" s="872"/>
      <c r="W43" s="874"/>
      <c r="X43" s="874"/>
    </row>
    <row r="44" spans="1:24" s="371" customFormat="1" ht="16.7" hidden="1" customHeight="1">
      <c r="A44" s="866"/>
      <c r="B44" s="878"/>
      <c r="C44" s="881"/>
      <c r="D44" s="884"/>
      <c r="E44" s="866"/>
      <c r="F44" s="887"/>
      <c r="G44" s="878"/>
      <c r="H44" s="370">
        <v>0</v>
      </c>
      <c r="I44" s="370">
        <v>0</v>
      </c>
      <c r="J44" s="370" t="s">
        <v>1</v>
      </c>
      <c r="K44" s="372">
        <f t="shared" ref="K44" si="71">L44+O44</f>
        <v>0</v>
      </c>
      <c r="L44" s="372">
        <f t="shared" ref="L44" si="72">M44+N44</f>
        <v>0</v>
      </c>
      <c r="M44" s="373">
        <v>0</v>
      </c>
      <c r="N44" s="373">
        <v>0</v>
      </c>
      <c r="O44" s="372">
        <f t="shared" ref="O44" si="73">P44+S44+V44</f>
        <v>0</v>
      </c>
      <c r="P44" s="372">
        <f t="shared" ref="P44" si="74">Q44+R44</f>
        <v>0</v>
      </c>
      <c r="Q44" s="373">
        <v>0</v>
      </c>
      <c r="R44" s="373">
        <v>0</v>
      </c>
      <c r="S44" s="372">
        <f t="shared" ref="S44" si="75">T44+U44</f>
        <v>0</v>
      </c>
      <c r="T44" s="373">
        <v>0</v>
      </c>
      <c r="U44" s="373">
        <v>0</v>
      </c>
      <c r="V44" s="372">
        <f t="shared" ref="V44" si="76">W44+X44</f>
        <v>0</v>
      </c>
      <c r="W44" s="373">
        <v>0</v>
      </c>
      <c r="X44" s="373">
        <v>0</v>
      </c>
    </row>
    <row r="45" spans="1:24" s="371" customFormat="1" ht="16.7" hidden="1" customHeight="1">
      <c r="A45" s="866"/>
      <c r="B45" s="878"/>
      <c r="C45" s="881"/>
      <c r="D45" s="884"/>
      <c r="E45" s="866"/>
      <c r="F45" s="887"/>
      <c r="G45" s="878"/>
      <c r="H45" s="370">
        <v>5028861</v>
      </c>
      <c r="I45" s="370">
        <v>3246535</v>
      </c>
      <c r="J45" s="875" t="s">
        <v>2</v>
      </c>
      <c r="K45" s="871">
        <f t="shared" ref="K45:X45" si="77">K42+K44</f>
        <v>22202441</v>
      </c>
      <c r="L45" s="871">
        <f t="shared" si="77"/>
        <v>20285621</v>
      </c>
      <c r="M45" s="873">
        <f t="shared" si="77"/>
        <v>1836900</v>
      </c>
      <c r="N45" s="873">
        <f t="shared" si="77"/>
        <v>18448721</v>
      </c>
      <c r="O45" s="871">
        <f t="shared" si="77"/>
        <v>1916820</v>
      </c>
      <c r="P45" s="871">
        <f t="shared" si="77"/>
        <v>0</v>
      </c>
      <c r="Q45" s="873">
        <f t="shared" si="77"/>
        <v>0</v>
      </c>
      <c r="R45" s="873">
        <f t="shared" si="77"/>
        <v>0</v>
      </c>
      <c r="S45" s="871">
        <f t="shared" si="77"/>
        <v>1782326</v>
      </c>
      <c r="T45" s="873">
        <f t="shared" si="77"/>
        <v>189661</v>
      </c>
      <c r="U45" s="873">
        <f t="shared" si="77"/>
        <v>1592665</v>
      </c>
      <c r="V45" s="871">
        <f t="shared" si="77"/>
        <v>134494</v>
      </c>
      <c r="W45" s="873">
        <f t="shared" si="77"/>
        <v>134494</v>
      </c>
      <c r="X45" s="873">
        <f t="shared" si="77"/>
        <v>0</v>
      </c>
    </row>
    <row r="46" spans="1:24" s="371" customFormat="1" ht="16.7" hidden="1" customHeight="1">
      <c r="A46" s="866"/>
      <c r="B46" s="879"/>
      <c r="C46" s="882"/>
      <c r="D46" s="885"/>
      <c r="E46" s="866"/>
      <c r="F46" s="888"/>
      <c r="G46" s="879"/>
      <c r="H46" s="370">
        <v>284435</v>
      </c>
      <c r="I46" s="370">
        <v>149941</v>
      </c>
      <c r="J46" s="876"/>
      <c r="K46" s="872"/>
      <c r="L46" s="872"/>
      <c r="M46" s="874"/>
      <c r="N46" s="874"/>
      <c r="O46" s="872"/>
      <c r="P46" s="872"/>
      <c r="Q46" s="874"/>
      <c r="R46" s="874"/>
      <c r="S46" s="872"/>
      <c r="T46" s="874"/>
      <c r="U46" s="874"/>
      <c r="V46" s="872"/>
      <c r="W46" s="874"/>
      <c r="X46" s="874"/>
    </row>
    <row r="47" spans="1:24" s="371" customFormat="1" ht="16.7" hidden="1" customHeight="1">
      <c r="A47" s="866">
        <v>7</v>
      </c>
      <c r="B47" s="877" t="s">
        <v>623</v>
      </c>
      <c r="C47" s="880" t="s">
        <v>735</v>
      </c>
      <c r="D47" s="883" t="s">
        <v>736</v>
      </c>
      <c r="E47" s="866" t="s">
        <v>721</v>
      </c>
      <c r="F47" s="886" t="s">
        <v>734</v>
      </c>
      <c r="G47" s="877" t="s">
        <v>723</v>
      </c>
      <c r="H47" s="370">
        <f>H48+H49+H50+H51</f>
        <v>92890620</v>
      </c>
      <c r="I47" s="370">
        <f>I48+I49+I50+I51</f>
        <v>54413348</v>
      </c>
      <c r="J47" s="875" t="s">
        <v>0</v>
      </c>
      <c r="K47" s="871">
        <f t="shared" ref="K47" si="78">L47+O47</f>
        <v>38477272</v>
      </c>
      <c r="L47" s="871">
        <f t="shared" ref="L47" si="79">M47+N47</f>
        <v>35401494</v>
      </c>
      <c r="M47" s="873">
        <v>1698893</v>
      </c>
      <c r="N47" s="873">
        <v>33702601</v>
      </c>
      <c r="O47" s="871">
        <f t="shared" ref="O47" si="80">P47+S47+V47</f>
        <v>3075778</v>
      </c>
      <c r="P47" s="871">
        <f t="shared" ref="P47" si="81">Q47+R47</f>
        <v>0</v>
      </c>
      <c r="Q47" s="873">
        <v>0</v>
      </c>
      <c r="R47" s="873">
        <v>0</v>
      </c>
      <c r="S47" s="871">
        <f t="shared" ref="S47" si="82">T47+U47</f>
        <v>3075778</v>
      </c>
      <c r="T47" s="873">
        <v>299806</v>
      </c>
      <c r="U47" s="873">
        <v>2775972</v>
      </c>
      <c r="V47" s="871">
        <f t="shared" ref="V47" si="83">W47+X47</f>
        <v>0</v>
      </c>
      <c r="W47" s="873">
        <v>0</v>
      </c>
      <c r="X47" s="873">
        <v>0</v>
      </c>
    </row>
    <row r="48" spans="1:24" s="371" customFormat="1" ht="16.7" hidden="1" customHeight="1">
      <c r="A48" s="866"/>
      <c r="B48" s="878"/>
      <c r="C48" s="881"/>
      <c r="D48" s="884"/>
      <c r="E48" s="866"/>
      <c r="F48" s="887"/>
      <c r="G48" s="878"/>
      <c r="H48" s="370">
        <v>87550121</v>
      </c>
      <c r="I48" s="370">
        <v>52148627</v>
      </c>
      <c r="J48" s="876"/>
      <c r="K48" s="872"/>
      <c r="L48" s="872"/>
      <c r="M48" s="874"/>
      <c r="N48" s="874"/>
      <c r="O48" s="872"/>
      <c r="P48" s="872"/>
      <c r="Q48" s="874"/>
      <c r="R48" s="874"/>
      <c r="S48" s="872"/>
      <c r="T48" s="874"/>
      <c r="U48" s="874"/>
      <c r="V48" s="872"/>
      <c r="W48" s="874"/>
      <c r="X48" s="874"/>
    </row>
    <row r="49" spans="1:24" s="371" customFormat="1" ht="16.7" hidden="1" customHeight="1">
      <c r="A49" s="866"/>
      <c r="B49" s="878"/>
      <c r="C49" s="881"/>
      <c r="D49" s="884"/>
      <c r="E49" s="866"/>
      <c r="F49" s="887"/>
      <c r="G49" s="878"/>
      <c r="H49" s="370">
        <v>0</v>
      </c>
      <c r="I49" s="370">
        <v>0</v>
      </c>
      <c r="J49" s="370" t="s">
        <v>1</v>
      </c>
      <c r="K49" s="372">
        <f t="shared" ref="K49" si="84">L49+O49</f>
        <v>0</v>
      </c>
      <c r="L49" s="372">
        <f t="shared" ref="L49" si="85">M49+N49</f>
        <v>0</v>
      </c>
      <c r="M49" s="373">
        <v>0</v>
      </c>
      <c r="N49" s="373">
        <v>0</v>
      </c>
      <c r="O49" s="372">
        <f t="shared" ref="O49" si="86">P49+S49+V49</f>
        <v>0</v>
      </c>
      <c r="P49" s="372">
        <f t="shared" ref="P49" si="87">Q49+R49</f>
        <v>0</v>
      </c>
      <c r="Q49" s="373">
        <v>0</v>
      </c>
      <c r="R49" s="373">
        <v>0</v>
      </c>
      <c r="S49" s="372">
        <f t="shared" ref="S49" si="88">T49+U49</f>
        <v>0</v>
      </c>
      <c r="T49" s="373">
        <v>0</v>
      </c>
      <c r="U49" s="373">
        <v>0</v>
      </c>
      <c r="V49" s="372">
        <f t="shared" ref="V49" si="89">W49+X49</f>
        <v>0</v>
      </c>
      <c r="W49" s="373">
        <v>0</v>
      </c>
      <c r="X49" s="373">
        <v>0</v>
      </c>
    </row>
    <row r="50" spans="1:24" s="371" customFormat="1" ht="16.7" hidden="1" customHeight="1">
      <c r="A50" s="866"/>
      <c r="B50" s="878"/>
      <c r="C50" s="881"/>
      <c r="D50" s="884"/>
      <c r="E50" s="866"/>
      <c r="F50" s="887"/>
      <c r="G50" s="878"/>
      <c r="H50" s="370">
        <v>5340499</v>
      </c>
      <c r="I50" s="370">
        <v>2264721</v>
      </c>
      <c r="J50" s="875" t="s">
        <v>2</v>
      </c>
      <c r="K50" s="871">
        <f t="shared" ref="K50:X50" si="90">K47+K49</f>
        <v>38477272</v>
      </c>
      <c r="L50" s="871">
        <f t="shared" si="90"/>
        <v>35401494</v>
      </c>
      <c r="M50" s="873">
        <f t="shared" si="90"/>
        <v>1698893</v>
      </c>
      <c r="N50" s="873">
        <f t="shared" si="90"/>
        <v>33702601</v>
      </c>
      <c r="O50" s="871">
        <f t="shared" si="90"/>
        <v>3075778</v>
      </c>
      <c r="P50" s="871">
        <f t="shared" si="90"/>
        <v>0</v>
      </c>
      <c r="Q50" s="873">
        <f t="shared" si="90"/>
        <v>0</v>
      </c>
      <c r="R50" s="873">
        <f t="shared" si="90"/>
        <v>0</v>
      </c>
      <c r="S50" s="871">
        <f t="shared" si="90"/>
        <v>3075778</v>
      </c>
      <c r="T50" s="873">
        <f t="shared" si="90"/>
        <v>299806</v>
      </c>
      <c r="U50" s="873">
        <f t="shared" si="90"/>
        <v>2775972</v>
      </c>
      <c r="V50" s="871">
        <f t="shared" si="90"/>
        <v>0</v>
      </c>
      <c r="W50" s="873">
        <f t="shared" si="90"/>
        <v>0</v>
      </c>
      <c r="X50" s="873">
        <f t="shared" si="90"/>
        <v>0</v>
      </c>
    </row>
    <row r="51" spans="1:24" s="371" customFormat="1" ht="16.7" hidden="1" customHeight="1">
      <c r="A51" s="866"/>
      <c r="B51" s="879"/>
      <c r="C51" s="882"/>
      <c r="D51" s="885"/>
      <c r="E51" s="866"/>
      <c r="F51" s="888"/>
      <c r="G51" s="879"/>
      <c r="H51" s="370">
        <v>0</v>
      </c>
      <c r="I51" s="370">
        <v>0</v>
      </c>
      <c r="J51" s="876"/>
      <c r="K51" s="872"/>
      <c r="L51" s="872"/>
      <c r="M51" s="874"/>
      <c r="N51" s="874"/>
      <c r="O51" s="872"/>
      <c r="P51" s="872"/>
      <c r="Q51" s="874"/>
      <c r="R51" s="874"/>
      <c r="S51" s="872"/>
      <c r="T51" s="874"/>
      <c r="U51" s="874"/>
      <c r="V51" s="872"/>
      <c r="W51" s="874"/>
      <c r="X51" s="874"/>
    </row>
    <row r="52" spans="1:24" s="371" customFormat="1" ht="16.7" hidden="1" customHeight="1">
      <c r="A52" s="866">
        <v>8</v>
      </c>
      <c r="B52" s="877" t="s">
        <v>623</v>
      </c>
      <c r="C52" s="880" t="s">
        <v>735</v>
      </c>
      <c r="D52" s="883" t="s">
        <v>737</v>
      </c>
      <c r="E52" s="866" t="s">
        <v>721</v>
      </c>
      <c r="F52" s="886" t="s">
        <v>734</v>
      </c>
      <c r="G52" s="877" t="s">
        <v>726</v>
      </c>
      <c r="H52" s="370">
        <f>H53+H54+H55+H56</f>
        <v>21568770</v>
      </c>
      <c r="I52" s="370">
        <f>I53+I54+I55+I56</f>
        <v>18174710</v>
      </c>
      <c r="J52" s="875" t="s">
        <v>0</v>
      </c>
      <c r="K52" s="871">
        <f t="shared" ref="K52" si="91">L52+O52</f>
        <v>3394060</v>
      </c>
      <c r="L52" s="871">
        <f t="shared" ref="L52" si="92">M52+N52</f>
        <v>3376303</v>
      </c>
      <c r="M52" s="873">
        <v>100622</v>
      </c>
      <c r="N52" s="873">
        <v>3275681</v>
      </c>
      <c r="O52" s="871">
        <f t="shared" ref="O52" si="93">P52+S52+V52</f>
        <v>17757</v>
      </c>
      <c r="P52" s="871">
        <f t="shared" ref="P52" si="94">Q52+R52</f>
        <v>0</v>
      </c>
      <c r="Q52" s="873">
        <v>0</v>
      </c>
      <c r="R52" s="873">
        <v>0</v>
      </c>
      <c r="S52" s="871">
        <f t="shared" ref="S52" si="95">T52+U52</f>
        <v>17757</v>
      </c>
      <c r="T52" s="873">
        <v>17757</v>
      </c>
      <c r="U52" s="873">
        <v>0</v>
      </c>
      <c r="V52" s="871">
        <f t="shared" ref="V52" si="96">W52+X52</f>
        <v>0</v>
      </c>
      <c r="W52" s="873">
        <v>0</v>
      </c>
      <c r="X52" s="873">
        <v>0</v>
      </c>
    </row>
    <row r="53" spans="1:24" s="371" customFormat="1" ht="16.7" hidden="1" customHeight="1">
      <c r="A53" s="866"/>
      <c r="B53" s="878"/>
      <c r="C53" s="881"/>
      <c r="D53" s="884"/>
      <c r="E53" s="866"/>
      <c r="F53" s="887"/>
      <c r="G53" s="878"/>
      <c r="H53" s="370">
        <v>21367380</v>
      </c>
      <c r="I53" s="370">
        <v>17991077</v>
      </c>
      <c r="J53" s="876"/>
      <c r="K53" s="872"/>
      <c r="L53" s="872"/>
      <c r="M53" s="874"/>
      <c r="N53" s="874"/>
      <c r="O53" s="872"/>
      <c r="P53" s="872"/>
      <c r="Q53" s="874"/>
      <c r="R53" s="874"/>
      <c r="S53" s="872"/>
      <c r="T53" s="874"/>
      <c r="U53" s="874"/>
      <c r="V53" s="872"/>
      <c r="W53" s="874"/>
      <c r="X53" s="874"/>
    </row>
    <row r="54" spans="1:24" s="371" customFormat="1" ht="16.7" hidden="1" customHeight="1">
      <c r="A54" s="866"/>
      <c r="B54" s="878"/>
      <c r="C54" s="881"/>
      <c r="D54" s="884"/>
      <c r="E54" s="866"/>
      <c r="F54" s="887"/>
      <c r="G54" s="878"/>
      <c r="H54" s="370">
        <v>0</v>
      </c>
      <c r="I54" s="370">
        <v>0</v>
      </c>
      <c r="J54" s="370" t="s">
        <v>1</v>
      </c>
      <c r="K54" s="372">
        <f t="shared" ref="K54" si="97">L54+O54</f>
        <v>0</v>
      </c>
      <c r="L54" s="372">
        <f t="shared" ref="L54" si="98">M54+N54</f>
        <v>0</v>
      </c>
      <c r="M54" s="373">
        <v>0</v>
      </c>
      <c r="N54" s="373">
        <v>0</v>
      </c>
      <c r="O54" s="372">
        <f t="shared" ref="O54" si="99">P54+S54+V54</f>
        <v>0</v>
      </c>
      <c r="P54" s="372">
        <f t="shared" ref="P54" si="100">Q54+R54</f>
        <v>0</v>
      </c>
      <c r="Q54" s="373">
        <v>0</v>
      </c>
      <c r="R54" s="373">
        <v>0</v>
      </c>
      <c r="S54" s="372">
        <f t="shared" ref="S54" si="101">T54+U54</f>
        <v>0</v>
      </c>
      <c r="T54" s="373">
        <v>0</v>
      </c>
      <c r="U54" s="373">
        <v>0</v>
      </c>
      <c r="V54" s="372">
        <f t="shared" ref="V54" si="102">W54+X54</f>
        <v>0</v>
      </c>
      <c r="W54" s="373">
        <v>0</v>
      </c>
      <c r="X54" s="373">
        <v>0</v>
      </c>
    </row>
    <row r="55" spans="1:24" s="371" customFormat="1" ht="16.7" hidden="1" customHeight="1">
      <c r="A55" s="866"/>
      <c r="B55" s="878"/>
      <c r="C55" s="881"/>
      <c r="D55" s="884"/>
      <c r="E55" s="866"/>
      <c r="F55" s="887"/>
      <c r="G55" s="878"/>
      <c r="H55" s="370">
        <v>201390</v>
      </c>
      <c r="I55" s="370">
        <v>183633</v>
      </c>
      <c r="J55" s="875" t="s">
        <v>2</v>
      </c>
      <c r="K55" s="871">
        <f t="shared" ref="K55:X55" si="103">K52+K54</f>
        <v>3394060</v>
      </c>
      <c r="L55" s="871">
        <f t="shared" si="103"/>
        <v>3376303</v>
      </c>
      <c r="M55" s="873">
        <f t="shared" si="103"/>
        <v>100622</v>
      </c>
      <c r="N55" s="873">
        <f t="shared" si="103"/>
        <v>3275681</v>
      </c>
      <c r="O55" s="871">
        <f t="shared" si="103"/>
        <v>17757</v>
      </c>
      <c r="P55" s="871">
        <f t="shared" si="103"/>
        <v>0</v>
      </c>
      <c r="Q55" s="873">
        <f t="shared" si="103"/>
        <v>0</v>
      </c>
      <c r="R55" s="873">
        <f t="shared" si="103"/>
        <v>0</v>
      </c>
      <c r="S55" s="871">
        <f t="shared" si="103"/>
        <v>17757</v>
      </c>
      <c r="T55" s="873">
        <f t="shared" si="103"/>
        <v>17757</v>
      </c>
      <c r="U55" s="873">
        <f t="shared" si="103"/>
        <v>0</v>
      </c>
      <c r="V55" s="871">
        <f t="shared" si="103"/>
        <v>0</v>
      </c>
      <c r="W55" s="873">
        <f t="shared" si="103"/>
        <v>0</v>
      </c>
      <c r="X55" s="873">
        <f t="shared" si="103"/>
        <v>0</v>
      </c>
    </row>
    <row r="56" spans="1:24" s="371" customFormat="1" ht="16.7" hidden="1" customHeight="1">
      <c r="A56" s="866"/>
      <c r="B56" s="879"/>
      <c r="C56" s="882"/>
      <c r="D56" s="885"/>
      <c r="E56" s="866"/>
      <c r="F56" s="888"/>
      <c r="G56" s="879"/>
      <c r="H56" s="370">
        <v>0</v>
      </c>
      <c r="I56" s="370">
        <v>0</v>
      </c>
      <c r="J56" s="876"/>
      <c r="K56" s="872"/>
      <c r="L56" s="872"/>
      <c r="M56" s="874"/>
      <c r="N56" s="874"/>
      <c r="O56" s="872"/>
      <c r="P56" s="872"/>
      <c r="Q56" s="874"/>
      <c r="R56" s="874"/>
      <c r="S56" s="872"/>
      <c r="T56" s="874"/>
      <c r="U56" s="874"/>
      <c r="V56" s="872"/>
      <c r="W56" s="874"/>
      <c r="X56" s="874"/>
    </row>
    <row r="57" spans="1:24" s="371" customFormat="1" ht="16.7" hidden="1" customHeight="1">
      <c r="A57" s="866">
        <v>9</v>
      </c>
      <c r="B57" s="877" t="s">
        <v>738</v>
      </c>
      <c r="C57" s="889" t="s">
        <v>739</v>
      </c>
      <c r="D57" s="883" t="s">
        <v>740</v>
      </c>
      <c r="E57" s="866" t="s">
        <v>721</v>
      </c>
      <c r="F57" s="886" t="s">
        <v>734</v>
      </c>
      <c r="G57" s="877" t="s">
        <v>723</v>
      </c>
      <c r="H57" s="370">
        <f>H58+H59+H60+H61</f>
        <v>22557952</v>
      </c>
      <c r="I57" s="370">
        <f>I58+I59+I60+I61</f>
        <v>12756160</v>
      </c>
      <c r="J57" s="875" t="s">
        <v>0</v>
      </c>
      <c r="K57" s="871">
        <f t="shared" ref="K57" si="104">L57+O57</f>
        <v>9801792</v>
      </c>
      <c r="L57" s="871">
        <f t="shared" ref="L57" si="105">M57+N57</f>
        <v>9267964</v>
      </c>
      <c r="M57" s="873">
        <v>564749</v>
      </c>
      <c r="N57" s="873">
        <v>8703215</v>
      </c>
      <c r="O57" s="871">
        <f t="shared" ref="O57" si="106">P57+S57+V57</f>
        <v>533828</v>
      </c>
      <c r="P57" s="871">
        <f t="shared" ref="P57" si="107">Q57+R57</f>
        <v>0</v>
      </c>
      <c r="Q57" s="873">
        <v>0</v>
      </c>
      <c r="R57" s="873">
        <v>0</v>
      </c>
      <c r="S57" s="871">
        <f t="shared" ref="S57" si="108">T57+U57</f>
        <v>471090</v>
      </c>
      <c r="T57" s="873">
        <v>99661</v>
      </c>
      <c r="U57" s="873">
        <v>371429</v>
      </c>
      <c r="V57" s="871">
        <f t="shared" ref="V57" si="109">W57+X57</f>
        <v>62738</v>
      </c>
      <c r="W57" s="873">
        <v>0</v>
      </c>
      <c r="X57" s="873">
        <v>62738</v>
      </c>
    </row>
    <row r="58" spans="1:24" s="371" customFormat="1" ht="16.7" hidden="1" customHeight="1">
      <c r="A58" s="866"/>
      <c r="B58" s="878"/>
      <c r="C58" s="881"/>
      <c r="D58" s="884"/>
      <c r="E58" s="866"/>
      <c r="F58" s="887"/>
      <c r="G58" s="878"/>
      <c r="H58" s="370">
        <v>21137001</v>
      </c>
      <c r="I58" s="370">
        <v>11869037</v>
      </c>
      <c r="J58" s="876"/>
      <c r="K58" s="872"/>
      <c r="L58" s="872"/>
      <c r="M58" s="874"/>
      <c r="N58" s="874"/>
      <c r="O58" s="872"/>
      <c r="P58" s="872"/>
      <c r="Q58" s="874"/>
      <c r="R58" s="874"/>
      <c r="S58" s="872"/>
      <c r="T58" s="874"/>
      <c r="U58" s="874"/>
      <c r="V58" s="872"/>
      <c r="W58" s="874"/>
      <c r="X58" s="874"/>
    </row>
    <row r="59" spans="1:24" s="371" customFormat="1" ht="16.7" hidden="1" customHeight="1">
      <c r="A59" s="866"/>
      <c r="B59" s="878"/>
      <c r="C59" s="881"/>
      <c r="D59" s="884"/>
      <c r="E59" s="866"/>
      <c r="F59" s="887"/>
      <c r="G59" s="878"/>
      <c r="H59" s="370">
        <v>0</v>
      </c>
      <c r="I59" s="370">
        <v>0</v>
      </c>
      <c r="J59" s="370" t="s">
        <v>1</v>
      </c>
      <c r="K59" s="372">
        <f t="shared" ref="K59" si="110">L59+O59</f>
        <v>0</v>
      </c>
      <c r="L59" s="372">
        <f t="shared" ref="L59" si="111">M59+N59</f>
        <v>0</v>
      </c>
      <c r="M59" s="373">
        <v>0</v>
      </c>
      <c r="N59" s="373">
        <v>0</v>
      </c>
      <c r="O59" s="372">
        <f t="shared" ref="O59" si="112">P59+S59+V59</f>
        <v>0</v>
      </c>
      <c r="P59" s="372">
        <f t="shared" ref="P59" si="113">Q59+R59</f>
        <v>0</v>
      </c>
      <c r="Q59" s="373">
        <v>0</v>
      </c>
      <c r="R59" s="373">
        <v>0</v>
      </c>
      <c r="S59" s="372">
        <f t="shared" ref="S59" si="114">T59+U59</f>
        <v>0</v>
      </c>
      <c r="T59" s="373">
        <v>0</v>
      </c>
      <c r="U59" s="373">
        <v>0</v>
      </c>
      <c r="V59" s="372">
        <f t="shared" ref="V59" si="115">W59+X59</f>
        <v>0</v>
      </c>
      <c r="W59" s="373">
        <v>0</v>
      </c>
      <c r="X59" s="373">
        <v>0</v>
      </c>
    </row>
    <row r="60" spans="1:24" s="371" customFormat="1" ht="16.7" hidden="1" customHeight="1">
      <c r="A60" s="866"/>
      <c r="B60" s="878"/>
      <c r="C60" s="881"/>
      <c r="D60" s="884"/>
      <c r="E60" s="866"/>
      <c r="F60" s="887"/>
      <c r="G60" s="878"/>
      <c r="H60" s="370">
        <v>1347706</v>
      </c>
      <c r="I60" s="370">
        <v>876616</v>
      </c>
      <c r="J60" s="875" t="s">
        <v>2</v>
      </c>
      <c r="K60" s="871">
        <f t="shared" ref="K60:X60" si="116">K57+K59</f>
        <v>9801792</v>
      </c>
      <c r="L60" s="871">
        <f t="shared" si="116"/>
        <v>9267964</v>
      </c>
      <c r="M60" s="873">
        <f t="shared" si="116"/>
        <v>564749</v>
      </c>
      <c r="N60" s="873">
        <f t="shared" si="116"/>
        <v>8703215</v>
      </c>
      <c r="O60" s="871">
        <f t="shared" si="116"/>
        <v>533828</v>
      </c>
      <c r="P60" s="871">
        <f t="shared" si="116"/>
        <v>0</v>
      </c>
      <c r="Q60" s="873">
        <f t="shared" si="116"/>
        <v>0</v>
      </c>
      <c r="R60" s="873">
        <f t="shared" si="116"/>
        <v>0</v>
      </c>
      <c r="S60" s="871">
        <f t="shared" si="116"/>
        <v>471090</v>
      </c>
      <c r="T60" s="873">
        <f t="shared" si="116"/>
        <v>99661</v>
      </c>
      <c r="U60" s="873">
        <f t="shared" si="116"/>
        <v>371429</v>
      </c>
      <c r="V60" s="871">
        <f t="shared" si="116"/>
        <v>62738</v>
      </c>
      <c r="W60" s="873">
        <f t="shared" si="116"/>
        <v>0</v>
      </c>
      <c r="X60" s="873">
        <f t="shared" si="116"/>
        <v>62738</v>
      </c>
    </row>
    <row r="61" spans="1:24" s="371" customFormat="1" ht="16.7" hidden="1" customHeight="1">
      <c r="A61" s="866"/>
      <c r="B61" s="879"/>
      <c r="C61" s="882"/>
      <c r="D61" s="885"/>
      <c r="E61" s="866"/>
      <c r="F61" s="888"/>
      <c r="G61" s="879"/>
      <c r="H61" s="370">
        <v>73245</v>
      </c>
      <c r="I61" s="370">
        <v>10507</v>
      </c>
      <c r="J61" s="876"/>
      <c r="K61" s="872"/>
      <c r="L61" s="872"/>
      <c r="M61" s="874"/>
      <c r="N61" s="874"/>
      <c r="O61" s="872"/>
      <c r="P61" s="872"/>
      <c r="Q61" s="874"/>
      <c r="R61" s="874"/>
      <c r="S61" s="872"/>
      <c r="T61" s="874"/>
      <c r="U61" s="874"/>
      <c r="V61" s="872"/>
      <c r="W61" s="874"/>
      <c r="X61" s="874"/>
    </row>
    <row r="62" spans="1:24" s="371" customFormat="1" ht="16.7" hidden="1" customHeight="1">
      <c r="A62" s="866">
        <v>10</v>
      </c>
      <c r="B62" s="867" t="s">
        <v>741</v>
      </c>
      <c r="C62" s="868" t="s">
        <v>742</v>
      </c>
      <c r="D62" s="869" t="s">
        <v>743</v>
      </c>
      <c r="E62" s="866" t="s">
        <v>721</v>
      </c>
      <c r="F62" s="866" t="s">
        <v>744</v>
      </c>
      <c r="G62" s="867" t="s">
        <v>731</v>
      </c>
      <c r="H62" s="370">
        <f>H63+H64+H65+H66</f>
        <v>2190056</v>
      </c>
      <c r="I62" s="370">
        <f>I63+I64+I65+I66</f>
        <v>41659</v>
      </c>
      <c r="J62" s="875" t="s">
        <v>0</v>
      </c>
      <c r="K62" s="871">
        <f t="shared" ref="K62" si="117">L62+O62</f>
        <v>2148397</v>
      </c>
      <c r="L62" s="871">
        <f t="shared" ref="L62" si="118">M62+N62</f>
        <v>1491195</v>
      </c>
      <c r="M62" s="873">
        <v>24602</v>
      </c>
      <c r="N62" s="873">
        <v>1466593</v>
      </c>
      <c r="O62" s="871">
        <f t="shared" ref="O62" si="119">P62+S62+V62</f>
        <v>657202</v>
      </c>
      <c r="P62" s="871">
        <f t="shared" ref="P62" si="120">Q62+R62</f>
        <v>198826</v>
      </c>
      <c r="Q62" s="873">
        <v>3280</v>
      </c>
      <c r="R62" s="873">
        <v>195546</v>
      </c>
      <c r="S62" s="871">
        <f t="shared" ref="S62" si="121">T62+U62</f>
        <v>458376</v>
      </c>
      <c r="T62" s="873">
        <v>5262</v>
      </c>
      <c r="U62" s="873">
        <v>453114</v>
      </c>
      <c r="V62" s="871">
        <f t="shared" ref="V62" si="122">W62+X62</f>
        <v>0</v>
      </c>
      <c r="W62" s="873">
        <v>0</v>
      </c>
      <c r="X62" s="873">
        <v>0</v>
      </c>
    </row>
    <row r="63" spans="1:24" s="371" customFormat="1" ht="16.7" hidden="1" customHeight="1">
      <c r="A63" s="866"/>
      <c r="B63" s="867"/>
      <c r="C63" s="868"/>
      <c r="D63" s="869"/>
      <c r="E63" s="866"/>
      <c r="F63" s="866"/>
      <c r="G63" s="867"/>
      <c r="H63" s="370">
        <v>1521162</v>
      </c>
      <c r="I63" s="370">
        <v>29967</v>
      </c>
      <c r="J63" s="876"/>
      <c r="K63" s="872"/>
      <c r="L63" s="872"/>
      <c r="M63" s="874"/>
      <c r="N63" s="874"/>
      <c r="O63" s="872"/>
      <c r="P63" s="872"/>
      <c r="Q63" s="874"/>
      <c r="R63" s="874"/>
      <c r="S63" s="872"/>
      <c r="T63" s="874"/>
      <c r="U63" s="874"/>
      <c r="V63" s="872"/>
      <c r="W63" s="874"/>
      <c r="X63" s="874"/>
    </row>
    <row r="64" spans="1:24" s="371" customFormat="1" ht="16.7" hidden="1" customHeight="1">
      <c r="A64" s="866"/>
      <c r="B64" s="867"/>
      <c r="C64" s="868"/>
      <c r="D64" s="869"/>
      <c r="E64" s="866"/>
      <c r="F64" s="866"/>
      <c r="G64" s="867"/>
      <c r="H64" s="370">
        <v>202822</v>
      </c>
      <c r="I64" s="370">
        <v>3996</v>
      </c>
      <c r="J64" s="370" t="s">
        <v>1</v>
      </c>
      <c r="K64" s="372">
        <f t="shared" ref="K64" si="123">L64+O64</f>
        <v>0</v>
      </c>
      <c r="L64" s="372">
        <f t="shared" ref="L64" si="124">M64+N64</f>
        <v>0</v>
      </c>
      <c r="M64" s="373">
        <v>0</v>
      </c>
      <c r="N64" s="373">
        <v>0</v>
      </c>
      <c r="O64" s="372">
        <f t="shared" ref="O64" si="125">P64+S64+V64</f>
        <v>0</v>
      </c>
      <c r="P64" s="372">
        <f t="shared" ref="P64" si="126">Q64+R64</f>
        <v>0</v>
      </c>
      <c r="Q64" s="373">
        <v>0</v>
      </c>
      <c r="R64" s="373">
        <v>0</v>
      </c>
      <c r="S64" s="372">
        <f t="shared" ref="S64" si="127">T64+U64</f>
        <v>0</v>
      </c>
      <c r="T64" s="373">
        <v>0</v>
      </c>
      <c r="U64" s="373">
        <v>0</v>
      </c>
      <c r="V64" s="372">
        <f t="shared" ref="V64" si="128">W64+X64</f>
        <v>0</v>
      </c>
      <c r="W64" s="373">
        <v>0</v>
      </c>
      <c r="X64" s="373">
        <v>0</v>
      </c>
    </row>
    <row r="65" spans="1:24" s="371" customFormat="1" ht="16.7" hidden="1" customHeight="1">
      <c r="A65" s="866"/>
      <c r="B65" s="867"/>
      <c r="C65" s="868"/>
      <c r="D65" s="869"/>
      <c r="E65" s="866"/>
      <c r="F65" s="866"/>
      <c r="G65" s="867"/>
      <c r="H65" s="370">
        <v>466072</v>
      </c>
      <c r="I65" s="370">
        <v>7696</v>
      </c>
      <c r="J65" s="875" t="s">
        <v>2</v>
      </c>
      <c r="K65" s="871">
        <f t="shared" ref="K65:X65" si="129">K62+K64</f>
        <v>2148397</v>
      </c>
      <c r="L65" s="871">
        <f t="shared" si="129"/>
        <v>1491195</v>
      </c>
      <c r="M65" s="873">
        <f t="shared" si="129"/>
        <v>24602</v>
      </c>
      <c r="N65" s="873">
        <f t="shared" si="129"/>
        <v>1466593</v>
      </c>
      <c r="O65" s="871">
        <f t="shared" si="129"/>
        <v>657202</v>
      </c>
      <c r="P65" s="871">
        <f t="shared" si="129"/>
        <v>198826</v>
      </c>
      <c r="Q65" s="873">
        <f t="shared" si="129"/>
        <v>3280</v>
      </c>
      <c r="R65" s="873">
        <f t="shared" si="129"/>
        <v>195546</v>
      </c>
      <c r="S65" s="871">
        <f t="shared" si="129"/>
        <v>458376</v>
      </c>
      <c r="T65" s="873">
        <f t="shared" si="129"/>
        <v>5262</v>
      </c>
      <c r="U65" s="873">
        <f t="shared" si="129"/>
        <v>453114</v>
      </c>
      <c r="V65" s="871">
        <f t="shared" si="129"/>
        <v>0</v>
      </c>
      <c r="W65" s="873">
        <f t="shared" si="129"/>
        <v>0</v>
      </c>
      <c r="X65" s="873">
        <f t="shared" si="129"/>
        <v>0</v>
      </c>
    </row>
    <row r="66" spans="1:24" s="371" customFormat="1" ht="16.7" hidden="1" customHeight="1">
      <c r="A66" s="866"/>
      <c r="B66" s="867"/>
      <c r="C66" s="868"/>
      <c r="D66" s="869"/>
      <c r="E66" s="866"/>
      <c r="F66" s="866"/>
      <c r="G66" s="867"/>
      <c r="H66" s="370">
        <v>0</v>
      </c>
      <c r="I66" s="370">
        <v>0</v>
      </c>
      <c r="J66" s="876"/>
      <c r="K66" s="872"/>
      <c r="L66" s="872"/>
      <c r="M66" s="874"/>
      <c r="N66" s="874"/>
      <c r="O66" s="872"/>
      <c r="P66" s="872"/>
      <c r="Q66" s="874"/>
      <c r="R66" s="874"/>
      <c r="S66" s="872"/>
      <c r="T66" s="874"/>
      <c r="U66" s="874"/>
      <c r="V66" s="872"/>
      <c r="W66" s="874"/>
      <c r="X66" s="874"/>
    </row>
    <row r="67" spans="1:24" s="371" customFormat="1" ht="15" customHeight="1">
      <c r="A67" s="866">
        <v>2</v>
      </c>
      <c r="B67" s="889" t="s">
        <v>745</v>
      </c>
      <c r="C67" s="889" t="s">
        <v>746</v>
      </c>
      <c r="D67" s="883" t="s">
        <v>747</v>
      </c>
      <c r="E67" s="866" t="s">
        <v>748</v>
      </c>
      <c r="F67" s="886" t="s">
        <v>749</v>
      </c>
      <c r="G67" s="877" t="s">
        <v>723</v>
      </c>
      <c r="H67" s="370">
        <f>H68+H69+H70+H71</f>
        <v>15942794</v>
      </c>
      <c r="I67" s="370">
        <f>I68+I69+I70+I71</f>
        <v>5620212</v>
      </c>
      <c r="J67" s="875" t="s">
        <v>0</v>
      </c>
      <c r="K67" s="871">
        <f t="shared" ref="K67" si="130">L67+O67</f>
        <v>9895961</v>
      </c>
      <c r="L67" s="871">
        <f t="shared" ref="L67" si="131">M67+N67</f>
        <v>2957113</v>
      </c>
      <c r="M67" s="873">
        <v>25363</v>
      </c>
      <c r="N67" s="873">
        <v>2931750</v>
      </c>
      <c r="O67" s="871">
        <f t="shared" ref="O67" si="132">P67+S67+V67</f>
        <v>6938848</v>
      </c>
      <c r="P67" s="871">
        <f t="shared" ref="P67" si="133">Q67+R67</f>
        <v>0</v>
      </c>
      <c r="Q67" s="873">
        <v>0</v>
      </c>
      <c r="R67" s="873">
        <v>0</v>
      </c>
      <c r="S67" s="871">
        <f t="shared" ref="S67" si="134">T67+U67</f>
        <v>5966270</v>
      </c>
      <c r="T67" s="873">
        <v>9863</v>
      </c>
      <c r="U67" s="873">
        <v>5956407</v>
      </c>
      <c r="V67" s="871">
        <f t="shared" ref="V67" si="135">W67+X67</f>
        <v>972578</v>
      </c>
      <c r="W67" s="873">
        <v>0</v>
      </c>
      <c r="X67" s="873">
        <v>972578</v>
      </c>
    </row>
    <row r="68" spans="1:24" s="371" customFormat="1" ht="15" customHeight="1">
      <c r="A68" s="866"/>
      <c r="B68" s="881"/>
      <c r="C68" s="881"/>
      <c r="D68" s="884"/>
      <c r="E68" s="866"/>
      <c r="F68" s="887"/>
      <c r="G68" s="878"/>
      <c r="H68" s="370">
        <v>6840891</v>
      </c>
      <c r="I68" s="370">
        <v>3883778</v>
      </c>
      <c r="J68" s="876"/>
      <c r="K68" s="872"/>
      <c r="L68" s="872"/>
      <c r="M68" s="874"/>
      <c r="N68" s="874"/>
      <c r="O68" s="872"/>
      <c r="P68" s="872"/>
      <c r="Q68" s="874"/>
      <c r="R68" s="874"/>
      <c r="S68" s="872"/>
      <c r="T68" s="874"/>
      <c r="U68" s="874"/>
      <c r="V68" s="872"/>
      <c r="W68" s="874"/>
      <c r="X68" s="874"/>
    </row>
    <row r="69" spans="1:24" s="371" customFormat="1" ht="15" customHeight="1">
      <c r="A69" s="866"/>
      <c r="B69" s="881"/>
      <c r="C69" s="881"/>
      <c r="D69" s="884"/>
      <c r="E69" s="866"/>
      <c r="F69" s="887"/>
      <c r="G69" s="878"/>
      <c r="H69" s="370">
        <v>0</v>
      </c>
      <c r="I69" s="370">
        <v>0</v>
      </c>
      <c r="J69" s="370" t="s">
        <v>1</v>
      </c>
      <c r="K69" s="372">
        <f t="shared" ref="K69" si="136">L69+O69</f>
        <v>426621</v>
      </c>
      <c r="L69" s="372">
        <f t="shared" ref="L69" si="137">M69+N69</f>
        <v>0</v>
      </c>
      <c r="M69" s="373">
        <v>0</v>
      </c>
      <c r="N69" s="373">
        <v>0</v>
      </c>
      <c r="O69" s="372">
        <f t="shared" ref="O69" si="138">P69+S69+V69</f>
        <v>426621</v>
      </c>
      <c r="P69" s="372">
        <f t="shared" ref="P69" si="139">Q69+R69</f>
        <v>0</v>
      </c>
      <c r="Q69" s="373">
        <v>0</v>
      </c>
      <c r="R69" s="373">
        <v>0</v>
      </c>
      <c r="S69" s="372">
        <f t="shared" ref="S69" si="140">T69+U69</f>
        <v>142830</v>
      </c>
      <c r="T69" s="373">
        <v>0</v>
      </c>
      <c r="U69" s="373">
        <v>142830</v>
      </c>
      <c r="V69" s="372">
        <f t="shared" ref="V69" si="141">W69+X69</f>
        <v>283791</v>
      </c>
      <c r="W69" s="373">
        <v>0</v>
      </c>
      <c r="X69" s="373">
        <v>283791</v>
      </c>
    </row>
    <row r="70" spans="1:24" s="371" customFormat="1" ht="15" customHeight="1">
      <c r="A70" s="866"/>
      <c r="B70" s="881"/>
      <c r="C70" s="881"/>
      <c r="D70" s="884"/>
      <c r="E70" s="866"/>
      <c r="F70" s="887"/>
      <c r="G70" s="878"/>
      <c r="H70" s="370">
        <v>6858858</v>
      </c>
      <c r="I70" s="370">
        <v>749758</v>
      </c>
      <c r="J70" s="875" t="s">
        <v>2</v>
      </c>
      <c r="K70" s="871">
        <f t="shared" ref="K70:X70" si="142">K67+K69</f>
        <v>10322582</v>
      </c>
      <c r="L70" s="871">
        <f t="shared" si="142"/>
        <v>2957113</v>
      </c>
      <c r="M70" s="873">
        <f t="shared" si="142"/>
        <v>25363</v>
      </c>
      <c r="N70" s="873">
        <f t="shared" si="142"/>
        <v>2931750</v>
      </c>
      <c r="O70" s="871">
        <f t="shared" si="142"/>
        <v>7365469</v>
      </c>
      <c r="P70" s="871">
        <f t="shared" si="142"/>
        <v>0</v>
      </c>
      <c r="Q70" s="873">
        <f t="shared" si="142"/>
        <v>0</v>
      </c>
      <c r="R70" s="873">
        <f t="shared" si="142"/>
        <v>0</v>
      </c>
      <c r="S70" s="871">
        <f t="shared" si="142"/>
        <v>6109100</v>
      </c>
      <c r="T70" s="873">
        <f t="shared" si="142"/>
        <v>9863</v>
      </c>
      <c r="U70" s="873">
        <f t="shared" si="142"/>
        <v>6099237</v>
      </c>
      <c r="V70" s="871">
        <f t="shared" si="142"/>
        <v>1256369</v>
      </c>
      <c r="W70" s="873">
        <f t="shared" si="142"/>
        <v>0</v>
      </c>
      <c r="X70" s="873">
        <f t="shared" si="142"/>
        <v>1256369</v>
      </c>
    </row>
    <row r="71" spans="1:24" s="371" customFormat="1" ht="15" customHeight="1">
      <c r="A71" s="866"/>
      <c r="B71" s="882"/>
      <c r="C71" s="882"/>
      <c r="D71" s="885"/>
      <c r="E71" s="866"/>
      <c r="F71" s="888"/>
      <c r="G71" s="879"/>
      <c r="H71" s="370">
        <v>2243045</v>
      </c>
      <c r="I71" s="370">
        <v>986676</v>
      </c>
      <c r="J71" s="876"/>
      <c r="K71" s="872"/>
      <c r="L71" s="872"/>
      <c r="M71" s="874"/>
      <c r="N71" s="874"/>
      <c r="O71" s="872"/>
      <c r="P71" s="872"/>
      <c r="Q71" s="874"/>
      <c r="R71" s="874"/>
      <c r="S71" s="872"/>
      <c r="T71" s="874"/>
      <c r="U71" s="874"/>
      <c r="V71" s="872"/>
      <c r="W71" s="874"/>
      <c r="X71" s="874"/>
    </row>
    <row r="72" spans="1:24" s="371" customFormat="1" ht="15" customHeight="1">
      <c r="A72" s="866">
        <v>3</v>
      </c>
      <c r="B72" s="889" t="s">
        <v>745</v>
      </c>
      <c r="C72" s="889" t="s">
        <v>746</v>
      </c>
      <c r="D72" s="883" t="s">
        <v>750</v>
      </c>
      <c r="E72" s="866" t="s">
        <v>748</v>
      </c>
      <c r="F72" s="886" t="s">
        <v>749</v>
      </c>
      <c r="G72" s="877" t="s">
        <v>723</v>
      </c>
      <c r="H72" s="370">
        <f>H73+H74+H75+H76</f>
        <v>12550136</v>
      </c>
      <c r="I72" s="370">
        <f>I73+I74+I75+I76</f>
        <v>8962784</v>
      </c>
      <c r="J72" s="875" t="s">
        <v>0</v>
      </c>
      <c r="K72" s="871">
        <f t="shared" ref="K72" si="143">L72+O72</f>
        <v>3421387</v>
      </c>
      <c r="L72" s="871">
        <f t="shared" ref="L72" si="144">M72+N72</f>
        <v>1453232</v>
      </c>
      <c r="M72" s="873">
        <v>38877</v>
      </c>
      <c r="N72" s="873">
        <v>1414355</v>
      </c>
      <c r="O72" s="871">
        <f t="shared" ref="O72" si="145">P72+S72+V72</f>
        <v>1968155</v>
      </c>
      <c r="P72" s="871">
        <f t="shared" ref="P72" si="146">Q72+R72</f>
        <v>0</v>
      </c>
      <c r="Q72" s="873">
        <v>0</v>
      </c>
      <c r="R72" s="873">
        <v>0</v>
      </c>
      <c r="S72" s="871">
        <f t="shared" ref="S72" si="147">T72+U72</f>
        <v>828668</v>
      </c>
      <c r="T72" s="873">
        <v>15120</v>
      </c>
      <c r="U72" s="873">
        <v>813548</v>
      </c>
      <c r="V72" s="871">
        <f t="shared" ref="V72" si="148">W72+X72</f>
        <v>1139487</v>
      </c>
      <c r="W72" s="873">
        <v>0</v>
      </c>
      <c r="X72" s="873">
        <v>1139487</v>
      </c>
    </row>
    <row r="73" spans="1:24" s="371" customFormat="1" ht="15" customHeight="1">
      <c r="A73" s="866"/>
      <c r="B73" s="881"/>
      <c r="C73" s="881"/>
      <c r="D73" s="884"/>
      <c r="E73" s="866"/>
      <c r="F73" s="887"/>
      <c r="G73" s="878"/>
      <c r="H73" s="370">
        <v>6607490</v>
      </c>
      <c r="I73" s="370">
        <v>5154258</v>
      </c>
      <c r="J73" s="876"/>
      <c r="K73" s="872"/>
      <c r="L73" s="872"/>
      <c r="M73" s="874"/>
      <c r="N73" s="874"/>
      <c r="O73" s="872"/>
      <c r="P73" s="872"/>
      <c r="Q73" s="874"/>
      <c r="R73" s="874"/>
      <c r="S73" s="872"/>
      <c r="T73" s="874"/>
      <c r="U73" s="874"/>
      <c r="V73" s="872"/>
      <c r="W73" s="874"/>
      <c r="X73" s="874"/>
    </row>
    <row r="74" spans="1:24" s="371" customFormat="1" ht="15" customHeight="1">
      <c r="A74" s="866"/>
      <c r="B74" s="881"/>
      <c r="C74" s="881"/>
      <c r="D74" s="884"/>
      <c r="E74" s="866"/>
      <c r="F74" s="887"/>
      <c r="G74" s="878"/>
      <c r="H74" s="370">
        <v>0</v>
      </c>
      <c r="I74" s="370">
        <v>0</v>
      </c>
      <c r="J74" s="370" t="s">
        <v>1</v>
      </c>
      <c r="K74" s="372">
        <f t="shared" ref="K74" si="149">L74+O74</f>
        <v>165965</v>
      </c>
      <c r="L74" s="372">
        <f t="shared" ref="L74" si="150">M74+N74</f>
        <v>0</v>
      </c>
      <c r="M74" s="373">
        <v>0</v>
      </c>
      <c r="N74" s="373">
        <v>0</v>
      </c>
      <c r="O74" s="372">
        <f t="shared" ref="O74" si="151">P74+S74+V74</f>
        <v>165965</v>
      </c>
      <c r="P74" s="372">
        <f t="shared" ref="P74" si="152">Q74+R74</f>
        <v>0</v>
      </c>
      <c r="Q74" s="373">
        <v>0</v>
      </c>
      <c r="R74" s="373">
        <v>0</v>
      </c>
      <c r="S74" s="372">
        <f t="shared" ref="S74" si="153">T74+U74</f>
        <v>165965</v>
      </c>
      <c r="T74" s="373">
        <v>0</v>
      </c>
      <c r="U74" s="373">
        <v>165965</v>
      </c>
      <c r="V74" s="372">
        <f t="shared" ref="V74" si="154">W74+X74</f>
        <v>0</v>
      </c>
      <c r="W74" s="373">
        <v>0</v>
      </c>
      <c r="X74" s="373">
        <v>0</v>
      </c>
    </row>
    <row r="75" spans="1:24" s="371" customFormat="1" ht="15" customHeight="1">
      <c r="A75" s="866"/>
      <c r="B75" s="881"/>
      <c r="C75" s="881"/>
      <c r="D75" s="884"/>
      <c r="E75" s="866"/>
      <c r="F75" s="887"/>
      <c r="G75" s="878"/>
      <c r="H75" s="370">
        <v>2496626</v>
      </c>
      <c r="I75" s="370">
        <v>1501993</v>
      </c>
      <c r="J75" s="875" t="s">
        <v>2</v>
      </c>
      <c r="K75" s="871">
        <f t="shared" ref="K75:X75" si="155">K72+K74</f>
        <v>3587352</v>
      </c>
      <c r="L75" s="871">
        <f t="shared" si="155"/>
        <v>1453232</v>
      </c>
      <c r="M75" s="873">
        <f t="shared" si="155"/>
        <v>38877</v>
      </c>
      <c r="N75" s="873">
        <f t="shared" si="155"/>
        <v>1414355</v>
      </c>
      <c r="O75" s="871">
        <f t="shared" si="155"/>
        <v>2134120</v>
      </c>
      <c r="P75" s="871">
        <f t="shared" si="155"/>
        <v>0</v>
      </c>
      <c r="Q75" s="873">
        <f t="shared" si="155"/>
        <v>0</v>
      </c>
      <c r="R75" s="873">
        <f t="shared" si="155"/>
        <v>0</v>
      </c>
      <c r="S75" s="871">
        <f t="shared" si="155"/>
        <v>994633</v>
      </c>
      <c r="T75" s="873">
        <f t="shared" si="155"/>
        <v>15120</v>
      </c>
      <c r="U75" s="873">
        <f t="shared" si="155"/>
        <v>979513</v>
      </c>
      <c r="V75" s="871">
        <f t="shared" si="155"/>
        <v>1139487</v>
      </c>
      <c r="W75" s="873">
        <f t="shared" si="155"/>
        <v>0</v>
      </c>
      <c r="X75" s="873">
        <f t="shared" si="155"/>
        <v>1139487</v>
      </c>
    </row>
    <row r="76" spans="1:24" s="371" customFormat="1" ht="15" customHeight="1">
      <c r="A76" s="866"/>
      <c r="B76" s="882"/>
      <c r="C76" s="882"/>
      <c r="D76" s="885"/>
      <c r="E76" s="866"/>
      <c r="F76" s="888"/>
      <c r="G76" s="879"/>
      <c r="H76" s="370">
        <v>3446020</v>
      </c>
      <c r="I76" s="370">
        <v>2306533</v>
      </c>
      <c r="J76" s="876"/>
      <c r="K76" s="872"/>
      <c r="L76" s="872"/>
      <c r="M76" s="874"/>
      <c r="N76" s="874"/>
      <c r="O76" s="872"/>
      <c r="P76" s="872"/>
      <c r="Q76" s="874"/>
      <c r="R76" s="874"/>
      <c r="S76" s="872"/>
      <c r="T76" s="874"/>
      <c r="U76" s="874"/>
      <c r="V76" s="872"/>
      <c r="W76" s="874"/>
      <c r="X76" s="874"/>
    </row>
    <row r="77" spans="1:24" s="371" customFormat="1" ht="16.350000000000001" customHeight="1">
      <c r="A77" s="866">
        <v>4</v>
      </c>
      <c r="B77" s="877" t="s">
        <v>751</v>
      </c>
      <c r="C77" s="889" t="s">
        <v>746</v>
      </c>
      <c r="D77" s="883" t="s">
        <v>752</v>
      </c>
      <c r="E77" s="866" t="s">
        <v>748</v>
      </c>
      <c r="F77" s="886" t="s">
        <v>749</v>
      </c>
      <c r="G77" s="877" t="s">
        <v>723</v>
      </c>
      <c r="H77" s="370">
        <f>H78+H79+H80+H81</f>
        <v>16303486</v>
      </c>
      <c r="I77" s="370">
        <f>I78+I79+I80+I81</f>
        <v>10622351</v>
      </c>
      <c r="J77" s="875" t="s">
        <v>0</v>
      </c>
      <c r="K77" s="871">
        <f t="shared" ref="K77" si="156">L77+O77</f>
        <v>5141338</v>
      </c>
      <c r="L77" s="871">
        <f t="shared" ref="L77" si="157">M77+N77</f>
        <v>1617554</v>
      </c>
      <c r="M77" s="873">
        <v>106706</v>
      </c>
      <c r="N77" s="873">
        <v>1510848</v>
      </c>
      <c r="O77" s="871">
        <f t="shared" ref="O77" si="158">P77+S77+V77</f>
        <v>3523784</v>
      </c>
      <c r="P77" s="871">
        <f t="shared" ref="P77" si="159">Q77+R77</f>
        <v>0</v>
      </c>
      <c r="Q77" s="873">
        <v>0</v>
      </c>
      <c r="R77" s="873">
        <v>0</v>
      </c>
      <c r="S77" s="871">
        <f t="shared" ref="S77" si="160">T77+U77</f>
        <v>755825</v>
      </c>
      <c r="T77" s="873">
        <v>63737</v>
      </c>
      <c r="U77" s="873">
        <v>692088</v>
      </c>
      <c r="V77" s="871">
        <f t="shared" ref="V77" si="161">W77+X77</f>
        <v>2767959</v>
      </c>
      <c r="W77" s="873">
        <v>0</v>
      </c>
      <c r="X77" s="873">
        <v>2767959</v>
      </c>
    </row>
    <row r="78" spans="1:24" s="371" customFormat="1" ht="16.350000000000001" customHeight="1">
      <c r="A78" s="866"/>
      <c r="B78" s="878"/>
      <c r="C78" s="881"/>
      <c r="D78" s="884"/>
      <c r="E78" s="866"/>
      <c r="F78" s="887"/>
      <c r="G78" s="878"/>
      <c r="H78" s="370">
        <v>8093119</v>
      </c>
      <c r="I78" s="370">
        <v>6475565</v>
      </c>
      <c r="J78" s="876"/>
      <c r="K78" s="872"/>
      <c r="L78" s="872"/>
      <c r="M78" s="874"/>
      <c r="N78" s="874"/>
      <c r="O78" s="872"/>
      <c r="P78" s="872"/>
      <c r="Q78" s="874"/>
      <c r="R78" s="874"/>
      <c r="S78" s="872"/>
      <c r="T78" s="874"/>
      <c r="U78" s="874"/>
      <c r="V78" s="872"/>
      <c r="W78" s="874"/>
      <c r="X78" s="874"/>
    </row>
    <row r="79" spans="1:24" s="371" customFormat="1" ht="16.350000000000001" customHeight="1">
      <c r="A79" s="866"/>
      <c r="B79" s="878"/>
      <c r="C79" s="881"/>
      <c r="D79" s="884"/>
      <c r="E79" s="866"/>
      <c r="F79" s="887"/>
      <c r="G79" s="878"/>
      <c r="H79" s="370">
        <v>0</v>
      </c>
      <c r="I79" s="370">
        <v>0</v>
      </c>
      <c r="J79" s="370" t="s">
        <v>1</v>
      </c>
      <c r="K79" s="372">
        <f t="shared" ref="K79" si="162">L79+O79</f>
        <v>539797</v>
      </c>
      <c r="L79" s="372">
        <f t="shared" ref="L79" si="163">M79+N79</f>
        <v>0</v>
      </c>
      <c r="M79" s="373">
        <v>0</v>
      </c>
      <c r="N79" s="373">
        <v>0</v>
      </c>
      <c r="O79" s="372">
        <f t="shared" ref="O79" si="164">P79+S79+V79</f>
        <v>539797</v>
      </c>
      <c r="P79" s="372">
        <f t="shared" ref="P79" si="165">Q79+R79</f>
        <v>0</v>
      </c>
      <c r="Q79" s="373">
        <v>0</v>
      </c>
      <c r="R79" s="373">
        <v>0</v>
      </c>
      <c r="S79" s="372">
        <f t="shared" ref="S79" si="166">T79+U79</f>
        <v>539797</v>
      </c>
      <c r="T79" s="373">
        <v>0</v>
      </c>
      <c r="U79" s="373">
        <v>539797</v>
      </c>
      <c r="V79" s="372">
        <f t="shared" ref="V79" si="167">W79+X79</f>
        <v>0</v>
      </c>
      <c r="W79" s="373">
        <v>0</v>
      </c>
      <c r="X79" s="373">
        <v>0</v>
      </c>
    </row>
    <row r="80" spans="1:24" s="371" customFormat="1" ht="16.350000000000001" customHeight="1">
      <c r="A80" s="866"/>
      <c r="B80" s="878"/>
      <c r="C80" s="881"/>
      <c r="D80" s="884"/>
      <c r="E80" s="866"/>
      <c r="F80" s="887"/>
      <c r="G80" s="878"/>
      <c r="H80" s="370">
        <v>2781503</v>
      </c>
      <c r="I80" s="370">
        <v>1485881</v>
      </c>
      <c r="J80" s="875" t="s">
        <v>2</v>
      </c>
      <c r="K80" s="871">
        <f t="shared" ref="K80:X80" si="168">K77+K79</f>
        <v>5681135</v>
      </c>
      <c r="L80" s="871">
        <f t="shared" si="168"/>
        <v>1617554</v>
      </c>
      <c r="M80" s="873">
        <f t="shared" si="168"/>
        <v>106706</v>
      </c>
      <c r="N80" s="873">
        <f t="shared" si="168"/>
        <v>1510848</v>
      </c>
      <c r="O80" s="871">
        <f t="shared" si="168"/>
        <v>4063581</v>
      </c>
      <c r="P80" s="871">
        <f t="shared" si="168"/>
        <v>0</v>
      </c>
      <c r="Q80" s="873">
        <f t="shared" si="168"/>
        <v>0</v>
      </c>
      <c r="R80" s="873">
        <f t="shared" si="168"/>
        <v>0</v>
      </c>
      <c r="S80" s="871">
        <f t="shared" si="168"/>
        <v>1295622</v>
      </c>
      <c r="T80" s="873">
        <f t="shared" si="168"/>
        <v>63737</v>
      </c>
      <c r="U80" s="873">
        <f t="shared" si="168"/>
        <v>1231885</v>
      </c>
      <c r="V80" s="871">
        <f t="shared" si="168"/>
        <v>2767959</v>
      </c>
      <c r="W80" s="873">
        <f t="shared" si="168"/>
        <v>0</v>
      </c>
      <c r="X80" s="873">
        <f t="shared" si="168"/>
        <v>2767959</v>
      </c>
    </row>
    <row r="81" spans="1:24" s="371" customFormat="1" ht="16.350000000000001" customHeight="1">
      <c r="A81" s="866"/>
      <c r="B81" s="879"/>
      <c r="C81" s="882"/>
      <c r="D81" s="885"/>
      <c r="E81" s="866"/>
      <c r="F81" s="888"/>
      <c r="G81" s="879"/>
      <c r="H81" s="370">
        <v>5428864</v>
      </c>
      <c r="I81" s="370">
        <v>2660905</v>
      </c>
      <c r="J81" s="876"/>
      <c r="K81" s="872"/>
      <c r="L81" s="872"/>
      <c r="M81" s="874"/>
      <c r="N81" s="874"/>
      <c r="O81" s="872"/>
      <c r="P81" s="872"/>
      <c r="Q81" s="874"/>
      <c r="R81" s="874"/>
      <c r="S81" s="872"/>
      <c r="T81" s="874"/>
      <c r="U81" s="874"/>
      <c r="V81" s="872"/>
      <c r="W81" s="874"/>
      <c r="X81" s="874"/>
    </row>
    <row r="82" spans="1:24" s="371" customFormat="1" ht="16.350000000000001" hidden="1" customHeight="1">
      <c r="A82" s="866">
        <v>14</v>
      </c>
      <c r="B82" s="877" t="s">
        <v>751</v>
      </c>
      <c r="C82" s="889" t="s">
        <v>746</v>
      </c>
      <c r="D82" s="883" t="s">
        <v>753</v>
      </c>
      <c r="E82" s="866" t="s">
        <v>721</v>
      </c>
      <c r="F82" s="886" t="s">
        <v>749</v>
      </c>
      <c r="G82" s="877" t="s">
        <v>754</v>
      </c>
      <c r="H82" s="370">
        <f>H83+H84+H85+H86</f>
        <v>2008640</v>
      </c>
      <c r="I82" s="370">
        <f>I83+I84+I85+I86</f>
        <v>936640</v>
      </c>
      <c r="J82" s="875" t="s">
        <v>0</v>
      </c>
      <c r="K82" s="871">
        <f t="shared" ref="K82" si="169">L82+O82</f>
        <v>1072000</v>
      </c>
      <c r="L82" s="871">
        <f t="shared" ref="L82" si="170">M82+N82</f>
        <v>0</v>
      </c>
      <c r="M82" s="873">
        <v>0</v>
      </c>
      <c r="N82" s="873">
        <v>0</v>
      </c>
      <c r="O82" s="871">
        <f t="shared" ref="O82" si="171">P82+S82+V82</f>
        <v>1072000</v>
      </c>
      <c r="P82" s="871">
        <f t="shared" ref="P82" si="172">Q82+R82</f>
        <v>0</v>
      </c>
      <c r="Q82" s="873">
        <v>0</v>
      </c>
      <c r="R82" s="873">
        <v>0</v>
      </c>
      <c r="S82" s="871">
        <f t="shared" ref="S82" si="173">T82+U82</f>
        <v>1072000</v>
      </c>
      <c r="T82" s="873">
        <v>0</v>
      </c>
      <c r="U82" s="873">
        <v>1072000</v>
      </c>
      <c r="V82" s="871">
        <f t="shared" ref="V82" si="174">W82+X82</f>
        <v>0</v>
      </c>
      <c r="W82" s="873">
        <v>0</v>
      </c>
      <c r="X82" s="873">
        <v>0</v>
      </c>
    </row>
    <row r="83" spans="1:24" s="371" customFormat="1" ht="16.350000000000001" hidden="1" customHeight="1">
      <c r="A83" s="866"/>
      <c r="B83" s="878"/>
      <c r="C83" s="881"/>
      <c r="D83" s="884"/>
      <c r="E83" s="866"/>
      <c r="F83" s="887"/>
      <c r="G83" s="878"/>
      <c r="H83" s="370">
        <v>0</v>
      </c>
      <c r="I83" s="370">
        <v>0</v>
      </c>
      <c r="J83" s="876"/>
      <c r="K83" s="872"/>
      <c r="L83" s="872"/>
      <c r="M83" s="874"/>
      <c r="N83" s="874"/>
      <c r="O83" s="872"/>
      <c r="P83" s="872"/>
      <c r="Q83" s="874"/>
      <c r="R83" s="874"/>
      <c r="S83" s="872"/>
      <c r="T83" s="874"/>
      <c r="U83" s="874"/>
      <c r="V83" s="872"/>
      <c r="W83" s="874"/>
      <c r="X83" s="874"/>
    </row>
    <row r="84" spans="1:24" s="371" customFormat="1" ht="16.350000000000001" hidden="1" customHeight="1">
      <c r="A84" s="866"/>
      <c r="B84" s="878"/>
      <c r="C84" s="881"/>
      <c r="D84" s="884"/>
      <c r="E84" s="866"/>
      <c r="F84" s="887"/>
      <c r="G84" s="878"/>
      <c r="H84" s="370">
        <v>0</v>
      </c>
      <c r="I84" s="370">
        <v>0</v>
      </c>
      <c r="J84" s="370" t="s">
        <v>1</v>
      </c>
      <c r="K84" s="372">
        <f t="shared" ref="K84" si="175">L84+O84</f>
        <v>0</v>
      </c>
      <c r="L84" s="372">
        <f t="shared" ref="L84" si="176">M84+N84</f>
        <v>0</v>
      </c>
      <c r="M84" s="373">
        <v>0</v>
      </c>
      <c r="N84" s="373">
        <v>0</v>
      </c>
      <c r="O84" s="372">
        <f t="shared" ref="O84" si="177">P84+S84+V84</f>
        <v>0</v>
      </c>
      <c r="P84" s="372">
        <f t="shared" ref="P84" si="178">Q84+R84</f>
        <v>0</v>
      </c>
      <c r="Q84" s="373">
        <v>0</v>
      </c>
      <c r="R84" s="373">
        <v>0</v>
      </c>
      <c r="S84" s="372">
        <f t="shared" ref="S84" si="179">T84+U84</f>
        <v>0</v>
      </c>
      <c r="T84" s="373">
        <v>0</v>
      </c>
      <c r="U84" s="373">
        <v>0</v>
      </c>
      <c r="V84" s="372">
        <f t="shared" ref="V84" si="180">W84+X84</f>
        <v>0</v>
      </c>
      <c r="W84" s="373">
        <v>0</v>
      </c>
      <c r="X84" s="373">
        <v>0</v>
      </c>
    </row>
    <row r="85" spans="1:24" s="371" customFormat="1" ht="16.350000000000001" hidden="1" customHeight="1">
      <c r="A85" s="866"/>
      <c r="B85" s="878"/>
      <c r="C85" s="881"/>
      <c r="D85" s="884"/>
      <c r="E85" s="866"/>
      <c r="F85" s="887"/>
      <c r="G85" s="878"/>
      <c r="H85" s="370">
        <v>2008640</v>
      </c>
      <c r="I85" s="370">
        <v>936640</v>
      </c>
      <c r="J85" s="875" t="s">
        <v>2</v>
      </c>
      <c r="K85" s="871">
        <f t="shared" ref="K85:X85" si="181">K82+K84</f>
        <v>1072000</v>
      </c>
      <c r="L85" s="871">
        <f t="shared" si="181"/>
        <v>0</v>
      </c>
      <c r="M85" s="873">
        <f t="shared" si="181"/>
        <v>0</v>
      </c>
      <c r="N85" s="873">
        <f t="shared" si="181"/>
        <v>0</v>
      </c>
      <c r="O85" s="871">
        <f t="shared" si="181"/>
        <v>1072000</v>
      </c>
      <c r="P85" s="871">
        <f t="shared" si="181"/>
        <v>0</v>
      </c>
      <c r="Q85" s="873">
        <f t="shared" si="181"/>
        <v>0</v>
      </c>
      <c r="R85" s="873">
        <f t="shared" si="181"/>
        <v>0</v>
      </c>
      <c r="S85" s="871">
        <f t="shared" si="181"/>
        <v>1072000</v>
      </c>
      <c r="T85" s="873">
        <f t="shared" si="181"/>
        <v>0</v>
      </c>
      <c r="U85" s="873">
        <f t="shared" si="181"/>
        <v>1072000</v>
      </c>
      <c r="V85" s="871">
        <f t="shared" si="181"/>
        <v>0</v>
      </c>
      <c r="W85" s="873">
        <f t="shared" si="181"/>
        <v>0</v>
      </c>
      <c r="X85" s="873">
        <f t="shared" si="181"/>
        <v>0</v>
      </c>
    </row>
    <row r="86" spans="1:24" s="371" customFormat="1" ht="16.350000000000001" hidden="1" customHeight="1">
      <c r="A86" s="866"/>
      <c r="B86" s="879"/>
      <c r="C86" s="882"/>
      <c r="D86" s="885"/>
      <c r="E86" s="866"/>
      <c r="F86" s="888"/>
      <c r="G86" s="879"/>
      <c r="H86" s="370">
        <v>0</v>
      </c>
      <c r="I86" s="370">
        <v>0</v>
      </c>
      <c r="J86" s="876"/>
      <c r="K86" s="872"/>
      <c r="L86" s="872"/>
      <c r="M86" s="874"/>
      <c r="N86" s="874"/>
      <c r="O86" s="872"/>
      <c r="P86" s="872"/>
      <c r="Q86" s="874"/>
      <c r="R86" s="874"/>
      <c r="S86" s="872"/>
      <c r="T86" s="874"/>
      <c r="U86" s="874"/>
      <c r="V86" s="872"/>
      <c r="W86" s="874"/>
      <c r="X86" s="874"/>
    </row>
    <row r="87" spans="1:24" s="371" customFormat="1" ht="16.350000000000001" hidden="1" customHeight="1">
      <c r="A87" s="866">
        <v>15</v>
      </c>
      <c r="B87" s="867" t="s">
        <v>649</v>
      </c>
      <c r="C87" s="868" t="s">
        <v>755</v>
      </c>
      <c r="D87" s="869" t="s">
        <v>756</v>
      </c>
      <c r="E87" s="866" t="s">
        <v>721</v>
      </c>
      <c r="F87" s="866" t="s">
        <v>757</v>
      </c>
      <c r="G87" s="867" t="s">
        <v>726</v>
      </c>
      <c r="H87" s="370">
        <f>H88+H89+H90+H91</f>
        <v>5222466</v>
      </c>
      <c r="I87" s="370">
        <f>I88+I89+I90+I91</f>
        <v>3750434</v>
      </c>
      <c r="J87" s="875" t="s">
        <v>0</v>
      </c>
      <c r="K87" s="871">
        <f t="shared" ref="K87" si="182">L87+O87</f>
        <v>1472032</v>
      </c>
      <c r="L87" s="871">
        <f t="shared" ref="L87" si="183">M87+N87</f>
        <v>1472032</v>
      </c>
      <c r="M87" s="873">
        <v>145700</v>
      </c>
      <c r="N87" s="873">
        <v>1326332</v>
      </c>
      <c r="O87" s="871">
        <f t="shared" ref="O87" si="184">P87+S87+V87</f>
        <v>0</v>
      </c>
      <c r="P87" s="871">
        <f t="shared" ref="P87" si="185">Q87+R87</f>
        <v>0</v>
      </c>
      <c r="Q87" s="873">
        <v>0</v>
      </c>
      <c r="R87" s="873">
        <v>0</v>
      </c>
      <c r="S87" s="871">
        <f t="shared" ref="S87" si="186">T87+U87</f>
        <v>0</v>
      </c>
      <c r="T87" s="873">
        <v>0</v>
      </c>
      <c r="U87" s="873">
        <v>0</v>
      </c>
      <c r="V87" s="871">
        <f t="shared" ref="V87" si="187">W87+X87</f>
        <v>0</v>
      </c>
      <c r="W87" s="873">
        <v>0</v>
      </c>
      <c r="X87" s="873">
        <v>0</v>
      </c>
    </row>
    <row r="88" spans="1:24" s="371" customFormat="1" ht="16.350000000000001" hidden="1" customHeight="1">
      <c r="A88" s="866"/>
      <c r="B88" s="867"/>
      <c r="C88" s="868"/>
      <c r="D88" s="869"/>
      <c r="E88" s="866"/>
      <c r="F88" s="866"/>
      <c r="G88" s="867"/>
      <c r="H88" s="370">
        <v>5222466</v>
      </c>
      <c r="I88" s="370">
        <v>3750434</v>
      </c>
      <c r="J88" s="876"/>
      <c r="K88" s="872"/>
      <c r="L88" s="872"/>
      <c r="M88" s="874"/>
      <c r="N88" s="874"/>
      <c r="O88" s="872"/>
      <c r="P88" s="872"/>
      <c r="Q88" s="874"/>
      <c r="R88" s="874"/>
      <c r="S88" s="872"/>
      <c r="T88" s="874"/>
      <c r="U88" s="874"/>
      <c r="V88" s="872"/>
      <c r="W88" s="874"/>
      <c r="X88" s="874"/>
    </row>
    <row r="89" spans="1:24" s="371" customFormat="1" ht="16.350000000000001" hidden="1" customHeight="1">
      <c r="A89" s="866"/>
      <c r="B89" s="867"/>
      <c r="C89" s="868"/>
      <c r="D89" s="869"/>
      <c r="E89" s="866"/>
      <c r="F89" s="866"/>
      <c r="G89" s="867"/>
      <c r="H89" s="370">
        <v>0</v>
      </c>
      <c r="I89" s="370">
        <v>0</v>
      </c>
      <c r="J89" s="370" t="s">
        <v>1</v>
      </c>
      <c r="K89" s="372">
        <f t="shared" ref="K89" si="188">L89+O89</f>
        <v>0</v>
      </c>
      <c r="L89" s="372">
        <f t="shared" ref="L89" si="189">M89+N89</f>
        <v>0</v>
      </c>
      <c r="M89" s="373">
        <v>0</v>
      </c>
      <c r="N89" s="373">
        <v>0</v>
      </c>
      <c r="O89" s="372">
        <f t="shared" ref="O89" si="190">P89+S89+V89</f>
        <v>0</v>
      </c>
      <c r="P89" s="372">
        <f t="shared" ref="P89" si="191">Q89+R89</f>
        <v>0</v>
      </c>
      <c r="Q89" s="373">
        <v>0</v>
      </c>
      <c r="R89" s="373">
        <v>0</v>
      </c>
      <c r="S89" s="372">
        <f t="shared" ref="S89" si="192">T89+U89</f>
        <v>0</v>
      </c>
      <c r="T89" s="373">
        <v>0</v>
      </c>
      <c r="U89" s="373">
        <v>0</v>
      </c>
      <c r="V89" s="372">
        <f t="shared" ref="V89" si="193">W89+X89</f>
        <v>0</v>
      </c>
      <c r="W89" s="373">
        <v>0</v>
      </c>
      <c r="X89" s="373">
        <v>0</v>
      </c>
    </row>
    <row r="90" spans="1:24" s="371" customFormat="1" ht="16.350000000000001" hidden="1" customHeight="1">
      <c r="A90" s="866"/>
      <c r="B90" s="867"/>
      <c r="C90" s="868"/>
      <c r="D90" s="869"/>
      <c r="E90" s="866"/>
      <c r="F90" s="866"/>
      <c r="G90" s="867"/>
      <c r="H90" s="370">
        <v>0</v>
      </c>
      <c r="I90" s="370">
        <v>0</v>
      </c>
      <c r="J90" s="875" t="s">
        <v>2</v>
      </c>
      <c r="K90" s="871">
        <f t="shared" ref="K90:X90" si="194">K87+K89</f>
        <v>1472032</v>
      </c>
      <c r="L90" s="871">
        <f t="shared" si="194"/>
        <v>1472032</v>
      </c>
      <c r="M90" s="873">
        <f t="shared" si="194"/>
        <v>145700</v>
      </c>
      <c r="N90" s="873">
        <f t="shared" si="194"/>
        <v>1326332</v>
      </c>
      <c r="O90" s="871">
        <f t="shared" si="194"/>
        <v>0</v>
      </c>
      <c r="P90" s="871">
        <f t="shared" si="194"/>
        <v>0</v>
      </c>
      <c r="Q90" s="873">
        <f t="shared" si="194"/>
        <v>0</v>
      </c>
      <c r="R90" s="873">
        <f t="shared" si="194"/>
        <v>0</v>
      </c>
      <c r="S90" s="871">
        <f t="shared" si="194"/>
        <v>0</v>
      </c>
      <c r="T90" s="873">
        <f t="shared" si="194"/>
        <v>0</v>
      </c>
      <c r="U90" s="873">
        <f t="shared" si="194"/>
        <v>0</v>
      </c>
      <c r="V90" s="871">
        <f t="shared" si="194"/>
        <v>0</v>
      </c>
      <c r="W90" s="873">
        <f t="shared" si="194"/>
        <v>0</v>
      </c>
      <c r="X90" s="873">
        <f t="shared" si="194"/>
        <v>0</v>
      </c>
    </row>
    <row r="91" spans="1:24" s="371" customFormat="1" ht="16.350000000000001" hidden="1" customHeight="1">
      <c r="A91" s="866"/>
      <c r="B91" s="867"/>
      <c r="C91" s="868"/>
      <c r="D91" s="869"/>
      <c r="E91" s="866"/>
      <c r="F91" s="866"/>
      <c r="G91" s="867"/>
      <c r="H91" s="370">
        <v>0</v>
      </c>
      <c r="I91" s="370">
        <v>0</v>
      </c>
      <c r="J91" s="876"/>
      <c r="K91" s="872"/>
      <c r="L91" s="872"/>
      <c r="M91" s="874"/>
      <c r="N91" s="874"/>
      <c r="O91" s="872"/>
      <c r="P91" s="872"/>
      <c r="Q91" s="874"/>
      <c r="R91" s="874"/>
      <c r="S91" s="872"/>
      <c r="T91" s="874"/>
      <c r="U91" s="874"/>
      <c r="V91" s="872"/>
      <c r="W91" s="874"/>
      <c r="X91" s="874"/>
    </row>
    <row r="92" spans="1:24" s="371" customFormat="1" ht="16.350000000000001" hidden="1" customHeight="1">
      <c r="A92" s="866">
        <v>16</v>
      </c>
      <c r="B92" s="867" t="s">
        <v>758</v>
      </c>
      <c r="C92" s="868" t="s">
        <v>759</v>
      </c>
      <c r="D92" s="869" t="s">
        <v>760</v>
      </c>
      <c r="E92" s="866" t="s">
        <v>721</v>
      </c>
      <c r="F92" s="866" t="s">
        <v>761</v>
      </c>
      <c r="G92" s="867" t="s">
        <v>729</v>
      </c>
      <c r="H92" s="370">
        <f>H93+H94+H95+H96</f>
        <v>5194005</v>
      </c>
      <c r="I92" s="370">
        <f>I93+I94+I95+I96</f>
        <v>4947784</v>
      </c>
      <c r="J92" s="875" t="s">
        <v>0</v>
      </c>
      <c r="K92" s="871">
        <f t="shared" ref="K92" si="195">L92+O92</f>
        <v>246221</v>
      </c>
      <c r="L92" s="871">
        <f t="shared" ref="L92" si="196">M92+N92</f>
        <v>246221</v>
      </c>
      <c r="M92" s="873">
        <v>246221</v>
      </c>
      <c r="N92" s="873">
        <v>0</v>
      </c>
      <c r="O92" s="871">
        <f t="shared" ref="O92" si="197">P92+S92+V92</f>
        <v>0</v>
      </c>
      <c r="P92" s="871">
        <f t="shared" ref="P92" si="198">Q92+R92</f>
        <v>0</v>
      </c>
      <c r="Q92" s="873">
        <v>0</v>
      </c>
      <c r="R92" s="873">
        <v>0</v>
      </c>
      <c r="S92" s="871">
        <f t="shared" ref="S92" si="199">T92+U92</f>
        <v>0</v>
      </c>
      <c r="T92" s="873">
        <v>0</v>
      </c>
      <c r="U92" s="873">
        <v>0</v>
      </c>
      <c r="V92" s="871">
        <f t="shared" ref="V92" si="200">W92+X92</f>
        <v>0</v>
      </c>
      <c r="W92" s="873">
        <v>0</v>
      </c>
      <c r="X92" s="873">
        <v>0</v>
      </c>
    </row>
    <row r="93" spans="1:24" s="371" customFormat="1" ht="16.350000000000001" hidden="1" customHeight="1">
      <c r="A93" s="866"/>
      <c r="B93" s="867"/>
      <c r="C93" s="868"/>
      <c r="D93" s="869"/>
      <c r="E93" s="866"/>
      <c r="F93" s="866"/>
      <c r="G93" s="867"/>
      <c r="H93" s="370">
        <v>5149366</v>
      </c>
      <c r="I93" s="370">
        <v>4903145</v>
      </c>
      <c r="J93" s="876"/>
      <c r="K93" s="872"/>
      <c r="L93" s="872"/>
      <c r="M93" s="874"/>
      <c r="N93" s="874"/>
      <c r="O93" s="872"/>
      <c r="P93" s="872"/>
      <c r="Q93" s="874"/>
      <c r="R93" s="874"/>
      <c r="S93" s="872"/>
      <c r="T93" s="874"/>
      <c r="U93" s="874"/>
      <c r="V93" s="872"/>
      <c r="W93" s="874"/>
      <c r="X93" s="874"/>
    </row>
    <row r="94" spans="1:24" s="371" customFormat="1" ht="16.350000000000001" hidden="1" customHeight="1">
      <c r="A94" s="866"/>
      <c r="B94" s="867"/>
      <c r="C94" s="868"/>
      <c r="D94" s="869"/>
      <c r="E94" s="866"/>
      <c r="F94" s="866"/>
      <c r="G94" s="867"/>
      <c r="H94" s="370">
        <v>0</v>
      </c>
      <c r="I94" s="370">
        <v>0</v>
      </c>
      <c r="J94" s="370" t="s">
        <v>1</v>
      </c>
      <c r="K94" s="372">
        <f t="shared" ref="K94" si="201">L94+O94</f>
        <v>0</v>
      </c>
      <c r="L94" s="372">
        <f t="shared" ref="L94" si="202">M94+N94</f>
        <v>0</v>
      </c>
      <c r="M94" s="373">
        <v>0</v>
      </c>
      <c r="N94" s="373">
        <v>0</v>
      </c>
      <c r="O94" s="372">
        <f t="shared" ref="O94" si="203">P94+S94+V94</f>
        <v>0</v>
      </c>
      <c r="P94" s="372">
        <f t="shared" ref="P94" si="204">Q94+R94</f>
        <v>0</v>
      </c>
      <c r="Q94" s="373">
        <v>0</v>
      </c>
      <c r="R94" s="373">
        <v>0</v>
      </c>
      <c r="S94" s="372">
        <f t="shared" ref="S94" si="205">T94+U94</f>
        <v>0</v>
      </c>
      <c r="T94" s="373">
        <v>0</v>
      </c>
      <c r="U94" s="373">
        <v>0</v>
      </c>
      <c r="V94" s="372">
        <f t="shared" ref="V94" si="206">W94+X94</f>
        <v>0</v>
      </c>
      <c r="W94" s="373">
        <v>0</v>
      </c>
      <c r="X94" s="373">
        <v>0</v>
      </c>
    </row>
    <row r="95" spans="1:24" s="371" customFormat="1" ht="16.350000000000001" hidden="1" customHeight="1">
      <c r="A95" s="866"/>
      <c r="B95" s="867"/>
      <c r="C95" s="868"/>
      <c r="D95" s="869"/>
      <c r="E95" s="866"/>
      <c r="F95" s="866"/>
      <c r="G95" s="867"/>
      <c r="H95" s="370">
        <v>44639</v>
      </c>
      <c r="I95" s="370">
        <v>44639</v>
      </c>
      <c r="J95" s="875" t="s">
        <v>2</v>
      </c>
      <c r="K95" s="871">
        <f t="shared" ref="K95:X95" si="207">K92+K94</f>
        <v>246221</v>
      </c>
      <c r="L95" s="871">
        <f t="shared" si="207"/>
        <v>246221</v>
      </c>
      <c r="M95" s="873">
        <f t="shared" si="207"/>
        <v>246221</v>
      </c>
      <c r="N95" s="873">
        <f t="shared" si="207"/>
        <v>0</v>
      </c>
      <c r="O95" s="871">
        <f t="shared" si="207"/>
        <v>0</v>
      </c>
      <c r="P95" s="871">
        <f t="shared" si="207"/>
        <v>0</v>
      </c>
      <c r="Q95" s="873">
        <f t="shared" si="207"/>
        <v>0</v>
      </c>
      <c r="R95" s="873">
        <f t="shared" si="207"/>
        <v>0</v>
      </c>
      <c r="S95" s="871">
        <f t="shared" si="207"/>
        <v>0</v>
      </c>
      <c r="T95" s="873">
        <f t="shared" si="207"/>
        <v>0</v>
      </c>
      <c r="U95" s="873">
        <f t="shared" si="207"/>
        <v>0</v>
      </c>
      <c r="V95" s="871">
        <f t="shared" si="207"/>
        <v>0</v>
      </c>
      <c r="W95" s="873">
        <f t="shared" si="207"/>
        <v>0</v>
      </c>
      <c r="X95" s="873">
        <f t="shared" si="207"/>
        <v>0</v>
      </c>
    </row>
    <row r="96" spans="1:24" s="371" customFormat="1" ht="16.350000000000001" hidden="1" customHeight="1">
      <c r="A96" s="866"/>
      <c r="B96" s="867"/>
      <c r="C96" s="868"/>
      <c r="D96" s="869"/>
      <c r="E96" s="866"/>
      <c r="F96" s="866"/>
      <c r="G96" s="867"/>
      <c r="H96" s="370">
        <v>0</v>
      </c>
      <c r="I96" s="370">
        <v>0</v>
      </c>
      <c r="J96" s="876"/>
      <c r="K96" s="872"/>
      <c r="L96" s="872"/>
      <c r="M96" s="874"/>
      <c r="N96" s="874"/>
      <c r="O96" s="872"/>
      <c r="P96" s="872"/>
      <c r="Q96" s="874"/>
      <c r="R96" s="874"/>
      <c r="S96" s="872"/>
      <c r="T96" s="874"/>
      <c r="U96" s="874"/>
      <c r="V96" s="872"/>
      <c r="W96" s="874"/>
      <c r="X96" s="874"/>
    </row>
    <row r="97" spans="1:24" s="371" customFormat="1" ht="16.350000000000001" hidden="1" customHeight="1">
      <c r="A97" s="866">
        <v>17</v>
      </c>
      <c r="B97" s="867" t="s">
        <v>758</v>
      </c>
      <c r="C97" s="868" t="s">
        <v>759</v>
      </c>
      <c r="D97" s="869" t="s">
        <v>762</v>
      </c>
      <c r="E97" s="866" t="s">
        <v>721</v>
      </c>
      <c r="F97" s="866" t="s">
        <v>761</v>
      </c>
      <c r="G97" s="867" t="s">
        <v>763</v>
      </c>
      <c r="H97" s="370">
        <f>H98+H99+H100+H101</f>
        <v>3689244</v>
      </c>
      <c r="I97" s="370">
        <f>I98+I99+I100+I101</f>
        <v>3650455</v>
      </c>
      <c r="J97" s="875" t="s">
        <v>0</v>
      </c>
      <c r="K97" s="871">
        <f t="shared" ref="K97" si="208">L97+O97</f>
        <v>38789</v>
      </c>
      <c r="L97" s="871">
        <f t="shared" ref="L97" si="209">M97+N97</f>
        <v>38789</v>
      </c>
      <c r="M97" s="873">
        <v>38789</v>
      </c>
      <c r="N97" s="873">
        <v>0</v>
      </c>
      <c r="O97" s="871">
        <f t="shared" ref="O97" si="210">P97+S97+V97</f>
        <v>0</v>
      </c>
      <c r="P97" s="871">
        <f t="shared" ref="P97" si="211">Q97+R97</f>
        <v>0</v>
      </c>
      <c r="Q97" s="873">
        <v>0</v>
      </c>
      <c r="R97" s="873">
        <v>0</v>
      </c>
      <c r="S97" s="871">
        <f t="shared" ref="S97" si="212">T97+U97</f>
        <v>0</v>
      </c>
      <c r="T97" s="873">
        <v>0</v>
      </c>
      <c r="U97" s="873">
        <v>0</v>
      </c>
      <c r="V97" s="871">
        <f t="shared" ref="V97" si="213">W97+X97</f>
        <v>0</v>
      </c>
      <c r="W97" s="873">
        <v>0</v>
      </c>
      <c r="X97" s="873">
        <v>0</v>
      </c>
    </row>
    <row r="98" spans="1:24" s="371" customFormat="1" ht="16.350000000000001" hidden="1" customHeight="1">
      <c r="A98" s="866"/>
      <c r="B98" s="867"/>
      <c r="C98" s="868"/>
      <c r="D98" s="869"/>
      <c r="E98" s="866"/>
      <c r="F98" s="866"/>
      <c r="G98" s="867"/>
      <c r="H98" s="370">
        <v>3656647</v>
      </c>
      <c r="I98" s="370">
        <v>3617858</v>
      </c>
      <c r="J98" s="876"/>
      <c r="K98" s="872"/>
      <c r="L98" s="872"/>
      <c r="M98" s="874"/>
      <c r="N98" s="874"/>
      <c r="O98" s="872"/>
      <c r="P98" s="872"/>
      <c r="Q98" s="874"/>
      <c r="R98" s="874"/>
      <c r="S98" s="872"/>
      <c r="T98" s="874"/>
      <c r="U98" s="874"/>
      <c r="V98" s="872"/>
      <c r="W98" s="874"/>
      <c r="X98" s="874"/>
    </row>
    <row r="99" spans="1:24" s="371" customFormat="1" ht="16.350000000000001" hidden="1" customHeight="1">
      <c r="A99" s="866"/>
      <c r="B99" s="867"/>
      <c r="C99" s="868"/>
      <c r="D99" s="869"/>
      <c r="E99" s="866"/>
      <c r="F99" s="866"/>
      <c r="G99" s="867"/>
      <c r="H99" s="370">
        <v>0</v>
      </c>
      <c r="I99" s="370">
        <v>0</v>
      </c>
      <c r="J99" s="370" t="s">
        <v>1</v>
      </c>
      <c r="K99" s="372">
        <f t="shared" ref="K99" si="214">L99+O99</f>
        <v>0</v>
      </c>
      <c r="L99" s="372">
        <f t="shared" ref="L99" si="215">M99+N99</f>
        <v>0</v>
      </c>
      <c r="M99" s="373">
        <v>0</v>
      </c>
      <c r="N99" s="373">
        <v>0</v>
      </c>
      <c r="O99" s="372">
        <f t="shared" ref="O99" si="216">P99+S99+V99</f>
        <v>0</v>
      </c>
      <c r="P99" s="372">
        <f t="shared" ref="P99" si="217">Q99+R99</f>
        <v>0</v>
      </c>
      <c r="Q99" s="373">
        <v>0</v>
      </c>
      <c r="R99" s="373">
        <v>0</v>
      </c>
      <c r="S99" s="372">
        <f t="shared" ref="S99" si="218">T99+U99</f>
        <v>0</v>
      </c>
      <c r="T99" s="373">
        <v>0</v>
      </c>
      <c r="U99" s="373">
        <v>0</v>
      </c>
      <c r="V99" s="372">
        <f t="shared" ref="V99" si="219">W99+X99</f>
        <v>0</v>
      </c>
      <c r="W99" s="373">
        <v>0</v>
      </c>
      <c r="X99" s="373">
        <v>0</v>
      </c>
    </row>
    <row r="100" spans="1:24" s="371" customFormat="1" ht="16.350000000000001" hidden="1" customHeight="1">
      <c r="A100" s="866"/>
      <c r="B100" s="867"/>
      <c r="C100" s="868"/>
      <c r="D100" s="869"/>
      <c r="E100" s="866"/>
      <c r="F100" s="866"/>
      <c r="G100" s="867"/>
      <c r="H100" s="370">
        <v>32597</v>
      </c>
      <c r="I100" s="370">
        <v>32597</v>
      </c>
      <c r="J100" s="875" t="s">
        <v>2</v>
      </c>
      <c r="K100" s="871">
        <f t="shared" ref="K100:X100" si="220">K97+K99</f>
        <v>38789</v>
      </c>
      <c r="L100" s="871">
        <f t="shared" si="220"/>
        <v>38789</v>
      </c>
      <c r="M100" s="873">
        <f t="shared" si="220"/>
        <v>38789</v>
      </c>
      <c r="N100" s="873">
        <f t="shared" si="220"/>
        <v>0</v>
      </c>
      <c r="O100" s="871">
        <f t="shared" si="220"/>
        <v>0</v>
      </c>
      <c r="P100" s="871">
        <f t="shared" si="220"/>
        <v>0</v>
      </c>
      <c r="Q100" s="873">
        <f t="shared" si="220"/>
        <v>0</v>
      </c>
      <c r="R100" s="873">
        <f t="shared" si="220"/>
        <v>0</v>
      </c>
      <c r="S100" s="871">
        <f t="shared" si="220"/>
        <v>0</v>
      </c>
      <c r="T100" s="873">
        <f t="shared" si="220"/>
        <v>0</v>
      </c>
      <c r="U100" s="873">
        <f t="shared" si="220"/>
        <v>0</v>
      </c>
      <c r="V100" s="871">
        <f t="shared" si="220"/>
        <v>0</v>
      </c>
      <c r="W100" s="873">
        <f t="shared" si="220"/>
        <v>0</v>
      </c>
      <c r="X100" s="873">
        <f t="shared" si="220"/>
        <v>0</v>
      </c>
    </row>
    <row r="101" spans="1:24" s="371" customFormat="1" ht="16.350000000000001" hidden="1" customHeight="1">
      <c r="A101" s="866"/>
      <c r="B101" s="867"/>
      <c r="C101" s="868"/>
      <c r="D101" s="869"/>
      <c r="E101" s="866"/>
      <c r="F101" s="866"/>
      <c r="G101" s="867"/>
      <c r="H101" s="370">
        <v>0</v>
      </c>
      <c r="I101" s="370">
        <v>0</v>
      </c>
      <c r="J101" s="876"/>
      <c r="K101" s="872"/>
      <c r="L101" s="872"/>
      <c r="M101" s="874"/>
      <c r="N101" s="874"/>
      <c r="O101" s="872"/>
      <c r="P101" s="872"/>
      <c r="Q101" s="874"/>
      <c r="R101" s="874"/>
      <c r="S101" s="872"/>
      <c r="T101" s="874"/>
      <c r="U101" s="874"/>
      <c r="V101" s="872"/>
      <c r="W101" s="874"/>
      <c r="X101" s="874"/>
    </row>
    <row r="102" spans="1:24" s="371" customFormat="1" ht="16.350000000000001" hidden="1" customHeight="1">
      <c r="A102" s="866">
        <v>18</v>
      </c>
      <c r="B102" s="867" t="s">
        <v>758</v>
      </c>
      <c r="C102" s="868" t="s">
        <v>759</v>
      </c>
      <c r="D102" s="869" t="s">
        <v>764</v>
      </c>
      <c r="E102" s="866" t="s">
        <v>721</v>
      </c>
      <c r="F102" s="866" t="s">
        <v>761</v>
      </c>
      <c r="G102" s="867" t="s">
        <v>731</v>
      </c>
      <c r="H102" s="370">
        <f>H103+H104+H105+H106</f>
        <v>1425330</v>
      </c>
      <c r="I102" s="370">
        <f>I103+I104+I105+I106</f>
        <v>1296628</v>
      </c>
      <c r="J102" s="875" t="s">
        <v>0</v>
      </c>
      <c r="K102" s="871">
        <f t="shared" ref="K102" si="221">L102+O102</f>
        <v>128702</v>
      </c>
      <c r="L102" s="871">
        <f t="shared" ref="L102" si="222">M102+N102</f>
        <v>120077</v>
      </c>
      <c r="M102" s="873">
        <v>120077</v>
      </c>
      <c r="N102" s="873">
        <v>0</v>
      </c>
      <c r="O102" s="871">
        <f t="shared" ref="O102" si="223">P102+S102+V102</f>
        <v>8625</v>
      </c>
      <c r="P102" s="871">
        <f t="shared" ref="P102" si="224">Q102+R102</f>
        <v>0</v>
      </c>
      <c r="Q102" s="873">
        <v>0</v>
      </c>
      <c r="R102" s="873">
        <v>0</v>
      </c>
      <c r="S102" s="871">
        <f t="shared" ref="S102" si="225">T102+U102</f>
        <v>8625</v>
      </c>
      <c r="T102" s="873">
        <v>8625</v>
      </c>
      <c r="U102" s="873">
        <v>0</v>
      </c>
      <c r="V102" s="871">
        <f t="shared" ref="V102" si="226">W102+X102</f>
        <v>0</v>
      </c>
      <c r="W102" s="873">
        <v>0</v>
      </c>
      <c r="X102" s="873">
        <v>0</v>
      </c>
    </row>
    <row r="103" spans="1:24" s="371" customFormat="1" ht="16.350000000000001" hidden="1" customHeight="1">
      <c r="A103" s="866"/>
      <c r="B103" s="867"/>
      <c r="C103" s="868"/>
      <c r="D103" s="869"/>
      <c r="E103" s="866"/>
      <c r="F103" s="866"/>
      <c r="G103" s="867"/>
      <c r="H103" s="370">
        <v>1404736</v>
      </c>
      <c r="I103" s="370">
        <v>1284659</v>
      </c>
      <c r="J103" s="876"/>
      <c r="K103" s="872"/>
      <c r="L103" s="872"/>
      <c r="M103" s="874"/>
      <c r="N103" s="874"/>
      <c r="O103" s="872"/>
      <c r="P103" s="872"/>
      <c r="Q103" s="874"/>
      <c r="R103" s="874"/>
      <c r="S103" s="872"/>
      <c r="T103" s="874"/>
      <c r="U103" s="874"/>
      <c r="V103" s="872"/>
      <c r="W103" s="874"/>
      <c r="X103" s="874"/>
    </row>
    <row r="104" spans="1:24" s="371" customFormat="1" ht="16.350000000000001" hidden="1" customHeight="1">
      <c r="A104" s="866"/>
      <c r="B104" s="867"/>
      <c r="C104" s="868"/>
      <c r="D104" s="869"/>
      <c r="E104" s="866"/>
      <c r="F104" s="866"/>
      <c r="G104" s="867"/>
      <c r="H104" s="370">
        <v>0</v>
      </c>
      <c r="I104" s="370">
        <v>0</v>
      </c>
      <c r="J104" s="370" t="s">
        <v>1</v>
      </c>
      <c r="K104" s="372">
        <f t="shared" ref="K104" si="227">L104+O104</f>
        <v>0</v>
      </c>
      <c r="L104" s="372">
        <f t="shared" ref="L104" si="228">M104+N104</f>
        <v>0</v>
      </c>
      <c r="M104" s="373">
        <v>0</v>
      </c>
      <c r="N104" s="373">
        <v>0</v>
      </c>
      <c r="O104" s="372">
        <f t="shared" ref="O104" si="229">P104+S104+V104</f>
        <v>0</v>
      </c>
      <c r="P104" s="372">
        <f t="shared" ref="P104" si="230">Q104+R104</f>
        <v>0</v>
      </c>
      <c r="Q104" s="373">
        <v>0</v>
      </c>
      <c r="R104" s="373">
        <v>0</v>
      </c>
      <c r="S104" s="372">
        <f t="shared" ref="S104" si="231">T104+U104</f>
        <v>0</v>
      </c>
      <c r="T104" s="373">
        <v>0</v>
      </c>
      <c r="U104" s="373">
        <v>0</v>
      </c>
      <c r="V104" s="372">
        <f t="shared" ref="V104" si="232">W104+X104</f>
        <v>0</v>
      </c>
      <c r="W104" s="373">
        <v>0</v>
      </c>
      <c r="X104" s="373">
        <v>0</v>
      </c>
    </row>
    <row r="105" spans="1:24" s="371" customFormat="1" ht="16.350000000000001" hidden="1" customHeight="1">
      <c r="A105" s="866"/>
      <c r="B105" s="867"/>
      <c r="C105" s="868"/>
      <c r="D105" s="869"/>
      <c r="E105" s="866"/>
      <c r="F105" s="866"/>
      <c r="G105" s="867"/>
      <c r="H105" s="370">
        <v>20594</v>
      </c>
      <c r="I105" s="370">
        <v>11969</v>
      </c>
      <c r="J105" s="875" t="s">
        <v>2</v>
      </c>
      <c r="K105" s="871">
        <f t="shared" ref="K105:X105" si="233">K102+K104</f>
        <v>128702</v>
      </c>
      <c r="L105" s="871">
        <f t="shared" si="233"/>
        <v>120077</v>
      </c>
      <c r="M105" s="873">
        <f t="shared" si="233"/>
        <v>120077</v>
      </c>
      <c r="N105" s="873">
        <f t="shared" si="233"/>
        <v>0</v>
      </c>
      <c r="O105" s="871">
        <f t="shared" si="233"/>
        <v>8625</v>
      </c>
      <c r="P105" s="871">
        <f t="shared" si="233"/>
        <v>0</v>
      </c>
      <c r="Q105" s="873">
        <f t="shared" si="233"/>
        <v>0</v>
      </c>
      <c r="R105" s="873">
        <f t="shared" si="233"/>
        <v>0</v>
      </c>
      <c r="S105" s="871">
        <f t="shared" si="233"/>
        <v>8625</v>
      </c>
      <c r="T105" s="873">
        <f t="shared" si="233"/>
        <v>8625</v>
      </c>
      <c r="U105" s="873">
        <f t="shared" si="233"/>
        <v>0</v>
      </c>
      <c r="V105" s="871">
        <f t="shared" si="233"/>
        <v>0</v>
      </c>
      <c r="W105" s="873">
        <f t="shared" si="233"/>
        <v>0</v>
      </c>
      <c r="X105" s="873">
        <f t="shared" si="233"/>
        <v>0</v>
      </c>
    </row>
    <row r="106" spans="1:24" s="371" customFormat="1" ht="16.350000000000001" hidden="1" customHeight="1">
      <c r="A106" s="866"/>
      <c r="B106" s="867"/>
      <c r="C106" s="868"/>
      <c r="D106" s="869"/>
      <c r="E106" s="866"/>
      <c r="F106" s="866"/>
      <c r="G106" s="867"/>
      <c r="H106" s="370">
        <v>0</v>
      </c>
      <c r="I106" s="370">
        <v>0</v>
      </c>
      <c r="J106" s="876"/>
      <c r="K106" s="872"/>
      <c r="L106" s="872"/>
      <c r="M106" s="874"/>
      <c r="N106" s="874"/>
      <c r="O106" s="872"/>
      <c r="P106" s="872"/>
      <c r="Q106" s="874"/>
      <c r="R106" s="874"/>
      <c r="S106" s="872"/>
      <c r="T106" s="874"/>
      <c r="U106" s="874"/>
      <c r="V106" s="872"/>
      <c r="W106" s="874"/>
      <c r="X106" s="874"/>
    </row>
    <row r="107" spans="1:24" s="371" customFormat="1" ht="16.350000000000001" hidden="1" customHeight="1">
      <c r="A107" s="866">
        <v>19</v>
      </c>
      <c r="B107" s="867" t="s">
        <v>758</v>
      </c>
      <c r="C107" s="868" t="s">
        <v>759</v>
      </c>
      <c r="D107" s="869" t="s">
        <v>765</v>
      </c>
      <c r="E107" s="866" t="s">
        <v>721</v>
      </c>
      <c r="F107" s="866" t="s">
        <v>766</v>
      </c>
      <c r="G107" s="867" t="s">
        <v>767</v>
      </c>
      <c r="H107" s="370">
        <f>H108+H109+H110+H111</f>
        <v>16369673</v>
      </c>
      <c r="I107" s="370">
        <f>I108+I109+I110+I111</f>
        <v>14377039</v>
      </c>
      <c r="J107" s="875" t="s">
        <v>0</v>
      </c>
      <c r="K107" s="871">
        <f t="shared" ref="K107" si="234">L107+O107</f>
        <v>1992634</v>
      </c>
      <c r="L107" s="871">
        <f t="shared" ref="L107" si="235">M107+N107</f>
        <v>1893805</v>
      </c>
      <c r="M107" s="873">
        <v>1893805</v>
      </c>
      <c r="N107" s="873">
        <v>0</v>
      </c>
      <c r="O107" s="871">
        <f t="shared" ref="O107" si="236">P107+S107+V107</f>
        <v>98829</v>
      </c>
      <c r="P107" s="871">
        <f t="shared" ref="P107" si="237">Q107+R107</f>
        <v>0</v>
      </c>
      <c r="Q107" s="873">
        <v>0</v>
      </c>
      <c r="R107" s="873">
        <v>0</v>
      </c>
      <c r="S107" s="871">
        <f t="shared" ref="S107" si="238">T107+U107</f>
        <v>98829</v>
      </c>
      <c r="T107" s="873">
        <v>98829</v>
      </c>
      <c r="U107" s="873">
        <v>0</v>
      </c>
      <c r="V107" s="871">
        <f t="shared" ref="V107" si="239">W107+X107</f>
        <v>0</v>
      </c>
      <c r="W107" s="873">
        <v>0</v>
      </c>
      <c r="X107" s="873">
        <v>0</v>
      </c>
    </row>
    <row r="108" spans="1:24" s="371" customFormat="1" ht="16.350000000000001" hidden="1" customHeight="1">
      <c r="A108" s="866"/>
      <c r="B108" s="867"/>
      <c r="C108" s="868"/>
      <c r="D108" s="869"/>
      <c r="E108" s="866"/>
      <c r="F108" s="866"/>
      <c r="G108" s="867"/>
      <c r="H108" s="370">
        <v>16037894</v>
      </c>
      <c r="I108" s="370">
        <v>14144089</v>
      </c>
      <c r="J108" s="876"/>
      <c r="K108" s="872"/>
      <c r="L108" s="872"/>
      <c r="M108" s="874"/>
      <c r="N108" s="874"/>
      <c r="O108" s="872"/>
      <c r="P108" s="872"/>
      <c r="Q108" s="874"/>
      <c r="R108" s="874"/>
      <c r="S108" s="872"/>
      <c r="T108" s="874"/>
      <c r="U108" s="874"/>
      <c r="V108" s="872"/>
      <c r="W108" s="874"/>
      <c r="X108" s="874"/>
    </row>
    <row r="109" spans="1:24" s="371" customFormat="1" ht="16.350000000000001" hidden="1" customHeight="1">
      <c r="A109" s="866"/>
      <c r="B109" s="867"/>
      <c r="C109" s="868"/>
      <c r="D109" s="869"/>
      <c r="E109" s="866"/>
      <c r="F109" s="866"/>
      <c r="G109" s="867"/>
      <c r="H109" s="370">
        <v>0</v>
      </c>
      <c r="I109" s="370">
        <v>0</v>
      </c>
      <c r="J109" s="370" t="s">
        <v>1</v>
      </c>
      <c r="K109" s="372">
        <f t="shared" ref="K109" si="240">L109+O109</f>
        <v>0</v>
      </c>
      <c r="L109" s="372">
        <f t="shared" ref="L109" si="241">M109+N109</f>
        <v>0</v>
      </c>
      <c r="M109" s="373">
        <v>0</v>
      </c>
      <c r="N109" s="373">
        <v>0</v>
      </c>
      <c r="O109" s="372">
        <f t="shared" ref="O109" si="242">P109+S109+V109</f>
        <v>0</v>
      </c>
      <c r="P109" s="372">
        <f t="shared" ref="P109" si="243">Q109+R109</f>
        <v>0</v>
      </c>
      <c r="Q109" s="373">
        <v>0</v>
      </c>
      <c r="R109" s="373">
        <v>0</v>
      </c>
      <c r="S109" s="372">
        <f t="shared" ref="S109" si="244">T109+U109</f>
        <v>0</v>
      </c>
      <c r="T109" s="373">
        <v>0</v>
      </c>
      <c r="U109" s="373">
        <v>0</v>
      </c>
      <c r="V109" s="372">
        <f t="shared" ref="V109" si="245">W109+X109</f>
        <v>0</v>
      </c>
      <c r="W109" s="373">
        <v>0</v>
      </c>
      <c r="X109" s="373">
        <v>0</v>
      </c>
    </row>
    <row r="110" spans="1:24" s="371" customFormat="1" ht="16.350000000000001" hidden="1" customHeight="1">
      <c r="A110" s="866"/>
      <c r="B110" s="867"/>
      <c r="C110" s="868"/>
      <c r="D110" s="869"/>
      <c r="E110" s="866"/>
      <c r="F110" s="866"/>
      <c r="G110" s="867"/>
      <c r="H110" s="370">
        <v>331779</v>
      </c>
      <c r="I110" s="370">
        <v>232950</v>
      </c>
      <c r="J110" s="875" t="s">
        <v>2</v>
      </c>
      <c r="K110" s="871">
        <f t="shared" ref="K110:X110" si="246">K107+K109</f>
        <v>1992634</v>
      </c>
      <c r="L110" s="871">
        <f t="shared" si="246"/>
        <v>1893805</v>
      </c>
      <c r="M110" s="873">
        <f t="shared" si="246"/>
        <v>1893805</v>
      </c>
      <c r="N110" s="873">
        <f t="shared" si="246"/>
        <v>0</v>
      </c>
      <c r="O110" s="871">
        <f t="shared" si="246"/>
        <v>98829</v>
      </c>
      <c r="P110" s="871">
        <f t="shared" si="246"/>
        <v>0</v>
      </c>
      <c r="Q110" s="873">
        <f t="shared" si="246"/>
        <v>0</v>
      </c>
      <c r="R110" s="873">
        <f t="shared" si="246"/>
        <v>0</v>
      </c>
      <c r="S110" s="871">
        <f t="shared" si="246"/>
        <v>98829</v>
      </c>
      <c r="T110" s="873">
        <f t="shared" si="246"/>
        <v>98829</v>
      </c>
      <c r="U110" s="873">
        <f t="shared" si="246"/>
        <v>0</v>
      </c>
      <c r="V110" s="871">
        <f t="shared" si="246"/>
        <v>0</v>
      </c>
      <c r="W110" s="873">
        <f t="shared" si="246"/>
        <v>0</v>
      </c>
      <c r="X110" s="873">
        <f t="shared" si="246"/>
        <v>0</v>
      </c>
    </row>
    <row r="111" spans="1:24" s="371" customFormat="1" ht="16.350000000000001" hidden="1" customHeight="1">
      <c r="A111" s="866"/>
      <c r="B111" s="867"/>
      <c r="C111" s="868"/>
      <c r="D111" s="869"/>
      <c r="E111" s="866"/>
      <c r="F111" s="866"/>
      <c r="G111" s="867"/>
      <c r="H111" s="370">
        <v>0</v>
      </c>
      <c r="I111" s="370">
        <v>0</v>
      </c>
      <c r="J111" s="876"/>
      <c r="K111" s="872"/>
      <c r="L111" s="872"/>
      <c r="M111" s="874"/>
      <c r="N111" s="874"/>
      <c r="O111" s="872"/>
      <c r="P111" s="872"/>
      <c r="Q111" s="874"/>
      <c r="R111" s="874"/>
      <c r="S111" s="872"/>
      <c r="T111" s="874"/>
      <c r="U111" s="874"/>
      <c r="V111" s="872"/>
      <c r="W111" s="874"/>
      <c r="X111" s="874"/>
    </row>
    <row r="112" spans="1:24" s="371" customFormat="1" ht="16.350000000000001" customHeight="1">
      <c r="A112" s="866">
        <v>5</v>
      </c>
      <c r="B112" s="867" t="s">
        <v>758</v>
      </c>
      <c r="C112" s="868" t="s">
        <v>759</v>
      </c>
      <c r="D112" s="869" t="s">
        <v>768</v>
      </c>
      <c r="E112" s="866" t="s">
        <v>721</v>
      </c>
      <c r="F112" s="866" t="s">
        <v>766</v>
      </c>
      <c r="G112" s="867">
        <v>2023</v>
      </c>
      <c r="H112" s="370">
        <f>H113+H114+H115+H116</f>
        <v>31543638</v>
      </c>
      <c r="I112" s="370">
        <f>I113+I114+I115+I116</f>
        <v>0</v>
      </c>
      <c r="J112" s="875" t="s">
        <v>0</v>
      </c>
      <c r="K112" s="871">
        <f t="shared" ref="K112" si="247">L112+O112</f>
        <v>0</v>
      </c>
      <c r="L112" s="871">
        <f t="shared" ref="L112" si="248">M112+N112</f>
        <v>0</v>
      </c>
      <c r="M112" s="873">
        <v>0</v>
      </c>
      <c r="N112" s="873">
        <v>0</v>
      </c>
      <c r="O112" s="871">
        <f t="shared" ref="O112" si="249">P112+S112+V112</f>
        <v>0</v>
      </c>
      <c r="P112" s="871">
        <f t="shared" ref="P112" si="250">Q112+R112</f>
        <v>0</v>
      </c>
      <c r="Q112" s="873">
        <v>0</v>
      </c>
      <c r="R112" s="873">
        <v>0</v>
      </c>
      <c r="S112" s="871">
        <f t="shared" ref="S112" si="251">T112+U112</f>
        <v>0</v>
      </c>
      <c r="T112" s="873">
        <v>0</v>
      </c>
      <c r="U112" s="873">
        <v>0</v>
      </c>
      <c r="V112" s="871">
        <f t="shared" ref="V112" si="252">W112+X112</f>
        <v>0</v>
      </c>
      <c r="W112" s="873">
        <v>0</v>
      </c>
      <c r="X112" s="873">
        <v>0</v>
      </c>
    </row>
    <row r="113" spans="1:24" s="371" customFormat="1" ht="16.350000000000001" customHeight="1">
      <c r="A113" s="866"/>
      <c r="B113" s="867"/>
      <c r="C113" s="868"/>
      <c r="D113" s="869"/>
      <c r="E113" s="866"/>
      <c r="F113" s="866"/>
      <c r="G113" s="867"/>
      <c r="H113" s="370">
        <v>30901923</v>
      </c>
      <c r="I113" s="370">
        <v>0</v>
      </c>
      <c r="J113" s="876"/>
      <c r="K113" s="872"/>
      <c r="L113" s="872"/>
      <c r="M113" s="874"/>
      <c r="N113" s="874"/>
      <c r="O113" s="872"/>
      <c r="P113" s="872"/>
      <c r="Q113" s="874"/>
      <c r="R113" s="874"/>
      <c r="S113" s="872"/>
      <c r="T113" s="874"/>
      <c r="U113" s="874"/>
      <c r="V113" s="872"/>
      <c r="W113" s="874"/>
      <c r="X113" s="874"/>
    </row>
    <row r="114" spans="1:24" s="371" customFormat="1" ht="16.350000000000001" customHeight="1">
      <c r="A114" s="866"/>
      <c r="B114" s="867"/>
      <c r="C114" s="868"/>
      <c r="D114" s="869"/>
      <c r="E114" s="866"/>
      <c r="F114" s="866"/>
      <c r="G114" s="867"/>
      <c r="H114" s="370">
        <v>0</v>
      </c>
      <c r="I114" s="370">
        <v>0</v>
      </c>
      <c r="J114" s="370" t="s">
        <v>1</v>
      </c>
      <c r="K114" s="372">
        <f t="shared" ref="K114" si="253">L114+O114</f>
        <v>31543638</v>
      </c>
      <c r="L114" s="372">
        <f t="shared" ref="L114" si="254">M114+N114</f>
        <v>30901923</v>
      </c>
      <c r="M114" s="373">
        <v>30901923</v>
      </c>
      <c r="N114" s="373">
        <v>0</v>
      </c>
      <c r="O114" s="372">
        <f t="shared" ref="O114" si="255">P114+S114+V114</f>
        <v>641715</v>
      </c>
      <c r="P114" s="372">
        <f t="shared" ref="P114" si="256">Q114+R114</f>
        <v>0</v>
      </c>
      <c r="Q114" s="373">
        <v>0</v>
      </c>
      <c r="R114" s="373">
        <v>0</v>
      </c>
      <c r="S114" s="372">
        <f t="shared" ref="S114" si="257">T114+U114</f>
        <v>641715</v>
      </c>
      <c r="T114" s="373">
        <v>641715</v>
      </c>
      <c r="U114" s="373">
        <v>0</v>
      </c>
      <c r="V114" s="372">
        <f t="shared" ref="V114" si="258">W114+X114</f>
        <v>0</v>
      </c>
      <c r="W114" s="373">
        <v>0</v>
      </c>
      <c r="X114" s="373">
        <v>0</v>
      </c>
    </row>
    <row r="115" spans="1:24" s="371" customFormat="1" ht="16.350000000000001" customHeight="1">
      <c r="A115" s="866"/>
      <c r="B115" s="867"/>
      <c r="C115" s="868"/>
      <c r="D115" s="869"/>
      <c r="E115" s="866"/>
      <c r="F115" s="866"/>
      <c r="G115" s="867"/>
      <c r="H115" s="370">
        <v>641715</v>
      </c>
      <c r="I115" s="370">
        <v>0</v>
      </c>
      <c r="J115" s="875" t="s">
        <v>2</v>
      </c>
      <c r="K115" s="871">
        <f t="shared" ref="K115:X115" si="259">K112+K114</f>
        <v>31543638</v>
      </c>
      <c r="L115" s="871">
        <f t="shared" si="259"/>
        <v>30901923</v>
      </c>
      <c r="M115" s="873">
        <f t="shared" si="259"/>
        <v>30901923</v>
      </c>
      <c r="N115" s="873">
        <f t="shared" si="259"/>
        <v>0</v>
      </c>
      <c r="O115" s="871">
        <f t="shared" si="259"/>
        <v>641715</v>
      </c>
      <c r="P115" s="871">
        <f t="shared" si="259"/>
        <v>0</v>
      </c>
      <c r="Q115" s="873">
        <f t="shared" si="259"/>
        <v>0</v>
      </c>
      <c r="R115" s="873">
        <f t="shared" si="259"/>
        <v>0</v>
      </c>
      <c r="S115" s="871">
        <f t="shared" si="259"/>
        <v>641715</v>
      </c>
      <c r="T115" s="873">
        <f t="shared" si="259"/>
        <v>641715</v>
      </c>
      <c r="U115" s="873">
        <f t="shared" si="259"/>
        <v>0</v>
      </c>
      <c r="V115" s="871">
        <f t="shared" si="259"/>
        <v>0</v>
      </c>
      <c r="W115" s="873">
        <f t="shared" si="259"/>
        <v>0</v>
      </c>
      <c r="X115" s="873">
        <f t="shared" si="259"/>
        <v>0</v>
      </c>
    </row>
    <row r="116" spans="1:24" s="371" customFormat="1" ht="16.350000000000001" customHeight="1">
      <c r="A116" s="866"/>
      <c r="B116" s="867"/>
      <c r="C116" s="868"/>
      <c r="D116" s="869"/>
      <c r="E116" s="866"/>
      <c r="F116" s="866"/>
      <c r="G116" s="867"/>
      <c r="H116" s="370">
        <v>0</v>
      </c>
      <c r="I116" s="370">
        <v>0</v>
      </c>
      <c r="J116" s="876"/>
      <c r="K116" s="872"/>
      <c r="L116" s="872"/>
      <c r="M116" s="874"/>
      <c r="N116" s="874"/>
      <c r="O116" s="872"/>
      <c r="P116" s="872"/>
      <c r="Q116" s="874"/>
      <c r="R116" s="874"/>
      <c r="S116" s="872"/>
      <c r="T116" s="874"/>
      <c r="U116" s="874"/>
      <c r="V116" s="872"/>
      <c r="W116" s="874"/>
      <c r="X116" s="874"/>
    </row>
    <row r="117" spans="1:24" s="371" customFormat="1" ht="16.350000000000001" customHeight="1">
      <c r="A117" s="866">
        <v>6</v>
      </c>
      <c r="B117" s="890" t="s">
        <v>769</v>
      </c>
      <c r="C117" s="891" t="s">
        <v>770</v>
      </c>
      <c r="D117" s="892" t="s">
        <v>771</v>
      </c>
      <c r="E117" s="893" t="s">
        <v>772</v>
      </c>
      <c r="F117" s="894" t="s">
        <v>773</v>
      </c>
      <c r="G117" s="890" t="s">
        <v>726</v>
      </c>
      <c r="H117" s="374">
        <f>H118+H119+H120+H121</f>
        <v>9395791</v>
      </c>
      <c r="I117" s="374">
        <f>I118+I119+I120+I121</f>
        <v>3288909</v>
      </c>
      <c r="J117" s="875" t="s">
        <v>0</v>
      </c>
      <c r="K117" s="871">
        <f t="shared" ref="K117" si="260">L117+O117</f>
        <v>5234148</v>
      </c>
      <c r="L117" s="871">
        <f t="shared" ref="L117" si="261">M117+N117</f>
        <v>1257284</v>
      </c>
      <c r="M117" s="873">
        <v>145101</v>
      </c>
      <c r="N117" s="873">
        <v>1112183</v>
      </c>
      <c r="O117" s="871">
        <f t="shared" ref="O117" si="262">P117+S117+V117</f>
        <v>3976864</v>
      </c>
      <c r="P117" s="871">
        <f t="shared" ref="P117" si="263">Q117+R117</f>
        <v>0</v>
      </c>
      <c r="Q117" s="873">
        <v>0</v>
      </c>
      <c r="R117" s="873">
        <v>0</v>
      </c>
      <c r="S117" s="871">
        <f t="shared" ref="S117" si="264">T117+U117</f>
        <v>3976864</v>
      </c>
      <c r="T117" s="873">
        <v>292656</v>
      </c>
      <c r="U117" s="873">
        <v>3684208</v>
      </c>
      <c r="V117" s="871">
        <f t="shared" ref="V117" si="265">W117+X117</f>
        <v>0</v>
      </c>
      <c r="W117" s="873">
        <v>0</v>
      </c>
      <c r="X117" s="873">
        <v>0</v>
      </c>
    </row>
    <row r="118" spans="1:24" s="371" customFormat="1" ht="16.350000000000001" customHeight="1">
      <c r="A118" s="866"/>
      <c r="B118" s="890"/>
      <c r="C118" s="891"/>
      <c r="D118" s="892"/>
      <c r="E118" s="893"/>
      <c r="F118" s="894"/>
      <c r="G118" s="890"/>
      <c r="H118" s="374">
        <v>5935995</v>
      </c>
      <c r="I118" s="374">
        <v>1740755</v>
      </c>
      <c r="J118" s="876"/>
      <c r="K118" s="872"/>
      <c r="L118" s="872"/>
      <c r="M118" s="874"/>
      <c r="N118" s="874"/>
      <c r="O118" s="872"/>
      <c r="P118" s="872"/>
      <c r="Q118" s="874"/>
      <c r="R118" s="874"/>
      <c r="S118" s="872"/>
      <c r="T118" s="874"/>
      <c r="U118" s="874"/>
      <c r="V118" s="872"/>
      <c r="W118" s="874"/>
      <c r="X118" s="874"/>
    </row>
    <row r="119" spans="1:24" s="371" customFormat="1" ht="16.350000000000001" customHeight="1">
      <c r="A119" s="866"/>
      <c r="B119" s="890"/>
      <c r="C119" s="891"/>
      <c r="D119" s="892"/>
      <c r="E119" s="893"/>
      <c r="F119" s="894"/>
      <c r="G119" s="890"/>
      <c r="H119" s="374">
        <v>0</v>
      </c>
      <c r="I119" s="374">
        <v>0</v>
      </c>
      <c r="J119" s="370" t="s">
        <v>1</v>
      </c>
      <c r="K119" s="372">
        <f t="shared" ref="K119" si="266">L119+O119</f>
        <v>872734</v>
      </c>
      <c r="L119" s="372">
        <f t="shared" ref="L119" si="267">M119+N119</f>
        <v>2937956</v>
      </c>
      <c r="M119" s="373">
        <v>133448</v>
      </c>
      <c r="N119" s="373">
        <v>2804508</v>
      </c>
      <c r="O119" s="372">
        <f t="shared" ref="O119" si="268">P119+S119+V119</f>
        <v>-2065222</v>
      </c>
      <c r="P119" s="372">
        <f t="shared" ref="P119" si="269">Q119+R119</f>
        <v>0</v>
      </c>
      <c r="Q119" s="373">
        <v>0</v>
      </c>
      <c r="R119" s="373">
        <v>0</v>
      </c>
      <c r="S119" s="372">
        <f t="shared" ref="S119" si="270">T119+U119</f>
        <v>-2065222</v>
      </c>
      <c r="T119" s="373">
        <v>-156689</v>
      </c>
      <c r="U119" s="373">
        <v>-1908533</v>
      </c>
      <c r="V119" s="372">
        <f t="shared" ref="V119" si="271">W119+X119</f>
        <v>0</v>
      </c>
      <c r="W119" s="373">
        <v>0</v>
      </c>
      <c r="X119" s="373">
        <v>0</v>
      </c>
    </row>
    <row r="120" spans="1:24" s="371" customFormat="1" ht="16.350000000000001" customHeight="1">
      <c r="A120" s="866"/>
      <c r="B120" s="890"/>
      <c r="C120" s="891"/>
      <c r="D120" s="892"/>
      <c r="E120" s="893"/>
      <c r="F120" s="894"/>
      <c r="G120" s="890"/>
      <c r="H120" s="374">
        <v>2996436</v>
      </c>
      <c r="I120" s="374">
        <v>1084794</v>
      </c>
      <c r="J120" s="875" t="s">
        <v>2</v>
      </c>
      <c r="K120" s="871">
        <f t="shared" ref="K120:X120" si="272">K117+K119</f>
        <v>6106882</v>
      </c>
      <c r="L120" s="871">
        <f t="shared" si="272"/>
        <v>4195240</v>
      </c>
      <c r="M120" s="873">
        <f t="shared" si="272"/>
        <v>278549</v>
      </c>
      <c r="N120" s="873">
        <f t="shared" si="272"/>
        <v>3916691</v>
      </c>
      <c r="O120" s="871">
        <f t="shared" si="272"/>
        <v>1911642</v>
      </c>
      <c r="P120" s="871">
        <f t="shared" si="272"/>
        <v>0</v>
      </c>
      <c r="Q120" s="873">
        <f t="shared" si="272"/>
        <v>0</v>
      </c>
      <c r="R120" s="873">
        <f t="shared" si="272"/>
        <v>0</v>
      </c>
      <c r="S120" s="871">
        <f t="shared" si="272"/>
        <v>1911642</v>
      </c>
      <c r="T120" s="873">
        <f t="shared" si="272"/>
        <v>135967</v>
      </c>
      <c r="U120" s="873">
        <f t="shared" si="272"/>
        <v>1775675</v>
      </c>
      <c r="V120" s="871">
        <f t="shared" si="272"/>
        <v>0</v>
      </c>
      <c r="W120" s="873">
        <f t="shared" si="272"/>
        <v>0</v>
      </c>
      <c r="X120" s="873">
        <f t="shared" si="272"/>
        <v>0</v>
      </c>
    </row>
    <row r="121" spans="1:24" s="371" customFormat="1" ht="16.350000000000001" customHeight="1">
      <c r="A121" s="866"/>
      <c r="B121" s="890"/>
      <c r="C121" s="891"/>
      <c r="D121" s="892"/>
      <c r="E121" s="893"/>
      <c r="F121" s="894"/>
      <c r="G121" s="890"/>
      <c r="H121" s="374">
        <v>463360</v>
      </c>
      <c r="I121" s="374">
        <v>463360</v>
      </c>
      <c r="J121" s="876"/>
      <c r="K121" s="872"/>
      <c r="L121" s="872"/>
      <c r="M121" s="874"/>
      <c r="N121" s="874"/>
      <c r="O121" s="872"/>
      <c r="P121" s="872"/>
      <c r="Q121" s="874"/>
      <c r="R121" s="874"/>
      <c r="S121" s="872"/>
      <c r="T121" s="874"/>
      <c r="U121" s="874"/>
      <c r="V121" s="872"/>
      <c r="W121" s="874"/>
      <c r="X121" s="874"/>
    </row>
    <row r="122" spans="1:24" s="371" customFormat="1" ht="16.350000000000001" hidden="1" customHeight="1">
      <c r="A122" s="866">
        <v>21</v>
      </c>
      <c r="B122" s="890" t="s">
        <v>769</v>
      </c>
      <c r="C122" s="891" t="s">
        <v>770</v>
      </c>
      <c r="D122" s="892" t="s">
        <v>774</v>
      </c>
      <c r="E122" s="893" t="s">
        <v>772</v>
      </c>
      <c r="F122" s="894" t="s">
        <v>773</v>
      </c>
      <c r="G122" s="890" t="s">
        <v>754</v>
      </c>
      <c r="H122" s="374">
        <f>H123+H124+H125+H126</f>
        <v>925190</v>
      </c>
      <c r="I122" s="374">
        <f>I123+I124+I125+I126</f>
        <v>290093</v>
      </c>
      <c r="J122" s="875" t="s">
        <v>0</v>
      </c>
      <c r="K122" s="871">
        <f t="shared" ref="K122" si="273">L122+O122</f>
        <v>635097</v>
      </c>
      <c r="L122" s="871">
        <f t="shared" ref="L122" si="274">M122+N122</f>
        <v>539834</v>
      </c>
      <c r="M122" s="873">
        <v>78567</v>
      </c>
      <c r="N122" s="873">
        <v>461267</v>
      </c>
      <c r="O122" s="871">
        <f t="shared" ref="O122" si="275">P122+S122+V122</f>
        <v>95263</v>
      </c>
      <c r="P122" s="871">
        <f t="shared" ref="P122" si="276">Q122+R122</f>
        <v>0</v>
      </c>
      <c r="Q122" s="873">
        <v>0</v>
      </c>
      <c r="R122" s="873">
        <v>0</v>
      </c>
      <c r="S122" s="871">
        <f t="shared" ref="S122" si="277">T122+U122</f>
        <v>95263</v>
      </c>
      <c r="T122" s="873">
        <v>13864</v>
      </c>
      <c r="U122" s="873">
        <v>81399</v>
      </c>
      <c r="V122" s="871">
        <f t="shared" ref="V122" si="278">W122+X122</f>
        <v>0</v>
      </c>
      <c r="W122" s="873">
        <v>0</v>
      </c>
      <c r="X122" s="873">
        <v>0</v>
      </c>
    </row>
    <row r="123" spans="1:24" s="371" customFormat="1" ht="16.350000000000001" hidden="1" customHeight="1">
      <c r="A123" s="866"/>
      <c r="B123" s="890"/>
      <c r="C123" s="891"/>
      <c r="D123" s="892"/>
      <c r="E123" s="893"/>
      <c r="F123" s="894"/>
      <c r="G123" s="890"/>
      <c r="H123" s="374">
        <v>786411</v>
      </c>
      <c r="I123" s="374">
        <v>246577</v>
      </c>
      <c r="J123" s="876"/>
      <c r="K123" s="872"/>
      <c r="L123" s="872"/>
      <c r="M123" s="874"/>
      <c r="N123" s="874"/>
      <c r="O123" s="872"/>
      <c r="P123" s="872"/>
      <c r="Q123" s="874"/>
      <c r="R123" s="874"/>
      <c r="S123" s="872"/>
      <c r="T123" s="874"/>
      <c r="U123" s="874"/>
      <c r="V123" s="872"/>
      <c r="W123" s="874"/>
      <c r="X123" s="874"/>
    </row>
    <row r="124" spans="1:24" s="371" customFormat="1" ht="16.350000000000001" hidden="1" customHeight="1">
      <c r="A124" s="866"/>
      <c r="B124" s="890"/>
      <c r="C124" s="891"/>
      <c r="D124" s="892"/>
      <c r="E124" s="893"/>
      <c r="F124" s="894"/>
      <c r="G124" s="890"/>
      <c r="H124" s="374">
        <v>0</v>
      </c>
      <c r="I124" s="374">
        <v>0</v>
      </c>
      <c r="J124" s="370" t="s">
        <v>1</v>
      </c>
      <c r="K124" s="372">
        <f t="shared" ref="K124" si="279">L124+O124</f>
        <v>0</v>
      </c>
      <c r="L124" s="372">
        <f t="shared" ref="L124" si="280">M124+N124</f>
        <v>0</v>
      </c>
      <c r="M124" s="373">
        <v>0</v>
      </c>
      <c r="N124" s="373">
        <v>0</v>
      </c>
      <c r="O124" s="372">
        <f t="shared" ref="O124" si="281">P124+S124+V124</f>
        <v>0</v>
      </c>
      <c r="P124" s="372">
        <f t="shared" ref="P124" si="282">Q124+R124</f>
        <v>0</v>
      </c>
      <c r="Q124" s="373">
        <v>0</v>
      </c>
      <c r="R124" s="373">
        <v>0</v>
      </c>
      <c r="S124" s="372">
        <f t="shared" ref="S124" si="283">T124+U124</f>
        <v>0</v>
      </c>
      <c r="T124" s="373">
        <v>0</v>
      </c>
      <c r="U124" s="373">
        <v>0</v>
      </c>
      <c r="V124" s="372">
        <f t="shared" ref="V124" si="284">W124+X124</f>
        <v>0</v>
      </c>
      <c r="W124" s="373">
        <v>0</v>
      </c>
      <c r="X124" s="373">
        <v>0</v>
      </c>
    </row>
    <row r="125" spans="1:24" s="371" customFormat="1" ht="16.350000000000001" hidden="1" customHeight="1">
      <c r="A125" s="866"/>
      <c r="B125" s="890"/>
      <c r="C125" s="891"/>
      <c r="D125" s="892"/>
      <c r="E125" s="893"/>
      <c r="F125" s="894"/>
      <c r="G125" s="890"/>
      <c r="H125" s="374">
        <v>138779</v>
      </c>
      <c r="I125" s="374">
        <v>43516</v>
      </c>
      <c r="J125" s="875" t="s">
        <v>2</v>
      </c>
      <c r="K125" s="871">
        <f t="shared" ref="K125:X125" si="285">K122+K124</f>
        <v>635097</v>
      </c>
      <c r="L125" s="871">
        <f t="shared" si="285"/>
        <v>539834</v>
      </c>
      <c r="M125" s="873">
        <f t="shared" si="285"/>
        <v>78567</v>
      </c>
      <c r="N125" s="873">
        <f t="shared" si="285"/>
        <v>461267</v>
      </c>
      <c r="O125" s="871">
        <f t="shared" si="285"/>
        <v>95263</v>
      </c>
      <c r="P125" s="871">
        <f t="shared" si="285"/>
        <v>0</v>
      </c>
      <c r="Q125" s="873">
        <f t="shared" si="285"/>
        <v>0</v>
      </c>
      <c r="R125" s="873">
        <f t="shared" si="285"/>
        <v>0</v>
      </c>
      <c r="S125" s="871">
        <f t="shared" si="285"/>
        <v>95263</v>
      </c>
      <c r="T125" s="873">
        <f t="shared" si="285"/>
        <v>13864</v>
      </c>
      <c r="U125" s="873">
        <f t="shared" si="285"/>
        <v>81399</v>
      </c>
      <c r="V125" s="871">
        <f t="shared" si="285"/>
        <v>0</v>
      </c>
      <c r="W125" s="873">
        <f t="shared" si="285"/>
        <v>0</v>
      </c>
      <c r="X125" s="873">
        <f t="shared" si="285"/>
        <v>0</v>
      </c>
    </row>
    <row r="126" spans="1:24" s="371" customFormat="1" ht="16.350000000000001" hidden="1" customHeight="1">
      <c r="A126" s="866"/>
      <c r="B126" s="890"/>
      <c r="C126" s="891"/>
      <c r="D126" s="892"/>
      <c r="E126" s="893"/>
      <c r="F126" s="894"/>
      <c r="G126" s="890"/>
      <c r="H126" s="374">
        <v>0</v>
      </c>
      <c r="I126" s="374">
        <v>0</v>
      </c>
      <c r="J126" s="876"/>
      <c r="K126" s="872"/>
      <c r="L126" s="872"/>
      <c r="M126" s="874"/>
      <c r="N126" s="874"/>
      <c r="O126" s="872"/>
      <c r="P126" s="872"/>
      <c r="Q126" s="874"/>
      <c r="R126" s="874"/>
      <c r="S126" s="872"/>
      <c r="T126" s="874"/>
      <c r="U126" s="874"/>
      <c r="V126" s="872"/>
      <c r="W126" s="874"/>
      <c r="X126" s="874"/>
    </row>
    <row r="127" spans="1:24" s="371" customFormat="1" ht="15" customHeight="1">
      <c r="A127" s="866">
        <v>7</v>
      </c>
      <c r="B127" s="890" t="s">
        <v>769</v>
      </c>
      <c r="C127" s="891" t="s">
        <v>770</v>
      </c>
      <c r="D127" s="892" t="s">
        <v>775</v>
      </c>
      <c r="E127" s="893" t="s">
        <v>776</v>
      </c>
      <c r="F127" s="894" t="s">
        <v>773</v>
      </c>
      <c r="G127" s="890">
        <v>2023</v>
      </c>
      <c r="H127" s="374">
        <f>H128+H129+H130+H131</f>
        <v>345000</v>
      </c>
      <c r="I127" s="374">
        <f>I128+I129+I130+I131</f>
        <v>0</v>
      </c>
      <c r="J127" s="875" t="s">
        <v>0</v>
      </c>
      <c r="K127" s="871">
        <f t="shared" ref="K127" si="286">L127+O127</f>
        <v>0</v>
      </c>
      <c r="L127" s="871">
        <f t="shared" ref="L127" si="287">M127+N127</f>
        <v>0</v>
      </c>
      <c r="M127" s="873">
        <v>0</v>
      </c>
      <c r="N127" s="873">
        <v>0</v>
      </c>
      <c r="O127" s="871">
        <f t="shared" ref="O127" si="288">P127+S127+V127</f>
        <v>0</v>
      </c>
      <c r="P127" s="871">
        <f t="shared" ref="P127" si="289">Q127+R127</f>
        <v>0</v>
      </c>
      <c r="Q127" s="873">
        <v>0</v>
      </c>
      <c r="R127" s="873">
        <v>0</v>
      </c>
      <c r="S127" s="871">
        <f t="shared" ref="S127" si="290">T127+U127</f>
        <v>0</v>
      </c>
      <c r="T127" s="873">
        <v>0</v>
      </c>
      <c r="U127" s="873">
        <v>0</v>
      </c>
      <c r="V127" s="871">
        <f t="shared" ref="V127" si="291">W127+X127</f>
        <v>0</v>
      </c>
      <c r="W127" s="873">
        <v>0</v>
      </c>
      <c r="X127" s="873">
        <v>0</v>
      </c>
    </row>
    <row r="128" spans="1:24" s="371" customFormat="1" ht="15" customHeight="1">
      <c r="A128" s="866"/>
      <c r="B128" s="890"/>
      <c r="C128" s="891"/>
      <c r="D128" s="892"/>
      <c r="E128" s="893"/>
      <c r="F128" s="894"/>
      <c r="G128" s="890"/>
      <c r="H128" s="374">
        <v>0</v>
      </c>
      <c r="I128" s="374">
        <v>0</v>
      </c>
      <c r="J128" s="876"/>
      <c r="K128" s="872"/>
      <c r="L128" s="872"/>
      <c r="M128" s="874"/>
      <c r="N128" s="874"/>
      <c r="O128" s="872"/>
      <c r="P128" s="872"/>
      <c r="Q128" s="874"/>
      <c r="R128" s="874"/>
      <c r="S128" s="872"/>
      <c r="T128" s="874"/>
      <c r="U128" s="874"/>
      <c r="V128" s="872"/>
      <c r="W128" s="874"/>
      <c r="X128" s="874"/>
    </row>
    <row r="129" spans="1:24" s="371" customFormat="1" ht="15" customHeight="1">
      <c r="A129" s="866"/>
      <c r="B129" s="890"/>
      <c r="C129" s="891"/>
      <c r="D129" s="892"/>
      <c r="E129" s="893"/>
      <c r="F129" s="894"/>
      <c r="G129" s="890"/>
      <c r="H129" s="374">
        <v>0</v>
      </c>
      <c r="I129" s="374">
        <v>0</v>
      </c>
      <c r="J129" s="370" t="s">
        <v>1</v>
      </c>
      <c r="K129" s="372">
        <f t="shared" ref="K129" si="292">L129+O129</f>
        <v>345000</v>
      </c>
      <c r="L129" s="372">
        <f t="shared" ref="L129" si="293">M129+N129</f>
        <v>0</v>
      </c>
      <c r="M129" s="373">
        <v>0</v>
      </c>
      <c r="N129" s="373">
        <v>0</v>
      </c>
      <c r="O129" s="372">
        <f t="shared" ref="O129" si="294">P129+S129+V129</f>
        <v>345000</v>
      </c>
      <c r="P129" s="372">
        <f t="shared" ref="P129" si="295">Q129+R129</f>
        <v>0</v>
      </c>
      <c r="Q129" s="373">
        <v>0</v>
      </c>
      <c r="R129" s="373">
        <v>0</v>
      </c>
      <c r="S129" s="372">
        <f t="shared" ref="S129" si="296">T129+U129</f>
        <v>345000</v>
      </c>
      <c r="T129" s="373">
        <v>204089</v>
      </c>
      <c r="U129" s="373">
        <v>140911</v>
      </c>
      <c r="V129" s="372">
        <f t="shared" ref="V129" si="297">W129+X129</f>
        <v>0</v>
      </c>
      <c r="W129" s="373">
        <v>0</v>
      </c>
      <c r="X129" s="373">
        <v>0</v>
      </c>
    </row>
    <row r="130" spans="1:24" s="371" customFormat="1" ht="15" customHeight="1">
      <c r="A130" s="866"/>
      <c r="B130" s="890"/>
      <c r="C130" s="891"/>
      <c r="D130" s="892"/>
      <c r="E130" s="893"/>
      <c r="F130" s="894"/>
      <c r="G130" s="890"/>
      <c r="H130" s="374">
        <v>345000</v>
      </c>
      <c r="I130" s="374">
        <v>0</v>
      </c>
      <c r="J130" s="875" t="s">
        <v>2</v>
      </c>
      <c r="K130" s="871">
        <f t="shared" ref="K130:X130" si="298">K127+K129</f>
        <v>345000</v>
      </c>
      <c r="L130" s="871">
        <f t="shared" si="298"/>
        <v>0</v>
      </c>
      <c r="M130" s="873">
        <f t="shared" si="298"/>
        <v>0</v>
      </c>
      <c r="N130" s="873">
        <f t="shared" si="298"/>
        <v>0</v>
      </c>
      <c r="O130" s="871">
        <f t="shared" si="298"/>
        <v>345000</v>
      </c>
      <c r="P130" s="871">
        <f t="shared" si="298"/>
        <v>0</v>
      </c>
      <c r="Q130" s="873">
        <f t="shared" si="298"/>
        <v>0</v>
      </c>
      <c r="R130" s="873">
        <f t="shared" si="298"/>
        <v>0</v>
      </c>
      <c r="S130" s="871">
        <f t="shared" si="298"/>
        <v>345000</v>
      </c>
      <c r="T130" s="873">
        <f t="shared" si="298"/>
        <v>204089</v>
      </c>
      <c r="U130" s="873">
        <f t="shared" si="298"/>
        <v>140911</v>
      </c>
      <c r="V130" s="871">
        <f t="shared" si="298"/>
        <v>0</v>
      </c>
      <c r="W130" s="873">
        <f t="shared" si="298"/>
        <v>0</v>
      </c>
      <c r="X130" s="873">
        <f t="shared" si="298"/>
        <v>0</v>
      </c>
    </row>
    <row r="131" spans="1:24" s="371" customFormat="1" ht="15" customHeight="1">
      <c r="A131" s="866"/>
      <c r="B131" s="890"/>
      <c r="C131" s="891"/>
      <c r="D131" s="892"/>
      <c r="E131" s="893"/>
      <c r="F131" s="894"/>
      <c r="G131" s="890"/>
      <c r="H131" s="374">
        <v>0</v>
      </c>
      <c r="I131" s="374">
        <v>0</v>
      </c>
      <c r="J131" s="876"/>
      <c r="K131" s="872"/>
      <c r="L131" s="872"/>
      <c r="M131" s="874"/>
      <c r="N131" s="874"/>
      <c r="O131" s="872"/>
      <c r="P131" s="872"/>
      <c r="Q131" s="874"/>
      <c r="R131" s="874"/>
      <c r="S131" s="872"/>
      <c r="T131" s="874"/>
      <c r="U131" s="874"/>
      <c r="V131" s="872"/>
      <c r="W131" s="874"/>
      <c r="X131" s="874"/>
    </row>
    <row r="132" spans="1:24" s="371" customFormat="1" ht="15.95" hidden="1" customHeight="1">
      <c r="A132" s="866">
        <v>22</v>
      </c>
      <c r="B132" s="895" t="s">
        <v>652</v>
      </c>
      <c r="C132" s="868" t="s">
        <v>777</v>
      </c>
      <c r="D132" s="896" t="s">
        <v>778</v>
      </c>
      <c r="E132" s="886" t="s">
        <v>748</v>
      </c>
      <c r="F132" s="866" t="s">
        <v>779</v>
      </c>
      <c r="G132" s="866" t="s">
        <v>723</v>
      </c>
      <c r="H132" s="370">
        <f>H134+H133+H135+H136</f>
        <v>177344567</v>
      </c>
      <c r="I132" s="370">
        <f>I134+I133+I135+I136</f>
        <v>118292862</v>
      </c>
      <c r="J132" s="875" t="s">
        <v>0</v>
      </c>
      <c r="K132" s="871">
        <f t="shared" ref="K132" si="299">L132+O132</f>
        <v>59051705</v>
      </c>
      <c r="L132" s="871">
        <f t="shared" ref="L132" si="300">M132+N132</f>
        <v>42834593</v>
      </c>
      <c r="M132" s="873">
        <v>0</v>
      </c>
      <c r="N132" s="873">
        <v>42834593</v>
      </c>
      <c r="O132" s="871">
        <f t="shared" ref="O132" si="301">P132+S132+V132</f>
        <v>16217112</v>
      </c>
      <c r="P132" s="871">
        <f t="shared" ref="P132" si="302">Q132+R132</f>
        <v>0</v>
      </c>
      <c r="Q132" s="873">
        <v>0</v>
      </c>
      <c r="R132" s="873">
        <v>0</v>
      </c>
      <c r="S132" s="871">
        <f t="shared" ref="S132" si="303">T132+U132</f>
        <v>14533656</v>
      </c>
      <c r="T132" s="873">
        <v>0</v>
      </c>
      <c r="U132" s="873">
        <v>14533656</v>
      </c>
      <c r="V132" s="871">
        <f t="shared" ref="V132" si="304">W132+X132</f>
        <v>1683456</v>
      </c>
      <c r="W132" s="873">
        <v>0</v>
      </c>
      <c r="X132" s="873">
        <v>1683456</v>
      </c>
    </row>
    <row r="133" spans="1:24" s="371" customFormat="1" ht="15.95" hidden="1" customHeight="1">
      <c r="A133" s="866"/>
      <c r="B133" s="895"/>
      <c r="C133" s="868"/>
      <c r="D133" s="896"/>
      <c r="E133" s="887"/>
      <c r="F133" s="866"/>
      <c r="G133" s="866"/>
      <c r="H133" s="370">
        <v>139899604</v>
      </c>
      <c r="I133" s="370">
        <v>97065011</v>
      </c>
      <c r="J133" s="876"/>
      <c r="K133" s="872"/>
      <c r="L133" s="872"/>
      <c r="M133" s="874"/>
      <c r="N133" s="874"/>
      <c r="O133" s="872"/>
      <c r="P133" s="872"/>
      <c r="Q133" s="874"/>
      <c r="R133" s="874"/>
      <c r="S133" s="872"/>
      <c r="T133" s="874"/>
      <c r="U133" s="874"/>
      <c r="V133" s="872"/>
      <c r="W133" s="874"/>
      <c r="X133" s="874"/>
    </row>
    <row r="134" spans="1:24" s="371" customFormat="1" ht="15.95" hidden="1" customHeight="1">
      <c r="A134" s="866"/>
      <c r="B134" s="895"/>
      <c r="C134" s="868"/>
      <c r="D134" s="896"/>
      <c r="E134" s="887"/>
      <c r="F134" s="866"/>
      <c r="G134" s="866"/>
      <c r="H134" s="370">
        <v>0</v>
      </c>
      <c r="I134" s="370">
        <v>0</v>
      </c>
      <c r="J134" s="370" t="s">
        <v>1</v>
      </c>
      <c r="K134" s="372">
        <f t="shared" ref="K134" si="305">L134+O134</f>
        <v>0</v>
      </c>
      <c r="L134" s="372">
        <f t="shared" ref="L134" si="306">M134+N134</f>
        <v>0</v>
      </c>
      <c r="M134" s="373">
        <v>0</v>
      </c>
      <c r="N134" s="373">
        <v>0</v>
      </c>
      <c r="O134" s="372">
        <f t="shared" ref="O134" si="307">P134+S134+V134</f>
        <v>0</v>
      </c>
      <c r="P134" s="372">
        <f t="shared" ref="P134" si="308">Q134+R134</f>
        <v>0</v>
      </c>
      <c r="Q134" s="373">
        <v>0</v>
      </c>
      <c r="R134" s="373">
        <v>0</v>
      </c>
      <c r="S134" s="372">
        <f t="shared" ref="S134" si="309">T134+U134</f>
        <v>0</v>
      </c>
      <c r="T134" s="373">
        <v>0</v>
      </c>
      <c r="U134" s="373">
        <v>0</v>
      </c>
      <c r="V134" s="372">
        <f t="shared" ref="V134" si="310">W134+X134</f>
        <v>0</v>
      </c>
      <c r="W134" s="373">
        <v>0</v>
      </c>
      <c r="X134" s="373">
        <v>0</v>
      </c>
    </row>
    <row r="135" spans="1:24" s="371" customFormat="1" ht="15.95" hidden="1" customHeight="1">
      <c r="A135" s="866"/>
      <c r="B135" s="895"/>
      <c r="C135" s="868"/>
      <c r="D135" s="896"/>
      <c r="E135" s="887"/>
      <c r="F135" s="866"/>
      <c r="G135" s="866"/>
      <c r="H135" s="370">
        <v>33073507</v>
      </c>
      <c r="I135" s="370">
        <v>18539851</v>
      </c>
      <c r="J135" s="875" t="s">
        <v>2</v>
      </c>
      <c r="K135" s="871">
        <f t="shared" ref="K135:X135" si="311">K132+K134</f>
        <v>59051705</v>
      </c>
      <c r="L135" s="871">
        <f t="shared" si="311"/>
        <v>42834593</v>
      </c>
      <c r="M135" s="873">
        <f t="shared" si="311"/>
        <v>0</v>
      </c>
      <c r="N135" s="873">
        <f t="shared" si="311"/>
        <v>42834593</v>
      </c>
      <c r="O135" s="871">
        <f t="shared" si="311"/>
        <v>16217112</v>
      </c>
      <c r="P135" s="871">
        <f t="shared" si="311"/>
        <v>0</v>
      </c>
      <c r="Q135" s="873">
        <f t="shared" si="311"/>
        <v>0</v>
      </c>
      <c r="R135" s="873">
        <f t="shared" si="311"/>
        <v>0</v>
      </c>
      <c r="S135" s="871">
        <f t="shared" si="311"/>
        <v>14533656</v>
      </c>
      <c r="T135" s="873">
        <f t="shared" si="311"/>
        <v>0</v>
      </c>
      <c r="U135" s="873">
        <f t="shared" si="311"/>
        <v>14533656</v>
      </c>
      <c r="V135" s="871">
        <f t="shared" si="311"/>
        <v>1683456</v>
      </c>
      <c r="W135" s="873">
        <f t="shared" si="311"/>
        <v>0</v>
      </c>
      <c r="X135" s="873">
        <f t="shared" si="311"/>
        <v>1683456</v>
      </c>
    </row>
    <row r="136" spans="1:24" s="371" customFormat="1" ht="15.95" hidden="1" customHeight="1">
      <c r="A136" s="866"/>
      <c r="B136" s="895"/>
      <c r="C136" s="868"/>
      <c r="D136" s="896"/>
      <c r="E136" s="888"/>
      <c r="F136" s="866"/>
      <c r="G136" s="866"/>
      <c r="H136" s="370">
        <v>4371456</v>
      </c>
      <c r="I136" s="370">
        <v>2688000</v>
      </c>
      <c r="J136" s="876"/>
      <c r="K136" s="872"/>
      <c r="L136" s="872"/>
      <c r="M136" s="874"/>
      <c r="N136" s="874"/>
      <c r="O136" s="872"/>
      <c r="P136" s="872"/>
      <c r="Q136" s="874"/>
      <c r="R136" s="874"/>
      <c r="S136" s="872"/>
      <c r="T136" s="874"/>
      <c r="U136" s="874"/>
      <c r="V136" s="872"/>
      <c r="W136" s="874"/>
      <c r="X136" s="874"/>
    </row>
    <row r="137" spans="1:24" s="371" customFormat="1" ht="15.95" hidden="1" customHeight="1">
      <c r="A137" s="866">
        <v>23</v>
      </c>
      <c r="B137" s="867" t="s">
        <v>652</v>
      </c>
      <c r="C137" s="868" t="s">
        <v>777</v>
      </c>
      <c r="D137" s="869" t="s">
        <v>780</v>
      </c>
      <c r="E137" s="886" t="s">
        <v>748</v>
      </c>
      <c r="F137" s="866" t="s">
        <v>779</v>
      </c>
      <c r="G137" s="867" t="s">
        <v>754</v>
      </c>
      <c r="H137" s="370">
        <f>H138+H139+H140+H141</f>
        <v>54782231</v>
      </c>
      <c r="I137" s="370">
        <f>I138+I139+I140+I141</f>
        <v>1037121</v>
      </c>
      <c r="J137" s="875" t="s">
        <v>0</v>
      </c>
      <c r="K137" s="871">
        <f t="shared" ref="K137" si="312">L137+O137</f>
        <v>53745110</v>
      </c>
      <c r="L137" s="871">
        <f t="shared" ref="L137" si="313">M137+N137</f>
        <v>43983344</v>
      </c>
      <c r="M137" s="873">
        <v>323364</v>
      </c>
      <c r="N137" s="873">
        <v>43659980</v>
      </c>
      <c r="O137" s="871">
        <f t="shared" ref="O137" si="314">P137+S137+V137</f>
        <v>9761766</v>
      </c>
      <c r="P137" s="871">
        <f t="shared" ref="P137" si="315">Q137+R137</f>
        <v>5174511</v>
      </c>
      <c r="Q137" s="873">
        <v>38043</v>
      </c>
      <c r="R137" s="873">
        <v>5136468</v>
      </c>
      <c r="S137" s="871">
        <f t="shared" ref="S137" si="316">T137+U137</f>
        <v>2140592</v>
      </c>
      <c r="T137" s="873">
        <v>19021</v>
      </c>
      <c r="U137" s="873">
        <v>2121571</v>
      </c>
      <c r="V137" s="871">
        <f t="shared" ref="V137" si="317">W137+X137</f>
        <v>2446663</v>
      </c>
      <c r="W137" s="873">
        <v>0</v>
      </c>
      <c r="X137" s="873">
        <v>2446663</v>
      </c>
    </row>
    <row r="138" spans="1:24" s="371" customFormat="1" ht="15.95" hidden="1" customHeight="1">
      <c r="A138" s="866"/>
      <c r="B138" s="867"/>
      <c r="C138" s="868"/>
      <c r="D138" s="869"/>
      <c r="E138" s="887"/>
      <c r="F138" s="866"/>
      <c r="G138" s="867"/>
      <c r="H138" s="370">
        <v>44864896</v>
      </c>
      <c r="I138" s="370">
        <v>881552</v>
      </c>
      <c r="J138" s="876"/>
      <c r="K138" s="872"/>
      <c r="L138" s="872"/>
      <c r="M138" s="874"/>
      <c r="N138" s="874"/>
      <c r="O138" s="872"/>
      <c r="P138" s="872"/>
      <c r="Q138" s="874"/>
      <c r="R138" s="874"/>
      <c r="S138" s="872"/>
      <c r="T138" s="874"/>
      <c r="U138" s="874"/>
      <c r="V138" s="872"/>
      <c r="W138" s="874"/>
      <c r="X138" s="874"/>
    </row>
    <row r="139" spans="1:24" s="371" customFormat="1" ht="15.95" hidden="1" customHeight="1">
      <c r="A139" s="866"/>
      <c r="B139" s="867"/>
      <c r="C139" s="868"/>
      <c r="D139" s="869"/>
      <c r="E139" s="887"/>
      <c r="F139" s="866"/>
      <c r="G139" s="867"/>
      <c r="H139" s="370">
        <v>5278223</v>
      </c>
      <c r="I139" s="370">
        <v>103712</v>
      </c>
      <c r="J139" s="370" t="s">
        <v>1</v>
      </c>
      <c r="K139" s="372">
        <f t="shared" ref="K139" si="318">L139+O139</f>
        <v>0</v>
      </c>
      <c r="L139" s="372">
        <f t="shared" ref="L139" si="319">M139+N139</f>
        <v>0</v>
      </c>
      <c r="M139" s="373">
        <v>0</v>
      </c>
      <c r="N139" s="373">
        <v>0</v>
      </c>
      <c r="O139" s="372">
        <f t="shared" ref="O139" si="320">P139+S139+V139</f>
        <v>0</v>
      </c>
      <c r="P139" s="372">
        <f t="shared" ref="P139" si="321">Q139+R139</f>
        <v>0</v>
      </c>
      <c r="Q139" s="373">
        <v>0</v>
      </c>
      <c r="R139" s="373">
        <v>0</v>
      </c>
      <c r="S139" s="372">
        <f t="shared" ref="S139" si="322">T139+U139</f>
        <v>0</v>
      </c>
      <c r="T139" s="373">
        <v>0</v>
      </c>
      <c r="U139" s="373">
        <v>0</v>
      </c>
      <c r="V139" s="372">
        <f t="shared" ref="V139" si="323">W139+X139</f>
        <v>0</v>
      </c>
      <c r="W139" s="373">
        <v>0</v>
      </c>
      <c r="X139" s="373">
        <v>0</v>
      </c>
    </row>
    <row r="140" spans="1:24" s="371" customFormat="1" ht="15.95" hidden="1" customHeight="1">
      <c r="A140" s="866"/>
      <c r="B140" s="867"/>
      <c r="C140" s="868"/>
      <c r="D140" s="869"/>
      <c r="E140" s="887"/>
      <c r="F140" s="866"/>
      <c r="G140" s="867"/>
      <c r="H140" s="370">
        <v>2192449</v>
      </c>
      <c r="I140" s="370">
        <v>51857</v>
      </c>
      <c r="J140" s="875" t="s">
        <v>2</v>
      </c>
      <c r="K140" s="871">
        <f t="shared" ref="K140:X140" si="324">K137+K139</f>
        <v>53745110</v>
      </c>
      <c r="L140" s="871">
        <f t="shared" si="324"/>
        <v>43983344</v>
      </c>
      <c r="M140" s="873">
        <f t="shared" si="324"/>
        <v>323364</v>
      </c>
      <c r="N140" s="873">
        <f t="shared" si="324"/>
        <v>43659980</v>
      </c>
      <c r="O140" s="871">
        <f t="shared" si="324"/>
        <v>9761766</v>
      </c>
      <c r="P140" s="871">
        <f t="shared" si="324"/>
        <v>5174511</v>
      </c>
      <c r="Q140" s="873">
        <f t="shared" si="324"/>
        <v>38043</v>
      </c>
      <c r="R140" s="873">
        <f t="shared" si="324"/>
        <v>5136468</v>
      </c>
      <c r="S140" s="871">
        <f t="shared" si="324"/>
        <v>2140592</v>
      </c>
      <c r="T140" s="873">
        <f t="shared" si="324"/>
        <v>19021</v>
      </c>
      <c r="U140" s="873">
        <f t="shared" si="324"/>
        <v>2121571</v>
      </c>
      <c r="V140" s="871">
        <f t="shared" si="324"/>
        <v>2446663</v>
      </c>
      <c r="W140" s="873">
        <f t="shared" si="324"/>
        <v>0</v>
      </c>
      <c r="X140" s="873">
        <f t="shared" si="324"/>
        <v>2446663</v>
      </c>
    </row>
    <row r="141" spans="1:24" s="371" customFormat="1" ht="15.95" hidden="1" customHeight="1">
      <c r="A141" s="866"/>
      <c r="B141" s="867"/>
      <c r="C141" s="868"/>
      <c r="D141" s="869"/>
      <c r="E141" s="888"/>
      <c r="F141" s="866"/>
      <c r="G141" s="867"/>
      <c r="H141" s="370">
        <v>2446663</v>
      </c>
      <c r="I141" s="370">
        <v>0</v>
      </c>
      <c r="J141" s="876"/>
      <c r="K141" s="872"/>
      <c r="L141" s="872"/>
      <c r="M141" s="874"/>
      <c r="N141" s="874"/>
      <c r="O141" s="872"/>
      <c r="P141" s="872"/>
      <c r="Q141" s="874"/>
      <c r="R141" s="874"/>
      <c r="S141" s="872"/>
      <c r="T141" s="874"/>
      <c r="U141" s="874"/>
      <c r="V141" s="872"/>
      <c r="W141" s="874"/>
      <c r="X141" s="874"/>
    </row>
    <row r="142" spans="1:24" s="371" customFormat="1" ht="15" customHeight="1">
      <c r="A142" s="866">
        <v>8</v>
      </c>
      <c r="B142" s="867" t="s">
        <v>652</v>
      </c>
      <c r="C142" s="868" t="s">
        <v>777</v>
      </c>
      <c r="D142" s="869" t="s">
        <v>781</v>
      </c>
      <c r="E142" s="886" t="s">
        <v>748</v>
      </c>
      <c r="F142" s="866" t="s">
        <v>779</v>
      </c>
      <c r="G142" s="867" t="s">
        <v>754</v>
      </c>
      <c r="H142" s="370">
        <f>H143+H144+H145+H146</f>
        <v>10070112</v>
      </c>
      <c r="I142" s="370">
        <f>I143+I144+I145+I146</f>
        <v>98680</v>
      </c>
      <c r="J142" s="875" t="s">
        <v>0</v>
      </c>
      <c r="K142" s="871">
        <f t="shared" ref="K142" si="325">L142+O142</f>
        <v>36270063</v>
      </c>
      <c r="L142" s="871">
        <f t="shared" ref="L142" si="326">M142+N142</f>
        <v>30913432</v>
      </c>
      <c r="M142" s="873">
        <v>225153</v>
      </c>
      <c r="N142" s="873">
        <v>30688279</v>
      </c>
      <c r="O142" s="871">
        <f t="shared" ref="O142" si="327">P142+S142+V142</f>
        <v>5356631</v>
      </c>
      <c r="P142" s="871">
        <f t="shared" ref="P142" si="328">Q142+R142</f>
        <v>3636874</v>
      </c>
      <c r="Q142" s="873">
        <v>26489</v>
      </c>
      <c r="R142" s="873">
        <v>3610385</v>
      </c>
      <c r="S142" s="871">
        <f t="shared" ref="S142" si="329">T142+U142</f>
        <v>237057</v>
      </c>
      <c r="T142" s="873">
        <v>13244</v>
      </c>
      <c r="U142" s="873">
        <v>223813</v>
      </c>
      <c r="V142" s="871">
        <f t="shared" ref="V142" si="330">W142+X142</f>
        <v>1482700</v>
      </c>
      <c r="W142" s="873">
        <v>0</v>
      </c>
      <c r="X142" s="873">
        <v>1482700</v>
      </c>
    </row>
    <row r="143" spans="1:24" s="371" customFormat="1" ht="15" customHeight="1">
      <c r="A143" s="866"/>
      <c r="B143" s="867"/>
      <c r="C143" s="868"/>
      <c r="D143" s="869"/>
      <c r="E143" s="887"/>
      <c r="F143" s="866"/>
      <c r="G143" s="867"/>
      <c r="H143" s="370">
        <v>8475717</v>
      </c>
      <c r="I143" s="370">
        <v>0</v>
      </c>
      <c r="J143" s="876"/>
      <c r="K143" s="872"/>
      <c r="L143" s="872"/>
      <c r="M143" s="874"/>
      <c r="N143" s="874"/>
      <c r="O143" s="872"/>
      <c r="P143" s="872"/>
      <c r="Q143" s="874"/>
      <c r="R143" s="874"/>
      <c r="S143" s="872"/>
      <c r="T143" s="874"/>
      <c r="U143" s="874"/>
      <c r="V143" s="872"/>
      <c r="W143" s="874"/>
      <c r="X143" s="874"/>
    </row>
    <row r="144" spans="1:24" s="371" customFormat="1" ht="15" customHeight="1">
      <c r="A144" s="866"/>
      <c r="B144" s="867"/>
      <c r="C144" s="868"/>
      <c r="D144" s="869"/>
      <c r="E144" s="887"/>
      <c r="F144" s="866"/>
      <c r="G144" s="867"/>
      <c r="H144" s="370">
        <v>997144</v>
      </c>
      <c r="I144" s="370">
        <v>0</v>
      </c>
      <c r="J144" s="370" t="s">
        <v>1</v>
      </c>
      <c r="K144" s="372">
        <f t="shared" ref="K144" si="331">L144+O144</f>
        <v>-26298631</v>
      </c>
      <c r="L144" s="372">
        <f t="shared" ref="L144" si="332">M144+N144</f>
        <v>-22437715</v>
      </c>
      <c r="M144" s="373">
        <v>-149156</v>
      </c>
      <c r="N144" s="373">
        <v>-22288559</v>
      </c>
      <c r="O144" s="372">
        <f t="shared" ref="O144" si="333">P144+S144+V144</f>
        <v>-3860916</v>
      </c>
      <c r="P144" s="372">
        <f t="shared" ref="P144" si="334">Q144+R144</f>
        <v>-2639730</v>
      </c>
      <c r="Q144" s="373">
        <v>-17548</v>
      </c>
      <c r="R144" s="373">
        <v>-2622182</v>
      </c>
      <c r="S144" s="372">
        <f t="shared" ref="S144" si="335">T144+U144</f>
        <v>-109161</v>
      </c>
      <c r="T144" s="373">
        <v>-8774</v>
      </c>
      <c r="U144" s="373">
        <v>-100387</v>
      </c>
      <c r="V144" s="372">
        <f t="shared" ref="V144" si="336">W144+X144</f>
        <v>-1112025</v>
      </c>
      <c r="W144" s="373">
        <v>0</v>
      </c>
      <c r="X144" s="373">
        <v>-1112025</v>
      </c>
    </row>
    <row r="145" spans="1:24" s="371" customFormat="1" ht="15" customHeight="1">
      <c r="A145" s="866"/>
      <c r="B145" s="867"/>
      <c r="C145" s="868"/>
      <c r="D145" s="869"/>
      <c r="E145" s="887"/>
      <c r="F145" s="866"/>
      <c r="G145" s="867"/>
      <c r="H145" s="370">
        <v>226576</v>
      </c>
      <c r="I145" s="370">
        <v>98680</v>
      </c>
      <c r="J145" s="875" t="s">
        <v>2</v>
      </c>
      <c r="K145" s="871">
        <f t="shared" ref="K145:X145" si="337">K142+K144</f>
        <v>9971432</v>
      </c>
      <c r="L145" s="871">
        <f t="shared" si="337"/>
        <v>8475717</v>
      </c>
      <c r="M145" s="873">
        <f t="shared" si="337"/>
        <v>75997</v>
      </c>
      <c r="N145" s="873">
        <f t="shared" si="337"/>
        <v>8399720</v>
      </c>
      <c r="O145" s="871">
        <f t="shared" si="337"/>
        <v>1495715</v>
      </c>
      <c r="P145" s="871">
        <f t="shared" si="337"/>
        <v>997144</v>
      </c>
      <c r="Q145" s="873">
        <f t="shared" si="337"/>
        <v>8941</v>
      </c>
      <c r="R145" s="873">
        <f t="shared" si="337"/>
        <v>988203</v>
      </c>
      <c r="S145" s="871">
        <f t="shared" si="337"/>
        <v>127896</v>
      </c>
      <c r="T145" s="873">
        <f t="shared" si="337"/>
        <v>4470</v>
      </c>
      <c r="U145" s="873">
        <f t="shared" si="337"/>
        <v>123426</v>
      </c>
      <c r="V145" s="871">
        <f t="shared" si="337"/>
        <v>370675</v>
      </c>
      <c r="W145" s="873">
        <f t="shared" si="337"/>
        <v>0</v>
      </c>
      <c r="X145" s="873">
        <f t="shared" si="337"/>
        <v>370675</v>
      </c>
    </row>
    <row r="146" spans="1:24" s="371" customFormat="1" ht="15" customHeight="1">
      <c r="A146" s="866"/>
      <c r="B146" s="867"/>
      <c r="C146" s="868"/>
      <c r="D146" s="869"/>
      <c r="E146" s="888"/>
      <c r="F146" s="866"/>
      <c r="G146" s="867"/>
      <c r="H146" s="370">
        <v>370675</v>
      </c>
      <c r="I146" s="370">
        <v>0</v>
      </c>
      <c r="J146" s="876"/>
      <c r="K146" s="872"/>
      <c r="L146" s="872"/>
      <c r="M146" s="874"/>
      <c r="N146" s="874"/>
      <c r="O146" s="872"/>
      <c r="P146" s="872"/>
      <c r="Q146" s="874"/>
      <c r="R146" s="874"/>
      <c r="S146" s="872"/>
      <c r="T146" s="874"/>
      <c r="U146" s="874"/>
      <c r="V146" s="872"/>
      <c r="W146" s="874"/>
      <c r="X146" s="874"/>
    </row>
    <row r="147" spans="1:24" s="371" customFormat="1" ht="15" hidden="1" customHeight="1">
      <c r="A147" s="866">
        <v>25</v>
      </c>
      <c r="B147" s="867" t="s">
        <v>652</v>
      </c>
      <c r="C147" s="868" t="s">
        <v>777</v>
      </c>
      <c r="D147" s="869" t="s">
        <v>782</v>
      </c>
      <c r="E147" s="886" t="s">
        <v>748</v>
      </c>
      <c r="F147" s="866" t="s">
        <v>779</v>
      </c>
      <c r="G147" s="867" t="s">
        <v>783</v>
      </c>
      <c r="H147" s="370">
        <f>H148+H149+H150+H151</f>
        <v>68145826</v>
      </c>
      <c r="I147" s="370">
        <f>I148+I149+I150+I151</f>
        <v>4757685</v>
      </c>
      <c r="J147" s="875" t="s">
        <v>0</v>
      </c>
      <c r="K147" s="871">
        <f t="shared" ref="K147" si="338">L147+O147</f>
        <v>61388141</v>
      </c>
      <c r="L147" s="871">
        <f t="shared" ref="L147" si="339">M147+N147</f>
        <v>35180924</v>
      </c>
      <c r="M147" s="873">
        <v>233352</v>
      </c>
      <c r="N147" s="873">
        <v>34947572</v>
      </c>
      <c r="O147" s="871">
        <f t="shared" ref="O147" si="340">P147+S147+V147</f>
        <v>26207217</v>
      </c>
      <c r="P147" s="871">
        <f t="shared" ref="P147" si="341">Q147+R147</f>
        <v>4138932</v>
      </c>
      <c r="Q147" s="873">
        <v>27454</v>
      </c>
      <c r="R147" s="873">
        <v>4111478</v>
      </c>
      <c r="S147" s="871">
        <f t="shared" ref="S147" si="342">T147+U147</f>
        <v>20360915</v>
      </c>
      <c r="T147" s="873">
        <v>13727</v>
      </c>
      <c r="U147" s="873">
        <v>20347188</v>
      </c>
      <c r="V147" s="871">
        <f t="shared" ref="V147" si="343">W147+X147</f>
        <v>1707370</v>
      </c>
      <c r="W147" s="873">
        <v>0</v>
      </c>
      <c r="X147" s="873">
        <v>1707370</v>
      </c>
    </row>
    <row r="148" spans="1:24" s="371" customFormat="1" ht="15" hidden="1" customHeight="1">
      <c r="A148" s="866"/>
      <c r="B148" s="867"/>
      <c r="C148" s="868"/>
      <c r="D148" s="869"/>
      <c r="E148" s="887"/>
      <c r="F148" s="866"/>
      <c r="G148" s="867"/>
      <c r="H148" s="370">
        <v>39070296</v>
      </c>
      <c r="I148" s="370">
        <v>3889372</v>
      </c>
      <c r="J148" s="876"/>
      <c r="K148" s="872"/>
      <c r="L148" s="872"/>
      <c r="M148" s="874"/>
      <c r="N148" s="874"/>
      <c r="O148" s="872"/>
      <c r="P148" s="872"/>
      <c r="Q148" s="874"/>
      <c r="R148" s="874"/>
      <c r="S148" s="872"/>
      <c r="T148" s="874"/>
      <c r="U148" s="874"/>
      <c r="V148" s="872"/>
      <c r="W148" s="874"/>
      <c r="X148" s="874"/>
    </row>
    <row r="149" spans="1:24" s="371" customFormat="1" ht="15" hidden="1" customHeight="1">
      <c r="A149" s="866"/>
      <c r="B149" s="867"/>
      <c r="C149" s="868"/>
      <c r="D149" s="869"/>
      <c r="E149" s="887"/>
      <c r="F149" s="866"/>
      <c r="G149" s="867"/>
      <c r="H149" s="370">
        <v>4596505</v>
      </c>
      <c r="I149" s="370">
        <v>457573</v>
      </c>
      <c r="J149" s="370" t="s">
        <v>1</v>
      </c>
      <c r="K149" s="372">
        <f t="shared" ref="K149" si="344">L149+O149</f>
        <v>0</v>
      </c>
      <c r="L149" s="372">
        <f t="shared" ref="L149" si="345">M149+N149</f>
        <v>0</v>
      </c>
      <c r="M149" s="373">
        <v>0</v>
      </c>
      <c r="N149" s="373">
        <v>0</v>
      </c>
      <c r="O149" s="372">
        <f t="shared" ref="O149" si="346">P149+S149+V149</f>
        <v>0</v>
      </c>
      <c r="P149" s="372">
        <f t="shared" ref="P149" si="347">Q149+R149</f>
        <v>0</v>
      </c>
      <c r="Q149" s="373">
        <v>0</v>
      </c>
      <c r="R149" s="373">
        <v>0</v>
      </c>
      <c r="S149" s="372">
        <f t="shared" ref="S149" si="348">T149+U149</f>
        <v>0</v>
      </c>
      <c r="T149" s="373">
        <v>0</v>
      </c>
      <c r="U149" s="373">
        <v>0</v>
      </c>
      <c r="V149" s="372">
        <f t="shared" ref="V149" si="349">W149+X149</f>
        <v>0</v>
      </c>
      <c r="W149" s="373">
        <v>0</v>
      </c>
      <c r="X149" s="373">
        <v>0</v>
      </c>
    </row>
    <row r="150" spans="1:24" s="371" customFormat="1" ht="15" hidden="1" customHeight="1">
      <c r="A150" s="866"/>
      <c r="B150" s="867"/>
      <c r="C150" s="868"/>
      <c r="D150" s="869"/>
      <c r="E150" s="887"/>
      <c r="F150" s="866"/>
      <c r="G150" s="867"/>
      <c r="H150" s="370">
        <v>20771655</v>
      </c>
      <c r="I150" s="370">
        <v>410740</v>
      </c>
      <c r="J150" s="875" t="s">
        <v>2</v>
      </c>
      <c r="K150" s="871">
        <f t="shared" ref="K150:X150" si="350">K147+K149</f>
        <v>61388141</v>
      </c>
      <c r="L150" s="871">
        <f t="shared" si="350"/>
        <v>35180924</v>
      </c>
      <c r="M150" s="873">
        <f t="shared" si="350"/>
        <v>233352</v>
      </c>
      <c r="N150" s="873">
        <f t="shared" si="350"/>
        <v>34947572</v>
      </c>
      <c r="O150" s="871">
        <f t="shared" si="350"/>
        <v>26207217</v>
      </c>
      <c r="P150" s="871">
        <f t="shared" si="350"/>
        <v>4138932</v>
      </c>
      <c r="Q150" s="873">
        <f t="shared" si="350"/>
        <v>27454</v>
      </c>
      <c r="R150" s="873">
        <f t="shared" si="350"/>
        <v>4111478</v>
      </c>
      <c r="S150" s="871">
        <f t="shared" si="350"/>
        <v>20360915</v>
      </c>
      <c r="T150" s="873">
        <f t="shared" si="350"/>
        <v>13727</v>
      </c>
      <c r="U150" s="873">
        <f t="shared" si="350"/>
        <v>20347188</v>
      </c>
      <c r="V150" s="871">
        <f t="shared" si="350"/>
        <v>1707370</v>
      </c>
      <c r="W150" s="873">
        <f t="shared" si="350"/>
        <v>0</v>
      </c>
      <c r="X150" s="873">
        <f t="shared" si="350"/>
        <v>1707370</v>
      </c>
    </row>
    <row r="151" spans="1:24" s="371" customFormat="1" ht="15" hidden="1" customHeight="1">
      <c r="A151" s="866"/>
      <c r="B151" s="867"/>
      <c r="C151" s="868"/>
      <c r="D151" s="869"/>
      <c r="E151" s="888"/>
      <c r="F151" s="866"/>
      <c r="G151" s="867"/>
      <c r="H151" s="370">
        <v>3707370</v>
      </c>
      <c r="I151" s="370">
        <v>0</v>
      </c>
      <c r="J151" s="876"/>
      <c r="K151" s="872"/>
      <c r="L151" s="872"/>
      <c r="M151" s="874"/>
      <c r="N151" s="874"/>
      <c r="O151" s="872"/>
      <c r="P151" s="872"/>
      <c r="Q151" s="874"/>
      <c r="R151" s="874"/>
      <c r="S151" s="872"/>
      <c r="T151" s="874"/>
      <c r="U151" s="874"/>
      <c r="V151" s="872"/>
      <c r="W151" s="874"/>
      <c r="X151" s="874"/>
    </row>
    <row r="152" spans="1:24" s="371" customFormat="1" ht="14.25" customHeight="1">
      <c r="A152" s="866">
        <v>9</v>
      </c>
      <c r="B152" s="867" t="s">
        <v>652</v>
      </c>
      <c r="C152" s="868" t="s">
        <v>777</v>
      </c>
      <c r="D152" s="869" t="s">
        <v>784</v>
      </c>
      <c r="E152" s="886" t="s">
        <v>748</v>
      </c>
      <c r="F152" s="866" t="s">
        <v>779</v>
      </c>
      <c r="G152" s="867" t="s">
        <v>763</v>
      </c>
      <c r="H152" s="370">
        <f>H153+H154+H155+H156</f>
        <v>18648845</v>
      </c>
      <c r="I152" s="370">
        <f>I153+I154+I155+I156</f>
        <v>0</v>
      </c>
      <c r="J152" s="875" t="s">
        <v>0</v>
      </c>
      <c r="K152" s="871">
        <f t="shared" ref="K152" si="351">L152+O152</f>
        <v>29348000</v>
      </c>
      <c r="L152" s="871">
        <f t="shared" ref="L152" si="352">M152+N152</f>
        <v>22678000</v>
      </c>
      <c r="M152" s="873">
        <v>243410</v>
      </c>
      <c r="N152" s="873">
        <v>22434590</v>
      </c>
      <c r="O152" s="871">
        <f t="shared" ref="O152" si="353">P152+S152+V152</f>
        <v>6670000</v>
      </c>
      <c r="P152" s="871">
        <f t="shared" ref="P152" si="354">Q152+R152</f>
        <v>2668000</v>
      </c>
      <c r="Q152" s="873">
        <v>28636</v>
      </c>
      <c r="R152" s="873">
        <v>2639364</v>
      </c>
      <c r="S152" s="871">
        <f t="shared" ref="S152" si="355">T152+U152</f>
        <v>4002000</v>
      </c>
      <c r="T152" s="873">
        <v>14318</v>
      </c>
      <c r="U152" s="873">
        <v>3987682</v>
      </c>
      <c r="V152" s="871">
        <f t="shared" ref="V152" si="356">W152+X152</f>
        <v>0</v>
      </c>
      <c r="W152" s="873">
        <v>0</v>
      </c>
      <c r="X152" s="873">
        <v>0</v>
      </c>
    </row>
    <row r="153" spans="1:24" s="371" customFormat="1" ht="14.25" customHeight="1">
      <c r="A153" s="866"/>
      <c r="B153" s="867"/>
      <c r="C153" s="868"/>
      <c r="D153" s="869"/>
      <c r="E153" s="887"/>
      <c r="F153" s="866"/>
      <c r="G153" s="867"/>
      <c r="H153" s="370">
        <v>15851518</v>
      </c>
      <c r="I153" s="370">
        <v>0</v>
      </c>
      <c r="J153" s="876"/>
      <c r="K153" s="872"/>
      <c r="L153" s="872"/>
      <c r="M153" s="874"/>
      <c r="N153" s="874"/>
      <c r="O153" s="872"/>
      <c r="P153" s="872"/>
      <c r="Q153" s="874"/>
      <c r="R153" s="874"/>
      <c r="S153" s="872"/>
      <c r="T153" s="874"/>
      <c r="U153" s="874"/>
      <c r="V153" s="872"/>
      <c r="W153" s="874"/>
      <c r="X153" s="874"/>
    </row>
    <row r="154" spans="1:24" s="371" customFormat="1" ht="14.25" customHeight="1">
      <c r="A154" s="866"/>
      <c r="B154" s="867"/>
      <c r="C154" s="868"/>
      <c r="D154" s="869"/>
      <c r="E154" s="887"/>
      <c r="F154" s="866"/>
      <c r="G154" s="867"/>
      <c r="H154" s="370">
        <v>1864884</v>
      </c>
      <c r="I154" s="370">
        <v>0</v>
      </c>
      <c r="J154" s="370" t="s">
        <v>1</v>
      </c>
      <c r="K154" s="372">
        <f t="shared" ref="K154" si="357">L154+O154</f>
        <v>-10699155</v>
      </c>
      <c r="L154" s="372">
        <f t="shared" ref="L154" si="358">M154+N154</f>
        <v>-6826482</v>
      </c>
      <c r="M154" s="373">
        <v>-80947</v>
      </c>
      <c r="N154" s="373">
        <v>-6745535</v>
      </c>
      <c r="O154" s="372">
        <f t="shared" ref="O154" si="359">P154+S154+V154</f>
        <v>-3872673</v>
      </c>
      <c r="P154" s="372">
        <f t="shared" ref="P154" si="360">Q154+R154</f>
        <v>-803116</v>
      </c>
      <c r="Q154" s="373">
        <v>-9523</v>
      </c>
      <c r="R154" s="373">
        <v>-793593</v>
      </c>
      <c r="S154" s="372">
        <f t="shared" ref="S154" si="361">T154+U154</f>
        <v>-3069557</v>
      </c>
      <c r="T154" s="373">
        <v>-4761</v>
      </c>
      <c r="U154" s="373">
        <v>-3064796</v>
      </c>
      <c r="V154" s="372">
        <f t="shared" ref="V154" si="362">W154+X154</f>
        <v>0</v>
      </c>
      <c r="W154" s="373">
        <v>0</v>
      </c>
      <c r="X154" s="373">
        <v>0</v>
      </c>
    </row>
    <row r="155" spans="1:24" s="371" customFormat="1" ht="14.25" customHeight="1">
      <c r="A155" s="866"/>
      <c r="B155" s="867"/>
      <c r="C155" s="868"/>
      <c r="D155" s="869"/>
      <c r="E155" s="887"/>
      <c r="F155" s="866"/>
      <c r="G155" s="867"/>
      <c r="H155" s="370">
        <v>932443</v>
      </c>
      <c r="I155" s="370">
        <v>0</v>
      </c>
      <c r="J155" s="875" t="s">
        <v>2</v>
      </c>
      <c r="K155" s="871">
        <f t="shared" ref="K155:X155" si="363">K152+K154</f>
        <v>18648845</v>
      </c>
      <c r="L155" s="871">
        <f t="shared" si="363"/>
        <v>15851518</v>
      </c>
      <c r="M155" s="873">
        <f t="shared" si="363"/>
        <v>162463</v>
      </c>
      <c r="N155" s="873">
        <f t="shared" si="363"/>
        <v>15689055</v>
      </c>
      <c r="O155" s="871">
        <f t="shared" si="363"/>
        <v>2797327</v>
      </c>
      <c r="P155" s="871">
        <f t="shared" si="363"/>
        <v>1864884</v>
      </c>
      <c r="Q155" s="873">
        <f t="shared" si="363"/>
        <v>19113</v>
      </c>
      <c r="R155" s="873">
        <f t="shared" si="363"/>
        <v>1845771</v>
      </c>
      <c r="S155" s="871">
        <f t="shared" si="363"/>
        <v>932443</v>
      </c>
      <c r="T155" s="873">
        <f t="shared" si="363"/>
        <v>9557</v>
      </c>
      <c r="U155" s="873">
        <f t="shared" si="363"/>
        <v>922886</v>
      </c>
      <c r="V155" s="871">
        <f t="shared" si="363"/>
        <v>0</v>
      </c>
      <c r="W155" s="873">
        <f t="shared" si="363"/>
        <v>0</v>
      </c>
      <c r="X155" s="873">
        <f t="shared" si="363"/>
        <v>0</v>
      </c>
    </row>
    <row r="156" spans="1:24" s="371" customFormat="1" ht="14.25" customHeight="1">
      <c r="A156" s="866"/>
      <c r="B156" s="867"/>
      <c r="C156" s="868"/>
      <c r="D156" s="869"/>
      <c r="E156" s="888"/>
      <c r="F156" s="866"/>
      <c r="G156" s="867"/>
      <c r="H156" s="370">
        <v>0</v>
      </c>
      <c r="I156" s="370">
        <v>0</v>
      </c>
      <c r="J156" s="876"/>
      <c r="K156" s="872"/>
      <c r="L156" s="872"/>
      <c r="M156" s="874"/>
      <c r="N156" s="874"/>
      <c r="O156" s="872"/>
      <c r="P156" s="872"/>
      <c r="Q156" s="874"/>
      <c r="R156" s="874"/>
      <c r="S156" s="872"/>
      <c r="T156" s="874"/>
      <c r="U156" s="874"/>
      <c r="V156" s="872"/>
      <c r="W156" s="874"/>
      <c r="X156" s="874"/>
    </row>
    <row r="157" spans="1:24" s="371" customFormat="1" ht="15" customHeight="1">
      <c r="A157" s="866">
        <v>10</v>
      </c>
      <c r="B157" s="867" t="s">
        <v>652</v>
      </c>
      <c r="C157" s="868" t="s">
        <v>777</v>
      </c>
      <c r="D157" s="869" t="s">
        <v>785</v>
      </c>
      <c r="E157" s="886" t="s">
        <v>748</v>
      </c>
      <c r="F157" s="866" t="s">
        <v>779</v>
      </c>
      <c r="G157" s="867" t="s">
        <v>723</v>
      </c>
      <c r="H157" s="370">
        <f>H158+H159+H160+H161</f>
        <v>20115948</v>
      </c>
      <c r="I157" s="370">
        <f>I158+I159+I160+I161</f>
        <v>18244195</v>
      </c>
      <c r="J157" s="875" t="s">
        <v>0</v>
      </c>
      <c r="K157" s="871">
        <f t="shared" ref="K157" si="364">L157+O157</f>
        <v>1557763</v>
      </c>
      <c r="L157" s="871">
        <f t="shared" ref="L157" si="365">M157+N157</f>
        <v>1309471</v>
      </c>
      <c r="M157" s="873">
        <v>9086</v>
      </c>
      <c r="N157" s="873">
        <v>1300385</v>
      </c>
      <c r="O157" s="871">
        <f t="shared" ref="O157" si="366">P157+S157+V157</f>
        <v>248292</v>
      </c>
      <c r="P157" s="871">
        <f t="shared" ref="P157" si="367">Q157+R157</f>
        <v>0</v>
      </c>
      <c r="Q157" s="873">
        <v>0</v>
      </c>
      <c r="R157" s="873">
        <v>0</v>
      </c>
      <c r="S157" s="871">
        <f t="shared" ref="S157" si="368">T157+U157</f>
        <v>99029</v>
      </c>
      <c r="T157" s="873">
        <v>1603</v>
      </c>
      <c r="U157" s="873">
        <v>97426</v>
      </c>
      <c r="V157" s="871">
        <f t="shared" ref="V157" si="369">W157+X157</f>
        <v>149263</v>
      </c>
      <c r="W157" s="873">
        <v>0</v>
      </c>
      <c r="X157" s="873">
        <v>149263</v>
      </c>
    </row>
    <row r="158" spans="1:24" s="371" customFormat="1" ht="15" customHeight="1">
      <c r="A158" s="866"/>
      <c r="B158" s="867"/>
      <c r="C158" s="868"/>
      <c r="D158" s="869"/>
      <c r="E158" s="887"/>
      <c r="F158" s="866"/>
      <c r="G158" s="867"/>
      <c r="H158" s="370">
        <v>16116245</v>
      </c>
      <c r="I158" s="370">
        <v>14806774</v>
      </c>
      <c r="J158" s="876"/>
      <c r="K158" s="872"/>
      <c r="L158" s="872"/>
      <c r="M158" s="874"/>
      <c r="N158" s="874"/>
      <c r="O158" s="872"/>
      <c r="P158" s="872"/>
      <c r="Q158" s="874"/>
      <c r="R158" s="874"/>
      <c r="S158" s="872"/>
      <c r="T158" s="874"/>
      <c r="U158" s="874"/>
      <c r="V158" s="872"/>
      <c r="W158" s="874"/>
      <c r="X158" s="874"/>
    </row>
    <row r="159" spans="1:24" s="371" customFormat="1" ht="15" customHeight="1">
      <c r="A159" s="866"/>
      <c r="B159" s="867"/>
      <c r="C159" s="868"/>
      <c r="D159" s="869"/>
      <c r="E159" s="887"/>
      <c r="F159" s="866"/>
      <c r="G159" s="867"/>
      <c r="H159" s="370">
        <v>0</v>
      </c>
      <c r="I159" s="370">
        <v>0</v>
      </c>
      <c r="J159" s="370" t="s">
        <v>1</v>
      </c>
      <c r="K159" s="372">
        <f t="shared" ref="K159" si="370">L159+O159</f>
        <v>313990</v>
      </c>
      <c r="L159" s="372">
        <f t="shared" ref="L159" si="371">M159+N159</f>
        <v>0</v>
      </c>
      <c r="M159" s="373">
        <v>0</v>
      </c>
      <c r="N159" s="373">
        <v>0</v>
      </c>
      <c r="O159" s="372">
        <f t="shared" ref="O159" si="372">P159+S159+V159</f>
        <v>313990</v>
      </c>
      <c r="P159" s="372">
        <f t="shared" ref="P159" si="373">Q159+R159</f>
        <v>0</v>
      </c>
      <c r="Q159" s="373">
        <v>0</v>
      </c>
      <c r="R159" s="373">
        <v>0</v>
      </c>
      <c r="S159" s="372">
        <f t="shared" ref="S159" si="374">T159+U159</f>
        <v>313990</v>
      </c>
      <c r="T159" s="373">
        <v>0</v>
      </c>
      <c r="U159" s="373">
        <v>313990</v>
      </c>
      <c r="V159" s="372">
        <f t="shared" ref="V159" si="375">W159+X159</f>
        <v>0</v>
      </c>
      <c r="W159" s="373">
        <v>0</v>
      </c>
      <c r="X159" s="373">
        <v>0</v>
      </c>
    </row>
    <row r="160" spans="1:24" s="371" customFormat="1" ht="15" customHeight="1">
      <c r="A160" s="866"/>
      <c r="B160" s="867"/>
      <c r="C160" s="868"/>
      <c r="D160" s="869"/>
      <c r="E160" s="887"/>
      <c r="F160" s="866"/>
      <c r="G160" s="867"/>
      <c r="H160" s="370">
        <v>2592293</v>
      </c>
      <c r="I160" s="370">
        <v>2179274</v>
      </c>
      <c r="J160" s="875" t="s">
        <v>2</v>
      </c>
      <c r="K160" s="871">
        <f t="shared" ref="K160:X160" si="376">K157+K159</f>
        <v>1871753</v>
      </c>
      <c r="L160" s="871">
        <f t="shared" si="376"/>
        <v>1309471</v>
      </c>
      <c r="M160" s="873">
        <f t="shared" si="376"/>
        <v>9086</v>
      </c>
      <c r="N160" s="873">
        <f t="shared" si="376"/>
        <v>1300385</v>
      </c>
      <c r="O160" s="871">
        <f t="shared" si="376"/>
        <v>562282</v>
      </c>
      <c r="P160" s="871">
        <f t="shared" si="376"/>
        <v>0</v>
      </c>
      <c r="Q160" s="873">
        <f t="shared" si="376"/>
        <v>0</v>
      </c>
      <c r="R160" s="873">
        <f t="shared" si="376"/>
        <v>0</v>
      </c>
      <c r="S160" s="871">
        <f t="shared" si="376"/>
        <v>413019</v>
      </c>
      <c r="T160" s="873">
        <f t="shared" si="376"/>
        <v>1603</v>
      </c>
      <c r="U160" s="873">
        <f t="shared" si="376"/>
        <v>411416</v>
      </c>
      <c r="V160" s="871">
        <f t="shared" si="376"/>
        <v>149263</v>
      </c>
      <c r="W160" s="873">
        <f t="shared" si="376"/>
        <v>0</v>
      </c>
      <c r="X160" s="873">
        <f t="shared" si="376"/>
        <v>149263</v>
      </c>
    </row>
    <row r="161" spans="1:24" s="371" customFormat="1" ht="15" customHeight="1">
      <c r="A161" s="866"/>
      <c r="B161" s="867"/>
      <c r="C161" s="868"/>
      <c r="D161" s="869"/>
      <c r="E161" s="888"/>
      <c r="F161" s="866"/>
      <c r="G161" s="867"/>
      <c r="H161" s="370">
        <v>1407410</v>
      </c>
      <c r="I161" s="370">
        <v>1258147</v>
      </c>
      <c r="J161" s="876"/>
      <c r="K161" s="872"/>
      <c r="L161" s="872"/>
      <c r="M161" s="874"/>
      <c r="N161" s="874"/>
      <c r="O161" s="872"/>
      <c r="P161" s="872"/>
      <c r="Q161" s="874"/>
      <c r="R161" s="874"/>
      <c r="S161" s="872"/>
      <c r="T161" s="874"/>
      <c r="U161" s="874"/>
      <c r="V161" s="872"/>
      <c r="W161" s="874"/>
      <c r="X161" s="874"/>
    </row>
    <row r="162" spans="1:24" s="371" customFormat="1" ht="15" customHeight="1">
      <c r="A162" s="866">
        <v>11</v>
      </c>
      <c r="B162" s="867" t="s">
        <v>652</v>
      </c>
      <c r="C162" s="868" t="s">
        <v>777</v>
      </c>
      <c r="D162" s="869" t="s">
        <v>348</v>
      </c>
      <c r="E162" s="886" t="s">
        <v>748</v>
      </c>
      <c r="F162" s="866" t="s">
        <v>779</v>
      </c>
      <c r="G162" s="867" t="s">
        <v>763</v>
      </c>
      <c r="H162" s="370">
        <f>H163+H164+H165+H166</f>
        <v>0</v>
      </c>
      <c r="I162" s="370">
        <f>I163+I164+I165+I166</f>
        <v>0</v>
      </c>
      <c r="J162" s="875" t="s">
        <v>0</v>
      </c>
      <c r="K162" s="871">
        <f t="shared" ref="K162" si="377">L162+O162</f>
        <v>36437598</v>
      </c>
      <c r="L162" s="871">
        <f t="shared" ref="L162" si="378">M162+N162</f>
        <v>30465504</v>
      </c>
      <c r="M162" s="873">
        <v>261838</v>
      </c>
      <c r="N162" s="873">
        <v>30203666</v>
      </c>
      <c r="O162" s="871">
        <f t="shared" ref="O162" si="379">P162+S162+V162</f>
        <v>5972094</v>
      </c>
      <c r="P162" s="871">
        <f t="shared" ref="P162" si="380">Q162+R162</f>
        <v>3584177</v>
      </c>
      <c r="Q162" s="873">
        <v>30805</v>
      </c>
      <c r="R162" s="873">
        <v>3553372</v>
      </c>
      <c r="S162" s="871">
        <f t="shared" ref="S162" si="381">T162+U162</f>
        <v>2387917</v>
      </c>
      <c r="T162" s="873">
        <v>15402</v>
      </c>
      <c r="U162" s="873">
        <v>2372515</v>
      </c>
      <c r="V162" s="871">
        <f t="shared" ref="V162" si="382">W162+X162</f>
        <v>0</v>
      </c>
      <c r="W162" s="873">
        <v>0</v>
      </c>
      <c r="X162" s="873">
        <v>0</v>
      </c>
    </row>
    <row r="163" spans="1:24" s="371" customFormat="1" ht="15" customHeight="1">
      <c r="A163" s="866"/>
      <c r="B163" s="867"/>
      <c r="C163" s="868"/>
      <c r="D163" s="869"/>
      <c r="E163" s="887"/>
      <c r="F163" s="866"/>
      <c r="G163" s="867"/>
      <c r="H163" s="370">
        <v>0</v>
      </c>
      <c r="I163" s="370">
        <v>0</v>
      </c>
      <c r="J163" s="876"/>
      <c r="K163" s="872"/>
      <c r="L163" s="872"/>
      <c r="M163" s="874"/>
      <c r="N163" s="874"/>
      <c r="O163" s="872"/>
      <c r="P163" s="872"/>
      <c r="Q163" s="874"/>
      <c r="R163" s="874"/>
      <c r="S163" s="872"/>
      <c r="T163" s="874"/>
      <c r="U163" s="874"/>
      <c r="V163" s="872"/>
      <c r="W163" s="874"/>
      <c r="X163" s="874"/>
    </row>
    <row r="164" spans="1:24" s="371" customFormat="1" ht="15" customHeight="1">
      <c r="A164" s="866"/>
      <c r="B164" s="867"/>
      <c r="C164" s="868"/>
      <c r="D164" s="869"/>
      <c r="E164" s="887"/>
      <c r="F164" s="866"/>
      <c r="G164" s="867"/>
      <c r="H164" s="370">
        <v>0</v>
      </c>
      <c r="I164" s="370">
        <v>0</v>
      </c>
      <c r="J164" s="370" t="s">
        <v>1</v>
      </c>
      <c r="K164" s="372">
        <f t="shared" ref="K164" si="383">L164+O164</f>
        <v>-36437598</v>
      </c>
      <c r="L164" s="372">
        <f t="shared" ref="L164" si="384">M164+N164</f>
        <v>-30465504</v>
      </c>
      <c r="M164" s="373">
        <v>-261838</v>
      </c>
      <c r="N164" s="373">
        <v>-30203666</v>
      </c>
      <c r="O164" s="372">
        <f t="shared" ref="O164" si="385">P164+S164+V164</f>
        <v>-5972094</v>
      </c>
      <c r="P164" s="372">
        <f t="shared" ref="P164" si="386">Q164+R164</f>
        <v>-3584177</v>
      </c>
      <c r="Q164" s="373">
        <v>-30805</v>
      </c>
      <c r="R164" s="373">
        <v>-3553372</v>
      </c>
      <c r="S164" s="372">
        <f t="shared" ref="S164" si="387">T164+U164</f>
        <v>-2387917</v>
      </c>
      <c r="T164" s="373">
        <v>-15402</v>
      </c>
      <c r="U164" s="373">
        <v>-2372515</v>
      </c>
      <c r="V164" s="372">
        <f t="shared" ref="V164" si="388">W164+X164</f>
        <v>0</v>
      </c>
      <c r="W164" s="373">
        <v>0</v>
      </c>
      <c r="X164" s="373">
        <v>0</v>
      </c>
    </row>
    <row r="165" spans="1:24" s="371" customFormat="1" ht="15" customHeight="1">
      <c r="A165" s="866"/>
      <c r="B165" s="867"/>
      <c r="C165" s="868"/>
      <c r="D165" s="869"/>
      <c r="E165" s="887"/>
      <c r="F165" s="866"/>
      <c r="G165" s="867"/>
      <c r="H165" s="370">
        <v>0</v>
      </c>
      <c r="I165" s="370">
        <v>0</v>
      </c>
      <c r="J165" s="875" t="s">
        <v>2</v>
      </c>
      <c r="K165" s="871">
        <f t="shared" ref="K165:X165" si="389">K162+K164</f>
        <v>0</v>
      </c>
      <c r="L165" s="871">
        <f t="shared" si="389"/>
        <v>0</v>
      </c>
      <c r="M165" s="873">
        <f t="shared" si="389"/>
        <v>0</v>
      </c>
      <c r="N165" s="873">
        <f t="shared" si="389"/>
        <v>0</v>
      </c>
      <c r="O165" s="871">
        <f t="shared" si="389"/>
        <v>0</v>
      </c>
      <c r="P165" s="871">
        <f t="shared" si="389"/>
        <v>0</v>
      </c>
      <c r="Q165" s="873">
        <f t="shared" si="389"/>
        <v>0</v>
      </c>
      <c r="R165" s="873">
        <f t="shared" si="389"/>
        <v>0</v>
      </c>
      <c r="S165" s="871">
        <f t="shared" si="389"/>
        <v>0</v>
      </c>
      <c r="T165" s="873">
        <f t="shared" si="389"/>
        <v>0</v>
      </c>
      <c r="U165" s="873">
        <f t="shared" si="389"/>
        <v>0</v>
      </c>
      <c r="V165" s="871">
        <f t="shared" si="389"/>
        <v>0</v>
      </c>
      <c r="W165" s="873">
        <f t="shared" si="389"/>
        <v>0</v>
      </c>
      <c r="X165" s="873">
        <f t="shared" si="389"/>
        <v>0</v>
      </c>
    </row>
    <row r="166" spans="1:24" s="371" customFormat="1" ht="15" customHeight="1">
      <c r="A166" s="866"/>
      <c r="B166" s="867"/>
      <c r="C166" s="868"/>
      <c r="D166" s="869"/>
      <c r="E166" s="888"/>
      <c r="F166" s="866"/>
      <c r="G166" s="867"/>
      <c r="H166" s="370">
        <v>0</v>
      </c>
      <c r="I166" s="370">
        <v>0</v>
      </c>
      <c r="J166" s="876"/>
      <c r="K166" s="872"/>
      <c r="L166" s="872"/>
      <c r="M166" s="874"/>
      <c r="N166" s="874"/>
      <c r="O166" s="872"/>
      <c r="P166" s="872"/>
      <c r="Q166" s="874"/>
      <c r="R166" s="874"/>
      <c r="S166" s="872"/>
      <c r="T166" s="874"/>
      <c r="U166" s="874"/>
      <c r="V166" s="872"/>
      <c r="W166" s="874"/>
      <c r="X166" s="874"/>
    </row>
    <row r="167" spans="1:24" s="371" customFormat="1" ht="17.25" customHeight="1">
      <c r="A167" s="866">
        <v>12</v>
      </c>
      <c r="B167" s="867" t="s">
        <v>652</v>
      </c>
      <c r="C167" s="868" t="s">
        <v>777</v>
      </c>
      <c r="D167" s="869" t="s">
        <v>786</v>
      </c>
      <c r="E167" s="886" t="s">
        <v>748</v>
      </c>
      <c r="F167" s="866" t="s">
        <v>779</v>
      </c>
      <c r="G167" s="867" t="s">
        <v>731</v>
      </c>
      <c r="H167" s="370">
        <f>H168+H169+H170+H171</f>
        <v>46517837</v>
      </c>
      <c r="I167" s="370">
        <f>I168+I169+I170+I171</f>
        <v>7988000</v>
      </c>
      <c r="J167" s="875" t="s">
        <v>0</v>
      </c>
      <c r="K167" s="871">
        <f t="shared" ref="K167" si="390">L167+O167</f>
        <v>35308803</v>
      </c>
      <c r="L167" s="871">
        <f t="shared" ref="L167" si="391">M167+N167</f>
        <v>25152765</v>
      </c>
      <c r="M167" s="873">
        <v>306399</v>
      </c>
      <c r="N167" s="873">
        <v>24846366</v>
      </c>
      <c r="O167" s="871">
        <f t="shared" ref="O167" si="392">P167+S167+V167</f>
        <v>10156038</v>
      </c>
      <c r="P167" s="871">
        <f t="shared" ref="P167" si="393">Q167+R167</f>
        <v>0</v>
      </c>
      <c r="Q167" s="873">
        <v>0</v>
      </c>
      <c r="R167" s="873">
        <v>0</v>
      </c>
      <c r="S167" s="871">
        <f t="shared" ref="S167" si="394">T167+U167</f>
        <v>10156038</v>
      </c>
      <c r="T167" s="873">
        <v>16126</v>
      </c>
      <c r="U167" s="873">
        <v>10139912</v>
      </c>
      <c r="V167" s="871">
        <f t="shared" ref="V167" si="395">W167+X167</f>
        <v>0</v>
      </c>
      <c r="W167" s="873">
        <v>0</v>
      </c>
      <c r="X167" s="873">
        <v>0</v>
      </c>
    </row>
    <row r="168" spans="1:24" s="371" customFormat="1" ht="17.25" customHeight="1">
      <c r="A168" s="866"/>
      <c r="B168" s="867"/>
      <c r="C168" s="868"/>
      <c r="D168" s="869"/>
      <c r="E168" s="887"/>
      <c r="F168" s="866"/>
      <c r="G168" s="867"/>
      <c r="H168" s="370">
        <v>35453615</v>
      </c>
      <c r="I168" s="370">
        <v>7450850</v>
      </c>
      <c r="J168" s="876"/>
      <c r="K168" s="872"/>
      <c r="L168" s="872"/>
      <c r="M168" s="874"/>
      <c r="N168" s="874"/>
      <c r="O168" s="872"/>
      <c r="P168" s="872"/>
      <c r="Q168" s="874"/>
      <c r="R168" s="874"/>
      <c r="S168" s="872"/>
      <c r="T168" s="874"/>
      <c r="U168" s="874"/>
      <c r="V168" s="872"/>
      <c r="W168" s="874"/>
      <c r="X168" s="874"/>
    </row>
    <row r="169" spans="1:24" s="371" customFormat="1" ht="17.25" customHeight="1">
      <c r="A169" s="866"/>
      <c r="B169" s="867"/>
      <c r="C169" s="868"/>
      <c r="D169" s="869"/>
      <c r="E169" s="887"/>
      <c r="F169" s="866"/>
      <c r="G169" s="867"/>
      <c r="H169" s="370">
        <v>0</v>
      </c>
      <c r="I169" s="370">
        <v>0</v>
      </c>
      <c r="J169" s="370" t="s">
        <v>1</v>
      </c>
      <c r="K169" s="372">
        <f t="shared" ref="K169" si="396">L169+O169</f>
        <v>3221034</v>
      </c>
      <c r="L169" s="372">
        <f t="shared" ref="L169" si="397">M169+N169</f>
        <v>2850000</v>
      </c>
      <c r="M169" s="373">
        <v>95000</v>
      </c>
      <c r="N169" s="373">
        <v>2755000</v>
      </c>
      <c r="O169" s="372">
        <f t="shared" ref="O169" si="398">P169+S169+V169</f>
        <v>371034</v>
      </c>
      <c r="P169" s="372">
        <f t="shared" ref="P169" si="399">Q169+R169</f>
        <v>0</v>
      </c>
      <c r="Q169" s="373">
        <v>0</v>
      </c>
      <c r="R169" s="373">
        <v>0</v>
      </c>
      <c r="S169" s="372">
        <f t="shared" ref="S169" si="400">T169+U169</f>
        <v>257034</v>
      </c>
      <c r="T169" s="373">
        <v>5000</v>
      </c>
      <c r="U169" s="373">
        <v>252034</v>
      </c>
      <c r="V169" s="372">
        <f t="shared" ref="V169" si="401">W169+X169</f>
        <v>114000</v>
      </c>
      <c r="W169" s="373">
        <v>0</v>
      </c>
      <c r="X169" s="373">
        <v>114000</v>
      </c>
    </row>
    <row r="170" spans="1:24" s="371" customFormat="1" ht="17.25" customHeight="1">
      <c r="A170" s="866"/>
      <c r="B170" s="867"/>
      <c r="C170" s="868"/>
      <c r="D170" s="869"/>
      <c r="E170" s="887"/>
      <c r="F170" s="866"/>
      <c r="G170" s="867"/>
      <c r="H170" s="370">
        <v>10950222</v>
      </c>
      <c r="I170" s="370">
        <v>537150</v>
      </c>
      <c r="J170" s="875" t="s">
        <v>2</v>
      </c>
      <c r="K170" s="871">
        <f t="shared" ref="K170:X170" si="402">K167+K169</f>
        <v>38529837</v>
      </c>
      <c r="L170" s="871">
        <f t="shared" si="402"/>
        <v>28002765</v>
      </c>
      <c r="M170" s="873">
        <f t="shared" si="402"/>
        <v>401399</v>
      </c>
      <c r="N170" s="873">
        <f t="shared" si="402"/>
        <v>27601366</v>
      </c>
      <c r="O170" s="871">
        <f t="shared" si="402"/>
        <v>10527072</v>
      </c>
      <c r="P170" s="871">
        <f t="shared" si="402"/>
        <v>0</v>
      </c>
      <c r="Q170" s="873">
        <f t="shared" si="402"/>
        <v>0</v>
      </c>
      <c r="R170" s="873">
        <f t="shared" si="402"/>
        <v>0</v>
      </c>
      <c r="S170" s="871">
        <f t="shared" si="402"/>
        <v>10413072</v>
      </c>
      <c r="T170" s="873">
        <f t="shared" si="402"/>
        <v>21126</v>
      </c>
      <c r="U170" s="873">
        <f t="shared" si="402"/>
        <v>10391946</v>
      </c>
      <c r="V170" s="871">
        <f t="shared" si="402"/>
        <v>114000</v>
      </c>
      <c r="W170" s="873">
        <f t="shared" si="402"/>
        <v>0</v>
      </c>
      <c r="X170" s="873">
        <f t="shared" si="402"/>
        <v>114000</v>
      </c>
    </row>
    <row r="171" spans="1:24" s="371" customFormat="1" ht="17.25" customHeight="1">
      <c r="A171" s="866"/>
      <c r="B171" s="867"/>
      <c r="C171" s="868"/>
      <c r="D171" s="869"/>
      <c r="E171" s="888"/>
      <c r="F171" s="866"/>
      <c r="G171" s="867"/>
      <c r="H171" s="370">
        <v>114000</v>
      </c>
      <c r="I171" s="370">
        <v>0</v>
      </c>
      <c r="J171" s="876"/>
      <c r="K171" s="872"/>
      <c r="L171" s="872"/>
      <c r="M171" s="874"/>
      <c r="N171" s="874"/>
      <c r="O171" s="872"/>
      <c r="P171" s="872"/>
      <c r="Q171" s="874"/>
      <c r="R171" s="874"/>
      <c r="S171" s="872"/>
      <c r="T171" s="874"/>
      <c r="U171" s="874"/>
      <c r="V171" s="872"/>
      <c r="W171" s="874"/>
      <c r="X171" s="874"/>
    </row>
    <row r="172" spans="1:24" s="371" customFormat="1" ht="16.5" hidden="1" customHeight="1">
      <c r="A172" s="866">
        <v>30</v>
      </c>
      <c r="B172" s="868" t="s">
        <v>787</v>
      </c>
      <c r="C172" s="868" t="s">
        <v>788</v>
      </c>
      <c r="D172" s="869" t="s">
        <v>789</v>
      </c>
      <c r="E172" s="866" t="s">
        <v>721</v>
      </c>
      <c r="F172" s="866" t="s">
        <v>790</v>
      </c>
      <c r="G172" s="867" t="s">
        <v>767</v>
      </c>
      <c r="H172" s="370">
        <f>H173+H174+H175+H176</f>
        <v>105744882</v>
      </c>
      <c r="I172" s="370">
        <f>I173+I174+I175+I176</f>
        <v>103272032</v>
      </c>
      <c r="J172" s="875" t="s">
        <v>0</v>
      </c>
      <c r="K172" s="871">
        <f t="shared" ref="K172" si="403">L172+O172</f>
        <v>2472850</v>
      </c>
      <c r="L172" s="871">
        <f t="shared" ref="L172" si="404">M172+N172</f>
        <v>2235559</v>
      </c>
      <c r="M172" s="873">
        <v>2235559</v>
      </c>
      <c r="N172" s="873">
        <v>0</v>
      </c>
      <c r="O172" s="871">
        <f t="shared" ref="O172" si="405">P172+S172+V172</f>
        <v>237291</v>
      </c>
      <c r="P172" s="871">
        <f t="shared" ref="P172" si="406">Q172+R172</f>
        <v>0</v>
      </c>
      <c r="Q172" s="873">
        <v>0</v>
      </c>
      <c r="R172" s="873">
        <v>0</v>
      </c>
      <c r="S172" s="871">
        <f t="shared" ref="S172" si="407">T172+U172</f>
        <v>237291</v>
      </c>
      <c r="T172" s="873">
        <v>237291</v>
      </c>
      <c r="U172" s="873">
        <v>0</v>
      </c>
      <c r="V172" s="871">
        <f t="shared" ref="V172" si="408">W172+X172</f>
        <v>0</v>
      </c>
      <c r="W172" s="873">
        <v>0</v>
      </c>
      <c r="X172" s="873">
        <v>0</v>
      </c>
    </row>
    <row r="173" spans="1:24" s="371" customFormat="1" ht="16.5" hidden="1" customHeight="1">
      <c r="A173" s="866"/>
      <c r="B173" s="868"/>
      <c r="C173" s="868"/>
      <c r="D173" s="869"/>
      <c r="E173" s="866"/>
      <c r="F173" s="866"/>
      <c r="G173" s="867"/>
      <c r="H173" s="370">
        <v>95597737</v>
      </c>
      <c r="I173" s="370">
        <v>93362178</v>
      </c>
      <c r="J173" s="876"/>
      <c r="K173" s="872"/>
      <c r="L173" s="872"/>
      <c r="M173" s="874"/>
      <c r="N173" s="874"/>
      <c r="O173" s="872"/>
      <c r="P173" s="872"/>
      <c r="Q173" s="874"/>
      <c r="R173" s="874"/>
      <c r="S173" s="872"/>
      <c r="T173" s="874"/>
      <c r="U173" s="874"/>
      <c r="V173" s="872"/>
      <c r="W173" s="874"/>
      <c r="X173" s="874"/>
    </row>
    <row r="174" spans="1:24" s="371" customFormat="1" ht="16.5" hidden="1" customHeight="1">
      <c r="A174" s="866"/>
      <c r="B174" s="868"/>
      <c r="C174" s="868"/>
      <c r="D174" s="869"/>
      <c r="E174" s="866"/>
      <c r="F174" s="866"/>
      <c r="G174" s="867"/>
      <c r="H174" s="370">
        <v>0</v>
      </c>
      <c r="I174" s="370">
        <v>0</v>
      </c>
      <c r="J174" s="370" t="s">
        <v>1</v>
      </c>
      <c r="K174" s="372">
        <f t="shared" ref="K174" si="409">L174+O174</f>
        <v>0</v>
      </c>
      <c r="L174" s="372">
        <f t="shared" ref="L174" si="410">M174+N174</f>
        <v>0</v>
      </c>
      <c r="M174" s="373">
        <v>0</v>
      </c>
      <c r="N174" s="373">
        <v>0</v>
      </c>
      <c r="O174" s="372">
        <f t="shared" ref="O174" si="411">P174+S174+V174</f>
        <v>0</v>
      </c>
      <c r="P174" s="372">
        <f t="shared" ref="P174" si="412">Q174+R174</f>
        <v>0</v>
      </c>
      <c r="Q174" s="373">
        <v>0</v>
      </c>
      <c r="R174" s="373">
        <v>0</v>
      </c>
      <c r="S174" s="372">
        <f t="shared" ref="S174" si="413">T174+U174</f>
        <v>0</v>
      </c>
      <c r="T174" s="373">
        <v>0</v>
      </c>
      <c r="U174" s="373">
        <v>0</v>
      </c>
      <c r="V174" s="372">
        <f t="shared" ref="V174" si="414">W174+X174</f>
        <v>0</v>
      </c>
      <c r="W174" s="373">
        <v>0</v>
      </c>
      <c r="X174" s="373">
        <v>0</v>
      </c>
    </row>
    <row r="175" spans="1:24" s="371" customFormat="1" ht="16.5" hidden="1" customHeight="1">
      <c r="A175" s="866"/>
      <c r="B175" s="868"/>
      <c r="C175" s="868"/>
      <c r="D175" s="869"/>
      <c r="E175" s="866"/>
      <c r="F175" s="866"/>
      <c r="G175" s="867"/>
      <c r="H175" s="370">
        <v>3272145</v>
      </c>
      <c r="I175" s="370">
        <v>3034854</v>
      </c>
      <c r="J175" s="875" t="s">
        <v>2</v>
      </c>
      <c r="K175" s="871">
        <f t="shared" ref="K175:X175" si="415">K172+K174</f>
        <v>2472850</v>
      </c>
      <c r="L175" s="871">
        <f t="shared" si="415"/>
        <v>2235559</v>
      </c>
      <c r="M175" s="873">
        <f t="shared" si="415"/>
        <v>2235559</v>
      </c>
      <c r="N175" s="873">
        <f t="shared" si="415"/>
        <v>0</v>
      </c>
      <c r="O175" s="871">
        <f t="shared" si="415"/>
        <v>237291</v>
      </c>
      <c r="P175" s="871">
        <f t="shared" si="415"/>
        <v>0</v>
      </c>
      <c r="Q175" s="873">
        <f t="shared" si="415"/>
        <v>0</v>
      </c>
      <c r="R175" s="873">
        <f t="shared" si="415"/>
        <v>0</v>
      </c>
      <c r="S175" s="871">
        <f t="shared" si="415"/>
        <v>237291</v>
      </c>
      <c r="T175" s="873">
        <f t="shared" si="415"/>
        <v>237291</v>
      </c>
      <c r="U175" s="873">
        <f t="shared" si="415"/>
        <v>0</v>
      </c>
      <c r="V175" s="871">
        <f t="shared" si="415"/>
        <v>0</v>
      </c>
      <c r="W175" s="873">
        <f t="shared" si="415"/>
        <v>0</v>
      </c>
      <c r="X175" s="873">
        <f t="shared" si="415"/>
        <v>0</v>
      </c>
    </row>
    <row r="176" spans="1:24" s="371" customFormat="1" ht="16.5" hidden="1" customHeight="1">
      <c r="A176" s="866"/>
      <c r="B176" s="868"/>
      <c r="C176" s="868"/>
      <c r="D176" s="869"/>
      <c r="E176" s="866"/>
      <c r="F176" s="866"/>
      <c r="G176" s="867"/>
      <c r="H176" s="370">
        <v>6875000</v>
      </c>
      <c r="I176" s="370">
        <v>6875000</v>
      </c>
      <c r="J176" s="876"/>
      <c r="K176" s="872"/>
      <c r="L176" s="872"/>
      <c r="M176" s="874"/>
      <c r="N176" s="874"/>
      <c r="O176" s="872"/>
      <c r="P176" s="872"/>
      <c r="Q176" s="874"/>
      <c r="R176" s="874"/>
      <c r="S176" s="872"/>
      <c r="T176" s="874"/>
      <c r="U176" s="874"/>
      <c r="V176" s="872"/>
      <c r="W176" s="874"/>
      <c r="X176" s="874"/>
    </row>
    <row r="177" spans="1:24" s="371" customFormat="1" ht="16.5" hidden="1" customHeight="1">
      <c r="A177" s="866">
        <v>31</v>
      </c>
      <c r="B177" s="889" t="s">
        <v>791</v>
      </c>
      <c r="C177" s="868" t="s">
        <v>792</v>
      </c>
      <c r="D177" s="869" t="s">
        <v>793</v>
      </c>
      <c r="E177" s="866" t="s">
        <v>721</v>
      </c>
      <c r="F177" s="866" t="s">
        <v>794</v>
      </c>
      <c r="G177" s="867" t="s">
        <v>763</v>
      </c>
      <c r="H177" s="370">
        <f>H178+H179+H180+H181</f>
        <v>75888612</v>
      </c>
      <c r="I177" s="370">
        <f>I178+I179+I180+I181</f>
        <v>70139772</v>
      </c>
      <c r="J177" s="875" t="s">
        <v>0</v>
      </c>
      <c r="K177" s="871">
        <f t="shared" ref="K177" si="416">L177+O177</f>
        <v>5748840</v>
      </c>
      <c r="L177" s="871">
        <f t="shared" ref="L177" si="417">M177+N177</f>
        <v>5173957</v>
      </c>
      <c r="M177" s="873">
        <v>662297</v>
      </c>
      <c r="N177" s="873">
        <v>4511660</v>
      </c>
      <c r="O177" s="871">
        <f t="shared" ref="O177" si="418">P177+S177+V177</f>
        <v>574883</v>
      </c>
      <c r="P177" s="871">
        <f t="shared" ref="P177" si="419">Q177+R177</f>
        <v>574883</v>
      </c>
      <c r="Q177" s="873">
        <v>73587</v>
      </c>
      <c r="R177" s="873">
        <v>501296</v>
      </c>
      <c r="S177" s="871">
        <f t="shared" ref="S177" si="420">T177+U177</f>
        <v>0</v>
      </c>
      <c r="T177" s="873">
        <v>0</v>
      </c>
      <c r="U177" s="873">
        <v>0</v>
      </c>
      <c r="V177" s="871">
        <f t="shared" ref="V177" si="421">W177+X177</f>
        <v>0</v>
      </c>
      <c r="W177" s="873">
        <v>0</v>
      </c>
      <c r="X177" s="873">
        <v>0</v>
      </c>
    </row>
    <row r="178" spans="1:24" s="371" customFormat="1" ht="16.5" hidden="1" customHeight="1">
      <c r="A178" s="866"/>
      <c r="B178" s="881"/>
      <c r="C178" s="868"/>
      <c r="D178" s="869"/>
      <c r="E178" s="866"/>
      <c r="F178" s="866"/>
      <c r="G178" s="867"/>
      <c r="H178" s="370">
        <v>68299752</v>
      </c>
      <c r="I178" s="370">
        <v>63125795</v>
      </c>
      <c r="J178" s="876"/>
      <c r="K178" s="872"/>
      <c r="L178" s="872"/>
      <c r="M178" s="874"/>
      <c r="N178" s="874"/>
      <c r="O178" s="872"/>
      <c r="P178" s="872"/>
      <c r="Q178" s="874"/>
      <c r="R178" s="874"/>
      <c r="S178" s="872"/>
      <c r="T178" s="874"/>
      <c r="U178" s="874"/>
      <c r="V178" s="872"/>
      <c r="W178" s="874"/>
      <c r="X178" s="874"/>
    </row>
    <row r="179" spans="1:24" s="371" customFormat="1" ht="16.5" hidden="1" customHeight="1">
      <c r="A179" s="866"/>
      <c r="B179" s="881"/>
      <c r="C179" s="868"/>
      <c r="D179" s="869"/>
      <c r="E179" s="866"/>
      <c r="F179" s="866"/>
      <c r="G179" s="867"/>
      <c r="H179" s="370">
        <v>7588860</v>
      </c>
      <c r="I179" s="370">
        <v>7013977</v>
      </c>
      <c r="J179" s="370" t="s">
        <v>1</v>
      </c>
      <c r="K179" s="372">
        <f t="shared" ref="K179" si="422">L179+O179</f>
        <v>0</v>
      </c>
      <c r="L179" s="372">
        <f t="shared" ref="L179" si="423">M179+N179</f>
        <v>0</v>
      </c>
      <c r="M179" s="373">
        <v>0</v>
      </c>
      <c r="N179" s="373">
        <v>0</v>
      </c>
      <c r="O179" s="372">
        <f t="shared" ref="O179" si="424">P179+S179+V179</f>
        <v>0</v>
      </c>
      <c r="P179" s="372">
        <f t="shared" ref="P179" si="425">Q179+R179</f>
        <v>0</v>
      </c>
      <c r="Q179" s="373">
        <v>0</v>
      </c>
      <c r="R179" s="373">
        <v>0</v>
      </c>
      <c r="S179" s="372">
        <f t="shared" ref="S179" si="426">T179+U179</f>
        <v>0</v>
      </c>
      <c r="T179" s="373">
        <v>0</v>
      </c>
      <c r="U179" s="373">
        <v>0</v>
      </c>
      <c r="V179" s="372">
        <f t="shared" ref="V179" si="427">W179+X179</f>
        <v>0</v>
      </c>
      <c r="W179" s="373">
        <v>0</v>
      </c>
      <c r="X179" s="373">
        <v>0</v>
      </c>
    </row>
    <row r="180" spans="1:24" s="371" customFormat="1" ht="16.5" hidden="1" customHeight="1">
      <c r="A180" s="866"/>
      <c r="B180" s="881"/>
      <c r="C180" s="868"/>
      <c r="D180" s="869"/>
      <c r="E180" s="866"/>
      <c r="F180" s="866"/>
      <c r="G180" s="867"/>
      <c r="H180" s="370">
        <v>0</v>
      </c>
      <c r="I180" s="370">
        <v>0</v>
      </c>
      <c r="J180" s="875" t="s">
        <v>2</v>
      </c>
      <c r="K180" s="871">
        <f t="shared" ref="K180:X180" si="428">K177+K179</f>
        <v>5748840</v>
      </c>
      <c r="L180" s="871">
        <f t="shared" si="428"/>
        <v>5173957</v>
      </c>
      <c r="M180" s="873">
        <f t="shared" si="428"/>
        <v>662297</v>
      </c>
      <c r="N180" s="873">
        <f t="shared" si="428"/>
        <v>4511660</v>
      </c>
      <c r="O180" s="871">
        <f t="shared" si="428"/>
        <v>574883</v>
      </c>
      <c r="P180" s="871">
        <f t="shared" si="428"/>
        <v>574883</v>
      </c>
      <c r="Q180" s="873">
        <f t="shared" si="428"/>
        <v>73587</v>
      </c>
      <c r="R180" s="873">
        <f t="shared" si="428"/>
        <v>501296</v>
      </c>
      <c r="S180" s="871">
        <f t="shared" si="428"/>
        <v>0</v>
      </c>
      <c r="T180" s="873">
        <f t="shared" si="428"/>
        <v>0</v>
      </c>
      <c r="U180" s="873">
        <f t="shared" si="428"/>
        <v>0</v>
      </c>
      <c r="V180" s="871">
        <f t="shared" si="428"/>
        <v>0</v>
      </c>
      <c r="W180" s="873">
        <f t="shared" si="428"/>
        <v>0</v>
      </c>
      <c r="X180" s="873">
        <f t="shared" si="428"/>
        <v>0</v>
      </c>
    </row>
    <row r="181" spans="1:24" s="371" customFormat="1" ht="16.5" hidden="1" customHeight="1">
      <c r="A181" s="866"/>
      <c r="B181" s="882"/>
      <c r="C181" s="868"/>
      <c r="D181" s="869"/>
      <c r="E181" s="866"/>
      <c r="F181" s="866"/>
      <c r="G181" s="867"/>
      <c r="H181" s="370">
        <v>0</v>
      </c>
      <c r="I181" s="370">
        <v>0</v>
      </c>
      <c r="J181" s="876"/>
      <c r="K181" s="872"/>
      <c r="L181" s="872"/>
      <c r="M181" s="874"/>
      <c r="N181" s="874"/>
      <c r="O181" s="872"/>
      <c r="P181" s="872"/>
      <c r="Q181" s="874"/>
      <c r="R181" s="874"/>
      <c r="S181" s="872"/>
      <c r="T181" s="874"/>
      <c r="U181" s="874"/>
      <c r="V181" s="872"/>
      <c r="W181" s="874"/>
      <c r="X181" s="874"/>
    </row>
    <row r="182" spans="1:24" s="371" customFormat="1" ht="16.5" hidden="1" customHeight="1">
      <c r="A182" s="866">
        <v>32</v>
      </c>
      <c r="B182" s="889" t="s">
        <v>791</v>
      </c>
      <c r="C182" s="868" t="s">
        <v>792</v>
      </c>
      <c r="D182" s="869" t="s">
        <v>795</v>
      </c>
      <c r="E182" s="866" t="s">
        <v>796</v>
      </c>
      <c r="F182" s="866" t="s">
        <v>794</v>
      </c>
      <c r="G182" s="867" t="s">
        <v>731</v>
      </c>
      <c r="H182" s="370">
        <f>H183+H184+H185+H186</f>
        <v>74718959</v>
      </c>
      <c r="I182" s="370">
        <f>I183+I184+I185+I186</f>
        <v>42234120</v>
      </c>
      <c r="J182" s="875" t="s">
        <v>0</v>
      </c>
      <c r="K182" s="871">
        <f t="shared" ref="K182" si="429">L182+O182</f>
        <v>32484839</v>
      </c>
      <c r="L182" s="871">
        <f t="shared" ref="L182" si="430">M182+N182</f>
        <v>31715387</v>
      </c>
      <c r="M182" s="873">
        <v>1688917</v>
      </c>
      <c r="N182" s="873">
        <v>30026470</v>
      </c>
      <c r="O182" s="871">
        <f t="shared" ref="O182" si="431">P182+S182+V182</f>
        <v>769452</v>
      </c>
      <c r="P182" s="871">
        <f t="shared" ref="P182" si="432">Q182+R182</f>
        <v>769452</v>
      </c>
      <c r="Q182" s="873">
        <v>65257</v>
      </c>
      <c r="R182" s="873">
        <v>704195</v>
      </c>
      <c r="S182" s="871">
        <f t="shared" ref="S182" si="433">T182+U182</f>
        <v>0</v>
      </c>
      <c r="T182" s="873">
        <v>0</v>
      </c>
      <c r="U182" s="873">
        <v>0</v>
      </c>
      <c r="V182" s="871">
        <f t="shared" ref="V182" si="434">W182+X182</f>
        <v>0</v>
      </c>
      <c r="W182" s="873">
        <v>0</v>
      </c>
      <c r="X182" s="873">
        <v>0</v>
      </c>
    </row>
    <row r="183" spans="1:24" s="371" customFormat="1" ht="16.5" hidden="1" customHeight="1">
      <c r="A183" s="866"/>
      <c r="B183" s="881"/>
      <c r="C183" s="868"/>
      <c r="D183" s="869"/>
      <c r="E183" s="866"/>
      <c r="F183" s="866"/>
      <c r="G183" s="867"/>
      <c r="H183" s="370">
        <v>69726095</v>
      </c>
      <c r="I183" s="370">
        <v>38010708</v>
      </c>
      <c r="J183" s="876"/>
      <c r="K183" s="872"/>
      <c r="L183" s="872"/>
      <c r="M183" s="874"/>
      <c r="N183" s="874"/>
      <c r="O183" s="872"/>
      <c r="P183" s="872"/>
      <c r="Q183" s="874"/>
      <c r="R183" s="874"/>
      <c r="S183" s="872"/>
      <c r="T183" s="874"/>
      <c r="U183" s="874"/>
      <c r="V183" s="872"/>
      <c r="W183" s="874"/>
      <c r="X183" s="874"/>
    </row>
    <row r="184" spans="1:24" s="371" customFormat="1" ht="16.5" hidden="1" customHeight="1">
      <c r="A184" s="866"/>
      <c r="B184" s="881"/>
      <c r="C184" s="868"/>
      <c r="D184" s="869"/>
      <c r="E184" s="866"/>
      <c r="F184" s="866"/>
      <c r="G184" s="867"/>
      <c r="H184" s="370">
        <v>4992864</v>
      </c>
      <c r="I184" s="370">
        <v>4223412</v>
      </c>
      <c r="J184" s="370" t="s">
        <v>1</v>
      </c>
      <c r="K184" s="372">
        <f t="shared" ref="K184" si="435">L184+O184</f>
        <v>0</v>
      </c>
      <c r="L184" s="372">
        <f t="shared" ref="L184" si="436">M184+N184</f>
        <v>0</v>
      </c>
      <c r="M184" s="373">
        <v>0</v>
      </c>
      <c r="N184" s="373">
        <v>0</v>
      </c>
      <c r="O184" s="372">
        <f t="shared" ref="O184" si="437">P184+S184+V184</f>
        <v>0</v>
      </c>
      <c r="P184" s="372">
        <f t="shared" ref="P184" si="438">Q184+R184</f>
        <v>0</v>
      </c>
      <c r="Q184" s="373">
        <v>0</v>
      </c>
      <c r="R184" s="373">
        <v>0</v>
      </c>
      <c r="S184" s="372">
        <f t="shared" ref="S184" si="439">T184+U184</f>
        <v>0</v>
      </c>
      <c r="T184" s="373">
        <v>0</v>
      </c>
      <c r="U184" s="373">
        <v>0</v>
      </c>
      <c r="V184" s="372">
        <f t="shared" ref="V184" si="440">W184+X184</f>
        <v>0</v>
      </c>
      <c r="W184" s="373">
        <v>0</v>
      </c>
      <c r="X184" s="373">
        <v>0</v>
      </c>
    </row>
    <row r="185" spans="1:24" s="371" customFormat="1" ht="16.5" hidden="1" customHeight="1">
      <c r="A185" s="866"/>
      <c r="B185" s="881"/>
      <c r="C185" s="868"/>
      <c r="D185" s="869"/>
      <c r="E185" s="866"/>
      <c r="F185" s="866"/>
      <c r="G185" s="867"/>
      <c r="H185" s="370">
        <v>0</v>
      </c>
      <c r="I185" s="370">
        <v>0</v>
      </c>
      <c r="J185" s="875" t="s">
        <v>2</v>
      </c>
      <c r="K185" s="871">
        <f t="shared" ref="K185:X185" si="441">K182+K184</f>
        <v>32484839</v>
      </c>
      <c r="L185" s="871">
        <f t="shared" si="441"/>
        <v>31715387</v>
      </c>
      <c r="M185" s="873">
        <f t="shared" si="441"/>
        <v>1688917</v>
      </c>
      <c r="N185" s="873">
        <f t="shared" si="441"/>
        <v>30026470</v>
      </c>
      <c r="O185" s="871">
        <f t="shared" si="441"/>
        <v>769452</v>
      </c>
      <c r="P185" s="871">
        <f t="shared" si="441"/>
        <v>769452</v>
      </c>
      <c r="Q185" s="873">
        <f t="shared" si="441"/>
        <v>65257</v>
      </c>
      <c r="R185" s="873">
        <f t="shared" si="441"/>
        <v>704195</v>
      </c>
      <c r="S185" s="871">
        <f t="shared" si="441"/>
        <v>0</v>
      </c>
      <c r="T185" s="873">
        <f t="shared" si="441"/>
        <v>0</v>
      </c>
      <c r="U185" s="873">
        <f t="shared" si="441"/>
        <v>0</v>
      </c>
      <c r="V185" s="871">
        <f t="shared" si="441"/>
        <v>0</v>
      </c>
      <c r="W185" s="873">
        <f t="shared" si="441"/>
        <v>0</v>
      </c>
      <c r="X185" s="873">
        <f t="shared" si="441"/>
        <v>0</v>
      </c>
    </row>
    <row r="186" spans="1:24" s="371" customFormat="1" ht="16.5" hidden="1" customHeight="1">
      <c r="A186" s="866"/>
      <c r="B186" s="882"/>
      <c r="C186" s="868"/>
      <c r="D186" s="869"/>
      <c r="E186" s="866"/>
      <c r="F186" s="866"/>
      <c r="G186" s="867"/>
      <c r="H186" s="370">
        <v>0</v>
      </c>
      <c r="I186" s="370">
        <v>0</v>
      </c>
      <c r="J186" s="876"/>
      <c r="K186" s="872"/>
      <c r="L186" s="872"/>
      <c r="M186" s="874"/>
      <c r="N186" s="874"/>
      <c r="O186" s="872"/>
      <c r="P186" s="872"/>
      <c r="Q186" s="874"/>
      <c r="R186" s="874"/>
      <c r="S186" s="872"/>
      <c r="T186" s="874"/>
      <c r="U186" s="874"/>
      <c r="V186" s="872"/>
      <c r="W186" s="874"/>
      <c r="X186" s="874"/>
    </row>
    <row r="187" spans="1:24" s="371" customFormat="1" ht="16.7" customHeight="1">
      <c r="A187" s="866">
        <v>13</v>
      </c>
      <c r="B187" s="867" t="s">
        <v>797</v>
      </c>
      <c r="C187" s="868" t="s">
        <v>798</v>
      </c>
      <c r="D187" s="869" t="s">
        <v>799</v>
      </c>
      <c r="E187" s="866" t="s">
        <v>721</v>
      </c>
      <c r="F187" s="866" t="s">
        <v>800</v>
      </c>
      <c r="G187" s="867" t="s">
        <v>726</v>
      </c>
      <c r="H187" s="370">
        <f>H188+H189+H190+H191</f>
        <v>7163784</v>
      </c>
      <c r="I187" s="370">
        <f>I188+I189+I190+I191</f>
        <v>1302246</v>
      </c>
      <c r="J187" s="875" t="s">
        <v>0</v>
      </c>
      <c r="K187" s="871">
        <f t="shared" ref="K187" si="442">L187+O187</f>
        <v>5830791</v>
      </c>
      <c r="L187" s="871">
        <f t="shared" ref="L187" si="443">M187+N187</f>
        <v>3200025</v>
      </c>
      <c r="M187" s="873">
        <v>40207</v>
      </c>
      <c r="N187" s="873">
        <v>3159818</v>
      </c>
      <c r="O187" s="871">
        <f t="shared" ref="O187" si="444">P187+S187+V187</f>
        <v>2630766</v>
      </c>
      <c r="P187" s="871">
        <f t="shared" ref="P187" si="445">Q187+R187</f>
        <v>376474</v>
      </c>
      <c r="Q187" s="873">
        <v>4730</v>
      </c>
      <c r="R187" s="873">
        <v>371744</v>
      </c>
      <c r="S187" s="871">
        <f t="shared" ref="S187" si="446">T187+U187</f>
        <v>2254292</v>
      </c>
      <c r="T187" s="873">
        <v>2364</v>
      </c>
      <c r="U187" s="873">
        <v>2251928</v>
      </c>
      <c r="V187" s="871">
        <f t="shared" ref="V187" si="447">W187+X187</f>
        <v>0</v>
      </c>
      <c r="W187" s="873">
        <v>0</v>
      </c>
      <c r="X187" s="873">
        <v>0</v>
      </c>
    </row>
    <row r="188" spans="1:24" s="371" customFormat="1" ht="16.7" customHeight="1">
      <c r="A188" s="866"/>
      <c r="B188" s="867"/>
      <c r="C188" s="868"/>
      <c r="D188" s="869"/>
      <c r="E188" s="866"/>
      <c r="F188" s="866"/>
      <c r="G188" s="867"/>
      <c r="H188" s="370">
        <v>4152967</v>
      </c>
      <c r="I188" s="370">
        <v>952942</v>
      </c>
      <c r="J188" s="876"/>
      <c r="K188" s="872"/>
      <c r="L188" s="872"/>
      <c r="M188" s="874"/>
      <c r="N188" s="874"/>
      <c r="O188" s="872"/>
      <c r="P188" s="872"/>
      <c r="Q188" s="874"/>
      <c r="R188" s="874"/>
      <c r="S188" s="872"/>
      <c r="T188" s="874"/>
      <c r="U188" s="874"/>
      <c r="V188" s="872"/>
      <c r="W188" s="874"/>
      <c r="X188" s="874"/>
    </row>
    <row r="189" spans="1:24" s="371" customFormat="1" ht="16.7" customHeight="1">
      <c r="A189" s="866"/>
      <c r="B189" s="867"/>
      <c r="C189" s="868"/>
      <c r="D189" s="869"/>
      <c r="E189" s="866"/>
      <c r="F189" s="866"/>
      <c r="G189" s="867"/>
      <c r="H189" s="370">
        <v>488586</v>
      </c>
      <c r="I189" s="370">
        <v>112112</v>
      </c>
      <c r="J189" s="370" t="s">
        <v>1</v>
      </c>
      <c r="K189" s="372">
        <f t="shared" ref="K189" si="448">L189+O189</f>
        <v>30747</v>
      </c>
      <c r="L189" s="372">
        <f t="shared" ref="L189" si="449">M189+N189</f>
        <v>0</v>
      </c>
      <c r="M189" s="373">
        <v>0</v>
      </c>
      <c r="N189" s="373">
        <v>0</v>
      </c>
      <c r="O189" s="372">
        <f t="shared" ref="O189" si="450">P189+S189+V189</f>
        <v>30747</v>
      </c>
      <c r="P189" s="372">
        <f t="shared" ref="P189" si="451">Q189+R189</f>
        <v>0</v>
      </c>
      <c r="Q189" s="373">
        <v>0</v>
      </c>
      <c r="R189" s="373">
        <v>0</v>
      </c>
      <c r="S189" s="372">
        <f t="shared" ref="S189" si="452">T189+U189</f>
        <v>30747</v>
      </c>
      <c r="T189" s="373">
        <v>0</v>
      </c>
      <c r="U189" s="373">
        <v>30747</v>
      </c>
      <c r="V189" s="372">
        <f t="shared" ref="V189" si="453">W189+X189</f>
        <v>0</v>
      </c>
      <c r="W189" s="373">
        <v>0</v>
      </c>
      <c r="X189" s="373">
        <v>0</v>
      </c>
    </row>
    <row r="190" spans="1:24" s="371" customFormat="1" ht="16.7" customHeight="1">
      <c r="A190" s="866"/>
      <c r="B190" s="867"/>
      <c r="C190" s="868"/>
      <c r="D190" s="869"/>
      <c r="E190" s="866"/>
      <c r="F190" s="866"/>
      <c r="G190" s="867"/>
      <c r="H190" s="370">
        <v>2522231</v>
      </c>
      <c r="I190" s="370">
        <v>237192</v>
      </c>
      <c r="J190" s="875" t="s">
        <v>2</v>
      </c>
      <c r="K190" s="871">
        <f t="shared" ref="K190:X190" si="454">K187+K189</f>
        <v>5861538</v>
      </c>
      <c r="L190" s="871">
        <f t="shared" si="454"/>
        <v>3200025</v>
      </c>
      <c r="M190" s="873">
        <f t="shared" si="454"/>
        <v>40207</v>
      </c>
      <c r="N190" s="873">
        <f t="shared" si="454"/>
        <v>3159818</v>
      </c>
      <c r="O190" s="871">
        <f t="shared" si="454"/>
        <v>2661513</v>
      </c>
      <c r="P190" s="871">
        <f t="shared" si="454"/>
        <v>376474</v>
      </c>
      <c r="Q190" s="873">
        <f t="shared" si="454"/>
        <v>4730</v>
      </c>
      <c r="R190" s="873">
        <f t="shared" si="454"/>
        <v>371744</v>
      </c>
      <c r="S190" s="871">
        <f t="shared" si="454"/>
        <v>2285039</v>
      </c>
      <c r="T190" s="873">
        <f t="shared" si="454"/>
        <v>2364</v>
      </c>
      <c r="U190" s="873">
        <f t="shared" si="454"/>
        <v>2282675</v>
      </c>
      <c r="V190" s="871">
        <f t="shared" si="454"/>
        <v>0</v>
      </c>
      <c r="W190" s="873">
        <f t="shared" si="454"/>
        <v>0</v>
      </c>
      <c r="X190" s="873">
        <f t="shared" si="454"/>
        <v>0</v>
      </c>
    </row>
    <row r="191" spans="1:24" s="371" customFormat="1" ht="16.7" customHeight="1">
      <c r="A191" s="866"/>
      <c r="B191" s="867"/>
      <c r="C191" s="868"/>
      <c r="D191" s="869"/>
      <c r="E191" s="866"/>
      <c r="F191" s="866"/>
      <c r="G191" s="867"/>
      <c r="H191" s="370">
        <v>0</v>
      </c>
      <c r="I191" s="370">
        <v>0</v>
      </c>
      <c r="J191" s="876"/>
      <c r="K191" s="872"/>
      <c r="L191" s="872"/>
      <c r="M191" s="874"/>
      <c r="N191" s="874"/>
      <c r="O191" s="872"/>
      <c r="P191" s="872"/>
      <c r="Q191" s="874"/>
      <c r="R191" s="874"/>
      <c r="S191" s="872"/>
      <c r="T191" s="874"/>
      <c r="U191" s="874"/>
      <c r="V191" s="872"/>
      <c r="W191" s="874"/>
      <c r="X191" s="874"/>
    </row>
    <row r="192" spans="1:24" s="371" customFormat="1" ht="18.75" customHeight="1">
      <c r="A192" s="866">
        <v>14</v>
      </c>
      <c r="B192" s="867" t="s">
        <v>801</v>
      </c>
      <c r="C192" s="868" t="s">
        <v>43</v>
      </c>
      <c r="D192" s="869" t="s">
        <v>802</v>
      </c>
      <c r="E192" s="866" t="s">
        <v>721</v>
      </c>
      <c r="F192" s="866" t="s">
        <v>800</v>
      </c>
      <c r="G192" s="867" t="s">
        <v>754</v>
      </c>
      <c r="H192" s="370">
        <f>H193+H194+H195+H196</f>
        <v>33780928</v>
      </c>
      <c r="I192" s="370">
        <f>I193+I194+I195+I196</f>
        <v>26006698</v>
      </c>
      <c r="J192" s="875" t="s">
        <v>0</v>
      </c>
      <c r="K192" s="871">
        <f t="shared" ref="K192" si="455">L192+O192</f>
        <v>6706979</v>
      </c>
      <c r="L192" s="871">
        <f t="shared" ref="L192" si="456">M192+N192</f>
        <v>1005234</v>
      </c>
      <c r="M192" s="873">
        <v>147504</v>
      </c>
      <c r="N192" s="873">
        <v>857730</v>
      </c>
      <c r="O192" s="871">
        <f t="shared" ref="O192" si="457">P192+S192+V192</f>
        <v>5701745</v>
      </c>
      <c r="P192" s="871">
        <f t="shared" ref="P192" si="458">Q192+R192</f>
        <v>0</v>
      </c>
      <c r="Q192" s="873">
        <v>0</v>
      </c>
      <c r="R192" s="873">
        <v>0</v>
      </c>
      <c r="S192" s="871">
        <f t="shared" ref="S192" si="459">T192+U192</f>
        <v>5701745</v>
      </c>
      <c r="T192" s="873">
        <v>26029</v>
      </c>
      <c r="U192" s="873">
        <v>5675716</v>
      </c>
      <c r="V192" s="871">
        <f t="shared" ref="V192" si="460">W192+X192</f>
        <v>0</v>
      </c>
      <c r="W192" s="873">
        <v>0</v>
      </c>
      <c r="X192" s="873">
        <v>0</v>
      </c>
    </row>
    <row r="193" spans="1:24" s="371" customFormat="1" ht="18.75" customHeight="1">
      <c r="A193" s="866"/>
      <c r="B193" s="867"/>
      <c r="C193" s="868"/>
      <c r="D193" s="869"/>
      <c r="E193" s="866"/>
      <c r="F193" s="866"/>
      <c r="G193" s="867"/>
      <c r="H193" s="370">
        <v>7574485</v>
      </c>
      <c r="I193" s="370">
        <v>6569251</v>
      </c>
      <c r="J193" s="876"/>
      <c r="K193" s="872"/>
      <c r="L193" s="872"/>
      <c r="M193" s="874"/>
      <c r="N193" s="874"/>
      <c r="O193" s="872"/>
      <c r="P193" s="872"/>
      <c r="Q193" s="874"/>
      <c r="R193" s="874"/>
      <c r="S193" s="872"/>
      <c r="T193" s="874"/>
      <c r="U193" s="874"/>
      <c r="V193" s="872"/>
      <c r="W193" s="874"/>
      <c r="X193" s="874"/>
    </row>
    <row r="194" spans="1:24" s="371" customFormat="1" ht="18.75" customHeight="1">
      <c r="A194" s="866"/>
      <c r="B194" s="867"/>
      <c r="C194" s="868"/>
      <c r="D194" s="869"/>
      <c r="E194" s="866"/>
      <c r="F194" s="866"/>
      <c r="G194" s="867"/>
      <c r="H194" s="370">
        <v>0</v>
      </c>
      <c r="I194" s="370">
        <v>0</v>
      </c>
      <c r="J194" s="370" t="s">
        <v>1</v>
      </c>
      <c r="K194" s="372">
        <f t="shared" ref="K194" si="461">L194+O194</f>
        <v>1067251</v>
      </c>
      <c r="L194" s="372">
        <f t="shared" ref="L194" si="462">M194+N194</f>
        <v>0</v>
      </c>
      <c r="M194" s="373">
        <v>0</v>
      </c>
      <c r="N194" s="373">
        <v>0</v>
      </c>
      <c r="O194" s="372">
        <f t="shared" ref="O194" si="463">P194+S194+V194</f>
        <v>1067251</v>
      </c>
      <c r="P194" s="372">
        <f t="shared" ref="P194" si="464">Q194+R194</f>
        <v>0</v>
      </c>
      <c r="Q194" s="373">
        <v>0</v>
      </c>
      <c r="R194" s="373">
        <v>0</v>
      </c>
      <c r="S194" s="372">
        <f t="shared" ref="S194" si="465">T194+U194</f>
        <v>1067251</v>
      </c>
      <c r="T194" s="373">
        <v>0</v>
      </c>
      <c r="U194" s="373">
        <v>1067251</v>
      </c>
      <c r="V194" s="372">
        <f t="shared" ref="V194" si="466">W194+X194</f>
        <v>0</v>
      </c>
      <c r="W194" s="373">
        <v>0</v>
      </c>
      <c r="X194" s="373">
        <v>0</v>
      </c>
    </row>
    <row r="195" spans="1:24" s="371" customFormat="1" ht="18.75" customHeight="1">
      <c r="A195" s="866"/>
      <c r="B195" s="867"/>
      <c r="C195" s="868"/>
      <c r="D195" s="869"/>
      <c r="E195" s="866"/>
      <c r="F195" s="866"/>
      <c r="G195" s="867"/>
      <c r="H195" s="370">
        <v>26206443</v>
      </c>
      <c r="I195" s="370">
        <v>19437447</v>
      </c>
      <c r="J195" s="875" t="s">
        <v>2</v>
      </c>
      <c r="K195" s="871">
        <f t="shared" ref="K195:X195" si="467">K192+K194</f>
        <v>7774230</v>
      </c>
      <c r="L195" s="871">
        <f t="shared" si="467"/>
        <v>1005234</v>
      </c>
      <c r="M195" s="873">
        <f t="shared" si="467"/>
        <v>147504</v>
      </c>
      <c r="N195" s="873">
        <f t="shared" si="467"/>
        <v>857730</v>
      </c>
      <c r="O195" s="871">
        <f t="shared" si="467"/>
        <v>6768996</v>
      </c>
      <c r="P195" s="871">
        <f t="shared" si="467"/>
        <v>0</v>
      </c>
      <c r="Q195" s="873">
        <f t="shared" si="467"/>
        <v>0</v>
      </c>
      <c r="R195" s="873">
        <f t="shared" si="467"/>
        <v>0</v>
      </c>
      <c r="S195" s="871">
        <f t="shared" si="467"/>
        <v>6768996</v>
      </c>
      <c r="T195" s="873">
        <f t="shared" si="467"/>
        <v>26029</v>
      </c>
      <c r="U195" s="873">
        <f t="shared" si="467"/>
        <v>6742967</v>
      </c>
      <c r="V195" s="871">
        <f t="shared" si="467"/>
        <v>0</v>
      </c>
      <c r="W195" s="873">
        <f t="shared" si="467"/>
        <v>0</v>
      </c>
      <c r="X195" s="873">
        <f t="shared" si="467"/>
        <v>0</v>
      </c>
    </row>
    <row r="196" spans="1:24" s="371" customFormat="1" ht="18.75" customHeight="1">
      <c r="A196" s="866"/>
      <c r="B196" s="867"/>
      <c r="C196" s="868"/>
      <c r="D196" s="869"/>
      <c r="E196" s="866"/>
      <c r="F196" s="866"/>
      <c r="G196" s="867"/>
      <c r="H196" s="370">
        <v>0</v>
      </c>
      <c r="I196" s="370">
        <v>0</v>
      </c>
      <c r="J196" s="876"/>
      <c r="K196" s="872"/>
      <c r="L196" s="872"/>
      <c r="M196" s="874"/>
      <c r="N196" s="874"/>
      <c r="O196" s="872"/>
      <c r="P196" s="872"/>
      <c r="Q196" s="874"/>
      <c r="R196" s="874"/>
      <c r="S196" s="872"/>
      <c r="T196" s="874"/>
      <c r="U196" s="874"/>
      <c r="V196" s="872"/>
      <c r="W196" s="874"/>
      <c r="X196" s="874"/>
    </row>
    <row r="197" spans="1:24" s="371" customFormat="1" ht="15" customHeight="1">
      <c r="A197" s="866">
        <v>15</v>
      </c>
      <c r="B197" s="867" t="s">
        <v>801</v>
      </c>
      <c r="C197" s="868" t="s">
        <v>43</v>
      </c>
      <c r="D197" s="869" t="s">
        <v>803</v>
      </c>
      <c r="E197" s="866" t="s">
        <v>721</v>
      </c>
      <c r="F197" s="866" t="s">
        <v>800</v>
      </c>
      <c r="G197" s="867" t="s">
        <v>754</v>
      </c>
      <c r="H197" s="370">
        <f>H198+H199+H200+H201</f>
        <v>12978956</v>
      </c>
      <c r="I197" s="370">
        <f>I198+I199+I200+I201</f>
        <v>9400781</v>
      </c>
      <c r="J197" s="875" t="s">
        <v>0</v>
      </c>
      <c r="K197" s="871">
        <f t="shared" ref="K197" si="468">L197+O197</f>
        <v>1981926</v>
      </c>
      <c r="L197" s="871">
        <f t="shared" ref="L197" si="469">M197+N197</f>
        <v>1141687</v>
      </c>
      <c r="M197" s="873">
        <v>75170</v>
      </c>
      <c r="N197" s="873">
        <v>1066517</v>
      </c>
      <c r="O197" s="871">
        <f t="shared" ref="O197" si="470">P197+S197+V197</f>
        <v>840239</v>
      </c>
      <c r="P197" s="871">
        <f t="shared" ref="P197" si="471">Q197+R197</f>
        <v>0</v>
      </c>
      <c r="Q197" s="873">
        <v>0</v>
      </c>
      <c r="R197" s="873">
        <v>0</v>
      </c>
      <c r="S197" s="871">
        <f t="shared" ref="S197" si="472">T197+U197</f>
        <v>840239</v>
      </c>
      <c r="T197" s="873">
        <v>44506</v>
      </c>
      <c r="U197" s="873">
        <v>795733</v>
      </c>
      <c r="V197" s="871">
        <f t="shared" ref="V197" si="473">W197+X197</f>
        <v>0</v>
      </c>
      <c r="W197" s="873">
        <v>0</v>
      </c>
      <c r="X197" s="873">
        <v>0</v>
      </c>
    </row>
    <row r="198" spans="1:24" s="371" customFormat="1" ht="15" customHeight="1">
      <c r="A198" s="866"/>
      <c r="B198" s="867"/>
      <c r="C198" s="868"/>
      <c r="D198" s="869"/>
      <c r="E198" s="866"/>
      <c r="F198" s="866"/>
      <c r="G198" s="867"/>
      <c r="H198" s="370">
        <v>7046316</v>
      </c>
      <c r="I198" s="370">
        <v>5904629</v>
      </c>
      <c r="J198" s="876"/>
      <c r="K198" s="872"/>
      <c r="L198" s="872"/>
      <c r="M198" s="874"/>
      <c r="N198" s="874"/>
      <c r="O198" s="872"/>
      <c r="P198" s="872"/>
      <c r="Q198" s="874"/>
      <c r="R198" s="874"/>
      <c r="S198" s="872"/>
      <c r="T198" s="874"/>
      <c r="U198" s="874"/>
      <c r="V198" s="872"/>
      <c r="W198" s="874"/>
      <c r="X198" s="874"/>
    </row>
    <row r="199" spans="1:24" s="371" customFormat="1" ht="15" customHeight="1">
      <c r="A199" s="866"/>
      <c r="B199" s="867"/>
      <c r="C199" s="868"/>
      <c r="D199" s="869"/>
      <c r="E199" s="866"/>
      <c r="F199" s="866"/>
      <c r="G199" s="867"/>
      <c r="H199" s="370">
        <v>0</v>
      </c>
      <c r="I199" s="370">
        <v>0</v>
      </c>
      <c r="J199" s="370" t="s">
        <v>1</v>
      </c>
      <c r="K199" s="372">
        <f t="shared" ref="K199" si="474">L199+O199</f>
        <v>1596249</v>
      </c>
      <c r="L199" s="372">
        <f t="shared" ref="L199" si="475">M199+N199</f>
        <v>0</v>
      </c>
      <c r="M199" s="373">
        <v>0</v>
      </c>
      <c r="N199" s="373">
        <v>0</v>
      </c>
      <c r="O199" s="372">
        <f t="shared" ref="O199" si="476">P199+S199+V199</f>
        <v>1596249</v>
      </c>
      <c r="P199" s="372">
        <f t="shared" ref="P199" si="477">Q199+R199</f>
        <v>0</v>
      </c>
      <c r="Q199" s="373">
        <v>0</v>
      </c>
      <c r="R199" s="373">
        <v>0</v>
      </c>
      <c r="S199" s="372">
        <f t="shared" ref="S199" si="478">T199+U199</f>
        <v>1596249</v>
      </c>
      <c r="T199" s="373">
        <v>0</v>
      </c>
      <c r="U199" s="373">
        <v>1596249</v>
      </c>
      <c r="V199" s="372">
        <f t="shared" ref="V199" si="479">W199+X199</f>
        <v>0</v>
      </c>
      <c r="W199" s="373">
        <v>0</v>
      </c>
      <c r="X199" s="373">
        <v>0</v>
      </c>
    </row>
    <row r="200" spans="1:24" s="371" customFormat="1" ht="15" customHeight="1">
      <c r="A200" s="866"/>
      <c r="B200" s="867"/>
      <c r="C200" s="868"/>
      <c r="D200" s="869"/>
      <c r="E200" s="866"/>
      <c r="F200" s="866"/>
      <c r="G200" s="867"/>
      <c r="H200" s="370">
        <v>5932640</v>
      </c>
      <c r="I200" s="370">
        <v>3496152</v>
      </c>
      <c r="J200" s="875" t="s">
        <v>2</v>
      </c>
      <c r="K200" s="871">
        <f t="shared" ref="K200:X200" si="480">K197+K199</f>
        <v>3578175</v>
      </c>
      <c r="L200" s="871">
        <f t="shared" si="480"/>
        <v>1141687</v>
      </c>
      <c r="M200" s="873">
        <f t="shared" si="480"/>
        <v>75170</v>
      </c>
      <c r="N200" s="873">
        <f t="shared" si="480"/>
        <v>1066517</v>
      </c>
      <c r="O200" s="871">
        <f t="shared" si="480"/>
        <v>2436488</v>
      </c>
      <c r="P200" s="871">
        <f t="shared" si="480"/>
        <v>0</v>
      </c>
      <c r="Q200" s="873">
        <f t="shared" si="480"/>
        <v>0</v>
      </c>
      <c r="R200" s="873">
        <f t="shared" si="480"/>
        <v>0</v>
      </c>
      <c r="S200" s="871">
        <f t="shared" si="480"/>
        <v>2436488</v>
      </c>
      <c r="T200" s="873">
        <f t="shared" si="480"/>
        <v>44506</v>
      </c>
      <c r="U200" s="873">
        <f t="shared" si="480"/>
        <v>2391982</v>
      </c>
      <c r="V200" s="871">
        <f t="shared" si="480"/>
        <v>0</v>
      </c>
      <c r="W200" s="873">
        <f t="shared" si="480"/>
        <v>0</v>
      </c>
      <c r="X200" s="873">
        <f t="shared" si="480"/>
        <v>0</v>
      </c>
    </row>
    <row r="201" spans="1:24" s="371" customFormat="1" ht="15" customHeight="1">
      <c r="A201" s="866"/>
      <c r="B201" s="867"/>
      <c r="C201" s="868"/>
      <c r="D201" s="869"/>
      <c r="E201" s="866"/>
      <c r="F201" s="866"/>
      <c r="G201" s="867"/>
      <c r="H201" s="370">
        <v>0</v>
      </c>
      <c r="I201" s="370">
        <v>0</v>
      </c>
      <c r="J201" s="876"/>
      <c r="K201" s="872"/>
      <c r="L201" s="872"/>
      <c r="M201" s="874"/>
      <c r="N201" s="874"/>
      <c r="O201" s="872"/>
      <c r="P201" s="872"/>
      <c r="Q201" s="874"/>
      <c r="R201" s="874"/>
      <c r="S201" s="872"/>
      <c r="T201" s="874"/>
      <c r="U201" s="874"/>
      <c r="V201" s="872"/>
      <c r="W201" s="874"/>
      <c r="X201" s="874"/>
    </row>
    <row r="202" spans="1:24" s="371" customFormat="1" ht="18.75" hidden="1" customHeight="1">
      <c r="A202" s="866">
        <v>36</v>
      </c>
      <c r="B202" s="867" t="s">
        <v>801</v>
      </c>
      <c r="C202" s="868" t="s">
        <v>43</v>
      </c>
      <c r="D202" s="869" t="s">
        <v>804</v>
      </c>
      <c r="E202" s="866" t="s">
        <v>721</v>
      </c>
      <c r="F202" s="866" t="s">
        <v>805</v>
      </c>
      <c r="G202" s="867" t="s">
        <v>726</v>
      </c>
      <c r="H202" s="370">
        <f>H203+H204+H205+H206</f>
        <v>13349070</v>
      </c>
      <c r="I202" s="370">
        <f>I203+I204+I205+I206</f>
        <v>9470856</v>
      </c>
      <c r="J202" s="875" t="s">
        <v>0</v>
      </c>
      <c r="K202" s="871">
        <f t="shared" ref="K202" si="481">L202+O202</f>
        <v>3878214</v>
      </c>
      <c r="L202" s="871">
        <f t="shared" ref="L202" si="482">M202+N202</f>
        <v>2336032</v>
      </c>
      <c r="M202" s="873">
        <v>50907</v>
      </c>
      <c r="N202" s="873">
        <v>2285125</v>
      </c>
      <c r="O202" s="871">
        <f t="shared" ref="O202" si="483">P202+S202+V202</f>
        <v>1542182</v>
      </c>
      <c r="P202" s="871">
        <f t="shared" ref="P202" si="484">Q202+R202</f>
        <v>0</v>
      </c>
      <c r="Q202" s="873">
        <v>0</v>
      </c>
      <c r="R202" s="873">
        <v>0</v>
      </c>
      <c r="S202" s="871">
        <f t="shared" ref="S202" si="485">T202+U202</f>
        <v>1542182</v>
      </c>
      <c r="T202" s="873">
        <v>8982</v>
      </c>
      <c r="U202" s="873">
        <v>1533200</v>
      </c>
      <c r="V202" s="871">
        <f t="shared" ref="V202" si="486">W202+X202</f>
        <v>0</v>
      </c>
      <c r="W202" s="873">
        <v>0</v>
      </c>
      <c r="X202" s="873">
        <v>0</v>
      </c>
    </row>
    <row r="203" spans="1:24" s="371" customFormat="1" ht="18.75" hidden="1" customHeight="1">
      <c r="A203" s="866"/>
      <c r="B203" s="867"/>
      <c r="C203" s="868"/>
      <c r="D203" s="869"/>
      <c r="E203" s="866"/>
      <c r="F203" s="866"/>
      <c r="G203" s="867"/>
      <c r="H203" s="370">
        <v>7423868</v>
      </c>
      <c r="I203" s="370">
        <v>5087836</v>
      </c>
      <c r="J203" s="876"/>
      <c r="K203" s="872"/>
      <c r="L203" s="872"/>
      <c r="M203" s="874"/>
      <c r="N203" s="874"/>
      <c r="O203" s="872"/>
      <c r="P203" s="872"/>
      <c r="Q203" s="874"/>
      <c r="R203" s="874"/>
      <c r="S203" s="872"/>
      <c r="T203" s="874"/>
      <c r="U203" s="874"/>
      <c r="V203" s="872"/>
      <c r="W203" s="874"/>
      <c r="X203" s="874"/>
    </row>
    <row r="204" spans="1:24" s="371" customFormat="1" ht="18.75" hidden="1" customHeight="1">
      <c r="A204" s="866"/>
      <c r="B204" s="867"/>
      <c r="C204" s="868"/>
      <c r="D204" s="869"/>
      <c r="E204" s="866"/>
      <c r="F204" s="866"/>
      <c r="G204" s="867"/>
      <c r="H204" s="370">
        <v>0</v>
      </c>
      <c r="I204" s="370">
        <v>0</v>
      </c>
      <c r="J204" s="370" t="s">
        <v>1</v>
      </c>
      <c r="K204" s="372">
        <f t="shared" ref="K204" si="487">L204+O204</f>
        <v>0</v>
      </c>
      <c r="L204" s="372">
        <f t="shared" ref="L204" si="488">M204+N204</f>
        <v>0</v>
      </c>
      <c r="M204" s="373">
        <v>0</v>
      </c>
      <c r="N204" s="373">
        <v>0</v>
      </c>
      <c r="O204" s="372">
        <f t="shared" ref="O204" si="489">P204+S204+V204</f>
        <v>0</v>
      </c>
      <c r="P204" s="372">
        <f t="shared" ref="P204" si="490">Q204+R204</f>
        <v>0</v>
      </c>
      <c r="Q204" s="373">
        <v>0</v>
      </c>
      <c r="R204" s="373">
        <v>0</v>
      </c>
      <c r="S204" s="372">
        <f t="shared" ref="S204" si="491">T204+U204</f>
        <v>0</v>
      </c>
      <c r="T204" s="373">
        <v>0</v>
      </c>
      <c r="U204" s="373">
        <v>0</v>
      </c>
      <c r="V204" s="372">
        <f t="shared" ref="V204" si="492">W204+X204</f>
        <v>0</v>
      </c>
      <c r="W204" s="373">
        <v>0</v>
      </c>
      <c r="X204" s="373">
        <v>0</v>
      </c>
    </row>
    <row r="205" spans="1:24" s="371" customFormat="1" ht="18.75" hidden="1" customHeight="1">
      <c r="A205" s="866"/>
      <c r="B205" s="867"/>
      <c r="C205" s="868"/>
      <c r="D205" s="869"/>
      <c r="E205" s="866"/>
      <c r="F205" s="866"/>
      <c r="G205" s="867"/>
      <c r="H205" s="370">
        <v>5925202</v>
      </c>
      <c r="I205" s="370">
        <v>4383020</v>
      </c>
      <c r="J205" s="875" t="s">
        <v>2</v>
      </c>
      <c r="K205" s="871">
        <f t="shared" ref="K205:X205" si="493">K202+K204</f>
        <v>3878214</v>
      </c>
      <c r="L205" s="871">
        <f t="shared" si="493"/>
        <v>2336032</v>
      </c>
      <c r="M205" s="873">
        <f t="shared" si="493"/>
        <v>50907</v>
      </c>
      <c r="N205" s="873">
        <f t="shared" si="493"/>
        <v>2285125</v>
      </c>
      <c r="O205" s="871">
        <f t="shared" si="493"/>
        <v>1542182</v>
      </c>
      <c r="P205" s="871">
        <f t="shared" si="493"/>
        <v>0</v>
      </c>
      <c r="Q205" s="873">
        <f t="shared" si="493"/>
        <v>0</v>
      </c>
      <c r="R205" s="873">
        <f t="shared" si="493"/>
        <v>0</v>
      </c>
      <c r="S205" s="871">
        <f t="shared" si="493"/>
        <v>1542182</v>
      </c>
      <c r="T205" s="873">
        <f t="shared" si="493"/>
        <v>8982</v>
      </c>
      <c r="U205" s="873">
        <f t="shared" si="493"/>
        <v>1533200</v>
      </c>
      <c r="V205" s="871">
        <f t="shared" si="493"/>
        <v>0</v>
      </c>
      <c r="W205" s="873">
        <f t="shared" si="493"/>
        <v>0</v>
      </c>
      <c r="X205" s="873">
        <f t="shared" si="493"/>
        <v>0</v>
      </c>
    </row>
    <row r="206" spans="1:24" s="371" customFormat="1" ht="18.75" hidden="1" customHeight="1">
      <c r="A206" s="866"/>
      <c r="B206" s="867"/>
      <c r="C206" s="868"/>
      <c r="D206" s="869"/>
      <c r="E206" s="866"/>
      <c r="F206" s="866"/>
      <c r="G206" s="867"/>
      <c r="H206" s="370">
        <v>0</v>
      </c>
      <c r="I206" s="370">
        <v>0</v>
      </c>
      <c r="J206" s="876"/>
      <c r="K206" s="872"/>
      <c r="L206" s="872"/>
      <c r="M206" s="874"/>
      <c r="N206" s="874"/>
      <c r="O206" s="872"/>
      <c r="P206" s="872"/>
      <c r="Q206" s="874"/>
      <c r="R206" s="874"/>
      <c r="S206" s="872"/>
      <c r="T206" s="874"/>
      <c r="U206" s="874"/>
      <c r="V206" s="872"/>
      <c r="W206" s="874"/>
      <c r="X206" s="874"/>
    </row>
    <row r="207" spans="1:24" s="371" customFormat="1" ht="15" hidden="1" customHeight="1">
      <c r="A207" s="866">
        <v>37</v>
      </c>
      <c r="B207" s="867" t="s">
        <v>806</v>
      </c>
      <c r="C207" s="868" t="s">
        <v>807</v>
      </c>
      <c r="D207" s="869" t="s">
        <v>808</v>
      </c>
      <c r="E207" s="866" t="s">
        <v>721</v>
      </c>
      <c r="F207" s="866" t="s">
        <v>794</v>
      </c>
      <c r="G207" s="867" t="s">
        <v>731</v>
      </c>
      <c r="H207" s="370">
        <f>H208+H209+H210+H211</f>
        <v>1484640</v>
      </c>
      <c r="I207" s="370">
        <f>I208+I209+I210+I211</f>
        <v>1273860</v>
      </c>
      <c r="J207" s="875" t="s">
        <v>0</v>
      </c>
      <c r="K207" s="871">
        <f t="shared" ref="K207" si="494">L207+O207</f>
        <v>210780</v>
      </c>
      <c r="L207" s="871">
        <f t="shared" ref="L207" si="495">M207+N207</f>
        <v>179163</v>
      </c>
      <c r="M207" s="873">
        <v>179163</v>
      </c>
      <c r="N207" s="873">
        <v>0</v>
      </c>
      <c r="O207" s="871">
        <f t="shared" ref="O207" si="496">P207+S207+V207</f>
        <v>31617</v>
      </c>
      <c r="P207" s="871">
        <f t="shared" ref="P207" si="497">Q207+R207</f>
        <v>21078</v>
      </c>
      <c r="Q207" s="873">
        <v>21078</v>
      </c>
      <c r="R207" s="873">
        <v>0</v>
      </c>
      <c r="S207" s="871">
        <f t="shared" ref="S207" si="498">T207+U207</f>
        <v>10539</v>
      </c>
      <c r="T207" s="873">
        <v>10539</v>
      </c>
      <c r="U207" s="873">
        <v>0</v>
      </c>
      <c r="V207" s="871">
        <f t="shared" ref="V207" si="499">W207+X207</f>
        <v>0</v>
      </c>
      <c r="W207" s="873">
        <v>0</v>
      </c>
      <c r="X207" s="873">
        <v>0</v>
      </c>
    </row>
    <row r="208" spans="1:24" s="371" customFormat="1" ht="15" hidden="1" customHeight="1">
      <c r="A208" s="866"/>
      <c r="B208" s="867"/>
      <c r="C208" s="868"/>
      <c r="D208" s="869"/>
      <c r="E208" s="866"/>
      <c r="F208" s="866"/>
      <c r="G208" s="867"/>
      <c r="H208" s="370">
        <v>1261944</v>
      </c>
      <c r="I208" s="370">
        <v>1082781</v>
      </c>
      <c r="J208" s="876"/>
      <c r="K208" s="872"/>
      <c r="L208" s="872"/>
      <c r="M208" s="874"/>
      <c r="N208" s="874"/>
      <c r="O208" s="872"/>
      <c r="P208" s="872"/>
      <c r="Q208" s="874"/>
      <c r="R208" s="874"/>
      <c r="S208" s="872"/>
      <c r="T208" s="874"/>
      <c r="U208" s="874"/>
      <c r="V208" s="872"/>
      <c r="W208" s="874"/>
      <c r="X208" s="874"/>
    </row>
    <row r="209" spans="1:24" s="371" customFormat="1" ht="15" hidden="1" customHeight="1">
      <c r="A209" s="866"/>
      <c r="B209" s="867"/>
      <c r="C209" s="868"/>
      <c r="D209" s="869"/>
      <c r="E209" s="866"/>
      <c r="F209" s="866"/>
      <c r="G209" s="867"/>
      <c r="H209" s="370">
        <v>148464</v>
      </c>
      <c r="I209" s="370">
        <v>127386</v>
      </c>
      <c r="J209" s="370" t="s">
        <v>1</v>
      </c>
      <c r="K209" s="372">
        <f t="shared" ref="K209" si="500">L209+O209</f>
        <v>0</v>
      </c>
      <c r="L209" s="372">
        <f t="shared" ref="L209" si="501">M209+N209</f>
        <v>0</v>
      </c>
      <c r="M209" s="373">
        <v>0</v>
      </c>
      <c r="N209" s="373">
        <v>0</v>
      </c>
      <c r="O209" s="372">
        <f t="shared" ref="O209" si="502">P209+S209+V209</f>
        <v>0</v>
      </c>
      <c r="P209" s="372">
        <f t="shared" ref="P209" si="503">Q209+R209</f>
        <v>0</v>
      </c>
      <c r="Q209" s="373">
        <v>0</v>
      </c>
      <c r="R209" s="373">
        <v>0</v>
      </c>
      <c r="S209" s="372">
        <f t="shared" ref="S209" si="504">T209+U209</f>
        <v>0</v>
      </c>
      <c r="T209" s="373">
        <v>0</v>
      </c>
      <c r="U209" s="373">
        <v>0</v>
      </c>
      <c r="V209" s="372">
        <f t="shared" ref="V209" si="505">W209+X209</f>
        <v>0</v>
      </c>
      <c r="W209" s="373">
        <v>0</v>
      </c>
      <c r="X209" s="373">
        <v>0</v>
      </c>
    </row>
    <row r="210" spans="1:24" s="371" customFormat="1" ht="15" hidden="1" customHeight="1">
      <c r="A210" s="866"/>
      <c r="B210" s="867"/>
      <c r="C210" s="868"/>
      <c r="D210" s="869"/>
      <c r="E210" s="866"/>
      <c r="F210" s="866"/>
      <c r="G210" s="867"/>
      <c r="H210" s="370">
        <v>74232</v>
      </c>
      <c r="I210" s="370">
        <v>63693</v>
      </c>
      <c r="J210" s="875" t="s">
        <v>2</v>
      </c>
      <c r="K210" s="871">
        <f t="shared" ref="K210:X210" si="506">K207+K209</f>
        <v>210780</v>
      </c>
      <c r="L210" s="871">
        <f t="shared" si="506"/>
        <v>179163</v>
      </c>
      <c r="M210" s="873">
        <f t="shared" si="506"/>
        <v>179163</v>
      </c>
      <c r="N210" s="873">
        <f t="shared" si="506"/>
        <v>0</v>
      </c>
      <c r="O210" s="871">
        <f t="shared" si="506"/>
        <v>31617</v>
      </c>
      <c r="P210" s="871">
        <f t="shared" si="506"/>
        <v>21078</v>
      </c>
      <c r="Q210" s="873">
        <f t="shared" si="506"/>
        <v>21078</v>
      </c>
      <c r="R210" s="873">
        <f t="shared" si="506"/>
        <v>0</v>
      </c>
      <c r="S210" s="871">
        <f t="shared" si="506"/>
        <v>10539</v>
      </c>
      <c r="T210" s="873">
        <f t="shared" si="506"/>
        <v>10539</v>
      </c>
      <c r="U210" s="873">
        <f t="shared" si="506"/>
        <v>0</v>
      </c>
      <c r="V210" s="871">
        <f t="shared" si="506"/>
        <v>0</v>
      </c>
      <c r="W210" s="873">
        <f t="shared" si="506"/>
        <v>0</v>
      </c>
      <c r="X210" s="873">
        <f t="shared" si="506"/>
        <v>0</v>
      </c>
    </row>
    <row r="211" spans="1:24" s="371" customFormat="1" ht="15" hidden="1" customHeight="1">
      <c r="A211" s="866"/>
      <c r="B211" s="867"/>
      <c r="C211" s="868"/>
      <c r="D211" s="869"/>
      <c r="E211" s="866"/>
      <c r="F211" s="866"/>
      <c r="G211" s="867"/>
      <c r="H211" s="370">
        <v>0</v>
      </c>
      <c r="I211" s="370">
        <v>0</v>
      </c>
      <c r="J211" s="876"/>
      <c r="K211" s="872"/>
      <c r="L211" s="872"/>
      <c r="M211" s="874"/>
      <c r="N211" s="874"/>
      <c r="O211" s="872"/>
      <c r="P211" s="872"/>
      <c r="Q211" s="874"/>
      <c r="R211" s="874"/>
      <c r="S211" s="872"/>
      <c r="T211" s="874"/>
      <c r="U211" s="874"/>
      <c r="V211" s="872"/>
      <c r="W211" s="874"/>
      <c r="X211" s="874"/>
    </row>
    <row r="212" spans="1:24" s="371" customFormat="1" ht="15" hidden="1" customHeight="1">
      <c r="A212" s="866">
        <v>38</v>
      </c>
      <c r="B212" s="877" t="s">
        <v>809</v>
      </c>
      <c r="C212" s="868" t="s">
        <v>810</v>
      </c>
      <c r="D212" s="883" t="s">
        <v>811</v>
      </c>
      <c r="E212" s="866" t="s">
        <v>812</v>
      </c>
      <c r="F212" s="886" t="s">
        <v>813</v>
      </c>
      <c r="G212" s="877" t="s">
        <v>731</v>
      </c>
      <c r="H212" s="370">
        <f>H213+H214+H215+H216</f>
        <v>8165504</v>
      </c>
      <c r="I212" s="370">
        <f>I213+I214+I215+I216</f>
        <v>3098955</v>
      </c>
      <c r="J212" s="875" t="s">
        <v>0</v>
      </c>
      <c r="K212" s="871">
        <f t="shared" ref="K212" si="507">L212+O212</f>
        <v>5066549</v>
      </c>
      <c r="L212" s="871">
        <f t="shared" ref="L212" si="508">M212+N212</f>
        <v>4876014</v>
      </c>
      <c r="M212" s="873">
        <v>4876014</v>
      </c>
      <c r="N212" s="873">
        <v>0</v>
      </c>
      <c r="O212" s="871">
        <f t="shared" ref="O212" si="509">P212+S212+V212</f>
        <v>190535</v>
      </c>
      <c r="P212" s="871">
        <f t="shared" ref="P212" si="510">Q212+R212</f>
        <v>190535</v>
      </c>
      <c r="Q212" s="873">
        <v>190535</v>
      </c>
      <c r="R212" s="873">
        <v>0</v>
      </c>
      <c r="S212" s="871">
        <f t="shared" ref="S212" si="511">T212+U212</f>
        <v>0</v>
      </c>
      <c r="T212" s="873">
        <v>0</v>
      </c>
      <c r="U212" s="873">
        <v>0</v>
      </c>
      <c r="V212" s="871">
        <f t="shared" ref="V212" si="512">W212+X212</f>
        <v>0</v>
      </c>
      <c r="W212" s="873">
        <v>0</v>
      </c>
      <c r="X212" s="873">
        <v>0</v>
      </c>
    </row>
    <row r="213" spans="1:24" s="371" customFormat="1" ht="15" hidden="1" customHeight="1">
      <c r="A213" s="866"/>
      <c r="B213" s="878"/>
      <c r="C213" s="868"/>
      <c r="D213" s="884"/>
      <c r="E213" s="866"/>
      <c r="F213" s="887"/>
      <c r="G213" s="878"/>
      <c r="H213" s="370">
        <v>7648763</v>
      </c>
      <c r="I213" s="370">
        <v>2772749</v>
      </c>
      <c r="J213" s="876"/>
      <c r="K213" s="872"/>
      <c r="L213" s="872"/>
      <c r="M213" s="874"/>
      <c r="N213" s="874"/>
      <c r="O213" s="872"/>
      <c r="P213" s="872"/>
      <c r="Q213" s="874"/>
      <c r="R213" s="874"/>
      <c r="S213" s="872"/>
      <c r="T213" s="874"/>
      <c r="U213" s="874"/>
      <c r="V213" s="872"/>
      <c r="W213" s="874"/>
      <c r="X213" s="874"/>
    </row>
    <row r="214" spans="1:24" s="371" customFormat="1" ht="15" hidden="1" customHeight="1">
      <c r="A214" s="866"/>
      <c r="B214" s="878"/>
      <c r="C214" s="868"/>
      <c r="D214" s="884"/>
      <c r="E214" s="866"/>
      <c r="F214" s="887"/>
      <c r="G214" s="878"/>
      <c r="H214" s="370">
        <v>516741</v>
      </c>
      <c r="I214" s="370">
        <v>326206</v>
      </c>
      <c r="J214" s="370" t="s">
        <v>1</v>
      </c>
      <c r="K214" s="372">
        <f t="shared" ref="K214" si="513">L214+O214</f>
        <v>0</v>
      </c>
      <c r="L214" s="372">
        <f t="shared" ref="L214" si="514">M214+N214</f>
        <v>0</v>
      </c>
      <c r="M214" s="373">
        <v>0</v>
      </c>
      <c r="N214" s="373">
        <v>0</v>
      </c>
      <c r="O214" s="372">
        <f t="shared" ref="O214" si="515">P214+S214+V214</f>
        <v>0</v>
      </c>
      <c r="P214" s="372">
        <f t="shared" ref="P214" si="516">Q214+R214</f>
        <v>0</v>
      </c>
      <c r="Q214" s="373">
        <v>0</v>
      </c>
      <c r="R214" s="373">
        <v>0</v>
      </c>
      <c r="S214" s="372">
        <f t="shared" ref="S214" si="517">T214+U214</f>
        <v>0</v>
      </c>
      <c r="T214" s="373">
        <v>0</v>
      </c>
      <c r="U214" s="373">
        <v>0</v>
      </c>
      <c r="V214" s="372">
        <f t="shared" ref="V214" si="518">W214+X214</f>
        <v>0</v>
      </c>
      <c r="W214" s="373">
        <v>0</v>
      </c>
      <c r="X214" s="373">
        <v>0</v>
      </c>
    </row>
    <row r="215" spans="1:24" s="371" customFormat="1" ht="15" hidden="1" customHeight="1">
      <c r="A215" s="866"/>
      <c r="B215" s="878"/>
      <c r="C215" s="868"/>
      <c r="D215" s="884"/>
      <c r="E215" s="866"/>
      <c r="F215" s="887"/>
      <c r="G215" s="878"/>
      <c r="H215" s="370">
        <v>0</v>
      </c>
      <c r="I215" s="370">
        <v>0</v>
      </c>
      <c r="J215" s="875" t="s">
        <v>2</v>
      </c>
      <c r="K215" s="871">
        <f t="shared" ref="K215:X215" si="519">K212+K214</f>
        <v>5066549</v>
      </c>
      <c r="L215" s="871">
        <f t="shared" si="519"/>
        <v>4876014</v>
      </c>
      <c r="M215" s="873">
        <f t="shared" si="519"/>
        <v>4876014</v>
      </c>
      <c r="N215" s="873">
        <f t="shared" si="519"/>
        <v>0</v>
      </c>
      <c r="O215" s="871">
        <f t="shared" si="519"/>
        <v>190535</v>
      </c>
      <c r="P215" s="871">
        <f t="shared" si="519"/>
        <v>190535</v>
      </c>
      <c r="Q215" s="873">
        <f t="shared" si="519"/>
        <v>190535</v>
      </c>
      <c r="R215" s="873">
        <f t="shared" si="519"/>
        <v>0</v>
      </c>
      <c r="S215" s="871">
        <f t="shared" si="519"/>
        <v>0</v>
      </c>
      <c r="T215" s="873">
        <f t="shared" si="519"/>
        <v>0</v>
      </c>
      <c r="U215" s="873">
        <f t="shared" si="519"/>
        <v>0</v>
      </c>
      <c r="V215" s="871">
        <f t="shared" si="519"/>
        <v>0</v>
      </c>
      <c r="W215" s="873">
        <f t="shared" si="519"/>
        <v>0</v>
      </c>
      <c r="X215" s="873">
        <f t="shared" si="519"/>
        <v>0</v>
      </c>
    </row>
    <row r="216" spans="1:24" s="371" customFormat="1" ht="15" hidden="1" customHeight="1">
      <c r="A216" s="866"/>
      <c r="B216" s="879"/>
      <c r="C216" s="868"/>
      <c r="D216" s="885"/>
      <c r="E216" s="866"/>
      <c r="F216" s="888"/>
      <c r="G216" s="879"/>
      <c r="H216" s="370">
        <v>0</v>
      </c>
      <c r="I216" s="370">
        <v>0</v>
      </c>
      <c r="J216" s="876"/>
      <c r="K216" s="872"/>
      <c r="L216" s="872"/>
      <c r="M216" s="874"/>
      <c r="N216" s="874"/>
      <c r="O216" s="872"/>
      <c r="P216" s="872"/>
      <c r="Q216" s="874"/>
      <c r="R216" s="874"/>
      <c r="S216" s="872"/>
      <c r="T216" s="874"/>
      <c r="U216" s="874"/>
      <c r="V216" s="872"/>
      <c r="W216" s="874"/>
      <c r="X216" s="874"/>
    </row>
    <row r="217" spans="1:24" s="371" customFormat="1" ht="15" hidden="1" customHeight="1">
      <c r="A217" s="866">
        <v>39</v>
      </c>
      <c r="B217" s="889" t="s">
        <v>814</v>
      </c>
      <c r="C217" s="868" t="s">
        <v>815</v>
      </c>
      <c r="D217" s="883" t="s">
        <v>816</v>
      </c>
      <c r="E217" s="866" t="s">
        <v>721</v>
      </c>
      <c r="F217" s="886" t="s">
        <v>817</v>
      </c>
      <c r="G217" s="877" t="s">
        <v>763</v>
      </c>
      <c r="H217" s="370">
        <f>H218+H219+H220+H221</f>
        <v>14456200</v>
      </c>
      <c r="I217" s="370">
        <f>I218+I219+I220+I221</f>
        <v>11531185</v>
      </c>
      <c r="J217" s="875" t="s">
        <v>0</v>
      </c>
      <c r="K217" s="871">
        <f t="shared" ref="K217" si="520">L217+O217</f>
        <v>2925015</v>
      </c>
      <c r="L217" s="871">
        <f t="shared" ref="L217" si="521">M217+N217</f>
        <v>2486263</v>
      </c>
      <c r="M217" s="873">
        <v>2486263</v>
      </c>
      <c r="N217" s="873">
        <v>0</v>
      </c>
      <c r="O217" s="871">
        <f t="shared" ref="O217" si="522">P217+S217+V217</f>
        <v>438752</v>
      </c>
      <c r="P217" s="871">
        <f t="shared" ref="P217" si="523">Q217+R217</f>
        <v>133001</v>
      </c>
      <c r="Q217" s="873">
        <v>133001</v>
      </c>
      <c r="R217" s="873">
        <v>0</v>
      </c>
      <c r="S217" s="871">
        <f t="shared" ref="S217" si="524">T217+U217</f>
        <v>305751</v>
      </c>
      <c r="T217" s="873">
        <v>305751</v>
      </c>
      <c r="U217" s="873">
        <v>0</v>
      </c>
      <c r="V217" s="871">
        <f t="shared" ref="V217" si="525">W217+X217</f>
        <v>0</v>
      </c>
      <c r="W217" s="873">
        <v>0</v>
      </c>
      <c r="X217" s="873">
        <v>0</v>
      </c>
    </row>
    <row r="218" spans="1:24" s="371" customFormat="1" ht="15" hidden="1" customHeight="1">
      <c r="A218" s="866"/>
      <c r="B218" s="881"/>
      <c r="C218" s="868"/>
      <c r="D218" s="884"/>
      <c r="E218" s="866"/>
      <c r="F218" s="887"/>
      <c r="G218" s="878"/>
      <c r="H218" s="370">
        <v>12287770</v>
      </c>
      <c r="I218" s="370">
        <v>9801507</v>
      </c>
      <c r="J218" s="876"/>
      <c r="K218" s="872"/>
      <c r="L218" s="872"/>
      <c r="M218" s="874"/>
      <c r="N218" s="874"/>
      <c r="O218" s="872"/>
      <c r="P218" s="872"/>
      <c r="Q218" s="874"/>
      <c r="R218" s="874"/>
      <c r="S218" s="872"/>
      <c r="T218" s="874"/>
      <c r="U218" s="874"/>
      <c r="V218" s="872"/>
      <c r="W218" s="874"/>
      <c r="X218" s="874"/>
    </row>
    <row r="219" spans="1:24" s="371" customFormat="1" ht="15" hidden="1" customHeight="1">
      <c r="A219" s="866"/>
      <c r="B219" s="881"/>
      <c r="C219" s="868"/>
      <c r="D219" s="884"/>
      <c r="E219" s="866"/>
      <c r="F219" s="887"/>
      <c r="G219" s="878"/>
      <c r="H219" s="370">
        <v>1286120</v>
      </c>
      <c r="I219" s="370">
        <v>1153119</v>
      </c>
      <c r="J219" s="370" t="s">
        <v>1</v>
      </c>
      <c r="K219" s="372">
        <f t="shared" ref="K219" si="526">L219+O219</f>
        <v>0</v>
      </c>
      <c r="L219" s="372">
        <f t="shared" ref="L219" si="527">M219+N219</f>
        <v>0</v>
      </c>
      <c r="M219" s="373">
        <v>0</v>
      </c>
      <c r="N219" s="373">
        <v>0</v>
      </c>
      <c r="O219" s="372">
        <f t="shared" ref="O219" si="528">P219+S219+V219</f>
        <v>0</v>
      </c>
      <c r="P219" s="372">
        <f t="shared" ref="P219" si="529">Q219+R219</f>
        <v>0</v>
      </c>
      <c r="Q219" s="373">
        <v>0</v>
      </c>
      <c r="R219" s="373">
        <v>0</v>
      </c>
      <c r="S219" s="372">
        <f t="shared" ref="S219" si="530">T219+U219</f>
        <v>0</v>
      </c>
      <c r="T219" s="373">
        <v>0</v>
      </c>
      <c r="U219" s="373">
        <v>0</v>
      </c>
      <c r="V219" s="372">
        <f t="shared" ref="V219" si="531">W219+X219</f>
        <v>0</v>
      </c>
      <c r="W219" s="373">
        <v>0</v>
      </c>
      <c r="X219" s="373">
        <v>0</v>
      </c>
    </row>
    <row r="220" spans="1:24" s="371" customFormat="1" ht="15" hidden="1" customHeight="1">
      <c r="A220" s="866"/>
      <c r="B220" s="881"/>
      <c r="C220" s="868"/>
      <c r="D220" s="884"/>
      <c r="E220" s="866"/>
      <c r="F220" s="887"/>
      <c r="G220" s="878"/>
      <c r="H220" s="370">
        <v>882310</v>
      </c>
      <c r="I220" s="370">
        <v>576559</v>
      </c>
      <c r="J220" s="875" t="s">
        <v>2</v>
      </c>
      <c r="K220" s="871">
        <f t="shared" ref="K220:X220" si="532">K217+K219</f>
        <v>2925015</v>
      </c>
      <c r="L220" s="871">
        <f t="shared" si="532"/>
        <v>2486263</v>
      </c>
      <c r="M220" s="873">
        <f t="shared" si="532"/>
        <v>2486263</v>
      </c>
      <c r="N220" s="873">
        <f t="shared" si="532"/>
        <v>0</v>
      </c>
      <c r="O220" s="871">
        <f t="shared" si="532"/>
        <v>438752</v>
      </c>
      <c r="P220" s="871">
        <f t="shared" si="532"/>
        <v>133001</v>
      </c>
      <c r="Q220" s="873">
        <f t="shared" si="532"/>
        <v>133001</v>
      </c>
      <c r="R220" s="873">
        <f t="shared" si="532"/>
        <v>0</v>
      </c>
      <c r="S220" s="871">
        <f t="shared" si="532"/>
        <v>305751</v>
      </c>
      <c r="T220" s="873">
        <f t="shared" si="532"/>
        <v>305751</v>
      </c>
      <c r="U220" s="873">
        <f t="shared" si="532"/>
        <v>0</v>
      </c>
      <c r="V220" s="871">
        <f t="shared" si="532"/>
        <v>0</v>
      </c>
      <c r="W220" s="873">
        <f t="shared" si="532"/>
        <v>0</v>
      </c>
      <c r="X220" s="873">
        <f t="shared" si="532"/>
        <v>0</v>
      </c>
    </row>
    <row r="221" spans="1:24" s="371" customFormat="1" ht="15" hidden="1" customHeight="1">
      <c r="A221" s="866"/>
      <c r="B221" s="882"/>
      <c r="C221" s="868"/>
      <c r="D221" s="885"/>
      <c r="E221" s="866"/>
      <c r="F221" s="888"/>
      <c r="G221" s="879"/>
      <c r="H221" s="370">
        <v>0</v>
      </c>
      <c r="I221" s="370">
        <v>0</v>
      </c>
      <c r="J221" s="876"/>
      <c r="K221" s="872"/>
      <c r="L221" s="872"/>
      <c r="M221" s="874"/>
      <c r="N221" s="874"/>
      <c r="O221" s="872"/>
      <c r="P221" s="872"/>
      <c r="Q221" s="874"/>
      <c r="R221" s="874"/>
      <c r="S221" s="872"/>
      <c r="T221" s="874"/>
      <c r="U221" s="874"/>
      <c r="V221" s="872"/>
      <c r="W221" s="874"/>
      <c r="X221" s="874"/>
    </row>
    <row r="222" spans="1:24" s="371" customFormat="1" ht="15" customHeight="1">
      <c r="A222" s="866">
        <v>16</v>
      </c>
      <c r="B222" s="889" t="s">
        <v>814</v>
      </c>
      <c r="C222" s="868" t="s">
        <v>815</v>
      </c>
      <c r="D222" s="897" t="s">
        <v>818</v>
      </c>
      <c r="E222" s="894" t="s">
        <v>721</v>
      </c>
      <c r="F222" s="900" t="s">
        <v>817</v>
      </c>
      <c r="G222" s="877" t="s">
        <v>278</v>
      </c>
      <c r="H222" s="370">
        <f>H223+H224+H225+H226</f>
        <v>25739000</v>
      </c>
      <c r="I222" s="370">
        <f>I223+I224+I225+I226</f>
        <v>15921476</v>
      </c>
      <c r="J222" s="875" t="s">
        <v>0</v>
      </c>
      <c r="K222" s="871">
        <f t="shared" ref="K222" si="533">L222+O222</f>
        <v>10417524</v>
      </c>
      <c r="L222" s="871">
        <f t="shared" ref="L222" si="534">M222+N222</f>
        <v>8854896</v>
      </c>
      <c r="M222" s="873">
        <v>8854896</v>
      </c>
      <c r="N222" s="873">
        <v>0</v>
      </c>
      <c r="O222" s="871">
        <f t="shared" ref="O222" si="535">P222+S222+V222</f>
        <v>1562628</v>
      </c>
      <c r="P222" s="871">
        <f t="shared" ref="P222" si="536">Q222+R222</f>
        <v>1562628</v>
      </c>
      <c r="Q222" s="873">
        <v>1562628</v>
      </c>
      <c r="R222" s="873">
        <v>0</v>
      </c>
      <c r="S222" s="871">
        <f t="shared" ref="S222" si="537">T222+U222</f>
        <v>0</v>
      </c>
      <c r="T222" s="873">
        <v>0</v>
      </c>
      <c r="U222" s="873">
        <v>0</v>
      </c>
      <c r="V222" s="871">
        <f t="shared" ref="V222" si="538">W222+X222</f>
        <v>0</v>
      </c>
      <c r="W222" s="873">
        <v>0</v>
      </c>
      <c r="X222" s="873">
        <v>0</v>
      </c>
    </row>
    <row r="223" spans="1:24" s="371" customFormat="1" ht="15" customHeight="1">
      <c r="A223" s="866"/>
      <c r="B223" s="881"/>
      <c r="C223" s="868"/>
      <c r="D223" s="898"/>
      <c r="E223" s="894"/>
      <c r="F223" s="901"/>
      <c r="G223" s="878"/>
      <c r="H223" s="370">
        <v>22388150</v>
      </c>
      <c r="I223" s="370">
        <v>13533254</v>
      </c>
      <c r="J223" s="876"/>
      <c r="K223" s="872"/>
      <c r="L223" s="872"/>
      <c r="M223" s="874"/>
      <c r="N223" s="874"/>
      <c r="O223" s="872"/>
      <c r="P223" s="872"/>
      <c r="Q223" s="874"/>
      <c r="R223" s="874"/>
      <c r="S223" s="872"/>
      <c r="T223" s="874"/>
      <c r="U223" s="874"/>
      <c r="V223" s="872"/>
      <c r="W223" s="874"/>
      <c r="X223" s="874"/>
    </row>
    <row r="224" spans="1:24" s="371" customFormat="1" ht="15" customHeight="1">
      <c r="A224" s="866"/>
      <c r="B224" s="881"/>
      <c r="C224" s="868"/>
      <c r="D224" s="898"/>
      <c r="E224" s="894"/>
      <c r="F224" s="901"/>
      <c r="G224" s="878"/>
      <c r="H224" s="370">
        <v>3050850</v>
      </c>
      <c r="I224" s="370">
        <v>2388222</v>
      </c>
      <c r="J224" s="370" t="s">
        <v>1</v>
      </c>
      <c r="K224" s="372">
        <f t="shared" ref="K224" si="539">L224+O224</f>
        <v>-600000</v>
      </c>
      <c r="L224" s="372">
        <f t="shared" ref="L224" si="540">M224+N224</f>
        <v>0</v>
      </c>
      <c r="M224" s="373">
        <v>0</v>
      </c>
      <c r="N224" s="373">
        <v>0</v>
      </c>
      <c r="O224" s="372">
        <f t="shared" ref="O224" si="541">P224+S224+V224</f>
        <v>-600000</v>
      </c>
      <c r="P224" s="372">
        <f t="shared" ref="P224" si="542">Q224+R224</f>
        <v>-900000</v>
      </c>
      <c r="Q224" s="373">
        <v>-900000</v>
      </c>
      <c r="R224" s="373">
        <v>0</v>
      </c>
      <c r="S224" s="372">
        <f t="shared" ref="S224" si="543">T224+U224</f>
        <v>300000</v>
      </c>
      <c r="T224" s="373">
        <v>300000</v>
      </c>
      <c r="U224" s="373">
        <v>0</v>
      </c>
      <c r="V224" s="372">
        <f t="shared" ref="V224" si="544">W224+X224</f>
        <v>0</v>
      </c>
      <c r="W224" s="373">
        <v>0</v>
      </c>
      <c r="X224" s="373">
        <v>0</v>
      </c>
    </row>
    <row r="225" spans="1:24" s="371" customFormat="1" ht="15" customHeight="1">
      <c r="A225" s="866"/>
      <c r="B225" s="881"/>
      <c r="C225" s="868"/>
      <c r="D225" s="898"/>
      <c r="E225" s="894"/>
      <c r="F225" s="901"/>
      <c r="G225" s="878"/>
      <c r="H225" s="370">
        <v>300000</v>
      </c>
      <c r="I225" s="370">
        <v>0</v>
      </c>
      <c r="J225" s="875" t="s">
        <v>2</v>
      </c>
      <c r="K225" s="871">
        <f t="shared" ref="K225:X225" si="545">K222+K224</f>
        <v>9817524</v>
      </c>
      <c r="L225" s="871">
        <f t="shared" si="545"/>
        <v>8854896</v>
      </c>
      <c r="M225" s="873">
        <f t="shared" si="545"/>
        <v>8854896</v>
      </c>
      <c r="N225" s="873">
        <f t="shared" si="545"/>
        <v>0</v>
      </c>
      <c r="O225" s="871">
        <f t="shared" si="545"/>
        <v>962628</v>
      </c>
      <c r="P225" s="871">
        <f t="shared" si="545"/>
        <v>662628</v>
      </c>
      <c r="Q225" s="873">
        <f t="shared" si="545"/>
        <v>662628</v>
      </c>
      <c r="R225" s="873">
        <f t="shared" si="545"/>
        <v>0</v>
      </c>
      <c r="S225" s="871">
        <f t="shared" si="545"/>
        <v>300000</v>
      </c>
      <c r="T225" s="873">
        <f t="shared" si="545"/>
        <v>300000</v>
      </c>
      <c r="U225" s="873">
        <f t="shared" si="545"/>
        <v>0</v>
      </c>
      <c r="V225" s="871">
        <f t="shared" si="545"/>
        <v>0</v>
      </c>
      <c r="W225" s="873">
        <f t="shared" si="545"/>
        <v>0</v>
      </c>
      <c r="X225" s="873">
        <f t="shared" si="545"/>
        <v>0</v>
      </c>
    </row>
    <row r="226" spans="1:24" s="371" customFormat="1" ht="15" customHeight="1">
      <c r="A226" s="866"/>
      <c r="B226" s="882"/>
      <c r="C226" s="868"/>
      <c r="D226" s="899"/>
      <c r="E226" s="894"/>
      <c r="F226" s="902"/>
      <c r="G226" s="879"/>
      <c r="H226" s="370">
        <v>0</v>
      </c>
      <c r="I226" s="370">
        <v>0</v>
      </c>
      <c r="J226" s="876"/>
      <c r="K226" s="872"/>
      <c r="L226" s="872"/>
      <c r="M226" s="874"/>
      <c r="N226" s="874"/>
      <c r="O226" s="872"/>
      <c r="P226" s="872"/>
      <c r="Q226" s="874"/>
      <c r="R226" s="874"/>
      <c r="S226" s="872"/>
      <c r="T226" s="874"/>
      <c r="U226" s="874"/>
      <c r="V226" s="872"/>
      <c r="W226" s="874"/>
      <c r="X226" s="874"/>
    </row>
    <row r="227" spans="1:24" s="371" customFormat="1" ht="15" hidden="1" customHeight="1">
      <c r="A227" s="866">
        <v>41</v>
      </c>
      <c r="B227" s="877" t="s">
        <v>819</v>
      </c>
      <c r="C227" s="868" t="s">
        <v>815</v>
      </c>
      <c r="D227" s="883" t="s">
        <v>820</v>
      </c>
      <c r="E227" s="866" t="s">
        <v>812</v>
      </c>
      <c r="F227" s="886" t="s">
        <v>821</v>
      </c>
      <c r="G227" s="877" t="s">
        <v>731</v>
      </c>
      <c r="H227" s="370">
        <f>H228+H229+H230+H231</f>
        <v>18620712</v>
      </c>
      <c r="I227" s="370">
        <f>I228+I229+I230+I231</f>
        <v>11007951</v>
      </c>
      <c r="J227" s="875" t="s">
        <v>0</v>
      </c>
      <c r="K227" s="871">
        <f t="shared" ref="K227" si="546">L227+O227</f>
        <v>7612761</v>
      </c>
      <c r="L227" s="871">
        <f t="shared" ref="L227" si="547">M227+N227</f>
        <v>7189830</v>
      </c>
      <c r="M227" s="873">
        <v>7189830</v>
      </c>
      <c r="N227" s="873">
        <v>0</v>
      </c>
      <c r="O227" s="871">
        <f t="shared" ref="O227" si="548">P227+S227+V227</f>
        <v>422931</v>
      </c>
      <c r="P227" s="871">
        <f t="shared" ref="P227" si="549">Q227+R227</f>
        <v>422931</v>
      </c>
      <c r="Q227" s="873">
        <v>422931</v>
      </c>
      <c r="R227" s="873">
        <v>0</v>
      </c>
      <c r="S227" s="871">
        <f t="shared" ref="S227" si="550">T227+U227</f>
        <v>0</v>
      </c>
      <c r="T227" s="873">
        <v>0</v>
      </c>
      <c r="U227" s="873">
        <v>0</v>
      </c>
      <c r="V227" s="871">
        <f t="shared" ref="V227" si="551">W227+X227</f>
        <v>0</v>
      </c>
      <c r="W227" s="873">
        <v>0</v>
      </c>
      <c r="X227" s="873">
        <v>0</v>
      </c>
    </row>
    <row r="228" spans="1:24" s="371" customFormat="1" ht="15" hidden="1" customHeight="1">
      <c r="A228" s="866"/>
      <c r="B228" s="878"/>
      <c r="C228" s="868"/>
      <c r="D228" s="884"/>
      <c r="E228" s="866"/>
      <c r="F228" s="887"/>
      <c r="G228" s="878"/>
      <c r="H228" s="370">
        <v>17586228</v>
      </c>
      <c r="I228" s="370">
        <v>10396398</v>
      </c>
      <c r="J228" s="876"/>
      <c r="K228" s="872"/>
      <c r="L228" s="872"/>
      <c r="M228" s="874"/>
      <c r="N228" s="874"/>
      <c r="O228" s="872"/>
      <c r="P228" s="872"/>
      <c r="Q228" s="874"/>
      <c r="R228" s="874"/>
      <c r="S228" s="872"/>
      <c r="T228" s="874"/>
      <c r="U228" s="874"/>
      <c r="V228" s="872"/>
      <c r="W228" s="874"/>
      <c r="X228" s="874"/>
    </row>
    <row r="229" spans="1:24" s="371" customFormat="1" ht="15" hidden="1" customHeight="1">
      <c r="A229" s="866"/>
      <c r="B229" s="878"/>
      <c r="C229" s="868"/>
      <c r="D229" s="884"/>
      <c r="E229" s="866"/>
      <c r="F229" s="887"/>
      <c r="G229" s="878"/>
      <c r="H229" s="370">
        <v>1034484</v>
      </c>
      <c r="I229" s="370">
        <v>611553</v>
      </c>
      <c r="J229" s="370" t="s">
        <v>1</v>
      </c>
      <c r="K229" s="372">
        <f t="shared" ref="K229" si="552">L229+O229</f>
        <v>0</v>
      </c>
      <c r="L229" s="372">
        <f t="shared" ref="L229" si="553">M229+N229</f>
        <v>0</v>
      </c>
      <c r="M229" s="373">
        <v>0</v>
      </c>
      <c r="N229" s="373">
        <v>0</v>
      </c>
      <c r="O229" s="372">
        <f t="shared" ref="O229" si="554">P229+S229+V229</f>
        <v>0</v>
      </c>
      <c r="P229" s="372">
        <f t="shared" ref="P229" si="555">Q229+R229</f>
        <v>0</v>
      </c>
      <c r="Q229" s="373">
        <v>0</v>
      </c>
      <c r="R229" s="373">
        <v>0</v>
      </c>
      <c r="S229" s="372">
        <f t="shared" ref="S229" si="556">T229+U229</f>
        <v>0</v>
      </c>
      <c r="T229" s="373">
        <v>0</v>
      </c>
      <c r="U229" s="373">
        <v>0</v>
      </c>
      <c r="V229" s="372">
        <f t="shared" ref="V229" si="557">W229+X229</f>
        <v>0</v>
      </c>
      <c r="W229" s="373">
        <v>0</v>
      </c>
      <c r="X229" s="373">
        <v>0</v>
      </c>
    </row>
    <row r="230" spans="1:24" s="371" customFormat="1" ht="15" hidden="1" customHeight="1">
      <c r="A230" s="866"/>
      <c r="B230" s="878"/>
      <c r="C230" s="868"/>
      <c r="D230" s="884"/>
      <c r="E230" s="866"/>
      <c r="F230" s="887"/>
      <c r="G230" s="878"/>
      <c r="H230" s="370">
        <v>0</v>
      </c>
      <c r="I230" s="370">
        <v>0</v>
      </c>
      <c r="J230" s="875" t="s">
        <v>2</v>
      </c>
      <c r="K230" s="871">
        <f t="shared" ref="K230:X230" si="558">K227+K229</f>
        <v>7612761</v>
      </c>
      <c r="L230" s="871">
        <f t="shared" si="558"/>
        <v>7189830</v>
      </c>
      <c r="M230" s="873">
        <f t="shared" si="558"/>
        <v>7189830</v>
      </c>
      <c r="N230" s="873">
        <f t="shared" si="558"/>
        <v>0</v>
      </c>
      <c r="O230" s="871">
        <f t="shared" si="558"/>
        <v>422931</v>
      </c>
      <c r="P230" s="871">
        <f t="shared" si="558"/>
        <v>422931</v>
      </c>
      <c r="Q230" s="873">
        <f t="shared" si="558"/>
        <v>422931</v>
      </c>
      <c r="R230" s="873">
        <f t="shared" si="558"/>
        <v>0</v>
      </c>
      <c r="S230" s="871">
        <f t="shared" si="558"/>
        <v>0</v>
      </c>
      <c r="T230" s="873">
        <f t="shared" si="558"/>
        <v>0</v>
      </c>
      <c r="U230" s="873">
        <f t="shared" si="558"/>
        <v>0</v>
      </c>
      <c r="V230" s="871">
        <f t="shared" si="558"/>
        <v>0</v>
      </c>
      <c r="W230" s="873">
        <f t="shared" si="558"/>
        <v>0</v>
      </c>
      <c r="X230" s="873">
        <f t="shared" si="558"/>
        <v>0</v>
      </c>
    </row>
    <row r="231" spans="1:24" s="371" customFormat="1" ht="15" hidden="1" customHeight="1">
      <c r="A231" s="866"/>
      <c r="B231" s="879"/>
      <c r="C231" s="868"/>
      <c r="D231" s="885"/>
      <c r="E231" s="866"/>
      <c r="F231" s="888"/>
      <c r="G231" s="879"/>
      <c r="H231" s="370">
        <v>0</v>
      </c>
      <c r="I231" s="370">
        <v>0</v>
      </c>
      <c r="J231" s="876"/>
      <c r="K231" s="872"/>
      <c r="L231" s="872"/>
      <c r="M231" s="874"/>
      <c r="N231" s="874"/>
      <c r="O231" s="872"/>
      <c r="P231" s="872"/>
      <c r="Q231" s="874"/>
      <c r="R231" s="874"/>
      <c r="S231" s="872"/>
      <c r="T231" s="874"/>
      <c r="U231" s="874"/>
      <c r="V231" s="872"/>
      <c r="W231" s="874"/>
      <c r="X231" s="874"/>
    </row>
    <row r="232" spans="1:24" s="371" customFormat="1" ht="18.75" hidden="1" customHeight="1">
      <c r="A232" s="866">
        <v>42</v>
      </c>
      <c r="B232" s="877" t="s">
        <v>819</v>
      </c>
      <c r="C232" s="868" t="s">
        <v>815</v>
      </c>
      <c r="D232" s="883" t="s">
        <v>822</v>
      </c>
      <c r="E232" s="866" t="s">
        <v>812</v>
      </c>
      <c r="F232" s="886" t="s">
        <v>813</v>
      </c>
      <c r="G232" s="877" t="s">
        <v>763</v>
      </c>
      <c r="H232" s="370">
        <f>H233+H234+H235+H236</f>
        <v>19801420</v>
      </c>
      <c r="I232" s="370">
        <f>I233+I234+I235+I236</f>
        <v>6286894</v>
      </c>
      <c r="J232" s="875" t="s">
        <v>0</v>
      </c>
      <c r="K232" s="871">
        <f t="shared" ref="K232" si="559">L232+O232</f>
        <v>13514526</v>
      </c>
      <c r="L232" s="871">
        <f t="shared" ref="L232" si="560">M232+N232</f>
        <v>13514526</v>
      </c>
      <c r="M232" s="873">
        <v>13514526</v>
      </c>
      <c r="N232" s="873">
        <v>0</v>
      </c>
      <c r="O232" s="871">
        <f t="shared" ref="O232" si="561">P232+S232+V232</f>
        <v>0</v>
      </c>
      <c r="P232" s="871">
        <f t="shared" ref="P232" si="562">Q232+R232</f>
        <v>0</v>
      </c>
      <c r="Q232" s="873">
        <v>0</v>
      </c>
      <c r="R232" s="873">
        <v>0</v>
      </c>
      <c r="S232" s="871">
        <f t="shared" ref="S232" si="563">T232+U232</f>
        <v>0</v>
      </c>
      <c r="T232" s="873">
        <v>0</v>
      </c>
      <c r="U232" s="873">
        <v>0</v>
      </c>
      <c r="V232" s="871">
        <f t="shared" ref="V232" si="564">W232+X232</f>
        <v>0</v>
      </c>
      <c r="W232" s="873">
        <v>0</v>
      </c>
      <c r="X232" s="873">
        <v>0</v>
      </c>
    </row>
    <row r="233" spans="1:24" s="371" customFormat="1" ht="18.75" hidden="1" customHeight="1">
      <c r="A233" s="866"/>
      <c r="B233" s="878"/>
      <c r="C233" s="868"/>
      <c r="D233" s="884"/>
      <c r="E233" s="866"/>
      <c r="F233" s="887"/>
      <c r="G233" s="878"/>
      <c r="H233" s="370">
        <v>19624949</v>
      </c>
      <c r="I233" s="370">
        <v>6110423</v>
      </c>
      <c r="J233" s="876"/>
      <c r="K233" s="872"/>
      <c r="L233" s="872"/>
      <c r="M233" s="874"/>
      <c r="N233" s="874"/>
      <c r="O233" s="872"/>
      <c r="P233" s="872"/>
      <c r="Q233" s="874"/>
      <c r="R233" s="874"/>
      <c r="S233" s="872"/>
      <c r="T233" s="874"/>
      <c r="U233" s="874"/>
      <c r="V233" s="872"/>
      <c r="W233" s="874"/>
      <c r="X233" s="874"/>
    </row>
    <row r="234" spans="1:24" s="371" customFormat="1" ht="18.75" hidden="1" customHeight="1">
      <c r="A234" s="866"/>
      <c r="B234" s="878"/>
      <c r="C234" s="868"/>
      <c r="D234" s="884"/>
      <c r="E234" s="866"/>
      <c r="F234" s="887"/>
      <c r="G234" s="878"/>
      <c r="H234" s="370">
        <v>0</v>
      </c>
      <c r="I234" s="370">
        <v>0</v>
      </c>
      <c r="J234" s="370" t="s">
        <v>1</v>
      </c>
      <c r="K234" s="372">
        <f t="shared" ref="K234" si="565">L234+O234</f>
        <v>0</v>
      </c>
      <c r="L234" s="372">
        <f t="shared" ref="L234" si="566">M234+N234</f>
        <v>0</v>
      </c>
      <c r="M234" s="373">
        <v>0</v>
      </c>
      <c r="N234" s="373">
        <v>0</v>
      </c>
      <c r="O234" s="372">
        <f t="shared" ref="O234" si="567">P234+S234+V234</f>
        <v>0</v>
      </c>
      <c r="P234" s="372">
        <f t="shared" ref="P234" si="568">Q234+R234</f>
        <v>0</v>
      </c>
      <c r="Q234" s="373">
        <v>0</v>
      </c>
      <c r="R234" s="373">
        <v>0</v>
      </c>
      <c r="S234" s="372">
        <f t="shared" ref="S234" si="569">T234+U234</f>
        <v>0</v>
      </c>
      <c r="T234" s="373">
        <v>0</v>
      </c>
      <c r="U234" s="373">
        <v>0</v>
      </c>
      <c r="V234" s="372">
        <f t="shared" ref="V234" si="570">W234+X234</f>
        <v>0</v>
      </c>
      <c r="W234" s="373">
        <v>0</v>
      </c>
      <c r="X234" s="373">
        <v>0</v>
      </c>
    </row>
    <row r="235" spans="1:24" s="371" customFormat="1" ht="18.75" hidden="1" customHeight="1">
      <c r="A235" s="866"/>
      <c r="B235" s="878"/>
      <c r="C235" s="868"/>
      <c r="D235" s="884"/>
      <c r="E235" s="866"/>
      <c r="F235" s="887"/>
      <c r="G235" s="878"/>
      <c r="H235" s="370">
        <v>176471</v>
      </c>
      <c r="I235" s="370">
        <v>176471</v>
      </c>
      <c r="J235" s="875" t="s">
        <v>2</v>
      </c>
      <c r="K235" s="871">
        <f t="shared" ref="K235:X235" si="571">K232+K234</f>
        <v>13514526</v>
      </c>
      <c r="L235" s="871">
        <f t="shared" si="571"/>
        <v>13514526</v>
      </c>
      <c r="M235" s="873">
        <f t="shared" si="571"/>
        <v>13514526</v>
      </c>
      <c r="N235" s="873">
        <f t="shared" si="571"/>
        <v>0</v>
      </c>
      <c r="O235" s="871">
        <f t="shared" si="571"/>
        <v>0</v>
      </c>
      <c r="P235" s="871">
        <f t="shared" si="571"/>
        <v>0</v>
      </c>
      <c r="Q235" s="873">
        <f t="shared" si="571"/>
        <v>0</v>
      </c>
      <c r="R235" s="873">
        <f t="shared" si="571"/>
        <v>0</v>
      </c>
      <c r="S235" s="871">
        <f t="shared" si="571"/>
        <v>0</v>
      </c>
      <c r="T235" s="873">
        <f t="shared" si="571"/>
        <v>0</v>
      </c>
      <c r="U235" s="873">
        <f t="shared" si="571"/>
        <v>0</v>
      </c>
      <c r="V235" s="871">
        <f t="shared" si="571"/>
        <v>0</v>
      </c>
      <c r="W235" s="873">
        <f t="shared" si="571"/>
        <v>0</v>
      </c>
      <c r="X235" s="873">
        <f t="shared" si="571"/>
        <v>0</v>
      </c>
    </row>
    <row r="236" spans="1:24" s="371" customFormat="1" ht="18.75" hidden="1" customHeight="1">
      <c r="A236" s="866"/>
      <c r="B236" s="879"/>
      <c r="C236" s="868"/>
      <c r="D236" s="885"/>
      <c r="E236" s="866"/>
      <c r="F236" s="888"/>
      <c r="G236" s="879"/>
      <c r="H236" s="370">
        <v>0</v>
      </c>
      <c r="I236" s="370">
        <v>0</v>
      </c>
      <c r="J236" s="876"/>
      <c r="K236" s="872"/>
      <c r="L236" s="872"/>
      <c r="M236" s="874"/>
      <c r="N236" s="874"/>
      <c r="O236" s="872"/>
      <c r="P236" s="872"/>
      <c r="Q236" s="874"/>
      <c r="R236" s="874"/>
      <c r="S236" s="872"/>
      <c r="T236" s="874"/>
      <c r="U236" s="874"/>
      <c r="V236" s="872"/>
      <c r="W236" s="874"/>
      <c r="X236" s="874"/>
    </row>
    <row r="237" spans="1:24" s="371" customFormat="1" ht="15" customHeight="1">
      <c r="A237" s="866">
        <v>17</v>
      </c>
      <c r="B237" s="877" t="s">
        <v>819</v>
      </c>
      <c r="C237" s="868" t="s">
        <v>815</v>
      </c>
      <c r="D237" s="883" t="s">
        <v>823</v>
      </c>
      <c r="E237" s="866" t="s">
        <v>721</v>
      </c>
      <c r="F237" s="886" t="s">
        <v>824</v>
      </c>
      <c r="G237" s="877" t="s">
        <v>731</v>
      </c>
      <c r="H237" s="370">
        <f>H238+H239+H240+H241</f>
        <v>6157250</v>
      </c>
      <c r="I237" s="370">
        <f>I238+I239+I240+I241</f>
        <v>5290827</v>
      </c>
      <c r="J237" s="875" t="s">
        <v>0</v>
      </c>
      <c r="K237" s="871">
        <f t="shared" ref="K237" si="572">L237+O237</f>
        <v>818924</v>
      </c>
      <c r="L237" s="871">
        <f t="shared" ref="L237" si="573">M237+N237</f>
        <v>696085</v>
      </c>
      <c r="M237" s="873">
        <v>696085</v>
      </c>
      <c r="N237" s="873">
        <v>0</v>
      </c>
      <c r="O237" s="871">
        <f t="shared" ref="O237" si="574">P237+S237+V237</f>
        <v>122839</v>
      </c>
      <c r="P237" s="871">
        <f t="shared" ref="P237" si="575">Q237+R237</f>
        <v>122839</v>
      </c>
      <c r="Q237" s="873">
        <v>122839</v>
      </c>
      <c r="R237" s="873">
        <v>0</v>
      </c>
      <c r="S237" s="871">
        <f t="shared" ref="S237" si="576">T237+U237</f>
        <v>0</v>
      </c>
      <c r="T237" s="873">
        <v>0</v>
      </c>
      <c r="U237" s="873">
        <v>0</v>
      </c>
      <c r="V237" s="871">
        <f t="shared" ref="V237" si="577">W237+X237</f>
        <v>0</v>
      </c>
      <c r="W237" s="873">
        <v>0</v>
      </c>
      <c r="X237" s="873">
        <v>0</v>
      </c>
    </row>
    <row r="238" spans="1:24" s="371" customFormat="1" ht="15" customHeight="1">
      <c r="A238" s="866"/>
      <c r="B238" s="878"/>
      <c r="C238" s="868"/>
      <c r="D238" s="884"/>
      <c r="E238" s="866"/>
      <c r="F238" s="887"/>
      <c r="G238" s="878"/>
      <c r="H238" s="370">
        <v>5233662</v>
      </c>
      <c r="I238" s="370">
        <v>4497203</v>
      </c>
      <c r="J238" s="876"/>
      <c r="K238" s="872"/>
      <c r="L238" s="872"/>
      <c r="M238" s="874"/>
      <c r="N238" s="874"/>
      <c r="O238" s="872"/>
      <c r="P238" s="872"/>
      <c r="Q238" s="874"/>
      <c r="R238" s="874"/>
      <c r="S238" s="872"/>
      <c r="T238" s="874"/>
      <c r="U238" s="874"/>
      <c r="V238" s="872"/>
      <c r="W238" s="874"/>
      <c r="X238" s="874"/>
    </row>
    <row r="239" spans="1:24" s="371" customFormat="1" ht="15" customHeight="1">
      <c r="A239" s="866"/>
      <c r="B239" s="878"/>
      <c r="C239" s="868"/>
      <c r="D239" s="884"/>
      <c r="E239" s="866"/>
      <c r="F239" s="887"/>
      <c r="G239" s="878"/>
      <c r="H239" s="370">
        <v>923588</v>
      </c>
      <c r="I239" s="370">
        <v>793624</v>
      </c>
      <c r="J239" s="370" t="s">
        <v>1</v>
      </c>
      <c r="K239" s="372">
        <f t="shared" ref="K239" si="578">L239+O239</f>
        <v>47499</v>
      </c>
      <c r="L239" s="372">
        <f t="shared" ref="L239" si="579">M239+N239</f>
        <v>40374</v>
      </c>
      <c r="M239" s="373">
        <v>40374</v>
      </c>
      <c r="N239" s="373">
        <v>0</v>
      </c>
      <c r="O239" s="372">
        <f t="shared" ref="O239" si="580">P239+S239+V239</f>
        <v>7125</v>
      </c>
      <c r="P239" s="372">
        <f t="shared" ref="P239" si="581">Q239+R239</f>
        <v>7125</v>
      </c>
      <c r="Q239" s="373">
        <v>7125</v>
      </c>
      <c r="R239" s="373">
        <v>0</v>
      </c>
      <c r="S239" s="372">
        <f t="shared" ref="S239" si="582">T239+U239</f>
        <v>0</v>
      </c>
      <c r="T239" s="373">
        <v>0</v>
      </c>
      <c r="U239" s="373">
        <v>0</v>
      </c>
      <c r="V239" s="372">
        <f t="shared" ref="V239" si="583">W239+X239</f>
        <v>0</v>
      </c>
      <c r="W239" s="373">
        <v>0</v>
      </c>
      <c r="X239" s="373">
        <v>0</v>
      </c>
    </row>
    <row r="240" spans="1:24" s="371" customFormat="1" ht="15" customHeight="1">
      <c r="A240" s="866"/>
      <c r="B240" s="878"/>
      <c r="C240" s="868"/>
      <c r="D240" s="884"/>
      <c r="E240" s="866"/>
      <c r="F240" s="887"/>
      <c r="G240" s="878"/>
      <c r="H240" s="370">
        <v>0</v>
      </c>
      <c r="I240" s="370">
        <v>0</v>
      </c>
      <c r="J240" s="875" t="s">
        <v>2</v>
      </c>
      <c r="K240" s="871">
        <f t="shared" ref="K240:X240" si="584">K237+K239</f>
        <v>866423</v>
      </c>
      <c r="L240" s="871">
        <f t="shared" si="584"/>
        <v>736459</v>
      </c>
      <c r="M240" s="873">
        <f t="shared" si="584"/>
        <v>736459</v>
      </c>
      <c r="N240" s="873">
        <f t="shared" si="584"/>
        <v>0</v>
      </c>
      <c r="O240" s="871">
        <f t="shared" si="584"/>
        <v>129964</v>
      </c>
      <c r="P240" s="871">
        <f t="shared" si="584"/>
        <v>129964</v>
      </c>
      <c r="Q240" s="873">
        <f t="shared" si="584"/>
        <v>129964</v>
      </c>
      <c r="R240" s="873">
        <f t="shared" si="584"/>
        <v>0</v>
      </c>
      <c r="S240" s="871">
        <f t="shared" si="584"/>
        <v>0</v>
      </c>
      <c r="T240" s="873">
        <f t="shared" si="584"/>
        <v>0</v>
      </c>
      <c r="U240" s="873">
        <f t="shared" si="584"/>
        <v>0</v>
      </c>
      <c r="V240" s="871">
        <f t="shared" si="584"/>
        <v>0</v>
      </c>
      <c r="W240" s="873">
        <f t="shared" si="584"/>
        <v>0</v>
      </c>
      <c r="X240" s="873">
        <f t="shared" si="584"/>
        <v>0</v>
      </c>
    </row>
    <row r="241" spans="1:24" s="371" customFormat="1" ht="15" customHeight="1">
      <c r="A241" s="866"/>
      <c r="B241" s="879"/>
      <c r="C241" s="868"/>
      <c r="D241" s="885"/>
      <c r="E241" s="866"/>
      <c r="F241" s="888"/>
      <c r="G241" s="879"/>
      <c r="H241" s="370">
        <v>0</v>
      </c>
      <c r="I241" s="370">
        <v>0</v>
      </c>
      <c r="J241" s="876"/>
      <c r="K241" s="872"/>
      <c r="L241" s="872"/>
      <c r="M241" s="874"/>
      <c r="N241" s="874"/>
      <c r="O241" s="872"/>
      <c r="P241" s="872"/>
      <c r="Q241" s="874"/>
      <c r="R241" s="874"/>
      <c r="S241" s="872"/>
      <c r="T241" s="874"/>
      <c r="U241" s="874"/>
      <c r="V241" s="872"/>
      <c r="W241" s="874"/>
      <c r="X241" s="874"/>
    </row>
    <row r="242" spans="1:24" s="371" customFormat="1" ht="18.75" hidden="1" customHeight="1">
      <c r="A242" s="866">
        <v>44</v>
      </c>
      <c r="B242" s="877" t="s">
        <v>819</v>
      </c>
      <c r="C242" s="868" t="s">
        <v>815</v>
      </c>
      <c r="D242" s="883" t="s">
        <v>825</v>
      </c>
      <c r="E242" s="866" t="s">
        <v>812</v>
      </c>
      <c r="F242" s="886" t="s">
        <v>824</v>
      </c>
      <c r="G242" s="877" t="s">
        <v>763</v>
      </c>
      <c r="H242" s="370">
        <f>H243+H244+H245+H246</f>
        <v>37166414</v>
      </c>
      <c r="I242" s="370">
        <f>I243+I244+I245+I246</f>
        <v>32777551</v>
      </c>
      <c r="J242" s="875" t="s">
        <v>0</v>
      </c>
      <c r="K242" s="871">
        <f t="shared" ref="K242" si="585">L242+O242</f>
        <v>4388863</v>
      </c>
      <c r="L242" s="871">
        <f t="shared" ref="L242" si="586">M242+N242</f>
        <v>3926877</v>
      </c>
      <c r="M242" s="873">
        <v>3926877</v>
      </c>
      <c r="N242" s="873">
        <v>0</v>
      </c>
      <c r="O242" s="871">
        <f t="shared" ref="O242" si="587">P242+S242+V242</f>
        <v>461986</v>
      </c>
      <c r="P242" s="871">
        <f t="shared" ref="P242" si="588">Q242+R242</f>
        <v>461986</v>
      </c>
      <c r="Q242" s="873">
        <v>461986</v>
      </c>
      <c r="R242" s="873">
        <v>0</v>
      </c>
      <c r="S242" s="871">
        <f t="shared" ref="S242" si="589">T242+U242</f>
        <v>0</v>
      </c>
      <c r="T242" s="873">
        <v>0</v>
      </c>
      <c r="U242" s="873">
        <v>0</v>
      </c>
      <c r="V242" s="871">
        <f t="shared" ref="V242" si="590">W242+X242</f>
        <v>0</v>
      </c>
      <c r="W242" s="873">
        <v>0</v>
      </c>
      <c r="X242" s="873">
        <v>0</v>
      </c>
    </row>
    <row r="243" spans="1:24" s="371" customFormat="1" ht="18.75" hidden="1" customHeight="1">
      <c r="A243" s="866"/>
      <c r="B243" s="878"/>
      <c r="C243" s="868"/>
      <c r="D243" s="884"/>
      <c r="E243" s="866"/>
      <c r="F243" s="887"/>
      <c r="G243" s="878"/>
      <c r="H243" s="370">
        <v>33254160</v>
      </c>
      <c r="I243" s="370">
        <v>29327283</v>
      </c>
      <c r="J243" s="876"/>
      <c r="K243" s="872"/>
      <c r="L243" s="872"/>
      <c r="M243" s="874"/>
      <c r="N243" s="874"/>
      <c r="O243" s="872"/>
      <c r="P243" s="872"/>
      <c r="Q243" s="874"/>
      <c r="R243" s="874"/>
      <c r="S243" s="872"/>
      <c r="T243" s="874"/>
      <c r="U243" s="874"/>
      <c r="V243" s="872"/>
      <c r="W243" s="874"/>
      <c r="X243" s="874"/>
    </row>
    <row r="244" spans="1:24" s="371" customFormat="1" ht="18.75" hidden="1" customHeight="1">
      <c r="A244" s="866"/>
      <c r="B244" s="878"/>
      <c r="C244" s="868"/>
      <c r="D244" s="884"/>
      <c r="E244" s="866"/>
      <c r="F244" s="887"/>
      <c r="G244" s="878"/>
      <c r="H244" s="370">
        <v>3912254</v>
      </c>
      <c r="I244" s="370">
        <v>3450268</v>
      </c>
      <c r="J244" s="370" t="s">
        <v>1</v>
      </c>
      <c r="K244" s="372">
        <f t="shared" ref="K244" si="591">L244+O244</f>
        <v>0</v>
      </c>
      <c r="L244" s="372">
        <f t="shared" ref="L244" si="592">M244+N244</f>
        <v>0</v>
      </c>
      <c r="M244" s="373">
        <v>0</v>
      </c>
      <c r="N244" s="373">
        <v>0</v>
      </c>
      <c r="O244" s="372">
        <f t="shared" ref="O244" si="593">P244+S244+V244</f>
        <v>0</v>
      </c>
      <c r="P244" s="372">
        <f t="shared" ref="P244" si="594">Q244+R244</f>
        <v>0</v>
      </c>
      <c r="Q244" s="373">
        <v>0</v>
      </c>
      <c r="R244" s="373">
        <v>0</v>
      </c>
      <c r="S244" s="372">
        <f t="shared" ref="S244" si="595">T244+U244</f>
        <v>0</v>
      </c>
      <c r="T244" s="373">
        <v>0</v>
      </c>
      <c r="U244" s="373">
        <v>0</v>
      </c>
      <c r="V244" s="372">
        <f t="shared" ref="V244" si="596">W244+X244</f>
        <v>0</v>
      </c>
      <c r="W244" s="373">
        <v>0</v>
      </c>
      <c r="X244" s="373">
        <v>0</v>
      </c>
    </row>
    <row r="245" spans="1:24" s="371" customFormat="1" ht="18.75" hidden="1" customHeight="1">
      <c r="A245" s="866"/>
      <c r="B245" s="878"/>
      <c r="C245" s="868"/>
      <c r="D245" s="884"/>
      <c r="E245" s="866"/>
      <c r="F245" s="887"/>
      <c r="G245" s="878"/>
      <c r="H245" s="370">
        <v>0</v>
      </c>
      <c r="I245" s="370">
        <v>0</v>
      </c>
      <c r="J245" s="875" t="s">
        <v>2</v>
      </c>
      <c r="K245" s="871">
        <f t="shared" ref="K245:X245" si="597">K242+K244</f>
        <v>4388863</v>
      </c>
      <c r="L245" s="871">
        <f t="shared" si="597"/>
        <v>3926877</v>
      </c>
      <c r="M245" s="873">
        <f t="shared" si="597"/>
        <v>3926877</v>
      </c>
      <c r="N245" s="873">
        <f t="shared" si="597"/>
        <v>0</v>
      </c>
      <c r="O245" s="871">
        <f t="shared" si="597"/>
        <v>461986</v>
      </c>
      <c r="P245" s="871">
        <f t="shared" si="597"/>
        <v>461986</v>
      </c>
      <c r="Q245" s="873">
        <f t="shared" si="597"/>
        <v>461986</v>
      </c>
      <c r="R245" s="873">
        <f t="shared" si="597"/>
        <v>0</v>
      </c>
      <c r="S245" s="871">
        <f t="shared" si="597"/>
        <v>0</v>
      </c>
      <c r="T245" s="873">
        <f t="shared" si="597"/>
        <v>0</v>
      </c>
      <c r="U245" s="873">
        <f t="shared" si="597"/>
        <v>0</v>
      </c>
      <c r="V245" s="871">
        <f t="shared" si="597"/>
        <v>0</v>
      </c>
      <c r="W245" s="873">
        <f t="shared" si="597"/>
        <v>0</v>
      </c>
      <c r="X245" s="873">
        <f t="shared" si="597"/>
        <v>0</v>
      </c>
    </row>
    <row r="246" spans="1:24" s="371" customFormat="1" ht="18.75" hidden="1" customHeight="1">
      <c r="A246" s="866"/>
      <c r="B246" s="879"/>
      <c r="C246" s="868"/>
      <c r="D246" s="885"/>
      <c r="E246" s="866"/>
      <c r="F246" s="888"/>
      <c r="G246" s="879"/>
      <c r="H246" s="370">
        <v>0</v>
      </c>
      <c r="I246" s="370">
        <v>0</v>
      </c>
      <c r="J246" s="876"/>
      <c r="K246" s="872"/>
      <c r="L246" s="872"/>
      <c r="M246" s="874"/>
      <c r="N246" s="874"/>
      <c r="O246" s="872"/>
      <c r="P246" s="872"/>
      <c r="Q246" s="874"/>
      <c r="R246" s="874"/>
      <c r="S246" s="872"/>
      <c r="T246" s="874"/>
      <c r="U246" s="874"/>
      <c r="V246" s="872"/>
      <c r="W246" s="874"/>
      <c r="X246" s="874"/>
    </row>
    <row r="247" spans="1:24" s="371" customFormat="1" ht="15.75" hidden="1" customHeight="1">
      <c r="A247" s="866">
        <v>45</v>
      </c>
      <c r="B247" s="877" t="s">
        <v>826</v>
      </c>
      <c r="C247" s="868" t="s">
        <v>827</v>
      </c>
      <c r="D247" s="883" t="s">
        <v>828</v>
      </c>
      <c r="E247" s="866" t="s">
        <v>812</v>
      </c>
      <c r="F247" s="886" t="s">
        <v>813</v>
      </c>
      <c r="G247" s="877" t="s">
        <v>729</v>
      </c>
      <c r="H247" s="370">
        <f>H248+H249+H250+H251</f>
        <v>3359268</v>
      </c>
      <c r="I247" s="370">
        <f>I248+I249+I250+I251</f>
        <v>2525325</v>
      </c>
      <c r="J247" s="875" t="s">
        <v>0</v>
      </c>
      <c r="K247" s="871">
        <f t="shared" ref="K247" si="598">L247+O247</f>
        <v>833943</v>
      </c>
      <c r="L247" s="871">
        <f t="shared" ref="L247" si="599">M247+N247</f>
        <v>708852</v>
      </c>
      <c r="M247" s="873">
        <v>708852</v>
      </c>
      <c r="N247" s="873">
        <v>0</v>
      </c>
      <c r="O247" s="871">
        <f t="shared" ref="O247" si="600">P247+S247+V247</f>
        <v>125091</v>
      </c>
      <c r="P247" s="871">
        <f t="shared" ref="P247" si="601">Q247+R247</f>
        <v>0</v>
      </c>
      <c r="Q247" s="873">
        <v>0</v>
      </c>
      <c r="R247" s="873">
        <v>0</v>
      </c>
      <c r="S247" s="871">
        <f t="shared" ref="S247" si="602">T247+U247</f>
        <v>125091</v>
      </c>
      <c r="T247" s="873">
        <v>125091</v>
      </c>
      <c r="U247" s="873">
        <v>0</v>
      </c>
      <c r="V247" s="871">
        <f t="shared" ref="V247" si="603">W247+X247</f>
        <v>0</v>
      </c>
      <c r="W247" s="873">
        <v>0</v>
      </c>
      <c r="X247" s="873">
        <v>0</v>
      </c>
    </row>
    <row r="248" spans="1:24" s="371" customFormat="1" ht="15.75" hidden="1" customHeight="1">
      <c r="A248" s="866"/>
      <c r="B248" s="878"/>
      <c r="C248" s="868"/>
      <c r="D248" s="884"/>
      <c r="E248" s="866"/>
      <c r="F248" s="887"/>
      <c r="G248" s="878"/>
      <c r="H248" s="370">
        <v>2855378</v>
      </c>
      <c r="I248" s="370">
        <v>2146526</v>
      </c>
      <c r="J248" s="876"/>
      <c r="K248" s="872"/>
      <c r="L248" s="872"/>
      <c r="M248" s="874"/>
      <c r="N248" s="874"/>
      <c r="O248" s="872"/>
      <c r="P248" s="872"/>
      <c r="Q248" s="874"/>
      <c r="R248" s="874"/>
      <c r="S248" s="872"/>
      <c r="T248" s="874"/>
      <c r="U248" s="874"/>
      <c r="V248" s="872"/>
      <c r="W248" s="874"/>
      <c r="X248" s="874"/>
    </row>
    <row r="249" spans="1:24" s="371" customFormat="1" ht="15.75" hidden="1" customHeight="1">
      <c r="A249" s="866"/>
      <c r="B249" s="878"/>
      <c r="C249" s="868"/>
      <c r="D249" s="884"/>
      <c r="E249" s="866"/>
      <c r="F249" s="887"/>
      <c r="G249" s="878"/>
      <c r="H249" s="370">
        <v>0</v>
      </c>
      <c r="I249" s="370">
        <v>0</v>
      </c>
      <c r="J249" s="370" t="s">
        <v>1</v>
      </c>
      <c r="K249" s="372">
        <f t="shared" ref="K249" si="604">L249+O249</f>
        <v>0</v>
      </c>
      <c r="L249" s="372">
        <f t="shared" ref="L249" si="605">M249+N249</f>
        <v>0</v>
      </c>
      <c r="M249" s="373">
        <v>0</v>
      </c>
      <c r="N249" s="373">
        <v>0</v>
      </c>
      <c r="O249" s="372">
        <f t="shared" ref="O249" si="606">P249+S249+V249</f>
        <v>0</v>
      </c>
      <c r="P249" s="372">
        <f t="shared" ref="P249" si="607">Q249+R249</f>
        <v>0</v>
      </c>
      <c r="Q249" s="373">
        <v>0</v>
      </c>
      <c r="R249" s="373">
        <v>0</v>
      </c>
      <c r="S249" s="372">
        <f t="shared" ref="S249" si="608">T249+U249</f>
        <v>0</v>
      </c>
      <c r="T249" s="373">
        <v>0</v>
      </c>
      <c r="U249" s="373">
        <v>0</v>
      </c>
      <c r="V249" s="372">
        <f t="shared" ref="V249" si="609">W249+X249</f>
        <v>0</v>
      </c>
      <c r="W249" s="373">
        <v>0</v>
      </c>
      <c r="X249" s="373">
        <v>0</v>
      </c>
    </row>
    <row r="250" spans="1:24" s="371" customFormat="1" ht="15.75" hidden="1" customHeight="1">
      <c r="A250" s="866"/>
      <c r="B250" s="878"/>
      <c r="C250" s="868"/>
      <c r="D250" s="884"/>
      <c r="E250" s="866"/>
      <c r="F250" s="887"/>
      <c r="G250" s="878"/>
      <c r="H250" s="370">
        <v>503890</v>
      </c>
      <c r="I250" s="370">
        <v>378799</v>
      </c>
      <c r="J250" s="875" t="s">
        <v>2</v>
      </c>
      <c r="K250" s="871">
        <f t="shared" ref="K250:X250" si="610">K247+K249</f>
        <v>833943</v>
      </c>
      <c r="L250" s="871">
        <f t="shared" si="610"/>
        <v>708852</v>
      </c>
      <c r="M250" s="873">
        <f t="shared" si="610"/>
        <v>708852</v>
      </c>
      <c r="N250" s="873">
        <f t="shared" si="610"/>
        <v>0</v>
      </c>
      <c r="O250" s="871">
        <f t="shared" si="610"/>
        <v>125091</v>
      </c>
      <c r="P250" s="871">
        <f t="shared" si="610"/>
        <v>0</v>
      </c>
      <c r="Q250" s="873">
        <f t="shared" si="610"/>
        <v>0</v>
      </c>
      <c r="R250" s="873">
        <f t="shared" si="610"/>
        <v>0</v>
      </c>
      <c r="S250" s="871">
        <f t="shared" si="610"/>
        <v>125091</v>
      </c>
      <c r="T250" s="873">
        <f t="shared" si="610"/>
        <v>125091</v>
      </c>
      <c r="U250" s="873">
        <f t="shared" si="610"/>
        <v>0</v>
      </c>
      <c r="V250" s="871">
        <f t="shared" si="610"/>
        <v>0</v>
      </c>
      <c r="W250" s="873">
        <f t="shared" si="610"/>
        <v>0</v>
      </c>
      <c r="X250" s="873">
        <f t="shared" si="610"/>
        <v>0</v>
      </c>
    </row>
    <row r="251" spans="1:24" s="371" customFormat="1" ht="15.75" hidden="1" customHeight="1">
      <c r="A251" s="866"/>
      <c r="B251" s="879"/>
      <c r="C251" s="868"/>
      <c r="D251" s="885"/>
      <c r="E251" s="866"/>
      <c r="F251" s="888"/>
      <c r="G251" s="879"/>
      <c r="H251" s="370">
        <v>0</v>
      </c>
      <c r="I251" s="370">
        <v>0</v>
      </c>
      <c r="J251" s="876"/>
      <c r="K251" s="872"/>
      <c r="L251" s="872"/>
      <c r="M251" s="874"/>
      <c r="N251" s="874"/>
      <c r="O251" s="872"/>
      <c r="P251" s="872"/>
      <c r="Q251" s="874"/>
      <c r="R251" s="874"/>
      <c r="S251" s="872"/>
      <c r="T251" s="874"/>
      <c r="U251" s="874"/>
      <c r="V251" s="872"/>
      <c r="W251" s="874"/>
      <c r="X251" s="874"/>
    </row>
    <row r="252" spans="1:24" s="371" customFormat="1" ht="16.5" hidden="1" customHeight="1">
      <c r="A252" s="866">
        <v>46</v>
      </c>
      <c r="B252" s="877" t="s">
        <v>829</v>
      </c>
      <c r="C252" s="868" t="s">
        <v>830</v>
      </c>
      <c r="D252" s="883" t="s">
        <v>831</v>
      </c>
      <c r="E252" s="866" t="s">
        <v>832</v>
      </c>
      <c r="F252" s="886" t="s">
        <v>833</v>
      </c>
      <c r="G252" s="877" t="s">
        <v>763</v>
      </c>
      <c r="H252" s="370">
        <f>H253+H254+H255+H256</f>
        <v>3091940</v>
      </c>
      <c r="I252" s="370">
        <f>I253+I254+I255+I256</f>
        <v>76121</v>
      </c>
      <c r="J252" s="875" t="s">
        <v>0</v>
      </c>
      <c r="K252" s="871">
        <f t="shared" ref="K252" si="611">L252+O252</f>
        <v>3015819</v>
      </c>
      <c r="L252" s="871">
        <f t="shared" ref="L252" si="612">M252+N252</f>
        <v>2563446</v>
      </c>
      <c r="M252" s="873">
        <v>2563446</v>
      </c>
      <c r="N252" s="873">
        <v>0</v>
      </c>
      <c r="O252" s="871">
        <f t="shared" ref="O252" si="613">P252+S252+V252</f>
        <v>452373</v>
      </c>
      <c r="P252" s="871">
        <f t="shared" ref="P252" si="614">Q252+R252</f>
        <v>0</v>
      </c>
      <c r="Q252" s="873">
        <v>0</v>
      </c>
      <c r="R252" s="873">
        <v>0</v>
      </c>
      <c r="S252" s="871">
        <f t="shared" ref="S252" si="615">T252+U252</f>
        <v>452373</v>
      </c>
      <c r="T252" s="873">
        <v>452373</v>
      </c>
      <c r="U252" s="873">
        <v>0</v>
      </c>
      <c r="V252" s="871">
        <f t="shared" ref="V252" si="616">W252+X252</f>
        <v>0</v>
      </c>
      <c r="W252" s="873">
        <v>0</v>
      </c>
      <c r="X252" s="873">
        <v>0</v>
      </c>
    </row>
    <row r="253" spans="1:24" s="371" customFormat="1" ht="16.5" hidden="1" customHeight="1">
      <c r="A253" s="866"/>
      <c r="B253" s="878"/>
      <c r="C253" s="868"/>
      <c r="D253" s="884"/>
      <c r="E253" s="866"/>
      <c r="F253" s="887"/>
      <c r="G253" s="878"/>
      <c r="H253" s="370">
        <v>2628149</v>
      </c>
      <c r="I253" s="370">
        <v>64703</v>
      </c>
      <c r="J253" s="876"/>
      <c r="K253" s="872"/>
      <c r="L253" s="872"/>
      <c r="M253" s="874"/>
      <c r="N253" s="874"/>
      <c r="O253" s="872"/>
      <c r="P253" s="872"/>
      <c r="Q253" s="874"/>
      <c r="R253" s="874"/>
      <c r="S253" s="872"/>
      <c r="T253" s="874"/>
      <c r="U253" s="874"/>
      <c r="V253" s="872"/>
      <c r="W253" s="874"/>
      <c r="X253" s="874"/>
    </row>
    <row r="254" spans="1:24" s="371" customFormat="1" ht="16.5" hidden="1" customHeight="1">
      <c r="A254" s="866"/>
      <c r="B254" s="878"/>
      <c r="C254" s="868"/>
      <c r="D254" s="884"/>
      <c r="E254" s="866"/>
      <c r="F254" s="887"/>
      <c r="G254" s="878"/>
      <c r="H254" s="370">
        <v>0</v>
      </c>
      <c r="I254" s="370">
        <v>0</v>
      </c>
      <c r="J254" s="370" t="s">
        <v>1</v>
      </c>
      <c r="K254" s="372">
        <f t="shared" ref="K254" si="617">L254+O254</f>
        <v>0</v>
      </c>
      <c r="L254" s="372">
        <f t="shared" ref="L254" si="618">M254+N254</f>
        <v>0</v>
      </c>
      <c r="M254" s="373">
        <v>0</v>
      </c>
      <c r="N254" s="373">
        <v>0</v>
      </c>
      <c r="O254" s="372">
        <f t="shared" ref="O254" si="619">P254+S254+V254</f>
        <v>0</v>
      </c>
      <c r="P254" s="372">
        <f t="shared" ref="P254" si="620">Q254+R254</f>
        <v>0</v>
      </c>
      <c r="Q254" s="373">
        <v>0</v>
      </c>
      <c r="R254" s="373">
        <v>0</v>
      </c>
      <c r="S254" s="372">
        <f t="shared" ref="S254" si="621">T254+U254</f>
        <v>0</v>
      </c>
      <c r="T254" s="373">
        <v>0</v>
      </c>
      <c r="U254" s="373">
        <v>0</v>
      </c>
      <c r="V254" s="372">
        <f t="shared" ref="V254" si="622">W254+X254</f>
        <v>0</v>
      </c>
      <c r="W254" s="373">
        <v>0</v>
      </c>
      <c r="X254" s="373">
        <v>0</v>
      </c>
    </row>
    <row r="255" spans="1:24" s="371" customFormat="1" ht="16.5" hidden="1" customHeight="1">
      <c r="A255" s="866"/>
      <c r="B255" s="878"/>
      <c r="C255" s="868"/>
      <c r="D255" s="884"/>
      <c r="E255" s="866"/>
      <c r="F255" s="887"/>
      <c r="G255" s="878"/>
      <c r="H255" s="370">
        <v>463791</v>
      </c>
      <c r="I255" s="370">
        <v>11418</v>
      </c>
      <c r="J255" s="875" t="s">
        <v>2</v>
      </c>
      <c r="K255" s="871">
        <f t="shared" ref="K255:X255" si="623">K252+K254</f>
        <v>3015819</v>
      </c>
      <c r="L255" s="871">
        <f t="shared" si="623"/>
        <v>2563446</v>
      </c>
      <c r="M255" s="873">
        <f t="shared" si="623"/>
        <v>2563446</v>
      </c>
      <c r="N255" s="873">
        <f t="shared" si="623"/>
        <v>0</v>
      </c>
      <c r="O255" s="871">
        <f t="shared" si="623"/>
        <v>452373</v>
      </c>
      <c r="P255" s="871">
        <f t="shared" si="623"/>
        <v>0</v>
      </c>
      <c r="Q255" s="873">
        <f t="shared" si="623"/>
        <v>0</v>
      </c>
      <c r="R255" s="873">
        <f t="shared" si="623"/>
        <v>0</v>
      </c>
      <c r="S255" s="871">
        <f t="shared" si="623"/>
        <v>452373</v>
      </c>
      <c r="T255" s="873">
        <f t="shared" si="623"/>
        <v>452373</v>
      </c>
      <c r="U255" s="873">
        <f t="shared" si="623"/>
        <v>0</v>
      </c>
      <c r="V255" s="871">
        <f t="shared" si="623"/>
        <v>0</v>
      </c>
      <c r="W255" s="873">
        <f t="shared" si="623"/>
        <v>0</v>
      </c>
      <c r="X255" s="873">
        <f t="shared" si="623"/>
        <v>0</v>
      </c>
    </row>
    <row r="256" spans="1:24" s="371" customFormat="1" ht="16.5" hidden="1" customHeight="1">
      <c r="A256" s="866"/>
      <c r="B256" s="879"/>
      <c r="C256" s="868"/>
      <c r="D256" s="885"/>
      <c r="E256" s="866"/>
      <c r="F256" s="888"/>
      <c r="G256" s="879"/>
      <c r="H256" s="370">
        <v>0</v>
      </c>
      <c r="I256" s="370">
        <v>0</v>
      </c>
      <c r="J256" s="876"/>
      <c r="K256" s="872"/>
      <c r="L256" s="872"/>
      <c r="M256" s="874"/>
      <c r="N256" s="874"/>
      <c r="O256" s="872"/>
      <c r="P256" s="872"/>
      <c r="Q256" s="874"/>
      <c r="R256" s="874"/>
      <c r="S256" s="872"/>
      <c r="T256" s="874"/>
      <c r="U256" s="874"/>
      <c r="V256" s="872"/>
      <c r="W256" s="874"/>
      <c r="X256" s="874"/>
    </row>
    <row r="257" spans="1:24" s="371" customFormat="1" ht="16.5" hidden="1" customHeight="1">
      <c r="A257" s="866">
        <v>47</v>
      </c>
      <c r="B257" s="877" t="s">
        <v>834</v>
      </c>
      <c r="C257" s="868" t="s">
        <v>830</v>
      </c>
      <c r="D257" s="883" t="s">
        <v>835</v>
      </c>
      <c r="E257" s="866" t="s">
        <v>721</v>
      </c>
      <c r="F257" s="886" t="s">
        <v>836</v>
      </c>
      <c r="G257" s="877" t="s">
        <v>726</v>
      </c>
      <c r="H257" s="370">
        <f>H258+H259+H260+H261</f>
        <v>2764483</v>
      </c>
      <c r="I257" s="370">
        <f>I258+I259+I260+I261</f>
        <v>2185720</v>
      </c>
      <c r="J257" s="875" t="s">
        <v>0</v>
      </c>
      <c r="K257" s="871">
        <f t="shared" ref="K257" si="624">L257+O257</f>
        <v>578763</v>
      </c>
      <c r="L257" s="871">
        <f t="shared" ref="L257" si="625">M257+N257</f>
        <v>517843</v>
      </c>
      <c r="M257" s="873">
        <v>517843</v>
      </c>
      <c r="N257" s="873">
        <v>0</v>
      </c>
      <c r="O257" s="871">
        <f t="shared" ref="O257" si="626">P257+S257+V257</f>
        <v>60920</v>
      </c>
      <c r="P257" s="871">
        <f t="shared" ref="P257" si="627">Q257+R257</f>
        <v>60920</v>
      </c>
      <c r="Q257" s="873">
        <v>60920</v>
      </c>
      <c r="R257" s="873">
        <v>0</v>
      </c>
      <c r="S257" s="871">
        <f t="shared" ref="S257" si="628">T257+U257</f>
        <v>0</v>
      </c>
      <c r="T257" s="873">
        <v>0</v>
      </c>
      <c r="U257" s="873">
        <v>0</v>
      </c>
      <c r="V257" s="871">
        <f t="shared" ref="V257" si="629">W257+X257</f>
        <v>0</v>
      </c>
      <c r="W257" s="873">
        <v>0</v>
      </c>
      <c r="X257" s="873">
        <v>0</v>
      </c>
    </row>
    <row r="258" spans="1:24" s="371" customFormat="1" ht="16.5" hidden="1" customHeight="1">
      <c r="A258" s="866"/>
      <c r="B258" s="878"/>
      <c r="C258" s="868"/>
      <c r="D258" s="884"/>
      <c r="E258" s="866"/>
      <c r="F258" s="887"/>
      <c r="G258" s="878"/>
      <c r="H258" s="370">
        <v>2473485</v>
      </c>
      <c r="I258" s="370">
        <v>1955642</v>
      </c>
      <c r="J258" s="876"/>
      <c r="K258" s="872"/>
      <c r="L258" s="872"/>
      <c r="M258" s="874"/>
      <c r="N258" s="874"/>
      <c r="O258" s="872"/>
      <c r="P258" s="872"/>
      <c r="Q258" s="874"/>
      <c r="R258" s="874"/>
      <c r="S258" s="872"/>
      <c r="T258" s="874"/>
      <c r="U258" s="874"/>
      <c r="V258" s="872"/>
      <c r="W258" s="874"/>
      <c r="X258" s="874"/>
    </row>
    <row r="259" spans="1:24" s="371" customFormat="1" ht="16.5" hidden="1" customHeight="1">
      <c r="A259" s="866"/>
      <c r="B259" s="878"/>
      <c r="C259" s="868"/>
      <c r="D259" s="884"/>
      <c r="E259" s="866"/>
      <c r="F259" s="887"/>
      <c r="G259" s="878"/>
      <c r="H259" s="370">
        <v>290998</v>
      </c>
      <c r="I259" s="370">
        <v>230078</v>
      </c>
      <c r="J259" s="370" t="s">
        <v>1</v>
      </c>
      <c r="K259" s="372">
        <f t="shared" ref="K259" si="630">L259+O259</f>
        <v>0</v>
      </c>
      <c r="L259" s="372">
        <f t="shared" ref="L259" si="631">M259+N259</f>
        <v>0</v>
      </c>
      <c r="M259" s="373">
        <v>0</v>
      </c>
      <c r="N259" s="373">
        <v>0</v>
      </c>
      <c r="O259" s="372">
        <f t="shared" ref="O259" si="632">P259+S259+V259</f>
        <v>0</v>
      </c>
      <c r="P259" s="372">
        <f t="shared" ref="P259" si="633">Q259+R259</f>
        <v>0</v>
      </c>
      <c r="Q259" s="373">
        <v>0</v>
      </c>
      <c r="R259" s="373">
        <v>0</v>
      </c>
      <c r="S259" s="372">
        <f t="shared" ref="S259" si="634">T259+U259</f>
        <v>0</v>
      </c>
      <c r="T259" s="373">
        <v>0</v>
      </c>
      <c r="U259" s="373">
        <v>0</v>
      </c>
      <c r="V259" s="372">
        <f t="shared" ref="V259" si="635">W259+X259</f>
        <v>0</v>
      </c>
      <c r="W259" s="373">
        <v>0</v>
      </c>
      <c r="X259" s="373">
        <v>0</v>
      </c>
    </row>
    <row r="260" spans="1:24" s="371" customFormat="1" ht="16.5" hidden="1" customHeight="1">
      <c r="A260" s="866"/>
      <c r="B260" s="878"/>
      <c r="C260" s="868"/>
      <c r="D260" s="884"/>
      <c r="E260" s="866"/>
      <c r="F260" s="887"/>
      <c r="G260" s="878"/>
      <c r="H260" s="370">
        <v>0</v>
      </c>
      <c r="I260" s="370">
        <v>0</v>
      </c>
      <c r="J260" s="875" t="s">
        <v>2</v>
      </c>
      <c r="K260" s="871">
        <f t="shared" ref="K260:X260" si="636">K257+K259</f>
        <v>578763</v>
      </c>
      <c r="L260" s="871">
        <f t="shared" si="636"/>
        <v>517843</v>
      </c>
      <c r="M260" s="873">
        <f t="shared" si="636"/>
        <v>517843</v>
      </c>
      <c r="N260" s="873">
        <f t="shared" si="636"/>
        <v>0</v>
      </c>
      <c r="O260" s="871">
        <f t="shared" si="636"/>
        <v>60920</v>
      </c>
      <c r="P260" s="871">
        <f t="shared" si="636"/>
        <v>60920</v>
      </c>
      <c r="Q260" s="873">
        <f t="shared" si="636"/>
        <v>60920</v>
      </c>
      <c r="R260" s="873">
        <f t="shared" si="636"/>
        <v>0</v>
      </c>
      <c r="S260" s="871">
        <f t="shared" si="636"/>
        <v>0</v>
      </c>
      <c r="T260" s="873">
        <f t="shared" si="636"/>
        <v>0</v>
      </c>
      <c r="U260" s="873">
        <f t="shared" si="636"/>
        <v>0</v>
      </c>
      <c r="V260" s="871">
        <f t="shared" si="636"/>
        <v>0</v>
      </c>
      <c r="W260" s="873">
        <f t="shared" si="636"/>
        <v>0</v>
      </c>
      <c r="X260" s="873">
        <f t="shared" si="636"/>
        <v>0</v>
      </c>
    </row>
    <row r="261" spans="1:24" s="371" customFormat="1" ht="16.5" hidden="1" customHeight="1">
      <c r="A261" s="866"/>
      <c r="B261" s="879"/>
      <c r="C261" s="868"/>
      <c r="D261" s="885"/>
      <c r="E261" s="866"/>
      <c r="F261" s="888"/>
      <c r="G261" s="879"/>
      <c r="H261" s="370">
        <v>0</v>
      </c>
      <c r="I261" s="370">
        <v>0</v>
      </c>
      <c r="J261" s="876"/>
      <c r="K261" s="872"/>
      <c r="L261" s="872"/>
      <c r="M261" s="874"/>
      <c r="N261" s="874"/>
      <c r="O261" s="872"/>
      <c r="P261" s="872"/>
      <c r="Q261" s="874"/>
      <c r="R261" s="874"/>
      <c r="S261" s="872"/>
      <c r="T261" s="874"/>
      <c r="U261" s="874"/>
      <c r="V261" s="872"/>
      <c r="W261" s="874"/>
      <c r="X261" s="874"/>
    </row>
    <row r="262" spans="1:24" s="371" customFormat="1" ht="16.5" hidden="1" customHeight="1">
      <c r="A262" s="866">
        <v>48</v>
      </c>
      <c r="B262" s="877" t="s">
        <v>834</v>
      </c>
      <c r="C262" s="868" t="s">
        <v>830</v>
      </c>
      <c r="D262" s="883" t="s">
        <v>837</v>
      </c>
      <c r="E262" s="866" t="s">
        <v>721</v>
      </c>
      <c r="F262" s="886" t="s">
        <v>836</v>
      </c>
      <c r="G262" s="877" t="s">
        <v>729</v>
      </c>
      <c r="H262" s="370">
        <f>H263+H264+H265+H266</f>
        <v>3517126</v>
      </c>
      <c r="I262" s="370">
        <f>I263+I264+I265+I266</f>
        <v>2863694</v>
      </c>
      <c r="J262" s="875" t="s">
        <v>0</v>
      </c>
      <c r="K262" s="871">
        <f t="shared" ref="K262" si="637">L262+O262</f>
        <v>653432</v>
      </c>
      <c r="L262" s="871">
        <f t="shared" ref="L262" si="638">M262+N262</f>
        <v>653432</v>
      </c>
      <c r="M262" s="873">
        <v>653432</v>
      </c>
      <c r="N262" s="873">
        <v>0</v>
      </c>
      <c r="O262" s="871">
        <f t="shared" ref="O262" si="639">P262+S262+V262</f>
        <v>0</v>
      </c>
      <c r="P262" s="871">
        <f t="shared" ref="P262" si="640">Q262+R262</f>
        <v>0</v>
      </c>
      <c r="Q262" s="873">
        <v>0</v>
      </c>
      <c r="R262" s="873">
        <v>0</v>
      </c>
      <c r="S262" s="871">
        <f t="shared" ref="S262" si="641">T262+U262</f>
        <v>0</v>
      </c>
      <c r="T262" s="873">
        <v>0</v>
      </c>
      <c r="U262" s="873">
        <v>0</v>
      </c>
      <c r="V262" s="871">
        <f t="shared" ref="V262" si="642">W262+X262</f>
        <v>0</v>
      </c>
      <c r="W262" s="873">
        <v>0</v>
      </c>
      <c r="X262" s="873">
        <v>0</v>
      </c>
    </row>
    <row r="263" spans="1:24" s="371" customFormat="1" ht="16.5" hidden="1" customHeight="1">
      <c r="A263" s="866"/>
      <c r="B263" s="878"/>
      <c r="C263" s="868"/>
      <c r="D263" s="884"/>
      <c r="E263" s="866"/>
      <c r="F263" s="887"/>
      <c r="G263" s="878"/>
      <c r="H263" s="370">
        <v>3517126</v>
      </c>
      <c r="I263" s="370">
        <v>2863694</v>
      </c>
      <c r="J263" s="876"/>
      <c r="K263" s="872"/>
      <c r="L263" s="872"/>
      <c r="M263" s="874"/>
      <c r="N263" s="874"/>
      <c r="O263" s="872"/>
      <c r="P263" s="872"/>
      <c r="Q263" s="874"/>
      <c r="R263" s="874"/>
      <c r="S263" s="872"/>
      <c r="T263" s="874"/>
      <c r="U263" s="874"/>
      <c r="V263" s="872"/>
      <c r="W263" s="874"/>
      <c r="X263" s="874"/>
    </row>
    <row r="264" spans="1:24" s="371" customFormat="1" ht="16.5" hidden="1" customHeight="1">
      <c r="A264" s="866"/>
      <c r="B264" s="878"/>
      <c r="C264" s="868"/>
      <c r="D264" s="884"/>
      <c r="E264" s="866"/>
      <c r="F264" s="887"/>
      <c r="G264" s="878"/>
      <c r="H264" s="370">
        <v>0</v>
      </c>
      <c r="I264" s="370">
        <v>0</v>
      </c>
      <c r="J264" s="370" t="s">
        <v>1</v>
      </c>
      <c r="K264" s="372">
        <f t="shared" ref="K264" si="643">L264+O264</f>
        <v>0</v>
      </c>
      <c r="L264" s="372">
        <f t="shared" ref="L264" si="644">M264+N264</f>
        <v>0</v>
      </c>
      <c r="M264" s="373">
        <v>0</v>
      </c>
      <c r="N264" s="373">
        <v>0</v>
      </c>
      <c r="O264" s="372">
        <f t="shared" ref="O264" si="645">P264+S264+V264</f>
        <v>0</v>
      </c>
      <c r="P264" s="372">
        <f t="shared" ref="P264" si="646">Q264+R264</f>
        <v>0</v>
      </c>
      <c r="Q264" s="373">
        <v>0</v>
      </c>
      <c r="R264" s="373">
        <v>0</v>
      </c>
      <c r="S264" s="372">
        <f t="shared" ref="S264" si="647">T264+U264</f>
        <v>0</v>
      </c>
      <c r="T264" s="373">
        <v>0</v>
      </c>
      <c r="U264" s="373">
        <v>0</v>
      </c>
      <c r="V264" s="372">
        <f t="shared" ref="V264" si="648">W264+X264</f>
        <v>0</v>
      </c>
      <c r="W264" s="373">
        <v>0</v>
      </c>
      <c r="X264" s="373">
        <v>0</v>
      </c>
    </row>
    <row r="265" spans="1:24" s="371" customFormat="1" ht="16.5" hidden="1" customHeight="1">
      <c r="A265" s="866"/>
      <c r="B265" s="878"/>
      <c r="C265" s="868"/>
      <c r="D265" s="884"/>
      <c r="E265" s="866"/>
      <c r="F265" s="887"/>
      <c r="G265" s="878"/>
      <c r="H265" s="370">
        <v>0</v>
      </c>
      <c r="I265" s="370">
        <v>0</v>
      </c>
      <c r="J265" s="875" t="s">
        <v>2</v>
      </c>
      <c r="K265" s="871">
        <f t="shared" ref="K265:X265" si="649">K262+K264</f>
        <v>653432</v>
      </c>
      <c r="L265" s="871">
        <f t="shared" si="649"/>
        <v>653432</v>
      </c>
      <c r="M265" s="873">
        <f t="shared" si="649"/>
        <v>653432</v>
      </c>
      <c r="N265" s="873">
        <f t="shared" si="649"/>
        <v>0</v>
      </c>
      <c r="O265" s="871">
        <f t="shared" si="649"/>
        <v>0</v>
      </c>
      <c r="P265" s="871">
        <f t="shared" si="649"/>
        <v>0</v>
      </c>
      <c r="Q265" s="873">
        <f t="shared" si="649"/>
        <v>0</v>
      </c>
      <c r="R265" s="873">
        <f t="shared" si="649"/>
        <v>0</v>
      </c>
      <c r="S265" s="871">
        <f t="shared" si="649"/>
        <v>0</v>
      </c>
      <c r="T265" s="873">
        <f t="shared" si="649"/>
        <v>0</v>
      </c>
      <c r="U265" s="873">
        <f t="shared" si="649"/>
        <v>0</v>
      </c>
      <c r="V265" s="871">
        <f t="shared" si="649"/>
        <v>0</v>
      </c>
      <c r="W265" s="873">
        <f t="shared" si="649"/>
        <v>0</v>
      </c>
      <c r="X265" s="873">
        <f t="shared" si="649"/>
        <v>0</v>
      </c>
    </row>
    <row r="266" spans="1:24" s="371" customFormat="1" ht="16.5" hidden="1" customHeight="1">
      <c r="A266" s="866"/>
      <c r="B266" s="879"/>
      <c r="C266" s="868"/>
      <c r="D266" s="885"/>
      <c r="E266" s="866"/>
      <c r="F266" s="888"/>
      <c r="G266" s="879"/>
      <c r="H266" s="370">
        <v>0</v>
      </c>
      <c r="I266" s="370">
        <v>0</v>
      </c>
      <c r="J266" s="876"/>
      <c r="K266" s="872"/>
      <c r="L266" s="872"/>
      <c r="M266" s="874"/>
      <c r="N266" s="874"/>
      <c r="O266" s="872"/>
      <c r="P266" s="872"/>
      <c r="Q266" s="874"/>
      <c r="R266" s="874"/>
      <c r="S266" s="872"/>
      <c r="T266" s="874"/>
      <c r="U266" s="874"/>
      <c r="V266" s="872"/>
      <c r="W266" s="874"/>
      <c r="X266" s="874"/>
    </row>
    <row r="267" spans="1:24" s="371" customFormat="1" ht="16.5" hidden="1" customHeight="1">
      <c r="A267" s="866">
        <v>49</v>
      </c>
      <c r="B267" s="877" t="s">
        <v>838</v>
      </c>
      <c r="C267" s="868" t="s">
        <v>839</v>
      </c>
      <c r="D267" s="883" t="s">
        <v>840</v>
      </c>
      <c r="E267" s="866" t="s">
        <v>841</v>
      </c>
      <c r="F267" s="886" t="s">
        <v>842</v>
      </c>
      <c r="G267" s="877" t="s">
        <v>731</v>
      </c>
      <c r="H267" s="370">
        <f>H268+H269+H270+H271</f>
        <v>1144706</v>
      </c>
      <c r="I267" s="370">
        <f>I268+I269+I270+I271</f>
        <v>22693</v>
      </c>
      <c r="J267" s="875" t="s">
        <v>0</v>
      </c>
      <c r="K267" s="871">
        <f t="shared" ref="K267" si="650">L267+O267</f>
        <v>1122013</v>
      </c>
      <c r="L267" s="871">
        <f t="shared" ref="L267" si="651">M267+N267</f>
        <v>1013127</v>
      </c>
      <c r="M267" s="873">
        <v>1013127</v>
      </c>
      <c r="N267" s="873">
        <v>0</v>
      </c>
      <c r="O267" s="871">
        <f t="shared" ref="O267" si="652">P267+S267+V267</f>
        <v>108886</v>
      </c>
      <c r="P267" s="871">
        <f t="shared" ref="P267" si="653">Q267+R267</f>
        <v>59596</v>
      </c>
      <c r="Q267" s="873">
        <v>59596</v>
      </c>
      <c r="R267" s="873">
        <v>0</v>
      </c>
      <c r="S267" s="871">
        <f t="shared" ref="S267" si="654">T267+U267</f>
        <v>49290</v>
      </c>
      <c r="T267" s="873">
        <v>49290</v>
      </c>
      <c r="U267" s="873">
        <v>0</v>
      </c>
      <c r="V267" s="871">
        <f t="shared" ref="V267" si="655">W267+X267</f>
        <v>0</v>
      </c>
      <c r="W267" s="873">
        <v>0</v>
      </c>
      <c r="X267" s="873">
        <v>0</v>
      </c>
    </row>
    <row r="268" spans="1:24" s="371" customFormat="1" ht="16.5" hidden="1" customHeight="1">
      <c r="A268" s="866"/>
      <c r="B268" s="878"/>
      <c r="C268" s="868"/>
      <c r="D268" s="884"/>
      <c r="E268" s="866"/>
      <c r="F268" s="887"/>
      <c r="G268" s="878"/>
      <c r="H268" s="370">
        <v>1033817</v>
      </c>
      <c r="I268" s="370">
        <v>20690</v>
      </c>
      <c r="J268" s="876"/>
      <c r="K268" s="872"/>
      <c r="L268" s="872"/>
      <c r="M268" s="874"/>
      <c r="N268" s="874"/>
      <c r="O268" s="872"/>
      <c r="P268" s="872"/>
      <c r="Q268" s="874"/>
      <c r="R268" s="874"/>
      <c r="S268" s="872"/>
      <c r="T268" s="874"/>
      <c r="U268" s="874"/>
      <c r="V268" s="872"/>
      <c r="W268" s="874"/>
      <c r="X268" s="874"/>
    </row>
    <row r="269" spans="1:24" s="371" customFormat="1" ht="16.5" hidden="1" customHeight="1">
      <c r="A269" s="866"/>
      <c r="B269" s="878"/>
      <c r="C269" s="868"/>
      <c r="D269" s="884"/>
      <c r="E269" s="866"/>
      <c r="F269" s="887"/>
      <c r="G269" s="878"/>
      <c r="H269" s="370">
        <v>60813</v>
      </c>
      <c r="I269" s="370">
        <v>1217</v>
      </c>
      <c r="J269" s="370" t="s">
        <v>1</v>
      </c>
      <c r="K269" s="372">
        <f t="shared" ref="K269" si="656">L269+O269</f>
        <v>0</v>
      </c>
      <c r="L269" s="372">
        <f t="shared" ref="L269" si="657">M269+N269</f>
        <v>0</v>
      </c>
      <c r="M269" s="373">
        <v>0</v>
      </c>
      <c r="N269" s="373">
        <v>0</v>
      </c>
      <c r="O269" s="372">
        <f t="shared" ref="O269" si="658">P269+S269+V269</f>
        <v>0</v>
      </c>
      <c r="P269" s="372">
        <f t="shared" ref="P269" si="659">Q269+R269</f>
        <v>0</v>
      </c>
      <c r="Q269" s="373">
        <v>0</v>
      </c>
      <c r="R269" s="373">
        <v>0</v>
      </c>
      <c r="S269" s="372">
        <f t="shared" ref="S269" si="660">T269+U269</f>
        <v>0</v>
      </c>
      <c r="T269" s="373">
        <v>0</v>
      </c>
      <c r="U269" s="373">
        <v>0</v>
      </c>
      <c r="V269" s="372">
        <f t="shared" ref="V269" si="661">W269+X269</f>
        <v>0</v>
      </c>
      <c r="W269" s="373">
        <v>0</v>
      </c>
      <c r="X269" s="373">
        <v>0</v>
      </c>
    </row>
    <row r="270" spans="1:24" s="371" customFormat="1" ht="16.5" hidden="1" customHeight="1">
      <c r="A270" s="866"/>
      <c r="B270" s="878"/>
      <c r="C270" s="868"/>
      <c r="D270" s="884"/>
      <c r="E270" s="866"/>
      <c r="F270" s="887"/>
      <c r="G270" s="878"/>
      <c r="H270" s="370">
        <v>50076</v>
      </c>
      <c r="I270" s="370">
        <v>786</v>
      </c>
      <c r="J270" s="875" t="s">
        <v>2</v>
      </c>
      <c r="K270" s="871">
        <f t="shared" ref="K270:X270" si="662">K267+K269</f>
        <v>1122013</v>
      </c>
      <c r="L270" s="871">
        <f t="shared" si="662"/>
        <v>1013127</v>
      </c>
      <c r="M270" s="873">
        <f t="shared" si="662"/>
        <v>1013127</v>
      </c>
      <c r="N270" s="873">
        <f t="shared" si="662"/>
        <v>0</v>
      </c>
      <c r="O270" s="871">
        <f t="shared" si="662"/>
        <v>108886</v>
      </c>
      <c r="P270" s="871">
        <f t="shared" si="662"/>
        <v>59596</v>
      </c>
      <c r="Q270" s="873">
        <f t="shared" si="662"/>
        <v>59596</v>
      </c>
      <c r="R270" s="873">
        <f t="shared" si="662"/>
        <v>0</v>
      </c>
      <c r="S270" s="871">
        <f t="shared" si="662"/>
        <v>49290</v>
      </c>
      <c r="T270" s="873">
        <f t="shared" si="662"/>
        <v>49290</v>
      </c>
      <c r="U270" s="873">
        <f t="shared" si="662"/>
        <v>0</v>
      </c>
      <c r="V270" s="871">
        <f t="shared" si="662"/>
        <v>0</v>
      </c>
      <c r="W270" s="873">
        <f t="shared" si="662"/>
        <v>0</v>
      </c>
      <c r="X270" s="873">
        <f t="shared" si="662"/>
        <v>0</v>
      </c>
    </row>
    <row r="271" spans="1:24" s="371" customFormat="1" ht="16.5" hidden="1" customHeight="1">
      <c r="A271" s="866"/>
      <c r="B271" s="879"/>
      <c r="C271" s="868"/>
      <c r="D271" s="885"/>
      <c r="E271" s="866"/>
      <c r="F271" s="888"/>
      <c r="G271" s="879"/>
      <c r="H271" s="370">
        <v>0</v>
      </c>
      <c r="I271" s="370">
        <v>0</v>
      </c>
      <c r="J271" s="876"/>
      <c r="K271" s="872"/>
      <c r="L271" s="872"/>
      <c r="M271" s="874"/>
      <c r="N271" s="874"/>
      <c r="O271" s="872"/>
      <c r="P271" s="872"/>
      <c r="Q271" s="874"/>
      <c r="R271" s="874"/>
      <c r="S271" s="872"/>
      <c r="T271" s="874"/>
      <c r="U271" s="874"/>
      <c r="V271" s="872"/>
      <c r="W271" s="874"/>
      <c r="X271" s="874"/>
    </row>
    <row r="272" spans="1:24" s="371" customFormat="1" ht="15" hidden="1" customHeight="1">
      <c r="A272" s="866">
        <v>50</v>
      </c>
      <c r="B272" s="877" t="s">
        <v>838</v>
      </c>
      <c r="C272" s="868" t="s">
        <v>839</v>
      </c>
      <c r="D272" s="883" t="s">
        <v>843</v>
      </c>
      <c r="E272" s="866" t="s">
        <v>832</v>
      </c>
      <c r="F272" s="886" t="s">
        <v>842</v>
      </c>
      <c r="G272" s="877" t="s">
        <v>767</v>
      </c>
      <c r="H272" s="370">
        <f>H273+H274+H275+H276</f>
        <v>687648</v>
      </c>
      <c r="I272" s="370">
        <f>I273+I274+I275+I276</f>
        <v>75747</v>
      </c>
      <c r="J272" s="875" t="s">
        <v>0</v>
      </c>
      <c r="K272" s="871">
        <f t="shared" ref="K272" si="663">L272+O272</f>
        <v>611901</v>
      </c>
      <c r="L272" s="871">
        <f t="shared" ref="L272" si="664">M272+N272</f>
        <v>520116</v>
      </c>
      <c r="M272" s="873">
        <v>520116</v>
      </c>
      <c r="N272" s="873">
        <v>0</v>
      </c>
      <c r="O272" s="871">
        <f t="shared" ref="O272" si="665">P272+S272+V272</f>
        <v>91785</v>
      </c>
      <c r="P272" s="871">
        <f t="shared" ref="P272" si="666">Q272+R272</f>
        <v>30595</v>
      </c>
      <c r="Q272" s="873">
        <v>30595</v>
      </c>
      <c r="R272" s="873">
        <v>0</v>
      </c>
      <c r="S272" s="871">
        <f t="shared" ref="S272" si="667">T272+U272</f>
        <v>61190</v>
      </c>
      <c r="T272" s="873">
        <v>61190</v>
      </c>
      <c r="U272" s="873">
        <v>0</v>
      </c>
      <c r="V272" s="871">
        <f t="shared" ref="V272" si="668">W272+X272</f>
        <v>0</v>
      </c>
      <c r="W272" s="873">
        <v>0</v>
      </c>
      <c r="X272" s="873">
        <v>0</v>
      </c>
    </row>
    <row r="273" spans="1:24" s="371" customFormat="1" ht="15" hidden="1" customHeight="1">
      <c r="A273" s="866"/>
      <c r="B273" s="878"/>
      <c r="C273" s="868"/>
      <c r="D273" s="884"/>
      <c r="E273" s="866"/>
      <c r="F273" s="887"/>
      <c r="G273" s="878"/>
      <c r="H273" s="370">
        <v>584500</v>
      </c>
      <c r="I273" s="370">
        <v>64384</v>
      </c>
      <c r="J273" s="876"/>
      <c r="K273" s="872"/>
      <c r="L273" s="872"/>
      <c r="M273" s="874"/>
      <c r="N273" s="874"/>
      <c r="O273" s="872"/>
      <c r="P273" s="872"/>
      <c r="Q273" s="874"/>
      <c r="R273" s="874"/>
      <c r="S273" s="872"/>
      <c r="T273" s="874"/>
      <c r="U273" s="874"/>
      <c r="V273" s="872"/>
      <c r="W273" s="874"/>
      <c r="X273" s="874"/>
    </row>
    <row r="274" spans="1:24" s="371" customFormat="1" ht="15" hidden="1" customHeight="1">
      <c r="A274" s="866"/>
      <c r="B274" s="878"/>
      <c r="C274" s="868"/>
      <c r="D274" s="884"/>
      <c r="E274" s="866"/>
      <c r="F274" s="887"/>
      <c r="G274" s="878"/>
      <c r="H274" s="370">
        <v>34383</v>
      </c>
      <c r="I274" s="370">
        <v>3788</v>
      </c>
      <c r="J274" s="370" t="s">
        <v>1</v>
      </c>
      <c r="K274" s="372">
        <f t="shared" ref="K274" si="669">L274+O274</f>
        <v>0</v>
      </c>
      <c r="L274" s="372">
        <f t="shared" ref="L274" si="670">M274+N274</f>
        <v>0</v>
      </c>
      <c r="M274" s="373">
        <v>0</v>
      </c>
      <c r="N274" s="373">
        <v>0</v>
      </c>
      <c r="O274" s="372">
        <f t="shared" ref="O274" si="671">P274+S274+V274</f>
        <v>0</v>
      </c>
      <c r="P274" s="372">
        <f t="shared" ref="P274" si="672">Q274+R274</f>
        <v>0</v>
      </c>
      <c r="Q274" s="373">
        <v>0</v>
      </c>
      <c r="R274" s="373">
        <v>0</v>
      </c>
      <c r="S274" s="372">
        <f t="shared" ref="S274" si="673">T274+U274</f>
        <v>0</v>
      </c>
      <c r="T274" s="373">
        <v>0</v>
      </c>
      <c r="U274" s="373">
        <v>0</v>
      </c>
      <c r="V274" s="372">
        <f t="shared" ref="V274" si="674">W274+X274</f>
        <v>0</v>
      </c>
      <c r="W274" s="373">
        <v>0</v>
      </c>
      <c r="X274" s="373">
        <v>0</v>
      </c>
    </row>
    <row r="275" spans="1:24" s="371" customFormat="1" ht="15" hidden="1" customHeight="1">
      <c r="A275" s="866"/>
      <c r="B275" s="878"/>
      <c r="C275" s="868"/>
      <c r="D275" s="884"/>
      <c r="E275" s="866"/>
      <c r="F275" s="887"/>
      <c r="G275" s="878"/>
      <c r="H275" s="370">
        <v>68765</v>
      </c>
      <c r="I275" s="370">
        <v>7575</v>
      </c>
      <c r="J275" s="875" t="s">
        <v>2</v>
      </c>
      <c r="K275" s="871">
        <f t="shared" ref="K275:X275" si="675">K272+K274</f>
        <v>611901</v>
      </c>
      <c r="L275" s="871">
        <f t="shared" si="675"/>
        <v>520116</v>
      </c>
      <c r="M275" s="873">
        <f t="shared" si="675"/>
        <v>520116</v>
      </c>
      <c r="N275" s="873">
        <f t="shared" si="675"/>
        <v>0</v>
      </c>
      <c r="O275" s="871">
        <f t="shared" si="675"/>
        <v>91785</v>
      </c>
      <c r="P275" s="871">
        <f t="shared" si="675"/>
        <v>30595</v>
      </c>
      <c r="Q275" s="873">
        <f t="shared" si="675"/>
        <v>30595</v>
      </c>
      <c r="R275" s="873">
        <f t="shared" si="675"/>
        <v>0</v>
      </c>
      <c r="S275" s="871">
        <f t="shared" si="675"/>
        <v>61190</v>
      </c>
      <c r="T275" s="873">
        <f t="shared" si="675"/>
        <v>61190</v>
      </c>
      <c r="U275" s="873">
        <f t="shared" si="675"/>
        <v>0</v>
      </c>
      <c r="V275" s="871">
        <f t="shared" si="675"/>
        <v>0</v>
      </c>
      <c r="W275" s="873">
        <f t="shared" si="675"/>
        <v>0</v>
      </c>
      <c r="X275" s="873">
        <f t="shared" si="675"/>
        <v>0</v>
      </c>
    </row>
    <row r="276" spans="1:24" s="371" customFormat="1" ht="15" hidden="1" customHeight="1">
      <c r="A276" s="866"/>
      <c r="B276" s="879"/>
      <c r="C276" s="868"/>
      <c r="D276" s="885"/>
      <c r="E276" s="866"/>
      <c r="F276" s="888"/>
      <c r="G276" s="879"/>
      <c r="H276" s="370">
        <v>0</v>
      </c>
      <c r="I276" s="370">
        <v>0</v>
      </c>
      <c r="J276" s="876"/>
      <c r="K276" s="872"/>
      <c r="L276" s="872"/>
      <c r="M276" s="874"/>
      <c r="N276" s="874"/>
      <c r="O276" s="872"/>
      <c r="P276" s="872"/>
      <c r="Q276" s="874"/>
      <c r="R276" s="874"/>
      <c r="S276" s="872"/>
      <c r="T276" s="874"/>
      <c r="U276" s="874"/>
      <c r="V276" s="872"/>
      <c r="W276" s="874"/>
      <c r="X276" s="874"/>
    </row>
    <row r="277" spans="1:24" s="371" customFormat="1" ht="16.5" hidden="1" customHeight="1">
      <c r="A277" s="866">
        <v>51</v>
      </c>
      <c r="B277" s="877" t="s">
        <v>844</v>
      </c>
      <c r="C277" s="868" t="s">
        <v>830</v>
      </c>
      <c r="D277" s="883" t="s">
        <v>845</v>
      </c>
      <c r="E277" s="866" t="s">
        <v>721</v>
      </c>
      <c r="F277" s="886" t="s">
        <v>846</v>
      </c>
      <c r="G277" s="877" t="s">
        <v>723</v>
      </c>
      <c r="H277" s="370">
        <f>H278+H279+H280+H281</f>
        <v>19999350</v>
      </c>
      <c r="I277" s="370">
        <f>I278+I279+I280+I281</f>
        <v>18478776</v>
      </c>
      <c r="J277" s="875" t="s">
        <v>0</v>
      </c>
      <c r="K277" s="871">
        <f t="shared" ref="K277" si="676">L277+O277</f>
        <v>1520574</v>
      </c>
      <c r="L277" s="871">
        <f t="shared" ref="L277" si="677">M277+N277</f>
        <v>1292487</v>
      </c>
      <c r="M277" s="873">
        <v>1292487</v>
      </c>
      <c r="N277" s="873">
        <v>0</v>
      </c>
      <c r="O277" s="871">
        <f t="shared" ref="O277" si="678">P277+S277+V277</f>
        <v>228087</v>
      </c>
      <c r="P277" s="871">
        <f t="shared" ref="P277" si="679">Q277+R277</f>
        <v>228087</v>
      </c>
      <c r="Q277" s="873">
        <v>228087</v>
      </c>
      <c r="R277" s="873">
        <v>0</v>
      </c>
      <c r="S277" s="871">
        <f t="shared" ref="S277" si="680">T277+U277</f>
        <v>0</v>
      </c>
      <c r="T277" s="873">
        <v>0</v>
      </c>
      <c r="U277" s="873">
        <v>0</v>
      </c>
      <c r="V277" s="871">
        <f t="shared" ref="V277" si="681">W277+X277</f>
        <v>0</v>
      </c>
      <c r="W277" s="873">
        <v>0</v>
      </c>
      <c r="X277" s="873">
        <v>0</v>
      </c>
    </row>
    <row r="278" spans="1:24" s="371" customFormat="1" ht="16.5" hidden="1" customHeight="1">
      <c r="A278" s="866"/>
      <c r="B278" s="878"/>
      <c r="C278" s="868"/>
      <c r="D278" s="884"/>
      <c r="E278" s="866"/>
      <c r="F278" s="887"/>
      <c r="G278" s="878"/>
      <c r="H278" s="370">
        <v>16999447</v>
      </c>
      <c r="I278" s="370">
        <v>15706960</v>
      </c>
      <c r="J278" s="876"/>
      <c r="K278" s="872"/>
      <c r="L278" s="872"/>
      <c r="M278" s="874"/>
      <c r="N278" s="874"/>
      <c r="O278" s="872"/>
      <c r="P278" s="872"/>
      <c r="Q278" s="874"/>
      <c r="R278" s="874"/>
      <c r="S278" s="872"/>
      <c r="T278" s="874"/>
      <c r="U278" s="874"/>
      <c r="V278" s="872"/>
      <c r="W278" s="874"/>
      <c r="X278" s="874"/>
    </row>
    <row r="279" spans="1:24" s="371" customFormat="1" ht="16.5" hidden="1" customHeight="1">
      <c r="A279" s="866"/>
      <c r="B279" s="878"/>
      <c r="C279" s="868"/>
      <c r="D279" s="884"/>
      <c r="E279" s="866"/>
      <c r="F279" s="887"/>
      <c r="G279" s="878"/>
      <c r="H279" s="370">
        <v>2999903</v>
      </c>
      <c r="I279" s="370">
        <v>2771816</v>
      </c>
      <c r="J279" s="370" t="s">
        <v>1</v>
      </c>
      <c r="K279" s="372">
        <f t="shared" ref="K279" si="682">L279+O279</f>
        <v>0</v>
      </c>
      <c r="L279" s="372">
        <f t="shared" ref="L279" si="683">M279+N279</f>
        <v>0</v>
      </c>
      <c r="M279" s="373">
        <v>0</v>
      </c>
      <c r="N279" s="373">
        <v>0</v>
      </c>
      <c r="O279" s="372">
        <f t="shared" ref="O279" si="684">P279+S279+V279</f>
        <v>0</v>
      </c>
      <c r="P279" s="372">
        <f t="shared" ref="P279" si="685">Q279+R279</f>
        <v>0</v>
      </c>
      <c r="Q279" s="373">
        <v>0</v>
      </c>
      <c r="R279" s="373">
        <v>0</v>
      </c>
      <c r="S279" s="372">
        <f t="shared" ref="S279" si="686">T279+U279</f>
        <v>0</v>
      </c>
      <c r="T279" s="373">
        <v>0</v>
      </c>
      <c r="U279" s="373">
        <v>0</v>
      </c>
      <c r="V279" s="372">
        <f t="shared" ref="V279" si="687">W279+X279</f>
        <v>0</v>
      </c>
      <c r="W279" s="373">
        <v>0</v>
      </c>
      <c r="X279" s="373">
        <v>0</v>
      </c>
    </row>
    <row r="280" spans="1:24" s="371" customFormat="1" ht="16.5" hidden="1" customHeight="1">
      <c r="A280" s="866"/>
      <c r="B280" s="878"/>
      <c r="C280" s="868"/>
      <c r="D280" s="884"/>
      <c r="E280" s="866"/>
      <c r="F280" s="887"/>
      <c r="G280" s="878"/>
      <c r="H280" s="370">
        <v>0</v>
      </c>
      <c r="I280" s="370">
        <v>0</v>
      </c>
      <c r="J280" s="875" t="s">
        <v>2</v>
      </c>
      <c r="K280" s="871">
        <f t="shared" ref="K280:X280" si="688">K277+K279</f>
        <v>1520574</v>
      </c>
      <c r="L280" s="871">
        <f t="shared" si="688"/>
        <v>1292487</v>
      </c>
      <c r="M280" s="873">
        <f t="shared" si="688"/>
        <v>1292487</v>
      </c>
      <c r="N280" s="873">
        <f t="shared" si="688"/>
        <v>0</v>
      </c>
      <c r="O280" s="871">
        <f t="shared" si="688"/>
        <v>228087</v>
      </c>
      <c r="P280" s="871">
        <f t="shared" si="688"/>
        <v>228087</v>
      </c>
      <c r="Q280" s="873">
        <f t="shared" si="688"/>
        <v>228087</v>
      </c>
      <c r="R280" s="873">
        <f t="shared" si="688"/>
        <v>0</v>
      </c>
      <c r="S280" s="871">
        <f t="shared" si="688"/>
        <v>0</v>
      </c>
      <c r="T280" s="873">
        <f t="shared" si="688"/>
        <v>0</v>
      </c>
      <c r="U280" s="873">
        <f t="shared" si="688"/>
        <v>0</v>
      </c>
      <c r="V280" s="871">
        <f t="shared" si="688"/>
        <v>0</v>
      </c>
      <c r="W280" s="873">
        <f t="shared" si="688"/>
        <v>0</v>
      </c>
      <c r="X280" s="873">
        <f t="shared" si="688"/>
        <v>0</v>
      </c>
    </row>
    <row r="281" spans="1:24" s="371" customFormat="1" ht="16.5" hidden="1" customHeight="1">
      <c r="A281" s="866"/>
      <c r="B281" s="879"/>
      <c r="C281" s="868"/>
      <c r="D281" s="885"/>
      <c r="E281" s="866"/>
      <c r="F281" s="888"/>
      <c r="G281" s="879"/>
      <c r="H281" s="370">
        <v>0</v>
      </c>
      <c r="I281" s="370">
        <v>0</v>
      </c>
      <c r="J281" s="876"/>
      <c r="K281" s="872"/>
      <c r="L281" s="872"/>
      <c r="M281" s="874"/>
      <c r="N281" s="874"/>
      <c r="O281" s="872"/>
      <c r="P281" s="872"/>
      <c r="Q281" s="874"/>
      <c r="R281" s="874"/>
      <c r="S281" s="872"/>
      <c r="T281" s="874"/>
      <c r="U281" s="874"/>
      <c r="V281" s="872"/>
      <c r="W281" s="874"/>
      <c r="X281" s="874"/>
    </row>
    <row r="282" spans="1:24" s="371" customFormat="1" ht="17.25" hidden="1" customHeight="1">
      <c r="A282" s="866">
        <v>52</v>
      </c>
      <c r="B282" s="877" t="s">
        <v>844</v>
      </c>
      <c r="C282" s="868" t="s">
        <v>830</v>
      </c>
      <c r="D282" s="883" t="s">
        <v>847</v>
      </c>
      <c r="E282" s="866" t="s">
        <v>721</v>
      </c>
      <c r="F282" s="886" t="s">
        <v>846</v>
      </c>
      <c r="G282" s="877" t="s">
        <v>726</v>
      </c>
      <c r="H282" s="370">
        <f>H283+H284+H285+H286</f>
        <v>6100050</v>
      </c>
      <c r="I282" s="370">
        <f>I283+I284+I285+I286</f>
        <v>4871557</v>
      </c>
      <c r="J282" s="875" t="s">
        <v>0</v>
      </c>
      <c r="K282" s="871">
        <f t="shared" ref="K282" si="689">L282+O282</f>
        <v>1228493</v>
      </c>
      <c r="L282" s="871">
        <f t="shared" ref="L282" si="690">M282+N282</f>
        <v>1044219</v>
      </c>
      <c r="M282" s="873">
        <v>1044219</v>
      </c>
      <c r="N282" s="873">
        <v>0</v>
      </c>
      <c r="O282" s="871">
        <f t="shared" ref="O282" si="691">P282+S282+V282</f>
        <v>184274</v>
      </c>
      <c r="P282" s="871">
        <f t="shared" ref="P282" si="692">Q282+R282</f>
        <v>184274</v>
      </c>
      <c r="Q282" s="873">
        <v>184274</v>
      </c>
      <c r="R282" s="873">
        <v>0</v>
      </c>
      <c r="S282" s="871">
        <f t="shared" ref="S282" si="693">T282+U282</f>
        <v>0</v>
      </c>
      <c r="T282" s="873">
        <v>0</v>
      </c>
      <c r="U282" s="873">
        <v>0</v>
      </c>
      <c r="V282" s="871">
        <f t="shared" ref="V282" si="694">W282+X282</f>
        <v>0</v>
      </c>
      <c r="W282" s="873">
        <v>0</v>
      </c>
      <c r="X282" s="873">
        <v>0</v>
      </c>
    </row>
    <row r="283" spans="1:24" s="371" customFormat="1" ht="17.25" hidden="1" customHeight="1">
      <c r="A283" s="866"/>
      <c r="B283" s="878"/>
      <c r="C283" s="868"/>
      <c r="D283" s="884"/>
      <c r="E283" s="866"/>
      <c r="F283" s="887"/>
      <c r="G283" s="878"/>
      <c r="H283" s="370">
        <v>5185043</v>
      </c>
      <c r="I283" s="370">
        <v>4140824</v>
      </c>
      <c r="J283" s="876"/>
      <c r="K283" s="872"/>
      <c r="L283" s="872"/>
      <c r="M283" s="874"/>
      <c r="N283" s="874"/>
      <c r="O283" s="872"/>
      <c r="P283" s="872"/>
      <c r="Q283" s="874"/>
      <c r="R283" s="874"/>
      <c r="S283" s="872"/>
      <c r="T283" s="874"/>
      <c r="U283" s="874"/>
      <c r="V283" s="872"/>
      <c r="W283" s="874"/>
      <c r="X283" s="874"/>
    </row>
    <row r="284" spans="1:24" s="371" customFormat="1" ht="17.25" hidden="1" customHeight="1">
      <c r="A284" s="866"/>
      <c r="B284" s="878"/>
      <c r="C284" s="868"/>
      <c r="D284" s="884"/>
      <c r="E284" s="866"/>
      <c r="F284" s="887"/>
      <c r="G284" s="878"/>
      <c r="H284" s="370">
        <v>915007</v>
      </c>
      <c r="I284" s="370">
        <v>730733</v>
      </c>
      <c r="J284" s="370" t="s">
        <v>1</v>
      </c>
      <c r="K284" s="372">
        <f t="shared" ref="K284" si="695">L284+O284</f>
        <v>0</v>
      </c>
      <c r="L284" s="372">
        <f t="shared" ref="L284" si="696">M284+N284</f>
        <v>0</v>
      </c>
      <c r="M284" s="373">
        <v>0</v>
      </c>
      <c r="N284" s="373">
        <v>0</v>
      </c>
      <c r="O284" s="372">
        <f t="shared" ref="O284" si="697">P284+S284+V284</f>
        <v>0</v>
      </c>
      <c r="P284" s="372">
        <f t="shared" ref="P284" si="698">Q284+R284</f>
        <v>0</v>
      </c>
      <c r="Q284" s="373">
        <v>0</v>
      </c>
      <c r="R284" s="373">
        <v>0</v>
      </c>
      <c r="S284" s="372">
        <f t="shared" ref="S284" si="699">T284+U284</f>
        <v>0</v>
      </c>
      <c r="T284" s="373">
        <v>0</v>
      </c>
      <c r="U284" s="373">
        <v>0</v>
      </c>
      <c r="V284" s="372">
        <f t="shared" ref="V284" si="700">W284+X284</f>
        <v>0</v>
      </c>
      <c r="W284" s="373">
        <v>0</v>
      </c>
      <c r="X284" s="373">
        <v>0</v>
      </c>
    </row>
    <row r="285" spans="1:24" s="371" customFormat="1" ht="17.25" hidden="1" customHeight="1">
      <c r="A285" s="866"/>
      <c r="B285" s="878"/>
      <c r="C285" s="868"/>
      <c r="D285" s="884"/>
      <c r="E285" s="866"/>
      <c r="F285" s="887"/>
      <c r="G285" s="878"/>
      <c r="H285" s="370">
        <v>0</v>
      </c>
      <c r="I285" s="370">
        <v>0</v>
      </c>
      <c r="J285" s="875" t="s">
        <v>2</v>
      </c>
      <c r="K285" s="871">
        <f t="shared" ref="K285:X285" si="701">K282+K284</f>
        <v>1228493</v>
      </c>
      <c r="L285" s="871">
        <f t="shared" si="701"/>
        <v>1044219</v>
      </c>
      <c r="M285" s="873">
        <f t="shared" si="701"/>
        <v>1044219</v>
      </c>
      <c r="N285" s="873">
        <f t="shared" si="701"/>
        <v>0</v>
      </c>
      <c r="O285" s="871">
        <f t="shared" si="701"/>
        <v>184274</v>
      </c>
      <c r="P285" s="871">
        <f t="shared" si="701"/>
        <v>184274</v>
      </c>
      <c r="Q285" s="873">
        <f t="shared" si="701"/>
        <v>184274</v>
      </c>
      <c r="R285" s="873">
        <f t="shared" si="701"/>
        <v>0</v>
      </c>
      <c r="S285" s="871">
        <f t="shared" si="701"/>
        <v>0</v>
      </c>
      <c r="T285" s="873">
        <f t="shared" si="701"/>
        <v>0</v>
      </c>
      <c r="U285" s="873">
        <f t="shared" si="701"/>
        <v>0</v>
      </c>
      <c r="V285" s="871">
        <f t="shared" si="701"/>
        <v>0</v>
      </c>
      <c r="W285" s="873">
        <f t="shared" si="701"/>
        <v>0</v>
      </c>
      <c r="X285" s="873">
        <f t="shared" si="701"/>
        <v>0</v>
      </c>
    </row>
    <row r="286" spans="1:24" s="371" customFormat="1" ht="17.25" hidden="1" customHeight="1">
      <c r="A286" s="866"/>
      <c r="B286" s="879"/>
      <c r="C286" s="868"/>
      <c r="D286" s="885"/>
      <c r="E286" s="866"/>
      <c r="F286" s="888"/>
      <c r="G286" s="879"/>
      <c r="H286" s="370">
        <v>0</v>
      </c>
      <c r="I286" s="370">
        <v>0</v>
      </c>
      <c r="J286" s="876"/>
      <c r="K286" s="872"/>
      <c r="L286" s="872"/>
      <c r="M286" s="874"/>
      <c r="N286" s="874"/>
      <c r="O286" s="872"/>
      <c r="P286" s="872"/>
      <c r="Q286" s="874"/>
      <c r="R286" s="874"/>
      <c r="S286" s="872"/>
      <c r="T286" s="874"/>
      <c r="U286" s="874"/>
      <c r="V286" s="872"/>
      <c r="W286" s="874"/>
      <c r="X286" s="874"/>
    </row>
    <row r="287" spans="1:24" s="371" customFormat="1" ht="15" hidden="1" customHeight="1">
      <c r="A287" s="866">
        <v>53</v>
      </c>
      <c r="B287" s="877" t="s">
        <v>848</v>
      </c>
      <c r="C287" s="868" t="s">
        <v>839</v>
      </c>
      <c r="D287" s="883" t="s">
        <v>849</v>
      </c>
      <c r="E287" s="866" t="s">
        <v>721</v>
      </c>
      <c r="F287" s="886" t="s">
        <v>846</v>
      </c>
      <c r="G287" s="877" t="s">
        <v>729</v>
      </c>
      <c r="H287" s="370">
        <f>H288+H289+H290+H291</f>
        <v>7914500</v>
      </c>
      <c r="I287" s="370">
        <f>I288+I289+I290+I291</f>
        <v>6037255</v>
      </c>
      <c r="J287" s="875" t="s">
        <v>0</v>
      </c>
      <c r="K287" s="871">
        <f t="shared" ref="K287" si="702">L287+O287</f>
        <v>1877245</v>
      </c>
      <c r="L287" s="871">
        <f t="shared" ref="L287" si="703">M287+N287</f>
        <v>1595658</v>
      </c>
      <c r="M287" s="873">
        <v>1595658</v>
      </c>
      <c r="N287" s="873">
        <v>0</v>
      </c>
      <c r="O287" s="871">
        <f t="shared" ref="O287" si="704">P287+S287+V287</f>
        <v>281587</v>
      </c>
      <c r="P287" s="871">
        <f t="shared" ref="P287" si="705">Q287+R287</f>
        <v>281587</v>
      </c>
      <c r="Q287" s="873">
        <v>281587</v>
      </c>
      <c r="R287" s="873">
        <v>0</v>
      </c>
      <c r="S287" s="871">
        <f t="shared" ref="S287" si="706">T287+U287</f>
        <v>0</v>
      </c>
      <c r="T287" s="873">
        <v>0</v>
      </c>
      <c r="U287" s="873">
        <v>0</v>
      </c>
      <c r="V287" s="871">
        <f t="shared" ref="V287" si="707">W287+X287</f>
        <v>0</v>
      </c>
      <c r="W287" s="873">
        <v>0</v>
      </c>
      <c r="X287" s="873">
        <v>0</v>
      </c>
    </row>
    <row r="288" spans="1:24" s="371" customFormat="1" ht="15" hidden="1" customHeight="1">
      <c r="A288" s="866"/>
      <c r="B288" s="878"/>
      <c r="C288" s="868"/>
      <c r="D288" s="884"/>
      <c r="E288" s="866"/>
      <c r="F288" s="887"/>
      <c r="G288" s="878"/>
      <c r="H288" s="370">
        <v>6727325</v>
      </c>
      <c r="I288" s="370">
        <v>5131667</v>
      </c>
      <c r="J288" s="876"/>
      <c r="K288" s="872"/>
      <c r="L288" s="872"/>
      <c r="M288" s="874"/>
      <c r="N288" s="874"/>
      <c r="O288" s="872"/>
      <c r="P288" s="872"/>
      <c r="Q288" s="874"/>
      <c r="R288" s="874"/>
      <c r="S288" s="872"/>
      <c r="T288" s="874"/>
      <c r="U288" s="874"/>
      <c r="V288" s="872"/>
      <c r="W288" s="874"/>
      <c r="X288" s="874"/>
    </row>
    <row r="289" spans="1:24" s="371" customFormat="1" ht="15" hidden="1" customHeight="1">
      <c r="A289" s="866"/>
      <c r="B289" s="878"/>
      <c r="C289" s="868"/>
      <c r="D289" s="884"/>
      <c r="E289" s="866"/>
      <c r="F289" s="887"/>
      <c r="G289" s="878"/>
      <c r="H289" s="370">
        <v>1187175</v>
      </c>
      <c r="I289" s="370">
        <v>905588</v>
      </c>
      <c r="J289" s="370" t="s">
        <v>1</v>
      </c>
      <c r="K289" s="372">
        <f t="shared" ref="K289" si="708">L289+O289</f>
        <v>0</v>
      </c>
      <c r="L289" s="372">
        <f t="shared" ref="L289" si="709">M289+N289</f>
        <v>0</v>
      </c>
      <c r="M289" s="373">
        <v>0</v>
      </c>
      <c r="N289" s="373">
        <v>0</v>
      </c>
      <c r="O289" s="372">
        <f t="shared" ref="O289" si="710">P289+S289+V289</f>
        <v>0</v>
      </c>
      <c r="P289" s="372">
        <f t="shared" ref="P289" si="711">Q289+R289</f>
        <v>0</v>
      </c>
      <c r="Q289" s="373">
        <v>0</v>
      </c>
      <c r="R289" s="373">
        <v>0</v>
      </c>
      <c r="S289" s="372">
        <f t="shared" ref="S289" si="712">T289+U289</f>
        <v>0</v>
      </c>
      <c r="T289" s="373">
        <v>0</v>
      </c>
      <c r="U289" s="373">
        <v>0</v>
      </c>
      <c r="V289" s="372">
        <f t="shared" ref="V289" si="713">W289+X289</f>
        <v>0</v>
      </c>
      <c r="W289" s="373">
        <v>0</v>
      </c>
      <c r="X289" s="373">
        <v>0</v>
      </c>
    </row>
    <row r="290" spans="1:24" s="371" customFormat="1" ht="15" hidden="1" customHeight="1">
      <c r="A290" s="866"/>
      <c r="B290" s="878"/>
      <c r="C290" s="868"/>
      <c r="D290" s="884"/>
      <c r="E290" s="866"/>
      <c r="F290" s="887"/>
      <c r="G290" s="878"/>
      <c r="H290" s="370">
        <v>0</v>
      </c>
      <c r="I290" s="370">
        <v>0</v>
      </c>
      <c r="J290" s="875" t="s">
        <v>2</v>
      </c>
      <c r="K290" s="871">
        <f t="shared" ref="K290:X290" si="714">K287+K289</f>
        <v>1877245</v>
      </c>
      <c r="L290" s="871">
        <f t="shared" si="714"/>
        <v>1595658</v>
      </c>
      <c r="M290" s="873">
        <f t="shared" si="714"/>
        <v>1595658</v>
      </c>
      <c r="N290" s="873">
        <f t="shared" si="714"/>
        <v>0</v>
      </c>
      <c r="O290" s="871">
        <f t="shared" si="714"/>
        <v>281587</v>
      </c>
      <c r="P290" s="871">
        <f t="shared" si="714"/>
        <v>281587</v>
      </c>
      <c r="Q290" s="873">
        <f t="shared" si="714"/>
        <v>281587</v>
      </c>
      <c r="R290" s="873">
        <f t="shared" si="714"/>
        <v>0</v>
      </c>
      <c r="S290" s="871">
        <f t="shared" si="714"/>
        <v>0</v>
      </c>
      <c r="T290" s="873">
        <f t="shared" si="714"/>
        <v>0</v>
      </c>
      <c r="U290" s="873">
        <f t="shared" si="714"/>
        <v>0</v>
      </c>
      <c r="V290" s="871">
        <f t="shared" si="714"/>
        <v>0</v>
      </c>
      <c r="W290" s="873">
        <f t="shared" si="714"/>
        <v>0</v>
      </c>
      <c r="X290" s="873">
        <f t="shared" si="714"/>
        <v>0</v>
      </c>
    </row>
    <row r="291" spans="1:24" s="371" customFormat="1" ht="15" hidden="1" customHeight="1">
      <c r="A291" s="866"/>
      <c r="B291" s="879"/>
      <c r="C291" s="868"/>
      <c r="D291" s="885"/>
      <c r="E291" s="866"/>
      <c r="F291" s="888"/>
      <c r="G291" s="879"/>
      <c r="H291" s="370">
        <v>0</v>
      </c>
      <c r="I291" s="370">
        <v>0</v>
      </c>
      <c r="J291" s="876"/>
      <c r="K291" s="872"/>
      <c r="L291" s="872"/>
      <c r="M291" s="874"/>
      <c r="N291" s="874"/>
      <c r="O291" s="872"/>
      <c r="P291" s="872"/>
      <c r="Q291" s="874"/>
      <c r="R291" s="874"/>
      <c r="S291" s="872"/>
      <c r="T291" s="874"/>
      <c r="U291" s="874"/>
      <c r="V291" s="872"/>
      <c r="W291" s="874"/>
      <c r="X291" s="874"/>
    </row>
    <row r="292" spans="1:24" s="371" customFormat="1" ht="15.75" hidden="1" customHeight="1">
      <c r="A292" s="866">
        <v>54</v>
      </c>
      <c r="B292" s="877" t="s">
        <v>850</v>
      </c>
      <c r="C292" s="868" t="s">
        <v>851</v>
      </c>
      <c r="D292" s="883" t="s">
        <v>852</v>
      </c>
      <c r="E292" s="866" t="s">
        <v>721</v>
      </c>
      <c r="F292" s="886" t="s">
        <v>853</v>
      </c>
      <c r="G292" s="877" t="s">
        <v>726</v>
      </c>
      <c r="H292" s="370">
        <f>H293+H294+H295+H296</f>
        <v>14044904</v>
      </c>
      <c r="I292" s="370">
        <f>I293+I294+I295+I296</f>
        <v>14022403</v>
      </c>
      <c r="J292" s="875" t="s">
        <v>0</v>
      </c>
      <c r="K292" s="871">
        <f t="shared" ref="K292" si="715">L292+O292</f>
        <v>22501</v>
      </c>
      <c r="L292" s="871">
        <f t="shared" ref="L292" si="716">M292+N292</f>
        <v>21250</v>
      </c>
      <c r="M292" s="873">
        <v>21250</v>
      </c>
      <c r="N292" s="873">
        <v>0</v>
      </c>
      <c r="O292" s="871">
        <f t="shared" ref="O292" si="717">P292+S292+V292</f>
        <v>1251</v>
      </c>
      <c r="P292" s="871">
        <f t="shared" ref="P292" si="718">Q292+R292</f>
        <v>1251</v>
      </c>
      <c r="Q292" s="873">
        <v>1251</v>
      </c>
      <c r="R292" s="873">
        <v>0</v>
      </c>
      <c r="S292" s="871">
        <f t="shared" ref="S292" si="719">T292+U292</f>
        <v>0</v>
      </c>
      <c r="T292" s="873">
        <v>0</v>
      </c>
      <c r="U292" s="873">
        <v>0</v>
      </c>
      <c r="V292" s="871">
        <f t="shared" ref="V292" si="720">W292+X292</f>
        <v>0</v>
      </c>
      <c r="W292" s="873">
        <v>0</v>
      </c>
      <c r="X292" s="873">
        <v>0</v>
      </c>
    </row>
    <row r="293" spans="1:24" s="371" customFormat="1" ht="15" hidden="1" customHeight="1">
      <c r="A293" s="866"/>
      <c r="B293" s="878"/>
      <c r="C293" s="868"/>
      <c r="D293" s="884"/>
      <c r="E293" s="866"/>
      <c r="F293" s="887"/>
      <c r="G293" s="878"/>
      <c r="H293" s="370">
        <v>12894470</v>
      </c>
      <c r="I293" s="370">
        <v>12873220</v>
      </c>
      <c r="J293" s="876"/>
      <c r="K293" s="872"/>
      <c r="L293" s="872"/>
      <c r="M293" s="874"/>
      <c r="N293" s="874"/>
      <c r="O293" s="872"/>
      <c r="P293" s="872"/>
      <c r="Q293" s="874"/>
      <c r="R293" s="874"/>
      <c r="S293" s="872"/>
      <c r="T293" s="874"/>
      <c r="U293" s="874"/>
      <c r="V293" s="872"/>
      <c r="W293" s="874"/>
      <c r="X293" s="874"/>
    </row>
    <row r="294" spans="1:24" s="371" customFormat="1" ht="15.75" hidden="1" customHeight="1">
      <c r="A294" s="866"/>
      <c r="B294" s="878"/>
      <c r="C294" s="868"/>
      <c r="D294" s="884"/>
      <c r="E294" s="866"/>
      <c r="F294" s="887"/>
      <c r="G294" s="878"/>
      <c r="H294" s="370">
        <v>758499</v>
      </c>
      <c r="I294" s="370">
        <v>757248</v>
      </c>
      <c r="J294" s="370" t="s">
        <v>1</v>
      </c>
      <c r="K294" s="372">
        <f t="shared" ref="K294" si="721">L294+O294</f>
        <v>0</v>
      </c>
      <c r="L294" s="372">
        <f t="shared" ref="L294" si="722">M294+N294</f>
        <v>0</v>
      </c>
      <c r="M294" s="373">
        <v>0</v>
      </c>
      <c r="N294" s="373">
        <v>0</v>
      </c>
      <c r="O294" s="372">
        <f t="shared" ref="O294" si="723">P294+S294+V294</f>
        <v>0</v>
      </c>
      <c r="P294" s="372">
        <f t="shared" ref="P294" si="724">Q294+R294</f>
        <v>0</v>
      </c>
      <c r="Q294" s="373">
        <v>0</v>
      </c>
      <c r="R294" s="373">
        <v>0</v>
      </c>
      <c r="S294" s="372">
        <f t="shared" ref="S294" si="725">T294+U294</f>
        <v>0</v>
      </c>
      <c r="T294" s="373">
        <v>0</v>
      </c>
      <c r="U294" s="373">
        <v>0</v>
      </c>
      <c r="V294" s="372">
        <f t="shared" ref="V294" si="726">W294+X294</f>
        <v>0</v>
      </c>
      <c r="W294" s="373">
        <v>0</v>
      </c>
      <c r="X294" s="373">
        <v>0</v>
      </c>
    </row>
    <row r="295" spans="1:24" s="371" customFormat="1" ht="18.75" hidden="1" customHeight="1">
      <c r="A295" s="866"/>
      <c r="B295" s="878"/>
      <c r="C295" s="868"/>
      <c r="D295" s="884"/>
      <c r="E295" s="866"/>
      <c r="F295" s="887"/>
      <c r="G295" s="878"/>
      <c r="H295" s="370">
        <v>391935</v>
      </c>
      <c r="I295" s="370">
        <v>391935</v>
      </c>
      <c r="J295" s="875" t="s">
        <v>2</v>
      </c>
      <c r="K295" s="871">
        <f t="shared" ref="K295:X295" si="727">K292+K294</f>
        <v>22501</v>
      </c>
      <c r="L295" s="871">
        <f t="shared" si="727"/>
        <v>21250</v>
      </c>
      <c r="M295" s="873">
        <f t="shared" si="727"/>
        <v>21250</v>
      </c>
      <c r="N295" s="873">
        <f t="shared" si="727"/>
        <v>0</v>
      </c>
      <c r="O295" s="871">
        <f t="shared" si="727"/>
        <v>1251</v>
      </c>
      <c r="P295" s="871">
        <f t="shared" si="727"/>
        <v>1251</v>
      </c>
      <c r="Q295" s="873">
        <f t="shared" si="727"/>
        <v>1251</v>
      </c>
      <c r="R295" s="873">
        <f t="shared" si="727"/>
        <v>0</v>
      </c>
      <c r="S295" s="871">
        <f t="shared" si="727"/>
        <v>0</v>
      </c>
      <c r="T295" s="873">
        <f t="shared" si="727"/>
        <v>0</v>
      </c>
      <c r="U295" s="873">
        <f t="shared" si="727"/>
        <v>0</v>
      </c>
      <c r="V295" s="871">
        <f t="shared" si="727"/>
        <v>0</v>
      </c>
      <c r="W295" s="873">
        <f t="shared" si="727"/>
        <v>0</v>
      </c>
      <c r="X295" s="873">
        <f t="shared" si="727"/>
        <v>0</v>
      </c>
    </row>
    <row r="296" spans="1:24" s="371" customFormat="1" ht="15.75" hidden="1" customHeight="1">
      <c r="A296" s="866"/>
      <c r="B296" s="879"/>
      <c r="C296" s="868"/>
      <c r="D296" s="885"/>
      <c r="E296" s="866"/>
      <c r="F296" s="888"/>
      <c r="G296" s="879"/>
      <c r="H296" s="370">
        <v>0</v>
      </c>
      <c r="I296" s="370">
        <v>0</v>
      </c>
      <c r="J296" s="876"/>
      <c r="K296" s="872"/>
      <c r="L296" s="872"/>
      <c r="M296" s="874"/>
      <c r="N296" s="874"/>
      <c r="O296" s="872"/>
      <c r="P296" s="872"/>
      <c r="Q296" s="874"/>
      <c r="R296" s="874"/>
      <c r="S296" s="872"/>
      <c r="T296" s="874"/>
      <c r="U296" s="874"/>
      <c r="V296" s="872"/>
      <c r="W296" s="874"/>
      <c r="X296" s="874"/>
    </row>
    <row r="297" spans="1:24" s="371" customFormat="1" ht="15.75" hidden="1" customHeight="1">
      <c r="A297" s="866">
        <v>55</v>
      </c>
      <c r="B297" s="868" t="s">
        <v>854</v>
      </c>
      <c r="C297" s="868" t="s">
        <v>788</v>
      </c>
      <c r="D297" s="869" t="s">
        <v>789</v>
      </c>
      <c r="E297" s="866" t="s">
        <v>721</v>
      </c>
      <c r="F297" s="866" t="s">
        <v>790</v>
      </c>
      <c r="G297" s="867" t="s">
        <v>767</v>
      </c>
      <c r="H297" s="370">
        <f>H298+H299+H300+H301</f>
        <v>70499104</v>
      </c>
      <c r="I297" s="370">
        <f>I298+I299+I300+I301</f>
        <v>68850480</v>
      </c>
      <c r="J297" s="875" t="s">
        <v>0</v>
      </c>
      <c r="K297" s="871">
        <f t="shared" ref="K297" si="728">L297+O297</f>
        <v>1648624</v>
      </c>
      <c r="L297" s="871">
        <f t="shared" ref="L297" si="729">M297+N297</f>
        <v>1648624</v>
      </c>
      <c r="M297" s="873">
        <v>1648624</v>
      </c>
      <c r="N297" s="873">
        <v>0</v>
      </c>
      <c r="O297" s="871">
        <f t="shared" ref="O297" si="730">P297+S297+V297</f>
        <v>0</v>
      </c>
      <c r="P297" s="871">
        <f t="shared" ref="P297" si="731">Q297+R297</f>
        <v>0</v>
      </c>
      <c r="Q297" s="873">
        <v>0</v>
      </c>
      <c r="R297" s="873">
        <v>0</v>
      </c>
      <c r="S297" s="871">
        <f t="shared" ref="S297" si="732">T297+U297</f>
        <v>0</v>
      </c>
      <c r="T297" s="873">
        <v>0</v>
      </c>
      <c r="U297" s="873">
        <v>0</v>
      </c>
      <c r="V297" s="871">
        <f t="shared" ref="V297" si="733">W297+X297</f>
        <v>0</v>
      </c>
      <c r="W297" s="873">
        <v>0</v>
      </c>
      <c r="X297" s="873">
        <v>0</v>
      </c>
    </row>
    <row r="298" spans="1:24" s="371" customFormat="1" ht="15.75" hidden="1" customHeight="1">
      <c r="A298" s="866"/>
      <c r="B298" s="868"/>
      <c r="C298" s="868"/>
      <c r="D298" s="869"/>
      <c r="E298" s="866"/>
      <c r="F298" s="866"/>
      <c r="G298" s="867"/>
      <c r="H298" s="370">
        <v>70499104</v>
      </c>
      <c r="I298" s="370">
        <v>68850480</v>
      </c>
      <c r="J298" s="876"/>
      <c r="K298" s="872"/>
      <c r="L298" s="872"/>
      <c r="M298" s="874"/>
      <c r="N298" s="874"/>
      <c r="O298" s="872"/>
      <c r="P298" s="872"/>
      <c r="Q298" s="874"/>
      <c r="R298" s="874"/>
      <c r="S298" s="872"/>
      <c r="T298" s="874"/>
      <c r="U298" s="874"/>
      <c r="V298" s="872"/>
      <c r="W298" s="874"/>
      <c r="X298" s="874"/>
    </row>
    <row r="299" spans="1:24" s="371" customFormat="1" ht="15.75" hidden="1" customHeight="1">
      <c r="A299" s="866"/>
      <c r="B299" s="868"/>
      <c r="C299" s="868"/>
      <c r="D299" s="869"/>
      <c r="E299" s="866"/>
      <c r="F299" s="866"/>
      <c r="G299" s="867"/>
      <c r="H299" s="370">
        <v>0</v>
      </c>
      <c r="I299" s="370">
        <v>0</v>
      </c>
      <c r="J299" s="370" t="s">
        <v>1</v>
      </c>
      <c r="K299" s="372">
        <f t="shared" ref="K299" si="734">L299+O299</f>
        <v>0</v>
      </c>
      <c r="L299" s="372">
        <f t="shared" ref="L299" si="735">M299+N299</f>
        <v>0</v>
      </c>
      <c r="M299" s="373">
        <v>0</v>
      </c>
      <c r="N299" s="373">
        <v>0</v>
      </c>
      <c r="O299" s="372">
        <f t="shared" ref="O299" si="736">P299+S299+V299</f>
        <v>0</v>
      </c>
      <c r="P299" s="372">
        <f t="shared" ref="P299" si="737">Q299+R299</f>
        <v>0</v>
      </c>
      <c r="Q299" s="373">
        <v>0</v>
      </c>
      <c r="R299" s="373">
        <v>0</v>
      </c>
      <c r="S299" s="372">
        <f t="shared" ref="S299" si="738">T299+U299</f>
        <v>0</v>
      </c>
      <c r="T299" s="373">
        <v>0</v>
      </c>
      <c r="U299" s="373">
        <v>0</v>
      </c>
      <c r="V299" s="372">
        <f t="shared" ref="V299" si="739">W299+X299</f>
        <v>0</v>
      </c>
      <c r="W299" s="373">
        <v>0</v>
      </c>
      <c r="X299" s="373">
        <v>0</v>
      </c>
    </row>
    <row r="300" spans="1:24" s="371" customFormat="1" ht="15.75" hidden="1" customHeight="1">
      <c r="A300" s="866"/>
      <c r="B300" s="868"/>
      <c r="C300" s="868"/>
      <c r="D300" s="869"/>
      <c r="E300" s="866"/>
      <c r="F300" s="866"/>
      <c r="G300" s="867"/>
      <c r="H300" s="370">
        <v>0</v>
      </c>
      <c r="I300" s="370">
        <v>0</v>
      </c>
      <c r="J300" s="875" t="s">
        <v>2</v>
      </c>
      <c r="K300" s="871">
        <f t="shared" ref="K300:X300" si="740">K297+K299</f>
        <v>1648624</v>
      </c>
      <c r="L300" s="871">
        <f t="shared" si="740"/>
        <v>1648624</v>
      </c>
      <c r="M300" s="873">
        <f t="shared" si="740"/>
        <v>1648624</v>
      </c>
      <c r="N300" s="873">
        <f t="shared" si="740"/>
        <v>0</v>
      </c>
      <c r="O300" s="871">
        <f t="shared" si="740"/>
        <v>0</v>
      </c>
      <c r="P300" s="871">
        <f t="shared" si="740"/>
        <v>0</v>
      </c>
      <c r="Q300" s="873">
        <f t="shared" si="740"/>
        <v>0</v>
      </c>
      <c r="R300" s="873">
        <f t="shared" si="740"/>
        <v>0</v>
      </c>
      <c r="S300" s="871">
        <f t="shared" si="740"/>
        <v>0</v>
      </c>
      <c r="T300" s="873">
        <f t="shared" si="740"/>
        <v>0</v>
      </c>
      <c r="U300" s="873">
        <f t="shared" si="740"/>
        <v>0</v>
      </c>
      <c r="V300" s="871">
        <f t="shared" si="740"/>
        <v>0</v>
      </c>
      <c r="W300" s="873">
        <f t="shared" si="740"/>
        <v>0</v>
      </c>
      <c r="X300" s="873">
        <f t="shared" si="740"/>
        <v>0</v>
      </c>
    </row>
    <row r="301" spans="1:24" s="371" customFormat="1" ht="15.75" hidden="1" customHeight="1">
      <c r="A301" s="866"/>
      <c r="B301" s="868"/>
      <c r="C301" s="868"/>
      <c r="D301" s="869"/>
      <c r="E301" s="866"/>
      <c r="F301" s="866"/>
      <c r="G301" s="867"/>
      <c r="H301" s="370">
        <v>0</v>
      </c>
      <c r="I301" s="370">
        <v>0</v>
      </c>
      <c r="J301" s="876"/>
      <c r="K301" s="872"/>
      <c r="L301" s="872"/>
      <c r="M301" s="874"/>
      <c r="N301" s="874"/>
      <c r="O301" s="872"/>
      <c r="P301" s="872"/>
      <c r="Q301" s="874"/>
      <c r="R301" s="874"/>
      <c r="S301" s="872"/>
      <c r="T301" s="874"/>
      <c r="U301" s="874"/>
      <c r="V301" s="872"/>
      <c r="W301" s="874"/>
      <c r="X301" s="874"/>
    </row>
    <row r="302" spans="1:24" s="371" customFormat="1" ht="16.7" hidden="1" customHeight="1">
      <c r="A302" s="866">
        <v>56</v>
      </c>
      <c r="B302" s="868" t="s">
        <v>855</v>
      </c>
      <c r="C302" s="868" t="s">
        <v>742</v>
      </c>
      <c r="D302" s="869" t="s">
        <v>856</v>
      </c>
      <c r="E302" s="866" t="s">
        <v>721</v>
      </c>
      <c r="F302" s="866" t="s">
        <v>744</v>
      </c>
      <c r="G302" s="867">
        <v>2023</v>
      </c>
      <c r="H302" s="370">
        <f>H303+H304+H305+H306</f>
        <v>292522</v>
      </c>
      <c r="I302" s="370">
        <f>I303+I304+I305+I306</f>
        <v>0</v>
      </c>
      <c r="J302" s="875" t="s">
        <v>0</v>
      </c>
      <c r="K302" s="871">
        <f t="shared" ref="K302" si="741">L302+O302</f>
        <v>292522</v>
      </c>
      <c r="L302" s="871">
        <f t="shared" ref="L302" si="742">M302+N302</f>
        <v>292522</v>
      </c>
      <c r="M302" s="873">
        <v>9071</v>
      </c>
      <c r="N302" s="873">
        <v>283451</v>
      </c>
      <c r="O302" s="871">
        <f t="shared" ref="O302" si="743">P302+S302+V302</f>
        <v>0</v>
      </c>
      <c r="P302" s="871">
        <f t="shared" ref="P302" si="744">Q302+R302</f>
        <v>0</v>
      </c>
      <c r="Q302" s="873">
        <v>0</v>
      </c>
      <c r="R302" s="873">
        <v>0</v>
      </c>
      <c r="S302" s="871">
        <f t="shared" ref="S302" si="745">T302+U302</f>
        <v>0</v>
      </c>
      <c r="T302" s="873">
        <v>0</v>
      </c>
      <c r="U302" s="873">
        <v>0</v>
      </c>
      <c r="V302" s="871">
        <f t="shared" ref="V302" si="746">W302+X302</f>
        <v>0</v>
      </c>
      <c r="W302" s="873">
        <v>0</v>
      </c>
      <c r="X302" s="873">
        <v>0</v>
      </c>
    </row>
    <row r="303" spans="1:24" s="371" customFormat="1" ht="16.7" hidden="1" customHeight="1">
      <c r="A303" s="866"/>
      <c r="B303" s="868"/>
      <c r="C303" s="868"/>
      <c r="D303" s="869"/>
      <c r="E303" s="866"/>
      <c r="F303" s="866"/>
      <c r="G303" s="867"/>
      <c r="H303" s="370">
        <v>292522</v>
      </c>
      <c r="I303" s="370">
        <v>0</v>
      </c>
      <c r="J303" s="876"/>
      <c r="K303" s="872"/>
      <c r="L303" s="872"/>
      <c r="M303" s="874"/>
      <c r="N303" s="874"/>
      <c r="O303" s="872"/>
      <c r="P303" s="872"/>
      <c r="Q303" s="874"/>
      <c r="R303" s="874"/>
      <c r="S303" s="872"/>
      <c r="T303" s="874"/>
      <c r="U303" s="874"/>
      <c r="V303" s="872"/>
      <c r="W303" s="874"/>
      <c r="X303" s="874"/>
    </row>
    <row r="304" spans="1:24" s="371" customFormat="1" ht="16.7" hidden="1" customHeight="1">
      <c r="A304" s="866"/>
      <c r="B304" s="868"/>
      <c r="C304" s="868"/>
      <c r="D304" s="869"/>
      <c r="E304" s="866"/>
      <c r="F304" s="866"/>
      <c r="G304" s="867"/>
      <c r="H304" s="370">
        <v>0</v>
      </c>
      <c r="I304" s="370">
        <v>0</v>
      </c>
      <c r="J304" s="370" t="s">
        <v>1</v>
      </c>
      <c r="K304" s="372">
        <f t="shared" ref="K304" si="747">L304+O304</f>
        <v>0</v>
      </c>
      <c r="L304" s="372">
        <f t="shared" ref="L304" si="748">M304+N304</f>
        <v>0</v>
      </c>
      <c r="M304" s="373">
        <v>0</v>
      </c>
      <c r="N304" s="373">
        <v>0</v>
      </c>
      <c r="O304" s="372">
        <f t="shared" ref="O304" si="749">P304+S304+V304</f>
        <v>0</v>
      </c>
      <c r="P304" s="372">
        <f t="shared" ref="P304" si="750">Q304+R304</f>
        <v>0</v>
      </c>
      <c r="Q304" s="373">
        <v>0</v>
      </c>
      <c r="R304" s="373">
        <v>0</v>
      </c>
      <c r="S304" s="372">
        <f t="shared" ref="S304" si="751">T304+U304</f>
        <v>0</v>
      </c>
      <c r="T304" s="373">
        <v>0</v>
      </c>
      <c r="U304" s="373">
        <v>0</v>
      </c>
      <c r="V304" s="372">
        <f t="shared" ref="V304" si="752">W304+X304</f>
        <v>0</v>
      </c>
      <c r="W304" s="373">
        <v>0</v>
      </c>
      <c r="X304" s="373">
        <v>0</v>
      </c>
    </row>
    <row r="305" spans="1:25" s="371" customFormat="1" ht="16.7" hidden="1" customHeight="1">
      <c r="A305" s="866"/>
      <c r="B305" s="868"/>
      <c r="C305" s="868"/>
      <c r="D305" s="869"/>
      <c r="E305" s="866"/>
      <c r="F305" s="866"/>
      <c r="G305" s="867"/>
      <c r="H305" s="370">
        <v>0</v>
      </c>
      <c r="I305" s="370">
        <v>0</v>
      </c>
      <c r="J305" s="875" t="s">
        <v>2</v>
      </c>
      <c r="K305" s="871">
        <f t="shared" ref="K305:X305" si="753">K302+K304</f>
        <v>292522</v>
      </c>
      <c r="L305" s="871">
        <f t="shared" si="753"/>
        <v>292522</v>
      </c>
      <c r="M305" s="873">
        <f t="shared" si="753"/>
        <v>9071</v>
      </c>
      <c r="N305" s="873">
        <f t="shared" si="753"/>
        <v>283451</v>
      </c>
      <c r="O305" s="871">
        <f t="shared" si="753"/>
        <v>0</v>
      </c>
      <c r="P305" s="871">
        <f t="shared" si="753"/>
        <v>0</v>
      </c>
      <c r="Q305" s="873">
        <f t="shared" si="753"/>
        <v>0</v>
      </c>
      <c r="R305" s="873">
        <f t="shared" si="753"/>
        <v>0</v>
      </c>
      <c r="S305" s="871">
        <f t="shared" si="753"/>
        <v>0</v>
      </c>
      <c r="T305" s="873">
        <f t="shared" si="753"/>
        <v>0</v>
      </c>
      <c r="U305" s="873">
        <f t="shared" si="753"/>
        <v>0</v>
      </c>
      <c r="V305" s="871">
        <f t="shared" si="753"/>
        <v>0</v>
      </c>
      <c r="W305" s="873">
        <f t="shared" si="753"/>
        <v>0</v>
      </c>
      <c r="X305" s="873">
        <f t="shared" si="753"/>
        <v>0</v>
      </c>
    </row>
    <row r="306" spans="1:25" s="371" customFormat="1" ht="16.7" hidden="1" customHeight="1">
      <c r="A306" s="866"/>
      <c r="B306" s="868"/>
      <c r="C306" s="868"/>
      <c r="D306" s="869"/>
      <c r="E306" s="866"/>
      <c r="F306" s="866"/>
      <c r="G306" s="867"/>
      <c r="H306" s="370">
        <v>0</v>
      </c>
      <c r="I306" s="370">
        <v>0</v>
      </c>
      <c r="J306" s="876"/>
      <c r="K306" s="872"/>
      <c r="L306" s="872"/>
      <c r="M306" s="874"/>
      <c r="N306" s="874"/>
      <c r="O306" s="872"/>
      <c r="P306" s="872"/>
      <c r="Q306" s="874"/>
      <c r="R306" s="874"/>
      <c r="S306" s="872"/>
      <c r="T306" s="874"/>
      <c r="U306" s="874"/>
      <c r="V306" s="872"/>
      <c r="W306" s="874"/>
      <c r="X306" s="874"/>
    </row>
    <row r="307" spans="1:25" s="376" customFormat="1" ht="15.75" customHeight="1">
      <c r="A307" s="845" t="s">
        <v>857</v>
      </c>
      <c r="B307" s="845"/>
      <c r="C307" s="845"/>
      <c r="D307" s="845"/>
      <c r="E307" s="845"/>
      <c r="F307" s="845"/>
      <c r="G307" s="845"/>
      <c r="H307" s="375">
        <f>H17+H22+H37+H32+H42+H47+H52+H57+H62+H67+H72+H82+H77+H87+H102+H132+H142+H152+H137+H147+H157+H167+H172+H187+H192+H197+H202+H207+H212+H217+H227+H232+H247+H252+H257+H262+H297+H277+H282+H287+H292+H267+H242+H237+H182+H177+H162+H27+H272+H122+H117+H92+H222+H97+H112+H302+H127+H107</f>
        <v>1500416939</v>
      </c>
      <c r="I307" s="375">
        <f>I17+I22+I37+I32+I42+I47+I52+I57+I62+I67+I72+I82+I77+I87+I102+I132+I142+I152+I137+I147+I157+I167+I172+I187+I192+I197+I202+I207+I212+I217+I227+I232+I247+I252+I257+I262+I297+I277+I282+I287+I292+I267+I242+I237+I182+I177+I162+I27+I272+I122+I117+I92+I222+I97+I112+I302+I127+I107</f>
        <v>912781942</v>
      </c>
      <c r="J307" s="905" t="s">
        <v>0</v>
      </c>
      <c r="K307" s="903">
        <f>K17+K22+K27+K32+K37+K42+K47+K52+K57+K62+K67+K72+K77+K82+K87+K92+K102+K117+K122+K132+K137+K142+K147+K152+K157+K162+K167+K172+K177+K182+K187+K192+K197+K202+K207+K212+K217+K227+K232+K237+K242+K247+K252+K257+K262+K267+K272+K277+K282+K287+K292+K297+K222+K97+K112+K302+K127+K107</f>
        <v>619499856</v>
      </c>
      <c r="L307" s="903">
        <f t="shared" ref="L307:X307" si="754">L17+L22+L27+L32+L37+L42+L47+L52+L57+L62+L67+L72+L77+L82+L87+L92+L102+L117+L122+L132+L137+L142+L147+L152+L157+L162+L167+L172+L177+L182+L187+L192+L197+L202+L207+L212+L217+L227+L232+L237+L242+L247+L252+L257+L262+L267+L272+L277+L282+L287+L292+L297+L222+L97+L112+L302+L127+L107</f>
        <v>484757083</v>
      </c>
      <c r="M307" s="903">
        <f t="shared" si="754"/>
        <v>136463929</v>
      </c>
      <c r="N307" s="903">
        <f t="shared" si="754"/>
        <v>348293154</v>
      </c>
      <c r="O307" s="903">
        <f t="shared" si="754"/>
        <v>134742773</v>
      </c>
      <c r="P307" s="903">
        <f t="shared" si="754"/>
        <v>27720211</v>
      </c>
      <c r="Q307" s="903">
        <f t="shared" si="754"/>
        <v>6803762</v>
      </c>
      <c r="R307" s="903">
        <f t="shared" si="754"/>
        <v>20916449</v>
      </c>
      <c r="S307" s="903">
        <f t="shared" si="754"/>
        <v>93649818</v>
      </c>
      <c r="T307" s="903">
        <f t="shared" si="754"/>
        <v>10203040</v>
      </c>
      <c r="U307" s="903">
        <f t="shared" si="754"/>
        <v>83446778</v>
      </c>
      <c r="V307" s="903">
        <f t="shared" si="754"/>
        <v>13372744</v>
      </c>
      <c r="W307" s="903">
        <f t="shared" si="754"/>
        <v>960530</v>
      </c>
      <c r="X307" s="903">
        <f t="shared" si="754"/>
        <v>12412214</v>
      </c>
    </row>
    <row r="308" spans="1:25" s="376" customFormat="1" ht="15.75" customHeight="1">
      <c r="A308" s="845"/>
      <c r="B308" s="845"/>
      <c r="C308" s="845"/>
      <c r="D308" s="845"/>
      <c r="E308" s="845"/>
      <c r="F308" s="845"/>
      <c r="G308" s="845"/>
      <c r="H308" s="375">
        <f t="shared" ref="H308:I311" si="755">H18+H23+H38+H33+H43+H48+H53+H58+H63+H68+H73+H83+H78+H88+H103+H133+H143+H153+H138+H148+H158+H168+H173+H188+H193+H198+H203+H208+H213+H218+H228+H233+H248+H253+H258+H263+H298+H278+H283+H288+H293+H268+H243+H238+H183+H178+H163+H28+H273+H123+H118+H93+H223+H98+H113+H303+H128+H108</f>
        <v>1237678424</v>
      </c>
      <c r="I308" s="375">
        <f t="shared" si="755"/>
        <v>793991722</v>
      </c>
      <c r="J308" s="906"/>
      <c r="K308" s="904"/>
      <c r="L308" s="904"/>
      <c r="M308" s="904"/>
      <c r="N308" s="904"/>
      <c r="O308" s="904"/>
      <c r="P308" s="904"/>
      <c r="Q308" s="904"/>
      <c r="R308" s="904"/>
      <c r="S308" s="904"/>
      <c r="T308" s="904"/>
      <c r="U308" s="904"/>
      <c r="V308" s="904"/>
      <c r="W308" s="904"/>
      <c r="X308" s="904"/>
    </row>
    <row r="309" spans="1:25" s="376" customFormat="1" ht="15.75" customHeight="1">
      <c r="A309" s="845"/>
      <c r="B309" s="845"/>
      <c r="C309" s="845"/>
      <c r="D309" s="845"/>
      <c r="E309" s="845"/>
      <c r="F309" s="845"/>
      <c r="G309" s="845"/>
      <c r="H309" s="375">
        <f t="shared" si="755"/>
        <v>48422391</v>
      </c>
      <c r="I309" s="375">
        <f t="shared" si="755"/>
        <v>28622078</v>
      </c>
      <c r="J309" s="377" t="s">
        <v>1</v>
      </c>
      <c r="K309" s="378">
        <f>K19+K24+K29+K34+K39+K44+K49+K54+K59+K64+K69+K74+K79+K84+K89+K94+K104+K119+K124+K134+K139+K144+K149+K154+K159+K164+K169+K174+K179+K184+K189+K194+K199+K204+K209+K214+K219+K229+K234+K239+K244+K249+K254+K259+K264+K269+K274+K279+K284+K289+K294+K299+K224+K99+K114+K304+K129+K109</f>
        <v>-33864859</v>
      </c>
      <c r="L309" s="378">
        <f t="shared" ref="L309:X309" si="756">L19+L24+L29+L34+L39+L44+L49+L54+L59+L64+L69+L74+L79+L84+L89+L94+L104+L119+L124+L134+L139+L144+L149+L154+L159+L164+L169+L174+L179+L184+L189+L194+L199+L204+L209+L214+L219+L229+L234+L239+L244+L249+L254+L259+L264+L269+L274+L279+L284+L289+L294+L299+L224+L99+L114+L304+L129+L109</f>
        <v>-41070381</v>
      </c>
      <c r="M309" s="378">
        <f t="shared" si="756"/>
        <v>12607871</v>
      </c>
      <c r="N309" s="378">
        <f t="shared" si="756"/>
        <v>-53678252</v>
      </c>
      <c r="O309" s="378">
        <f t="shared" si="756"/>
        <v>7205522</v>
      </c>
      <c r="P309" s="378">
        <f t="shared" si="756"/>
        <v>-7919898</v>
      </c>
      <c r="Q309" s="378">
        <f t="shared" si="756"/>
        <v>-950751</v>
      </c>
      <c r="R309" s="378">
        <f t="shared" si="756"/>
        <v>-6969147</v>
      </c>
      <c r="S309" s="378">
        <f t="shared" si="756"/>
        <v>15839654</v>
      </c>
      <c r="T309" s="378">
        <f t="shared" si="756"/>
        <v>19036111</v>
      </c>
      <c r="U309" s="378">
        <f t="shared" si="756"/>
        <v>-3196457</v>
      </c>
      <c r="V309" s="378">
        <f t="shared" si="756"/>
        <v>-714234</v>
      </c>
      <c r="W309" s="378">
        <f t="shared" si="756"/>
        <v>0</v>
      </c>
      <c r="X309" s="378">
        <f t="shared" si="756"/>
        <v>-714234</v>
      </c>
    </row>
    <row r="310" spans="1:25" s="376" customFormat="1" ht="15.75" customHeight="1">
      <c r="A310" s="845"/>
      <c r="B310" s="845"/>
      <c r="C310" s="845"/>
      <c r="D310" s="845"/>
      <c r="E310" s="845"/>
      <c r="F310" s="845"/>
      <c r="G310" s="845"/>
      <c r="H310" s="375">
        <f t="shared" si="755"/>
        <v>180568456</v>
      </c>
      <c r="I310" s="375">
        <f t="shared" si="755"/>
        <v>71078984</v>
      </c>
      <c r="J310" s="905" t="s">
        <v>2</v>
      </c>
      <c r="K310" s="903">
        <f t="shared" ref="K310:X310" si="757">K307+K309</f>
        <v>585634997</v>
      </c>
      <c r="L310" s="903">
        <f t="shared" si="757"/>
        <v>443686702</v>
      </c>
      <c r="M310" s="903">
        <f t="shared" si="757"/>
        <v>149071800</v>
      </c>
      <c r="N310" s="903">
        <f t="shared" si="757"/>
        <v>294614902</v>
      </c>
      <c r="O310" s="903">
        <f t="shared" si="757"/>
        <v>141948295</v>
      </c>
      <c r="P310" s="903">
        <f t="shared" si="757"/>
        <v>19800313</v>
      </c>
      <c r="Q310" s="903">
        <f t="shared" si="757"/>
        <v>5853011</v>
      </c>
      <c r="R310" s="903">
        <f t="shared" si="757"/>
        <v>13947302</v>
      </c>
      <c r="S310" s="903">
        <f t="shared" si="757"/>
        <v>109489472</v>
      </c>
      <c r="T310" s="903">
        <f t="shared" si="757"/>
        <v>29239151</v>
      </c>
      <c r="U310" s="903">
        <f t="shared" si="757"/>
        <v>80250321</v>
      </c>
      <c r="V310" s="903">
        <f t="shared" si="757"/>
        <v>12658510</v>
      </c>
      <c r="W310" s="903">
        <f t="shared" si="757"/>
        <v>960530</v>
      </c>
      <c r="X310" s="903">
        <f t="shared" si="757"/>
        <v>11697980</v>
      </c>
    </row>
    <row r="311" spans="1:25" s="376" customFormat="1" ht="15.75" customHeight="1">
      <c r="A311" s="845"/>
      <c r="B311" s="845"/>
      <c r="C311" s="845"/>
      <c r="D311" s="845"/>
      <c r="E311" s="845"/>
      <c r="F311" s="845"/>
      <c r="G311" s="845"/>
      <c r="H311" s="375">
        <f t="shared" si="755"/>
        <v>33747668</v>
      </c>
      <c r="I311" s="375">
        <f t="shared" si="755"/>
        <v>19089158</v>
      </c>
      <c r="J311" s="906"/>
      <c r="K311" s="904"/>
      <c r="L311" s="904"/>
      <c r="M311" s="904"/>
      <c r="N311" s="904"/>
      <c r="O311" s="904"/>
      <c r="P311" s="904"/>
      <c r="Q311" s="904"/>
      <c r="R311" s="904"/>
      <c r="S311" s="904"/>
      <c r="T311" s="904"/>
      <c r="U311" s="904"/>
      <c r="V311" s="904"/>
      <c r="W311" s="904"/>
      <c r="X311" s="904"/>
    </row>
    <row r="312" spans="1:25" ht="4.5" customHeight="1">
      <c r="A312" s="379"/>
      <c r="B312" s="380"/>
      <c r="C312" s="380"/>
      <c r="D312" s="380"/>
      <c r="E312" s="380"/>
      <c r="F312" s="380"/>
      <c r="G312" s="380"/>
      <c r="H312" s="380"/>
      <c r="I312" s="380"/>
      <c r="J312" s="380"/>
      <c r="K312" s="380"/>
      <c r="L312" s="380"/>
      <c r="M312" s="380"/>
      <c r="N312" s="380"/>
      <c r="O312" s="380"/>
      <c r="P312" s="380"/>
      <c r="Q312" s="380"/>
      <c r="R312" s="380"/>
      <c r="S312" s="380"/>
      <c r="T312" s="380"/>
      <c r="U312" s="380"/>
      <c r="V312" s="380"/>
      <c r="W312" s="380"/>
      <c r="X312" s="381"/>
    </row>
    <row r="313" spans="1:25" s="367" customFormat="1" ht="19.5" customHeight="1">
      <c r="A313" s="907" t="s">
        <v>858</v>
      </c>
      <c r="B313" s="908"/>
      <c r="C313" s="908"/>
      <c r="D313" s="908"/>
      <c r="E313" s="908"/>
      <c r="F313" s="908"/>
      <c r="G313" s="908"/>
      <c r="H313" s="908"/>
      <c r="I313" s="908"/>
      <c r="J313" s="908"/>
      <c r="K313" s="908"/>
      <c r="L313" s="908"/>
      <c r="M313" s="908"/>
      <c r="N313" s="908"/>
      <c r="O313" s="908"/>
      <c r="P313" s="908"/>
      <c r="Q313" s="908"/>
      <c r="R313" s="908"/>
      <c r="S313" s="908"/>
      <c r="T313" s="908"/>
      <c r="U313" s="908"/>
      <c r="V313" s="908"/>
      <c r="W313" s="908"/>
      <c r="X313" s="909"/>
      <c r="Y313" s="368"/>
    </row>
    <row r="314" spans="1:25" ht="4.5" customHeight="1">
      <c r="A314" s="910"/>
      <c r="B314" s="910"/>
      <c r="C314" s="910"/>
      <c r="D314" s="910"/>
      <c r="E314" s="910"/>
      <c r="F314" s="910"/>
      <c r="G314" s="910"/>
      <c r="H314" s="910"/>
      <c r="I314" s="910"/>
      <c r="J314" s="910"/>
      <c r="K314" s="910"/>
      <c r="L314" s="910"/>
      <c r="M314" s="910"/>
      <c r="N314" s="910"/>
      <c r="O314" s="910"/>
      <c r="P314" s="910"/>
      <c r="Q314" s="910"/>
      <c r="R314" s="910"/>
      <c r="S314" s="910"/>
      <c r="T314" s="910"/>
      <c r="U314" s="910"/>
      <c r="V314" s="910"/>
      <c r="W314" s="910"/>
      <c r="X314" s="910"/>
    </row>
    <row r="315" spans="1:25" ht="15" customHeight="1">
      <c r="A315" s="867">
        <v>1</v>
      </c>
      <c r="B315" s="895" t="s">
        <v>859</v>
      </c>
      <c r="C315" s="867" t="s">
        <v>860</v>
      </c>
      <c r="D315" s="896" t="s">
        <v>861</v>
      </c>
      <c r="E315" s="866" t="s">
        <v>721</v>
      </c>
      <c r="F315" s="866" t="s">
        <v>744</v>
      </c>
      <c r="G315" s="866" t="s">
        <v>726</v>
      </c>
      <c r="H315" s="370">
        <f>H316+H318+H317+H319</f>
        <v>250588271</v>
      </c>
      <c r="I315" s="370">
        <f>I316+I318+I317+I319</f>
        <v>194121949</v>
      </c>
      <c r="J315" s="875" t="s">
        <v>0</v>
      </c>
      <c r="K315" s="871">
        <f t="shared" ref="K315" si="758">L315+O315</f>
        <v>56758983</v>
      </c>
      <c r="L315" s="871">
        <f t="shared" ref="L315" si="759">M315+N315</f>
        <v>48245137</v>
      </c>
      <c r="M315" s="873">
        <v>44666479</v>
      </c>
      <c r="N315" s="873">
        <v>3578658</v>
      </c>
      <c r="O315" s="871">
        <f t="shared" ref="O315" si="760">P315+S315+V315</f>
        <v>8513846</v>
      </c>
      <c r="P315" s="871">
        <f t="shared" ref="P315" si="761">Q315+R315</f>
        <v>0</v>
      </c>
      <c r="Q315" s="873">
        <v>0</v>
      </c>
      <c r="R315" s="873">
        <v>0</v>
      </c>
      <c r="S315" s="871">
        <f t="shared" ref="S315" si="762">T315+U315</f>
        <v>8513846</v>
      </c>
      <c r="T315" s="873">
        <v>7882320</v>
      </c>
      <c r="U315" s="873">
        <v>631526</v>
      </c>
      <c r="V315" s="871">
        <f t="shared" ref="V315" si="763">W315+X315</f>
        <v>0</v>
      </c>
      <c r="W315" s="873">
        <v>0</v>
      </c>
      <c r="X315" s="873">
        <v>0</v>
      </c>
    </row>
    <row r="316" spans="1:25" ht="15" customHeight="1">
      <c r="A316" s="867"/>
      <c r="B316" s="895"/>
      <c r="C316" s="867"/>
      <c r="D316" s="896"/>
      <c r="E316" s="866"/>
      <c r="F316" s="866"/>
      <c r="G316" s="866"/>
      <c r="H316" s="370">
        <v>213000030</v>
      </c>
      <c r="I316" s="370">
        <v>165003656</v>
      </c>
      <c r="J316" s="876"/>
      <c r="K316" s="872"/>
      <c r="L316" s="872"/>
      <c r="M316" s="874"/>
      <c r="N316" s="874"/>
      <c r="O316" s="872"/>
      <c r="P316" s="872"/>
      <c r="Q316" s="874"/>
      <c r="R316" s="874"/>
      <c r="S316" s="872"/>
      <c r="T316" s="874"/>
      <c r="U316" s="874"/>
      <c r="V316" s="872"/>
      <c r="W316" s="874"/>
      <c r="X316" s="874"/>
    </row>
    <row r="317" spans="1:25" ht="15" customHeight="1">
      <c r="A317" s="867"/>
      <c r="B317" s="895"/>
      <c r="C317" s="867"/>
      <c r="D317" s="896"/>
      <c r="E317" s="866"/>
      <c r="F317" s="866"/>
      <c r="G317" s="866"/>
      <c r="H317" s="370">
        <v>0</v>
      </c>
      <c r="I317" s="370">
        <v>0</v>
      </c>
      <c r="J317" s="370" t="s">
        <v>1</v>
      </c>
      <c r="K317" s="372">
        <f t="shared" ref="K317" si="764">L317+O317</f>
        <v>-292661</v>
      </c>
      <c r="L317" s="372">
        <f t="shared" ref="L317" si="765">M317+N317</f>
        <v>-248763</v>
      </c>
      <c r="M317" s="373">
        <v>3302695</v>
      </c>
      <c r="N317" s="373">
        <v>-3551458</v>
      </c>
      <c r="O317" s="372">
        <f t="shared" ref="O317" si="766">P317+S317+V317</f>
        <v>-43898</v>
      </c>
      <c r="P317" s="372">
        <f t="shared" ref="P317" si="767">Q317+R317</f>
        <v>0</v>
      </c>
      <c r="Q317" s="373">
        <v>0</v>
      </c>
      <c r="R317" s="373">
        <v>0</v>
      </c>
      <c r="S317" s="372">
        <f t="shared" ref="S317" si="768">T317+U317</f>
        <v>-43898</v>
      </c>
      <c r="T317" s="373">
        <v>582828</v>
      </c>
      <c r="U317" s="373">
        <v>-626726</v>
      </c>
      <c r="V317" s="372">
        <f t="shared" ref="V317" si="769">W317+X317</f>
        <v>0</v>
      </c>
      <c r="W317" s="373">
        <v>0</v>
      </c>
      <c r="X317" s="373">
        <v>0</v>
      </c>
    </row>
    <row r="318" spans="1:25" ht="15" customHeight="1">
      <c r="A318" s="867"/>
      <c r="B318" s="895"/>
      <c r="C318" s="867"/>
      <c r="D318" s="896"/>
      <c r="E318" s="866"/>
      <c r="F318" s="866"/>
      <c r="G318" s="866"/>
      <c r="H318" s="370">
        <v>37588241</v>
      </c>
      <c r="I318" s="370">
        <v>29118293</v>
      </c>
      <c r="J318" s="875" t="s">
        <v>2</v>
      </c>
      <c r="K318" s="871">
        <f t="shared" ref="K318:X318" si="770">K315+K317</f>
        <v>56466322</v>
      </c>
      <c r="L318" s="871">
        <f t="shared" si="770"/>
        <v>47996374</v>
      </c>
      <c r="M318" s="873">
        <f t="shared" si="770"/>
        <v>47969174</v>
      </c>
      <c r="N318" s="873">
        <f t="shared" si="770"/>
        <v>27200</v>
      </c>
      <c r="O318" s="871">
        <f t="shared" si="770"/>
        <v>8469948</v>
      </c>
      <c r="P318" s="871">
        <f t="shared" si="770"/>
        <v>0</v>
      </c>
      <c r="Q318" s="873">
        <f t="shared" si="770"/>
        <v>0</v>
      </c>
      <c r="R318" s="873">
        <f t="shared" si="770"/>
        <v>0</v>
      </c>
      <c r="S318" s="871">
        <f t="shared" si="770"/>
        <v>8469948</v>
      </c>
      <c r="T318" s="873">
        <f t="shared" si="770"/>
        <v>8465148</v>
      </c>
      <c r="U318" s="873">
        <f t="shared" si="770"/>
        <v>4800</v>
      </c>
      <c r="V318" s="871">
        <f t="shared" si="770"/>
        <v>0</v>
      </c>
      <c r="W318" s="873">
        <f t="shared" si="770"/>
        <v>0</v>
      </c>
      <c r="X318" s="873">
        <f t="shared" si="770"/>
        <v>0</v>
      </c>
    </row>
    <row r="319" spans="1:25" ht="15" customHeight="1">
      <c r="A319" s="867"/>
      <c r="B319" s="895"/>
      <c r="C319" s="867"/>
      <c r="D319" s="896"/>
      <c r="E319" s="866"/>
      <c r="F319" s="866"/>
      <c r="G319" s="866"/>
      <c r="H319" s="370">
        <v>0</v>
      </c>
      <c r="I319" s="370">
        <v>0</v>
      </c>
      <c r="J319" s="876"/>
      <c r="K319" s="872"/>
      <c r="L319" s="872"/>
      <c r="M319" s="874"/>
      <c r="N319" s="874"/>
      <c r="O319" s="872"/>
      <c r="P319" s="872"/>
      <c r="Q319" s="874"/>
      <c r="R319" s="874"/>
      <c r="S319" s="872"/>
      <c r="T319" s="874"/>
      <c r="U319" s="874"/>
      <c r="V319" s="872"/>
      <c r="W319" s="874"/>
      <c r="X319" s="874"/>
    </row>
    <row r="320" spans="1:25" ht="15" customHeight="1">
      <c r="A320" s="867">
        <v>2</v>
      </c>
      <c r="B320" s="895" t="s">
        <v>859</v>
      </c>
      <c r="C320" s="867" t="s">
        <v>860</v>
      </c>
      <c r="D320" s="896" t="s">
        <v>861</v>
      </c>
      <c r="E320" s="886" t="s">
        <v>862</v>
      </c>
      <c r="F320" s="886" t="s">
        <v>863</v>
      </c>
      <c r="G320" s="866" t="s">
        <v>726</v>
      </c>
      <c r="H320" s="370">
        <f>H321+H323+H322+H324</f>
        <v>12260875</v>
      </c>
      <c r="I320" s="370">
        <f>I321+I323+I322+I324</f>
        <v>9737145</v>
      </c>
      <c r="J320" s="875" t="s">
        <v>0</v>
      </c>
      <c r="K320" s="871">
        <f t="shared" ref="K320" si="771">L320+O320</f>
        <v>2423730</v>
      </c>
      <c r="L320" s="871">
        <f t="shared" ref="L320" si="772">M320+N320</f>
        <v>2060171</v>
      </c>
      <c r="M320" s="873">
        <v>2060171</v>
      </c>
      <c r="N320" s="873">
        <v>0</v>
      </c>
      <c r="O320" s="871">
        <f t="shared" ref="O320" si="773">P320+S320+V320</f>
        <v>363559</v>
      </c>
      <c r="P320" s="871">
        <f t="shared" ref="P320" si="774">Q320+R320</f>
        <v>0</v>
      </c>
      <c r="Q320" s="873">
        <v>0</v>
      </c>
      <c r="R320" s="873">
        <v>0</v>
      </c>
      <c r="S320" s="871">
        <f t="shared" ref="S320" si="775">T320+U320</f>
        <v>363559</v>
      </c>
      <c r="T320" s="873">
        <v>363559</v>
      </c>
      <c r="U320" s="873">
        <v>0</v>
      </c>
      <c r="V320" s="871">
        <f t="shared" ref="V320" si="776">W320+X320</f>
        <v>0</v>
      </c>
      <c r="W320" s="873">
        <v>0</v>
      </c>
      <c r="X320" s="873">
        <v>0</v>
      </c>
    </row>
    <row r="321" spans="1:24" ht="15" customHeight="1">
      <c r="A321" s="867"/>
      <c r="B321" s="895"/>
      <c r="C321" s="867"/>
      <c r="D321" s="896"/>
      <c r="E321" s="887"/>
      <c r="F321" s="887"/>
      <c r="G321" s="866"/>
      <c r="H321" s="370">
        <v>10421744</v>
      </c>
      <c r="I321" s="370">
        <v>8276573</v>
      </c>
      <c r="J321" s="876"/>
      <c r="K321" s="872"/>
      <c r="L321" s="872"/>
      <c r="M321" s="874"/>
      <c r="N321" s="874"/>
      <c r="O321" s="872"/>
      <c r="P321" s="872"/>
      <c r="Q321" s="874"/>
      <c r="R321" s="874"/>
      <c r="S321" s="872"/>
      <c r="T321" s="874"/>
      <c r="U321" s="874"/>
      <c r="V321" s="872"/>
      <c r="W321" s="874"/>
      <c r="X321" s="874"/>
    </row>
    <row r="322" spans="1:24" ht="15" customHeight="1">
      <c r="A322" s="867"/>
      <c r="B322" s="895"/>
      <c r="C322" s="867"/>
      <c r="D322" s="896"/>
      <c r="E322" s="887"/>
      <c r="F322" s="887"/>
      <c r="G322" s="866"/>
      <c r="H322" s="370">
        <v>0</v>
      </c>
      <c r="I322" s="370">
        <v>0</v>
      </c>
      <c r="J322" s="370" t="s">
        <v>1</v>
      </c>
      <c r="K322" s="372">
        <f t="shared" ref="K322" si="777">L322+O322</f>
        <v>100000</v>
      </c>
      <c r="L322" s="372">
        <f t="shared" ref="L322" si="778">M322+N322</f>
        <v>85000</v>
      </c>
      <c r="M322" s="373">
        <v>85000</v>
      </c>
      <c r="N322" s="373">
        <v>0</v>
      </c>
      <c r="O322" s="372">
        <f t="shared" ref="O322" si="779">P322+S322+V322</f>
        <v>15000</v>
      </c>
      <c r="P322" s="372">
        <f t="shared" ref="P322" si="780">Q322+R322</f>
        <v>0</v>
      </c>
      <c r="Q322" s="373">
        <v>0</v>
      </c>
      <c r="R322" s="373">
        <v>0</v>
      </c>
      <c r="S322" s="372">
        <f t="shared" ref="S322" si="781">T322+U322</f>
        <v>15000</v>
      </c>
      <c r="T322" s="373">
        <v>15000</v>
      </c>
      <c r="U322" s="373">
        <v>0</v>
      </c>
      <c r="V322" s="372">
        <f t="shared" ref="V322" si="782">W322+X322</f>
        <v>0</v>
      </c>
      <c r="W322" s="373">
        <v>0</v>
      </c>
      <c r="X322" s="373">
        <v>0</v>
      </c>
    </row>
    <row r="323" spans="1:24" ht="15" customHeight="1">
      <c r="A323" s="867"/>
      <c r="B323" s="895"/>
      <c r="C323" s="867"/>
      <c r="D323" s="896"/>
      <c r="E323" s="887"/>
      <c r="F323" s="887"/>
      <c r="G323" s="866"/>
      <c r="H323" s="370">
        <v>1839131</v>
      </c>
      <c r="I323" s="370">
        <v>1460572</v>
      </c>
      <c r="J323" s="875" t="s">
        <v>2</v>
      </c>
      <c r="K323" s="871">
        <f t="shared" ref="K323:X323" si="783">K320+K322</f>
        <v>2523730</v>
      </c>
      <c r="L323" s="871">
        <f t="shared" si="783"/>
        <v>2145171</v>
      </c>
      <c r="M323" s="873">
        <f t="shared" si="783"/>
        <v>2145171</v>
      </c>
      <c r="N323" s="873">
        <f t="shared" si="783"/>
        <v>0</v>
      </c>
      <c r="O323" s="871">
        <f t="shared" si="783"/>
        <v>378559</v>
      </c>
      <c r="P323" s="871">
        <f t="shared" si="783"/>
        <v>0</v>
      </c>
      <c r="Q323" s="873">
        <f t="shared" si="783"/>
        <v>0</v>
      </c>
      <c r="R323" s="873">
        <f t="shared" si="783"/>
        <v>0</v>
      </c>
      <c r="S323" s="871">
        <f t="shared" si="783"/>
        <v>378559</v>
      </c>
      <c r="T323" s="873">
        <f t="shared" si="783"/>
        <v>378559</v>
      </c>
      <c r="U323" s="873">
        <f t="shared" si="783"/>
        <v>0</v>
      </c>
      <c r="V323" s="871">
        <f t="shared" si="783"/>
        <v>0</v>
      </c>
      <c r="W323" s="873">
        <f t="shared" si="783"/>
        <v>0</v>
      </c>
      <c r="X323" s="873">
        <f t="shared" si="783"/>
        <v>0</v>
      </c>
    </row>
    <row r="324" spans="1:24" ht="15" customHeight="1">
      <c r="A324" s="867"/>
      <c r="B324" s="895"/>
      <c r="C324" s="867"/>
      <c r="D324" s="896"/>
      <c r="E324" s="888"/>
      <c r="F324" s="888"/>
      <c r="G324" s="866"/>
      <c r="H324" s="370">
        <v>0</v>
      </c>
      <c r="I324" s="370">
        <v>0</v>
      </c>
      <c r="J324" s="876"/>
      <c r="K324" s="872"/>
      <c r="L324" s="872"/>
      <c r="M324" s="874"/>
      <c r="N324" s="874"/>
      <c r="O324" s="872"/>
      <c r="P324" s="872"/>
      <c r="Q324" s="874"/>
      <c r="R324" s="874"/>
      <c r="S324" s="872"/>
      <c r="T324" s="874"/>
      <c r="U324" s="874"/>
      <c r="V324" s="872"/>
      <c r="W324" s="874"/>
      <c r="X324" s="874"/>
    </row>
    <row r="325" spans="1:24" ht="15" hidden="1" customHeight="1">
      <c r="A325" s="867">
        <v>3</v>
      </c>
      <c r="B325" s="895" t="s">
        <v>859</v>
      </c>
      <c r="C325" s="867">
        <v>121</v>
      </c>
      <c r="D325" s="896" t="s">
        <v>864</v>
      </c>
      <c r="E325" s="866" t="s">
        <v>721</v>
      </c>
      <c r="F325" s="866" t="s">
        <v>865</v>
      </c>
      <c r="G325" s="866" t="s">
        <v>763</v>
      </c>
      <c r="H325" s="370">
        <f>H326+H328+H327+H329</f>
        <v>8891352</v>
      </c>
      <c r="I325" s="370">
        <f>I326+I328+I327+I329</f>
        <v>2206276</v>
      </c>
      <c r="J325" s="875" t="s">
        <v>0</v>
      </c>
      <c r="K325" s="871">
        <f t="shared" ref="K325" si="784">L325+O325</f>
        <v>6685076</v>
      </c>
      <c r="L325" s="871">
        <f t="shared" ref="L325" si="785">M325+N325</f>
        <v>1685105</v>
      </c>
      <c r="M325" s="873">
        <v>0</v>
      </c>
      <c r="N325" s="873">
        <v>1685105</v>
      </c>
      <c r="O325" s="871">
        <f t="shared" ref="O325" si="786">P325+S325+V325</f>
        <v>4999971</v>
      </c>
      <c r="P325" s="871">
        <f t="shared" ref="P325" si="787">Q325+R325</f>
        <v>0</v>
      </c>
      <c r="Q325" s="873">
        <v>0</v>
      </c>
      <c r="R325" s="873">
        <v>0</v>
      </c>
      <c r="S325" s="871">
        <f t="shared" ref="S325" si="788">T325+U325</f>
        <v>4999971</v>
      </c>
      <c r="T325" s="873">
        <v>0</v>
      </c>
      <c r="U325" s="873">
        <v>4999971</v>
      </c>
      <c r="V325" s="871">
        <f t="shared" ref="V325" si="789">W325+X325</f>
        <v>0</v>
      </c>
      <c r="W325" s="873">
        <v>0</v>
      </c>
      <c r="X325" s="873">
        <v>0</v>
      </c>
    </row>
    <row r="326" spans="1:24" ht="15" hidden="1" customHeight="1">
      <c r="A326" s="867"/>
      <c r="B326" s="895"/>
      <c r="C326" s="867"/>
      <c r="D326" s="896"/>
      <c r="E326" s="866"/>
      <c r="F326" s="866"/>
      <c r="G326" s="866"/>
      <c r="H326" s="370">
        <v>1685105</v>
      </c>
      <c r="I326" s="370">
        <v>0</v>
      </c>
      <c r="J326" s="876"/>
      <c r="K326" s="872"/>
      <c r="L326" s="872"/>
      <c r="M326" s="874"/>
      <c r="N326" s="874"/>
      <c r="O326" s="872"/>
      <c r="P326" s="872"/>
      <c r="Q326" s="874"/>
      <c r="R326" s="874"/>
      <c r="S326" s="872"/>
      <c r="T326" s="874"/>
      <c r="U326" s="874"/>
      <c r="V326" s="872"/>
      <c r="W326" s="874"/>
      <c r="X326" s="874"/>
    </row>
    <row r="327" spans="1:24" ht="15" hidden="1" customHeight="1">
      <c r="A327" s="867"/>
      <c r="B327" s="895"/>
      <c r="C327" s="867"/>
      <c r="D327" s="896"/>
      <c r="E327" s="866"/>
      <c r="F327" s="866"/>
      <c r="G327" s="866"/>
      <c r="H327" s="370">
        <v>0</v>
      </c>
      <c r="I327" s="370">
        <v>0</v>
      </c>
      <c r="J327" s="370" t="s">
        <v>1</v>
      </c>
      <c r="K327" s="372">
        <f t="shared" ref="K327" si="790">L327+O327</f>
        <v>0</v>
      </c>
      <c r="L327" s="372">
        <f t="shared" ref="L327" si="791">M327+N327</f>
        <v>0</v>
      </c>
      <c r="M327" s="373">
        <v>0</v>
      </c>
      <c r="N327" s="373">
        <v>0</v>
      </c>
      <c r="O327" s="372">
        <f t="shared" ref="O327" si="792">P327+S327+V327</f>
        <v>0</v>
      </c>
      <c r="P327" s="372">
        <f t="shared" ref="P327" si="793">Q327+R327</f>
        <v>0</v>
      </c>
      <c r="Q327" s="373">
        <v>0</v>
      </c>
      <c r="R327" s="373">
        <v>0</v>
      </c>
      <c r="S327" s="372">
        <f t="shared" ref="S327" si="794">T327+U327</f>
        <v>0</v>
      </c>
      <c r="T327" s="373">
        <v>0</v>
      </c>
      <c r="U327" s="373">
        <v>0</v>
      </c>
      <c r="V327" s="372">
        <f t="shared" ref="V327" si="795">W327+X327</f>
        <v>0</v>
      </c>
      <c r="W327" s="373">
        <v>0</v>
      </c>
      <c r="X327" s="373">
        <v>0</v>
      </c>
    </row>
    <row r="328" spans="1:24" ht="15" hidden="1" customHeight="1">
      <c r="A328" s="867"/>
      <c r="B328" s="895"/>
      <c r="C328" s="867"/>
      <c r="D328" s="896"/>
      <c r="E328" s="866"/>
      <c r="F328" s="866"/>
      <c r="G328" s="866"/>
      <c r="H328" s="370">
        <v>7206247</v>
      </c>
      <c r="I328" s="370">
        <v>2206276</v>
      </c>
      <c r="J328" s="875" t="s">
        <v>2</v>
      </c>
      <c r="K328" s="871">
        <f t="shared" ref="K328:X328" si="796">K325+K327</f>
        <v>6685076</v>
      </c>
      <c r="L328" s="871">
        <f t="shared" si="796"/>
        <v>1685105</v>
      </c>
      <c r="M328" s="873">
        <f t="shared" si="796"/>
        <v>0</v>
      </c>
      <c r="N328" s="873">
        <f t="shared" si="796"/>
        <v>1685105</v>
      </c>
      <c r="O328" s="871">
        <f t="shared" si="796"/>
        <v>4999971</v>
      </c>
      <c r="P328" s="871">
        <f t="shared" si="796"/>
        <v>0</v>
      </c>
      <c r="Q328" s="873">
        <f t="shared" si="796"/>
        <v>0</v>
      </c>
      <c r="R328" s="873">
        <f t="shared" si="796"/>
        <v>0</v>
      </c>
      <c r="S328" s="871">
        <f t="shared" si="796"/>
        <v>4999971</v>
      </c>
      <c r="T328" s="873">
        <f t="shared" si="796"/>
        <v>0</v>
      </c>
      <c r="U328" s="873">
        <f t="shared" si="796"/>
        <v>4999971</v>
      </c>
      <c r="V328" s="871">
        <f t="shared" si="796"/>
        <v>0</v>
      </c>
      <c r="W328" s="873">
        <f t="shared" si="796"/>
        <v>0</v>
      </c>
      <c r="X328" s="873">
        <f t="shared" si="796"/>
        <v>0</v>
      </c>
    </row>
    <row r="329" spans="1:24" ht="15" hidden="1" customHeight="1">
      <c r="A329" s="867"/>
      <c r="B329" s="895"/>
      <c r="C329" s="867"/>
      <c r="D329" s="896"/>
      <c r="E329" s="866"/>
      <c r="F329" s="866"/>
      <c r="G329" s="866"/>
      <c r="H329" s="370">
        <v>0</v>
      </c>
      <c r="I329" s="370">
        <v>0</v>
      </c>
      <c r="J329" s="876"/>
      <c r="K329" s="872"/>
      <c r="L329" s="872"/>
      <c r="M329" s="874"/>
      <c r="N329" s="874"/>
      <c r="O329" s="872"/>
      <c r="P329" s="872"/>
      <c r="Q329" s="874"/>
      <c r="R329" s="874"/>
      <c r="S329" s="872"/>
      <c r="T329" s="874"/>
      <c r="U329" s="874"/>
      <c r="V329" s="872"/>
      <c r="W329" s="874"/>
      <c r="X329" s="874"/>
    </row>
    <row r="330" spans="1:24" ht="15" customHeight="1">
      <c r="A330" s="867">
        <v>3</v>
      </c>
      <c r="B330" s="895" t="s">
        <v>859</v>
      </c>
      <c r="C330" s="867" t="s">
        <v>860</v>
      </c>
      <c r="D330" s="896" t="s">
        <v>866</v>
      </c>
      <c r="E330" s="866" t="s">
        <v>721</v>
      </c>
      <c r="F330" s="866" t="s">
        <v>744</v>
      </c>
      <c r="G330" s="866">
        <v>2023</v>
      </c>
      <c r="H330" s="370">
        <f>H331+H333+H332+H334</f>
        <v>0</v>
      </c>
      <c r="I330" s="370">
        <f>I331+I333+I332+I334</f>
        <v>0</v>
      </c>
      <c r="J330" s="875" t="s">
        <v>0</v>
      </c>
      <c r="K330" s="871">
        <f t="shared" ref="K330" si="797">L330+O330</f>
        <v>5807339</v>
      </c>
      <c r="L330" s="871">
        <f t="shared" ref="L330" si="798">M330+N330</f>
        <v>4936237</v>
      </c>
      <c r="M330" s="873">
        <v>0</v>
      </c>
      <c r="N330" s="873">
        <v>4936237</v>
      </c>
      <c r="O330" s="871">
        <f t="shared" ref="O330" si="799">P330+S330+V330</f>
        <v>871102</v>
      </c>
      <c r="P330" s="871">
        <f t="shared" ref="P330" si="800">Q330+R330</f>
        <v>0</v>
      </c>
      <c r="Q330" s="873">
        <v>0</v>
      </c>
      <c r="R330" s="873">
        <v>0</v>
      </c>
      <c r="S330" s="871">
        <f t="shared" ref="S330" si="801">T330+U330</f>
        <v>871102</v>
      </c>
      <c r="T330" s="873">
        <v>0</v>
      </c>
      <c r="U330" s="873">
        <v>871102</v>
      </c>
      <c r="V330" s="871">
        <f t="shared" ref="V330" si="802">W330+X330</f>
        <v>0</v>
      </c>
      <c r="W330" s="873">
        <v>0</v>
      </c>
      <c r="X330" s="873">
        <v>0</v>
      </c>
    </row>
    <row r="331" spans="1:24" ht="15" customHeight="1">
      <c r="A331" s="867"/>
      <c r="B331" s="895"/>
      <c r="C331" s="867"/>
      <c r="D331" s="896"/>
      <c r="E331" s="866"/>
      <c r="F331" s="866"/>
      <c r="G331" s="866"/>
      <c r="H331" s="370">
        <v>0</v>
      </c>
      <c r="I331" s="370">
        <v>0</v>
      </c>
      <c r="J331" s="876"/>
      <c r="K331" s="872"/>
      <c r="L331" s="872"/>
      <c r="M331" s="874"/>
      <c r="N331" s="874"/>
      <c r="O331" s="872"/>
      <c r="P331" s="872"/>
      <c r="Q331" s="874"/>
      <c r="R331" s="874"/>
      <c r="S331" s="872"/>
      <c r="T331" s="874"/>
      <c r="U331" s="874"/>
      <c r="V331" s="872"/>
      <c r="W331" s="874"/>
      <c r="X331" s="874"/>
    </row>
    <row r="332" spans="1:24" ht="15" customHeight="1">
      <c r="A332" s="867"/>
      <c r="B332" s="895"/>
      <c r="C332" s="867"/>
      <c r="D332" s="896"/>
      <c r="E332" s="866"/>
      <c r="F332" s="866"/>
      <c r="G332" s="866"/>
      <c r="H332" s="370">
        <v>0</v>
      </c>
      <c r="I332" s="370">
        <v>0</v>
      </c>
      <c r="J332" s="370" t="s">
        <v>1</v>
      </c>
      <c r="K332" s="372">
        <f t="shared" ref="K332" si="803">L332+O332</f>
        <v>-5807339</v>
      </c>
      <c r="L332" s="372">
        <f t="shared" ref="L332" si="804">M332+N332</f>
        <v>-4936237</v>
      </c>
      <c r="M332" s="373">
        <v>0</v>
      </c>
      <c r="N332" s="373">
        <v>-4936237</v>
      </c>
      <c r="O332" s="372">
        <f t="shared" ref="O332" si="805">P332+S332+V332</f>
        <v>-871102</v>
      </c>
      <c r="P332" s="372">
        <f t="shared" ref="P332" si="806">Q332+R332</f>
        <v>0</v>
      </c>
      <c r="Q332" s="373">
        <v>0</v>
      </c>
      <c r="R332" s="373">
        <v>0</v>
      </c>
      <c r="S332" s="372">
        <f t="shared" ref="S332" si="807">T332+U332</f>
        <v>-871102</v>
      </c>
      <c r="T332" s="373">
        <v>0</v>
      </c>
      <c r="U332" s="373">
        <v>-871102</v>
      </c>
      <c r="V332" s="372">
        <f t="shared" ref="V332" si="808">W332+X332</f>
        <v>0</v>
      </c>
      <c r="W332" s="373">
        <v>0</v>
      </c>
      <c r="X332" s="373">
        <v>0</v>
      </c>
    </row>
    <row r="333" spans="1:24" ht="15" customHeight="1">
      <c r="A333" s="867"/>
      <c r="B333" s="895"/>
      <c r="C333" s="867"/>
      <c r="D333" s="896"/>
      <c r="E333" s="866"/>
      <c r="F333" s="866"/>
      <c r="G333" s="866"/>
      <c r="H333" s="370">
        <v>0</v>
      </c>
      <c r="I333" s="370">
        <v>0</v>
      </c>
      <c r="J333" s="875" t="s">
        <v>2</v>
      </c>
      <c r="K333" s="871">
        <f t="shared" ref="K333:X333" si="809">K330+K332</f>
        <v>0</v>
      </c>
      <c r="L333" s="871">
        <f t="shared" si="809"/>
        <v>0</v>
      </c>
      <c r="M333" s="873">
        <f t="shared" si="809"/>
        <v>0</v>
      </c>
      <c r="N333" s="873">
        <f t="shared" si="809"/>
        <v>0</v>
      </c>
      <c r="O333" s="871">
        <f t="shared" si="809"/>
        <v>0</v>
      </c>
      <c r="P333" s="871">
        <f t="shared" si="809"/>
        <v>0</v>
      </c>
      <c r="Q333" s="873">
        <f t="shared" si="809"/>
        <v>0</v>
      </c>
      <c r="R333" s="873">
        <f t="shared" si="809"/>
        <v>0</v>
      </c>
      <c r="S333" s="871">
        <f t="shared" si="809"/>
        <v>0</v>
      </c>
      <c r="T333" s="873">
        <f t="shared" si="809"/>
        <v>0</v>
      </c>
      <c r="U333" s="873">
        <f t="shared" si="809"/>
        <v>0</v>
      </c>
      <c r="V333" s="871">
        <f t="shared" si="809"/>
        <v>0</v>
      </c>
      <c r="W333" s="873">
        <f t="shared" si="809"/>
        <v>0</v>
      </c>
      <c r="X333" s="873">
        <f t="shared" si="809"/>
        <v>0</v>
      </c>
    </row>
    <row r="334" spans="1:24" ht="15" customHeight="1">
      <c r="A334" s="867"/>
      <c r="B334" s="895"/>
      <c r="C334" s="867"/>
      <c r="D334" s="896"/>
      <c r="E334" s="866"/>
      <c r="F334" s="866"/>
      <c r="G334" s="866"/>
      <c r="H334" s="370">
        <v>0</v>
      </c>
      <c r="I334" s="370">
        <v>0</v>
      </c>
      <c r="J334" s="876"/>
      <c r="K334" s="872"/>
      <c r="L334" s="872"/>
      <c r="M334" s="874"/>
      <c r="N334" s="874"/>
      <c r="O334" s="872"/>
      <c r="P334" s="872"/>
      <c r="Q334" s="874"/>
      <c r="R334" s="874"/>
      <c r="S334" s="872"/>
      <c r="T334" s="874"/>
      <c r="U334" s="874"/>
      <c r="V334" s="872"/>
      <c r="W334" s="874"/>
      <c r="X334" s="874"/>
    </row>
    <row r="335" spans="1:24" ht="15" hidden="1" customHeight="1">
      <c r="A335" s="867">
        <v>5</v>
      </c>
      <c r="B335" s="895" t="s">
        <v>859</v>
      </c>
      <c r="C335" s="867" t="s">
        <v>860</v>
      </c>
      <c r="D335" s="896" t="s">
        <v>867</v>
      </c>
      <c r="E335" s="866" t="s">
        <v>721</v>
      </c>
      <c r="F335" s="866" t="s">
        <v>868</v>
      </c>
      <c r="G335" s="866">
        <v>2023</v>
      </c>
      <c r="H335" s="370">
        <f>H336+H338+H337+H339</f>
        <v>1661750</v>
      </c>
      <c r="I335" s="370">
        <f>I336+I338+I337+I339</f>
        <v>0</v>
      </c>
      <c r="J335" s="875" t="s">
        <v>0</v>
      </c>
      <c r="K335" s="871">
        <f t="shared" ref="K335" si="810">L335+O335</f>
        <v>1661750</v>
      </c>
      <c r="L335" s="871">
        <f t="shared" ref="L335" si="811">M335+N335</f>
        <v>1661750</v>
      </c>
      <c r="M335" s="873">
        <v>1661750</v>
      </c>
      <c r="N335" s="873">
        <v>0</v>
      </c>
      <c r="O335" s="871">
        <f t="shared" ref="O335" si="812">P335+S335+V335</f>
        <v>0</v>
      </c>
      <c r="P335" s="871">
        <f t="shared" ref="P335" si="813">Q335+R335</f>
        <v>0</v>
      </c>
      <c r="Q335" s="873">
        <v>0</v>
      </c>
      <c r="R335" s="873">
        <v>0</v>
      </c>
      <c r="S335" s="871">
        <f t="shared" ref="S335" si="814">T335+U335</f>
        <v>0</v>
      </c>
      <c r="T335" s="873">
        <v>0</v>
      </c>
      <c r="U335" s="873">
        <v>0</v>
      </c>
      <c r="V335" s="871">
        <f t="shared" ref="V335" si="815">W335+X335</f>
        <v>0</v>
      </c>
      <c r="W335" s="873">
        <v>0</v>
      </c>
      <c r="X335" s="873">
        <v>0</v>
      </c>
    </row>
    <row r="336" spans="1:24" ht="15" hidden="1" customHeight="1">
      <c r="A336" s="867"/>
      <c r="B336" s="895"/>
      <c r="C336" s="867"/>
      <c r="D336" s="896"/>
      <c r="E336" s="866"/>
      <c r="F336" s="866"/>
      <c r="G336" s="866"/>
      <c r="H336" s="370">
        <v>1661750</v>
      </c>
      <c r="I336" s="370">
        <v>0</v>
      </c>
      <c r="J336" s="876"/>
      <c r="K336" s="872"/>
      <c r="L336" s="872"/>
      <c r="M336" s="874"/>
      <c r="N336" s="874"/>
      <c r="O336" s="872"/>
      <c r="P336" s="872"/>
      <c r="Q336" s="874"/>
      <c r="R336" s="874"/>
      <c r="S336" s="872"/>
      <c r="T336" s="874"/>
      <c r="U336" s="874"/>
      <c r="V336" s="872"/>
      <c r="W336" s="874"/>
      <c r="X336" s="874"/>
    </row>
    <row r="337" spans="1:24" ht="15" hidden="1" customHeight="1">
      <c r="A337" s="867"/>
      <c r="B337" s="895"/>
      <c r="C337" s="867"/>
      <c r="D337" s="896"/>
      <c r="E337" s="866"/>
      <c r="F337" s="866"/>
      <c r="G337" s="866"/>
      <c r="H337" s="370">
        <v>0</v>
      </c>
      <c r="I337" s="370">
        <v>0</v>
      </c>
      <c r="J337" s="370" t="s">
        <v>1</v>
      </c>
      <c r="K337" s="372">
        <f t="shared" ref="K337" si="816">L337+O337</f>
        <v>0</v>
      </c>
      <c r="L337" s="372">
        <f t="shared" ref="L337" si="817">M337+N337</f>
        <v>0</v>
      </c>
      <c r="M337" s="373">
        <v>0</v>
      </c>
      <c r="N337" s="373">
        <v>0</v>
      </c>
      <c r="O337" s="372">
        <f t="shared" ref="O337" si="818">P337+S337+V337</f>
        <v>0</v>
      </c>
      <c r="P337" s="372">
        <f t="shared" ref="P337" si="819">Q337+R337</f>
        <v>0</v>
      </c>
      <c r="Q337" s="373">
        <v>0</v>
      </c>
      <c r="R337" s="373">
        <v>0</v>
      </c>
      <c r="S337" s="372">
        <f t="shared" ref="S337" si="820">T337+U337</f>
        <v>0</v>
      </c>
      <c r="T337" s="373">
        <v>0</v>
      </c>
      <c r="U337" s="373">
        <v>0</v>
      </c>
      <c r="V337" s="372">
        <f t="shared" ref="V337" si="821">W337+X337</f>
        <v>0</v>
      </c>
      <c r="W337" s="373">
        <v>0</v>
      </c>
      <c r="X337" s="373">
        <v>0</v>
      </c>
    </row>
    <row r="338" spans="1:24" ht="15" hidden="1" customHeight="1">
      <c r="A338" s="867"/>
      <c r="B338" s="895"/>
      <c r="C338" s="867"/>
      <c r="D338" s="896"/>
      <c r="E338" s="866"/>
      <c r="F338" s="866"/>
      <c r="G338" s="866"/>
      <c r="H338" s="370">
        <v>0</v>
      </c>
      <c r="I338" s="370">
        <v>0</v>
      </c>
      <c r="J338" s="875" t="s">
        <v>2</v>
      </c>
      <c r="K338" s="871">
        <f t="shared" ref="K338:X338" si="822">K335+K337</f>
        <v>1661750</v>
      </c>
      <c r="L338" s="871">
        <f t="shared" si="822"/>
        <v>1661750</v>
      </c>
      <c r="M338" s="873">
        <f t="shared" si="822"/>
        <v>1661750</v>
      </c>
      <c r="N338" s="873">
        <f t="shared" si="822"/>
        <v>0</v>
      </c>
      <c r="O338" s="871">
        <f t="shared" si="822"/>
        <v>0</v>
      </c>
      <c r="P338" s="871">
        <f t="shared" si="822"/>
        <v>0</v>
      </c>
      <c r="Q338" s="873">
        <f t="shared" si="822"/>
        <v>0</v>
      </c>
      <c r="R338" s="873">
        <f t="shared" si="822"/>
        <v>0</v>
      </c>
      <c r="S338" s="871">
        <f t="shared" si="822"/>
        <v>0</v>
      </c>
      <c r="T338" s="873">
        <f t="shared" si="822"/>
        <v>0</v>
      </c>
      <c r="U338" s="873">
        <f t="shared" si="822"/>
        <v>0</v>
      </c>
      <c r="V338" s="871">
        <f t="shared" si="822"/>
        <v>0</v>
      </c>
      <c r="W338" s="873">
        <f t="shared" si="822"/>
        <v>0</v>
      </c>
      <c r="X338" s="873">
        <f t="shared" si="822"/>
        <v>0</v>
      </c>
    </row>
    <row r="339" spans="1:24" ht="15" hidden="1" customHeight="1">
      <c r="A339" s="867"/>
      <c r="B339" s="895"/>
      <c r="C339" s="867"/>
      <c r="D339" s="896"/>
      <c r="E339" s="866"/>
      <c r="F339" s="866"/>
      <c r="G339" s="866"/>
      <c r="H339" s="370">
        <v>0</v>
      </c>
      <c r="I339" s="370">
        <v>0</v>
      </c>
      <c r="J339" s="876"/>
      <c r="K339" s="872"/>
      <c r="L339" s="872"/>
      <c r="M339" s="874"/>
      <c r="N339" s="874"/>
      <c r="O339" s="872"/>
      <c r="P339" s="872"/>
      <c r="Q339" s="874"/>
      <c r="R339" s="874"/>
      <c r="S339" s="872"/>
      <c r="T339" s="874"/>
      <c r="U339" s="874"/>
      <c r="V339" s="872"/>
      <c r="W339" s="874"/>
      <c r="X339" s="874"/>
    </row>
    <row r="340" spans="1:24" ht="15" customHeight="1">
      <c r="A340" s="877">
        <v>4</v>
      </c>
      <c r="B340" s="911" t="s">
        <v>869</v>
      </c>
      <c r="C340" s="877">
        <v>123</v>
      </c>
      <c r="D340" s="914" t="s">
        <v>870</v>
      </c>
      <c r="E340" s="866" t="s">
        <v>721</v>
      </c>
      <c r="F340" s="886" t="s">
        <v>744</v>
      </c>
      <c r="G340" s="886">
        <v>2023</v>
      </c>
      <c r="H340" s="370">
        <f>H341+H343+H342+H344</f>
        <v>11153813</v>
      </c>
      <c r="I340" s="370">
        <f>I341+I343+I342+I344</f>
        <v>0</v>
      </c>
      <c r="J340" s="875" t="s">
        <v>0</v>
      </c>
      <c r="K340" s="871">
        <f t="shared" ref="K340" si="823">L340+O340</f>
        <v>5153813</v>
      </c>
      <c r="L340" s="871">
        <f t="shared" ref="L340" si="824">M340+N340</f>
        <v>4380741</v>
      </c>
      <c r="M340" s="873">
        <v>4380741</v>
      </c>
      <c r="N340" s="873">
        <v>0</v>
      </c>
      <c r="O340" s="871">
        <f t="shared" ref="O340" si="825">P340+S340+V340</f>
        <v>773072</v>
      </c>
      <c r="P340" s="871">
        <f t="shared" ref="P340" si="826">Q340+R340</f>
        <v>0</v>
      </c>
      <c r="Q340" s="873">
        <v>0</v>
      </c>
      <c r="R340" s="873">
        <v>0</v>
      </c>
      <c r="S340" s="871">
        <f t="shared" ref="S340" si="827">T340+U340</f>
        <v>773072</v>
      </c>
      <c r="T340" s="873">
        <v>773072</v>
      </c>
      <c r="U340" s="873">
        <v>0</v>
      </c>
      <c r="V340" s="871">
        <f t="shared" ref="V340" si="828">W340+X340</f>
        <v>0</v>
      </c>
      <c r="W340" s="873">
        <v>0</v>
      </c>
      <c r="X340" s="873">
        <v>0</v>
      </c>
    </row>
    <row r="341" spans="1:24" ht="15" customHeight="1">
      <c r="A341" s="878"/>
      <c r="B341" s="912"/>
      <c r="C341" s="878"/>
      <c r="D341" s="915"/>
      <c r="E341" s="866"/>
      <c r="F341" s="887"/>
      <c r="G341" s="887"/>
      <c r="H341" s="370">
        <v>9480741</v>
      </c>
      <c r="I341" s="370">
        <v>0</v>
      </c>
      <c r="J341" s="876"/>
      <c r="K341" s="872"/>
      <c r="L341" s="872"/>
      <c r="M341" s="874"/>
      <c r="N341" s="874"/>
      <c r="O341" s="872"/>
      <c r="P341" s="872"/>
      <c r="Q341" s="874"/>
      <c r="R341" s="874"/>
      <c r="S341" s="872"/>
      <c r="T341" s="874"/>
      <c r="U341" s="874"/>
      <c r="V341" s="872"/>
      <c r="W341" s="874"/>
      <c r="X341" s="874"/>
    </row>
    <row r="342" spans="1:24" ht="15" customHeight="1">
      <c r="A342" s="878"/>
      <c r="B342" s="912"/>
      <c r="C342" s="878"/>
      <c r="D342" s="915"/>
      <c r="E342" s="866"/>
      <c r="F342" s="887"/>
      <c r="G342" s="887"/>
      <c r="H342" s="370">
        <v>0</v>
      </c>
      <c r="I342" s="370">
        <v>0</v>
      </c>
      <c r="J342" s="370" t="s">
        <v>1</v>
      </c>
      <c r="K342" s="372">
        <f t="shared" ref="K342" si="829">L342+O342</f>
        <v>6000000</v>
      </c>
      <c r="L342" s="372">
        <f t="shared" ref="L342" si="830">M342+N342</f>
        <v>5100000</v>
      </c>
      <c r="M342" s="373">
        <v>5100000</v>
      </c>
      <c r="N342" s="373">
        <v>0</v>
      </c>
      <c r="O342" s="372">
        <f t="shared" ref="O342" si="831">P342+S342+V342</f>
        <v>900000</v>
      </c>
      <c r="P342" s="372">
        <f t="shared" ref="P342" si="832">Q342+R342</f>
        <v>0</v>
      </c>
      <c r="Q342" s="373">
        <v>0</v>
      </c>
      <c r="R342" s="373">
        <v>0</v>
      </c>
      <c r="S342" s="372">
        <f t="shared" ref="S342" si="833">T342+U342</f>
        <v>900000</v>
      </c>
      <c r="T342" s="373">
        <v>900000</v>
      </c>
      <c r="U342" s="373">
        <v>0</v>
      </c>
      <c r="V342" s="372">
        <f t="shared" ref="V342" si="834">W342+X342</f>
        <v>0</v>
      </c>
      <c r="W342" s="373">
        <v>0</v>
      </c>
      <c r="X342" s="373">
        <v>0</v>
      </c>
    </row>
    <row r="343" spans="1:24" ht="15" customHeight="1">
      <c r="A343" s="878"/>
      <c r="B343" s="912"/>
      <c r="C343" s="878"/>
      <c r="D343" s="915"/>
      <c r="E343" s="866"/>
      <c r="F343" s="887"/>
      <c r="G343" s="887"/>
      <c r="H343" s="370">
        <v>1673072</v>
      </c>
      <c r="I343" s="370">
        <v>0</v>
      </c>
      <c r="J343" s="875" t="s">
        <v>2</v>
      </c>
      <c r="K343" s="871">
        <f t="shared" ref="K343:X343" si="835">K340+K342</f>
        <v>11153813</v>
      </c>
      <c r="L343" s="871">
        <f t="shared" si="835"/>
        <v>9480741</v>
      </c>
      <c r="M343" s="873">
        <f t="shared" si="835"/>
        <v>9480741</v>
      </c>
      <c r="N343" s="873">
        <f t="shared" si="835"/>
        <v>0</v>
      </c>
      <c r="O343" s="871">
        <f t="shared" si="835"/>
        <v>1673072</v>
      </c>
      <c r="P343" s="871">
        <f t="shared" si="835"/>
        <v>0</v>
      </c>
      <c r="Q343" s="873">
        <f t="shared" si="835"/>
        <v>0</v>
      </c>
      <c r="R343" s="873">
        <f t="shared" si="835"/>
        <v>0</v>
      </c>
      <c r="S343" s="871">
        <f t="shared" si="835"/>
        <v>1673072</v>
      </c>
      <c r="T343" s="873">
        <f t="shared" si="835"/>
        <v>1673072</v>
      </c>
      <c r="U343" s="873">
        <f t="shared" si="835"/>
        <v>0</v>
      </c>
      <c r="V343" s="871">
        <f t="shared" si="835"/>
        <v>0</v>
      </c>
      <c r="W343" s="873">
        <f t="shared" si="835"/>
        <v>0</v>
      </c>
      <c r="X343" s="873">
        <f t="shared" si="835"/>
        <v>0</v>
      </c>
    </row>
    <row r="344" spans="1:24" ht="15" customHeight="1">
      <c r="A344" s="879"/>
      <c r="B344" s="913"/>
      <c r="C344" s="879"/>
      <c r="D344" s="916"/>
      <c r="E344" s="866"/>
      <c r="F344" s="888"/>
      <c r="G344" s="888"/>
      <c r="H344" s="370">
        <v>0</v>
      </c>
      <c r="I344" s="370">
        <v>0</v>
      </c>
      <c r="J344" s="876"/>
      <c r="K344" s="872"/>
      <c r="L344" s="872"/>
      <c r="M344" s="874"/>
      <c r="N344" s="874"/>
      <c r="O344" s="872"/>
      <c r="P344" s="872"/>
      <c r="Q344" s="874"/>
      <c r="R344" s="874"/>
      <c r="S344" s="872"/>
      <c r="T344" s="874"/>
      <c r="U344" s="874"/>
      <c r="V344" s="872"/>
      <c r="W344" s="874"/>
      <c r="X344" s="874"/>
    </row>
    <row r="345" spans="1:24" ht="15.6" hidden="1" customHeight="1">
      <c r="A345" s="877">
        <v>7</v>
      </c>
      <c r="B345" s="911" t="s">
        <v>869</v>
      </c>
      <c r="C345" s="877">
        <v>123</v>
      </c>
      <c r="D345" s="914" t="s">
        <v>870</v>
      </c>
      <c r="E345" s="866" t="s">
        <v>721</v>
      </c>
      <c r="F345" s="886" t="s">
        <v>868</v>
      </c>
      <c r="G345" s="886">
        <v>2023</v>
      </c>
      <c r="H345" s="370">
        <f>H346+H348+H347+H349</f>
        <v>38250</v>
      </c>
      <c r="I345" s="370">
        <f>I346+I348+I347+I349</f>
        <v>0</v>
      </c>
      <c r="J345" s="875" t="s">
        <v>0</v>
      </c>
      <c r="K345" s="871">
        <f t="shared" ref="K345" si="836">L345+O345</f>
        <v>38250</v>
      </c>
      <c r="L345" s="871">
        <f t="shared" ref="L345" si="837">M345+N345</f>
        <v>38250</v>
      </c>
      <c r="M345" s="873">
        <v>38250</v>
      </c>
      <c r="N345" s="873">
        <v>0</v>
      </c>
      <c r="O345" s="871">
        <f t="shared" ref="O345" si="838">P345+S345+V345</f>
        <v>0</v>
      </c>
      <c r="P345" s="871">
        <f t="shared" ref="P345" si="839">Q345+R345</f>
        <v>0</v>
      </c>
      <c r="Q345" s="873">
        <v>0</v>
      </c>
      <c r="R345" s="873">
        <v>0</v>
      </c>
      <c r="S345" s="871">
        <f t="shared" ref="S345" si="840">T345+U345</f>
        <v>0</v>
      </c>
      <c r="T345" s="873">
        <v>0</v>
      </c>
      <c r="U345" s="873">
        <v>0</v>
      </c>
      <c r="V345" s="871">
        <f t="shared" ref="V345" si="841">W345+X345</f>
        <v>0</v>
      </c>
      <c r="W345" s="873">
        <v>0</v>
      </c>
      <c r="X345" s="873">
        <v>0</v>
      </c>
    </row>
    <row r="346" spans="1:24" ht="15.6" hidden="1" customHeight="1">
      <c r="A346" s="878"/>
      <c r="B346" s="912"/>
      <c r="C346" s="878"/>
      <c r="D346" s="915"/>
      <c r="E346" s="866"/>
      <c r="F346" s="887"/>
      <c r="G346" s="887"/>
      <c r="H346" s="370">
        <v>38250</v>
      </c>
      <c r="I346" s="370">
        <v>0</v>
      </c>
      <c r="J346" s="876"/>
      <c r="K346" s="872"/>
      <c r="L346" s="872"/>
      <c r="M346" s="874"/>
      <c r="N346" s="874"/>
      <c r="O346" s="872"/>
      <c r="P346" s="872"/>
      <c r="Q346" s="874"/>
      <c r="R346" s="874"/>
      <c r="S346" s="872"/>
      <c r="T346" s="874"/>
      <c r="U346" s="874"/>
      <c r="V346" s="872"/>
      <c r="W346" s="874"/>
      <c r="X346" s="874"/>
    </row>
    <row r="347" spans="1:24" ht="15.6" hidden="1" customHeight="1">
      <c r="A347" s="878"/>
      <c r="B347" s="912"/>
      <c r="C347" s="878"/>
      <c r="D347" s="915"/>
      <c r="E347" s="866"/>
      <c r="F347" s="887"/>
      <c r="G347" s="887"/>
      <c r="H347" s="370">
        <v>0</v>
      </c>
      <c r="I347" s="370">
        <v>0</v>
      </c>
      <c r="J347" s="370" t="s">
        <v>1</v>
      </c>
      <c r="K347" s="372">
        <f t="shared" ref="K347" si="842">L347+O347</f>
        <v>0</v>
      </c>
      <c r="L347" s="372">
        <f t="shared" ref="L347" si="843">M347+N347</f>
        <v>0</v>
      </c>
      <c r="M347" s="373">
        <v>0</v>
      </c>
      <c r="N347" s="373">
        <v>0</v>
      </c>
      <c r="O347" s="372">
        <f t="shared" ref="O347" si="844">P347+S347+V347</f>
        <v>0</v>
      </c>
      <c r="P347" s="372">
        <f t="shared" ref="P347" si="845">Q347+R347</f>
        <v>0</v>
      </c>
      <c r="Q347" s="373">
        <v>0</v>
      </c>
      <c r="R347" s="373">
        <v>0</v>
      </c>
      <c r="S347" s="372">
        <f t="shared" ref="S347" si="846">T347+U347</f>
        <v>0</v>
      </c>
      <c r="T347" s="373">
        <v>0</v>
      </c>
      <c r="U347" s="373">
        <v>0</v>
      </c>
      <c r="V347" s="372">
        <f t="shared" ref="V347" si="847">W347+X347</f>
        <v>0</v>
      </c>
      <c r="W347" s="373">
        <v>0</v>
      </c>
      <c r="X347" s="373">
        <v>0</v>
      </c>
    </row>
    <row r="348" spans="1:24" ht="15.6" hidden="1" customHeight="1">
      <c r="A348" s="878"/>
      <c r="B348" s="912"/>
      <c r="C348" s="878"/>
      <c r="D348" s="915"/>
      <c r="E348" s="866"/>
      <c r="F348" s="887"/>
      <c r="G348" s="887"/>
      <c r="H348" s="370">
        <v>0</v>
      </c>
      <c r="I348" s="370">
        <v>0</v>
      </c>
      <c r="J348" s="875" t="s">
        <v>2</v>
      </c>
      <c r="K348" s="871">
        <f t="shared" ref="K348:X348" si="848">K345+K347</f>
        <v>38250</v>
      </c>
      <c r="L348" s="871">
        <f t="shared" si="848"/>
        <v>38250</v>
      </c>
      <c r="M348" s="873">
        <f t="shared" si="848"/>
        <v>38250</v>
      </c>
      <c r="N348" s="873">
        <f t="shared" si="848"/>
        <v>0</v>
      </c>
      <c r="O348" s="871">
        <f t="shared" si="848"/>
        <v>0</v>
      </c>
      <c r="P348" s="871">
        <f t="shared" si="848"/>
        <v>0</v>
      </c>
      <c r="Q348" s="873">
        <f t="shared" si="848"/>
        <v>0</v>
      </c>
      <c r="R348" s="873">
        <f t="shared" si="848"/>
        <v>0</v>
      </c>
      <c r="S348" s="871">
        <f t="shared" si="848"/>
        <v>0</v>
      </c>
      <c r="T348" s="873">
        <f t="shared" si="848"/>
        <v>0</v>
      </c>
      <c r="U348" s="873">
        <f t="shared" si="848"/>
        <v>0</v>
      </c>
      <c r="V348" s="871">
        <f t="shared" si="848"/>
        <v>0</v>
      </c>
      <c r="W348" s="873">
        <f t="shared" si="848"/>
        <v>0</v>
      </c>
      <c r="X348" s="873">
        <f t="shared" si="848"/>
        <v>0</v>
      </c>
    </row>
    <row r="349" spans="1:24" ht="15.6" hidden="1" customHeight="1">
      <c r="A349" s="879"/>
      <c r="B349" s="913"/>
      <c r="C349" s="879"/>
      <c r="D349" s="916"/>
      <c r="E349" s="866"/>
      <c r="F349" s="888"/>
      <c r="G349" s="888"/>
      <c r="H349" s="370">
        <v>0</v>
      </c>
      <c r="I349" s="370">
        <v>0</v>
      </c>
      <c r="J349" s="876"/>
      <c r="K349" s="872"/>
      <c r="L349" s="872"/>
      <c r="M349" s="874"/>
      <c r="N349" s="874"/>
      <c r="O349" s="872"/>
      <c r="P349" s="872"/>
      <c r="Q349" s="874"/>
      <c r="R349" s="874"/>
      <c r="S349" s="872"/>
      <c r="T349" s="874"/>
      <c r="U349" s="874"/>
      <c r="V349" s="872"/>
      <c r="W349" s="874"/>
      <c r="X349" s="874"/>
    </row>
    <row r="350" spans="1:24" ht="15.6" hidden="1" customHeight="1">
      <c r="A350" s="877">
        <v>8</v>
      </c>
      <c r="B350" s="911" t="s">
        <v>869</v>
      </c>
      <c r="C350" s="877">
        <v>123</v>
      </c>
      <c r="D350" s="914" t="s">
        <v>870</v>
      </c>
      <c r="E350" s="886" t="s">
        <v>862</v>
      </c>
      <c r="F350" s="886" t="s">
        <v>863</v>
      </c>
      <c r="G350" s="886">
        <v>2023</v>
      </c>
      <c r="H350" s="370">
        <f>H351+H353+H352+H354</f>
        <v>17187</v>
      </c>
      <c r="I350" s="370">
        <f>I351+I353+I352+I354</f>
        <v>0</v>
      </c>
      <c r="J350" s="875" t="s">
        <v>0</v>
      </c>
      <c r="K350" s="871">
        <f t="shared" ref="K350" si="849">L350+O350</f>
        <v>17187</v>
      </c>
      <c r="L350" s="871">
        <f t="shared" ref="L350" si="850">M350+N350</f>
        <v>14609</v>
      </c>
      <c r="M350" s="873">
        <v>14609</v>
      </c>
      <c r="N350" s="873">
        <v>0</v>
      </c>
      <c r="O350" s="871">
        <f t="shared" ref="O350" si="851">P350+S350+V350</f>
        <v>2578</v>
      </c>
      <c r="P350" s="871">
        <f t="shared" ref="P350" si="852">Q350+R350</f>
        <v>0</v>
      </c>
      <c r="Q350" s="873">
        <v>0</v>
      </c>
      <c r="R350" s="873">
        <v>0</v>
      </c>
      <c r="S350" s="871">
        <f t="shared" ref="S350" si="853">T350+U350</f>
        <v>2578</v>
      </c>
      <c r="T350" s="873">
        <v>2578</v>
      </c>
      <c r="U350" s="873">
        <v>0</v>
      </c>
      <c r="V350" s="871">
        <f t="shared" ref="V350" si="854">W350+X350</f>
        <v>0</v>
      </c>
      <c r="W350" s="873">
        <v>0</v>
      </c>
      <c r="X350" s="873">
        <v>0</v>
      </c>
    </row>
    <row r="351" spans="1:24" ht="15.6" hidden="1" customHeight="1">
      <c r="A351" s="878"/>
      <c r="B351" s="912"/>
      <c r="C351" s="878"/>
      <c r="D351" s="915"/>
      <c r="E351" s="887"/>
      <c r="F351" s="887"/>
      <c r="G351" s="887"/>
      <c r="H351" s="370">
        <v>14609</v>
      </c>
      <c r="I351" s="370">
        <v>0</v>
      </c>
      <c r="J351" s="876"/>
      <c r="K351" s="872"/>
      <c r="L351" s="872"/>
      <c r="M351" s="874"/>
      <c r="N351" s="874"/>
      <c r="O351" s="872"/>
      <c r="P351" s="872"/>
      <c r="Q351" s="874"/>
      <c r="R351" s="874"/>
      <c r="S351" s="872"/>
      <c r="T351" s="874"/>
      <c r="U351" s="874"/>
      <c r="V351" s="872"/>
      <c r="W351" s="874"/>
      <c r="X351" s="874"/>
    </row>
    <row r="352" spans="1:24" ht="15.6" hidden="1" customHeight="1">
      <c r="A352" s="878"/>
      <c r="B352" s="912"/>
      <c r="C352" s="878"/>
      <c r="D352" s="915"/>
      <c r="E352" s="887"/>
      <c r="F352" s="887"/>
      <c r="G352" s="887"/>
      <c r="H352" s="370">
        <v>0</v>
      </c>
      <c r="I352" s="370">
        <v>0</v>
      </c>
      <c r="J352" s="370" t="s">
        <v>1</v>
      </c>
      <c r="K352" s="372">
        <f t="shared" ref="K352" si="855">L352+O352</f>
        <v>0</v>
      </c>
      <c r="L352" s="372">
        <f t="shared" ref="L352" si="856">M352+N352</f>
        <v>0</v>
      </c>
      <c r="M352" s="373">
        <v>0</v>
      </c>
      <c r="N352" s="373">
        <v>0</v>
      </c>
      <c r="O352" s="372">
        <f t="shared" ref="O352" si="857">P352+S352+V352</f>
        <v>0</v>
      </c>
      <c r="P352" s="372">
        <f t="shared" ref="P352" si="858">Q352+R352</f>
        <v>0</v>
      </c>
      <c r="Q352" s="373">
        <v>0</v>
      </c>
      <c r="R352" s="373">
        <v>0</v>
      </c>
      <c r="S352" s="372">
        <f t="shared" ref="S352" si="859">T352+U352</f>
        <v>0</v>
      </c>
      <c r="T352" s="373">
        <v>0</v>
      </c>
      <c r="U352" s="373">
        <v>0</v>
      </c>
      <c r="V352" s="372">
        <f t="shared" ref="V352" si="860">W352+X352</f>
        <v>0</v>
      </c>
      <c r="W352" s="373">
        <v>0</v>
      </c>
      <c r="X352" s="373">
        <v>0</v>
      </c>
    </row>
    <row r="353" spans="1:25" ht="15.6" hidden="1" customHeight="1">
      <c r="A353" s="878"/>
      <c r="B353" s="912"/>
      <c r="C353" s="878"/>
      <c r="D353" s="915"/>
      <c r="E353" s="887"/>
      <c r="F353" s="887"/>
      <c r="G353" s="887"/>
      <c r="H353" s="370">
        <v>2578</v>
      </c>
      <c r="I353" s="370">
        <v>0</v>
      </c>
      <c r="J353" s="875" t="s">
        <v>2</v>
      </c>
      <c r="K353" s="871">
        <f t="shared" ref="K353:X353" si="861">K350+K352</f>
        <v>17187</v>
      </c>
      <c r="L353" s="871">
        <f t="shared" si="861"/>
        <v>14609</v>
      </c>
      <c r="M353" s="873">
        <f t="shared" si="861"/>
        <v>14609</v>
      </c>
      <c r="N353" s="873">
        <f t="shared" si="861"/>
        <v>0</v>
      </c>
      <c r="O353" s="871">
        <f t="shared" si="861"/>
        <v>2578</v>
      </c>
      <c r="P353" s="871">
        <f t="shared" si="861"/>
        <v>0</v>
      </c>
      <c r="Q353" s="873">
        <f t="shared" si="861"/>
        <v>0</v>
      </c>
      <c r="R353" s="873">
        <f t="shared" si="861"/>
        <v>0</v>
      </c>
      <c r="S353" s="871">
        <f t="shared" si="861"/>
        <v>2578</v>
      </c>
      <c r="T353" s="873">
        <f t="shared" si="861"/>
        <v>2578</v>
      </c>
      <c r="U353" s="873">
        <f t="shared" si="861"/>
        <v>0</v>
      </c>
      <c r="V353" s="871">
        <f t="shared" si="861"/>
        <v>0</v>
      </c>
      <c r="W353" s="873">
        <f t="shared" si="861"/>
        <v>0</v>
      </c>
      <c r="X353" s="873">
        <f t="shared" si="861"/>
        <v>0</v>
      </c>
    </row>
    <row r="354" spans="1:25" ht="15.6" hidden="1" customHeight="1">
      <c r="A354" s="879"/>
      <c r="B354" s="913"/>
      <c r="C354" s="879"/>
      <c r="D354" s="916"/>
      <c r="E354" s="888"/>
      <c r="F354" s="888"/>
      <c r="G354" s="888"/>
      <c r="H354" s="370">
        <v>0</v>
      </c>
      <c r="I354" s="370">
        <v>0</v>
      </c>
      <c r="J354" s="876"/>
      <c r="K354" s="872"/>
      <c r="L354" s="872"/>
      <c r="M354" s="874"/>
      <c r="N354" s="874"/>
      <c r="O354" s="872"/>
      <c r="P354" s="872"/>
      <c r="Q354" s="874"/>
      <c r="R354" s="874"/>
      <c r="S354" s="872"/>
      <c r="T354" s="874"/>
      <c r="U354" s="874"/>
      <c r="V354" s="872"/>
      <c r="W354" s="874"/>
      <c r="X354" s="874"/>
    </row>
    <row r="355" spans="1:25" ht="15" customHeight="1">
      <c r="A355" s="845" t="s">
        <v>871</v>
      </c>
      <c r="B355" s="845"/>
      <c r="C355" s="845"/>
      <c r="D355" s="845"/>
      <c r="E355" s="845"/>
      <c r="F355" s="845"/>
      <c r="G355" s="845"/>
      <c r="H355" s="383">
        <f>H315+H320+H325+H330+H340+H350+H335+H345</f>
        <v>284611498</v>
      </c>
      <c r="I355" s="383">
        <f>I315+I320+I325+I330+I340+I350+I335+I345</f>
        <v>206065370</v>
      </c>
      <c r="J355" s="905" t="s">
        <v>0</v>
      </c>
      <c r="K355" s="903">
        <f>K315+K320+K325+K330+K340+K350+K335+K345</f>
        <v>78546128</v>
      </c>
      <c r="L355" s="903">
        <f t="shared" ref="L355:X355" si="862">L315+L320+L325+L330+L340+L350+L335+L345</f>
        <v>63022000</v>
      </c>
      <c r="M355" s="903">
        <f t="shared" si="862"/>
        <v>52822000</v>
      </c>
      <c r="N355" s="903">
        <f t="shared" si="862"/>
        <v>10200000</v>
      </c>
      <c r="O355" s="903">
        <f t="shared" si="862"/>
        <v>15524128</v>
      </c>
      <c r="P355" s="903">
        <f t="shared" si="862"/>
        <v>0</v>
      </c>
      <c r="Q355" s="903">
        <f t="shared" si="862"/>
        <v>0</v>
      </c>
      <c r="R355" s="903">
        <f t="shared" si="862"/>
        <v>0</v>
      </c>
      <c r="S355" s="903">
        <f t="shared" si="862"/>
        <v>15524128</v>
      </c>
      <c r="T355" s="903">
        <f t="shared" si="862"/>
        <v>9021529</v>
      </c>
      <c r="U355" s="903">
        <f t="shared" si="862"/>
        <v>6502599</v>
      </c>
      <c r="V355" s="903">
        <f t="shared" si="862"/>
        <v>0</v>
      </c>
      <c r="W355" s="903">
        <f t="shared" si="862"/>
        <v>0</v>
      </c>
      <c r="X355" s="903">
        <f t="shared" si="862"/>
        <v>0</v>
      </c>
    </row>
    <row r="356" spans="1:25" ht="15" customHeight="1">
      <c r="A356" s="845"/>
      <c r="B356" s="845"/>
      <c r="C356" s="845"/>
      <c r="D356" s="845"/>
      <c r="E356" s="845"/>
      <c r="F356" s="845"/>
      <c r="G356" s="845"/>
      <c r="H356" s="383">
        <f t="shared" ref="H356:I359" si="863">H316+H321+H326+H331+H341+H351+H336+H346</f>
        <v>236302229</v>
      </c>
      <c r="I356" s="383">
        <f t="shared" si="863"/>
        <v>173280229</v>
      </c>
      <c r="J356" s="906"/>
      <c r="K356" s="904"/>
      <c r="L356" s="904"/>
      <c r="M356" s="904"/>
      <c r="N356" s="904"/>
      <c r="O356" s="904"/>
      <c r="P356" s="904"/>
      <c r="Q356" s="904"/>
      <c r="R356" s="904"/>
      <c r="S356" s="904"/>
      <c r="T356" s="904"/>
      <c r="U356" s="904"/>
      <c r="V356" s="904"/>
      <c r="W356" s="904"/>
      <c r="X356" s="904"/>
    </row>
    <row r="357" spans="1:25" ht="15" customHeight="1">
      <c r="A357" s="845"/>
      <c r="B357" s="845"/>
      <c r="C357" s="845"/>
      <c r="D357" s="845"/>
      <c r="E357" s="845"/>
      <c r="F357" s="845"/>
      <c r="G357" s="845"/>
      <c r="H357" s="383">
        <f t="shared" si="863"/>
        <v>0</v>
      </c>
      <c r="I357" s="383">
        <f t="shared" si="863"/>
        <v>0</v>
      </c>
      <c r="J357" s="377" t="s">
        <v>1</v>
      </c>
      <c r="K357" s="378">
        <f>K317+K322+K327+K332+K342+K352+K337+K347</f>
        <v>0</v>
      </c>
      <c r="L357" s="378">
        <f t="shared" ref="L357:X357" si="864">L317+L322+L327+L332+L342+L352+L337+L347</f>
        <v>0</v>
      </c>
      <c r="M357" s="378">
        <f t="shared" si="864"/>
        <v>8487695</v>
      </c>
      <c r="N357" s="378">
        <f t="shared" si="864"/>
        <v>-8487695</v>
      </c>
      <c r="O357" s="378">
        <f t="shared" si="864"/>
        <v>0</v>
      </c>
      <c r="P357" s="378">
        <f t="shared" si="864"/>
        <v>0</v>
      </c>
      <c r="Q357" s="378">
        <f t="shared" si="864"/>
        <v>0</v>
      </c>
      <c r="R357" s="378">
        <f t="shared" si="864"/>
        <v>0</v>
      </c>
      <c r="S357" s="378">
        <f t="shared" si="864"/>
        <v>0</v>
      </c>
      <c r="T357" s="378">
        <f t="shared" si="864"/>
        <v>1497828</v>
      </c>
      <c r="U357" s="378">
        <f t="shared" si="864"/>
        <v>-1497828</v>
      </c>
      <c r="V357" s="378">
        <f t="shared" si="864"/>
        <v>0</v>
      </c>
      <c r="W357" s="378">
        <f t="shared" si="864"/>
        <v>0</v>
      </c>
      <c r="X357" s="378">
        <f t="shared" si="864"/>
        <v>0</v>
      </c>
    </row>
    <row r="358" spans="1:25" ht="15" customHeight="1">
      <c r="A358" s="845"/>
      <c r="B358" s="845"/>
      <c r="C358" s="845"/>
      <c r="D358" s="845"/>
      <c r="E358" s="845"/>
      <c r="F358" s="845"/>
      <c r="G358" s="845"/>
      <c r="H358" s="383">
        <f t="shared" si="863"/>
        <v>48309269</v>
      </c>
      <c r="I358" s="383">
        <f t="shared" si="863"/>
        <v>32785141</v>
      </c>
      <c r="J358" s="905" t="s">
        <v>2</v>
      </c>
      <c r="K358" s="903">
        <f>K355+K357</f>
        <v>78546128</v>
      </c>
      <c r="L358" s="903">
        <f t="shared" ref="L358:X358" si="865">L355+L357</f>
        <v>63022000</v>
      </c>
      <c r="M358" s="903">
        <f t="shared" si="865"/>
        <v>61309695</v>
      </c>
      <c r="N358" s="903">
        <f t="shared" si="865"/>
        <v>1712305</v>
      </c>
      <c r="O358" s="903">
        <f t="shared" si="865"/>
        <v>15524128</v>
      </c>
      <c r="P358" s="903">
        <f t="shared" si="865"/>
        <v>0</v>
      </c>
      <c r="Q358" s="903">
        <f t="shared" si="865"/>
        <v>0</v>
      </c>
      <c r="R358" s="903">
        <f t="shared" si="865"/>
        <v>0</v>
      </c>
      <c r="S358" s="903">
        <f t="shared" si="865"/>
        <v>15524128</v>
      </c>
      <c r="T358" s="903">
        <f t="shared" si="865"/>
        <v>10519357</v>
      </c>
      <c r="U358" s="903">
        <f t="shared" si="865"/>
        <v>5004771</v>
      </c>
      <c r="V358" s="903">
        <f t="shared" si="865"/>
        <v>0</v>
      </c>
      <c r="W358" s="903">
        <f t="shared" si="865"/>
        <v>0</v>
      </c>
      <c r="X358" s="903">
        <f t="shared" si="865"/>
        <v>0</v>
      </c>
    </row>
    <row r="359" spans="1:25" ht="15" customHeight="1">
      <c r="A359" s="845"/>
      <c r="B359" s="845"/>
      <c r="C359" s="845"/>
      <c r="D359" s="845"/>
      <c r="E359" s="845"/>
      <c r="F359" s="845"/>
      <c r="G359" s="845"/>
      <c r="H359" s="383">
        <f t="shared" si="863"/>
        <v>0</v>
      </c>
      <c r="I359" s="383">
        <f t="shared" si="863"/>
        <v>0</v>
      </c>
      <c r="J359" s="906"/>
      <c r="K359" s="904"/>
      <c r="L359" s="904"/>
      <c r="M359" s="904"/>
      <c r="N359" s="904"/>
      <c r="O359" s="904"/>
      <c r="P359" s="904"/>
      <c r="Q359" s="904"/>
      <c r="R359" s="904"/>
      <c r="S359" s="904"/>
      <c r="T359" s="904"/>
      <c r="U359" s="904"/>
      <c r="V359" s="904"/>
      <c r="W359" s="904"/>
      <c r="X359" s="904"/>
    </row>
    <row r="360" spans="1:25" s="360" customFormat="1" ht="8.25" customHeight="1">
      <c r="A360" s="867"/>
      <c r="B360" s="867"/>
      <c r="C360" s="867"/>
      <c r="D360" s="867"/>
      <c r="E360" s="867"/>
      <c r="F360" s="867"/>
      <c r="G360" s="867"/>
      <c r="H360" s="867"/>
      <c r="I360" s="867"/>
      <c r="J360" s="867"/>
      <c r="K360" s="867"/>
      <c r="L360" s="867"/>
      <c r="M360" s="867"/>
      <c r="N360" s="867"/>
      <c r="O360" s="867"/>
      <c r="P360" s="867"/>
      <c r="Q360" s="867"/>
      <c r="R360" s="867"/>
      <c r="S360" s="867"/>
      <c r="T360" s="867"/>
      <c r="U360" s="867"/>
      <c r="V360" s="867"/>
      <c r="W360" s="867"/>
      <c r="X360" s="867"/>
    </row>
    <row r="361" spans="1:25" s="367" customFormat="1" ht="21.75" customHeight="1">
      <c r="A361" s="907" t="s">
        <v>872</v>
      </c>
      <c r="B361" s="908"/>
      <c r="C361" s="908"/>
      <c r="D361" s="908"/>
      <c r="E361" s="908"/>
      <c r="F361" s="908"/>
      <c r="G361" s="908"/>
      <c r="H361" s="908"/>
      <c r="I361" s="908"/>
      <c r="J361" s="908"/>
      <c r="K361" s="908"/>
      <c r="L361" s="908"/>
      <c r="M361" s="908"/>
      <c r="N361" s="908"/>
      <c r="O361" s="908"/>
      <c r="P361" s="908"/>
      <c r="Q361" s="908"/>
      <c r="R361" s="908"/>
      <c r="S361" s="908"/>
      <c r="T361" s="908"/>
      <c r="U361" s="908"/>
      <c r="V361" s="908"/>
      <c r="W361" s="908"/>
      <c r="X361" s="909"/>
      <c r="Y361" s="368"/>
    </row>
    <row r="362" spans="1:25" s="360" customFormat="1" ht="3.75" customHeight="1">
      <c r="A362" s="867"/>
      <c r="B362" s="867"/>
      <c r="C362" s="867"/>
      <c r="D362" s="867"/>
      <c r="E362" s="867"/>
      <c r="F362" s="867"/>
      <c r="G362" s="867"/>
      <c r="H362" s="867"/>
      <c r="I362" s="867"/>
      <c r="J362" s="867"/>
      <c r="K362" s="867"/>
      <c r="L362" s="867"/>
      <c r="M362" s="867"/>
      <c r="N362" s="867"/>
      <c r="O362" s="867"/>
      <c r="P362" s="867"/>
      <c r="Q362" s="867"/>
      <c r="R362" s="867"/>
      <c r="S362" s="867"/>
      <c r="T362" s="867"/>
      <c r="U362" s="867"/>
      <c r="V362" s="867"/>
      <c r="W362" s="867"/>
      <c r="X362" s="867"/>
    </row>
    <row r="363" spans="1:25" ht="15.6" hidden="1" customHeight="1">
      <c r="A363" s="867">
        <v>1</v>
      </c>
      <c r="B363" s="917" t="s">
        <v>741</v>
      </c>
      <c r="C363" s="880" t="s">
        <v>873</v>
      </c>
      <c r="D363" s="896" t="s">
        <v>874</v>
      </c>
      <c r="E363" s="866" t="s">
        <v>721</v>
      </c>
      <c r="F363" s="866" t="s">
        <v>875</v>
      </c>
      <c r="G363" s="866" t="s">
        <v>876</v>
      </c>
      <c r="H363" s="370" t="s">
        <v>244</v>
      </c>
      <c r="I363" s="370" t="s">
        <v>244</v>
      </c>
      <c r="J363" s="875" t="s">
        <v>0</v>
      </c>
      <c r="K363" s="871">
        <f t="shared" ref="K363" si="866">L363+O363</f>
        <v>134800</v>
      </c>
      <c r="L363" s="871">
        <f t="shared" ref="L363" si="867">M363+N363</f>
        <v>0</v>
      </c>
      <c r="M363" s="873">
        <v>0</v>
      </c>
      <c r="N363" s="873">
        <v>0</v>
      </c>
      <c r="O363" s="871">
        <f t="shared" ref="O363" si="868">P363+S363+V363</f>
        <v>134800</v>
      </c>
      <c r="P363" s="871">
        <f t="shared" ref="P363" si="869">Q363+R363</f>
        <v>134800</v>
      </c>
      <c r="Q363" s="873">
        <v>2800</v>
      </c>
      <c r="R363" s="873">
        <v>132000</v>
      </c>
      <c r="S363" s="871">
        <f t="shared" ref="S363" si="870">T363+U363</f>
        <v>0</v>
      </c>
      <c r="T363" s="873">
        <v>0</v>
      </c>
      <c r="U363" s="873">
        <v>0</v>
      </c>
      <c r="V363" s="871">
        <f t="shared" ref="V363" si="871">W363+X363</f>
        <v>0</v>
      </c>
      <c r="W363" s="873">
        <v>0</v>
      </c>
      <c r="X363" s="873">
        <v>0</v>
      </c>
    </row>
    <row r="364" spans="1:25" ht="15.6" hidden="1" customHeight="1">
      <c r="A364" s="867"/>
      <c r="B364" s="917"/>
      <c r="C364" s="918"/>
      <c r="D364" s="896"/>
      <c r="E364" s="866"/>
      <c r="F364" s="866"/>
      <c r="G364" s="866"/>
      <c r="H364" s="370" t="s">
        <v>244</v>
      </c>
      <c r="I364" s="370" t="s">
        <v>244</v>
      </c>
      <c r="J364" s="876"/>
      <c r="K364" s="872"/>
      <c r="L364" s="872"/>
      <c r="M364" s="874"/>
      <c r="N364" s="874"/>
      <c r="O364" s="872"/>
      <c r="P364" s="872"/>
      <c r="Q364" s="874"/>
      <c r="R364" s="874"/>
      <c r="S364" s="872"/>
      <c r="T364" s="874"/>
      <c r="U364" s="874"/>
      <c r="V364" s="872"/>
      <c r="W364" s="874"/>
      <c r="X364" s="874"/>
    </row>
    <row r="365" spans="1:25" ht="15.6" hidden="1" customHeight="1">
      <c r="A365" s="867"/>
      <c r="B365" s="917"/>
      <c r="C365" s="918"/>
      <c r="D365" s="896"/>
      <c r="E365" s="866"/>
      <c r="F365" s="866"/>
      <c r="G365" s="866"/>
      <c r="H365" s="370" t="s">
        <v>244</v>
      </c>
      <c r="I365" s="370" t="s">
        <v>244</v>
      </c>
      <c r="J365" s="370" t="s">
        <v>1</v>
      </c>
      <c r="K365" s="372">
        <f t="shared" ref="K365" si="872">L365+O365</f>
        <v>0</v>
      </c>
      <c r="L365" s="372">
        <f t="shared" ref="L365" si="873">M365+N365</f>
        <v>0</v>
      </c>
      <c r="M365" s="373">
        <v>0</v>
      </c>
      <c r="N365" s="373">
        <v>0</v>
      </c>
      <c r="O365" s="372">
        <f t="shared" ref="O365" si="874">P365+S365+V365</f>
        <v>0</v>
      </c>
      <c r="P365" s="372">
        <f t="shared" ref="P365" si="875">Q365+R365</f>
        <v>0</v>
      </c>
      <c r="Q365" s="373">
        <v>0</v>
      </c>
      <c r="R365" s="373">
        <v>0</v>
      </c>
      <c r="S365" s="372">
        <f t="shared" ref="S365" si="876">T365+U365</f>
        <v>0</v>
      </c>
      <c r="T365" s="373">
        <v>0</v>
      </c>
      <c r="U365" s="373">
        <v>0</v>
      </c>
      <c r="V365" s="372">
        <f t="shared" ref="V365" si="877">W365+X365</f>
        <v>0</v>
      </c>
      <c r="W365" s="373">
        <v>0</v>
      </c>
      <c r="X365" s="373">
        <v>0</v>
      </c>
    </row>
    <row r="366" spans="1:25" ht="15.6" hidden="1" customHeight="1">
      <c r="A366" s="867"/>
      <c r="B366" s="917"/>
      <c r="C366" s="918"/>
      <c r="D366" s="896"/>
      <c r="E366" s="866"/>
      <c r="F366" s="866"/>
      <c r="G366" s="866"/>
      <c r="H366" s="370" t="s">
        <v>244</v>
      </c>
      <c r="I366" s="370" t="s">
        <v>244</v>
      </c>
      <c r="J366" s="875" t="s">
        <v>2</v>
      </c>
      <c r="K366" s="871">
        <f t="shared" ref="K366:X366" si="878">K363+K365</f>
        <v>134800</v>
      </c>
      <c r="L366" s="871">
        <f t="shared" si="878"/>
        <v>0</v>
      </c>
      <c r="M366" s="873">
        <f t="shared" si="878"/>
        <v>0</v>
      </c>
      <c r="N366" s="873">
        <f t="shared" si="878"/>
        <v>0</v>
      </c>
      <c r="O366" s="871">
        <f t="shared" si="878"/>
        <v>134800</v>
      </c>
      <c r="P366" s="871">
        <f t="shared" si="878"/>
        <v>134800</v>
      </c>
      <c r="Q366" s="873">
        <f t="shared" si="878"/>
        <v>2800</v>
      </c>
      <c r="R366" s="873">
        <f t="shared" si="878"/>
        <v>132000</v>
      </c>
      <c r="S366" s="871">
        <f t="shared" si="878"/>
        <v>0</v>
      </c>
      <c r="T366" s="873">
        <f t="shared" si="878"/>
        <v>0</v>
      </c>
      <c r="U366" s="873">
        <f t="shared" si="878"/>
        <v>0</v>
      </c>
      <c r="V366" s="871">
        <f t="shared" si="878"/>
        <v>0</v>
      </c>
      <c r="W366" s="873">
        <f t="shared" si="878"/>
        <v>0</v>
      </c>
      <c r="X366" s="873">
        <f t="shared" si="878"/>
        <v>0</v>
      </c>
    </row>
    <row r="367" spans="1:25" ht="15.6" hidden="1" customHeight="1">
      <c r="A367" s="867"/>
      <c r="B367" s="917"/>
      <c r="C367" s="919"/>
      <c r="D367" s="896"/>
      <c r="E367" s="866"/>
      <c r="F367" s="866"/>
      <c r="G367" s="866"/>
      <c r="H367" s="370" t="s">
        <v>244</v>
      </c>
      <c r="I367" s="370" t="s">
        <v>244</v>
      </c>
      <c r="J367" s="876"/>
      <c r="K367" s="872"/>
      <c r="L367" s="872"/>
      <c r="M367" s="874"/>
      <c r="N367" s="874"/>
      <c r="O367" s="872"/>
      <c r="P367" s="872"/>
      <c r="Q367" s="874"/>
      <c r="R367" s="874"/>
      <c r="S367" s="872"/>
      <c r="T367" s="874"/>
      <c r="U367" s="874"/>
      <c r="V367" s="872"/>
      <c r="W367" s="874"/>
      <c r="X367" s="874"/>
    </row>
    <row r="368" spans="1:25" ht="15.6" hidden="1" customHeight="1">
      <c r="A368" s="867">
        <v>2</v>
      </c>
      <c r="B368" s="917" t="s">
        <v>745</v>
      </c>
      <c r="C368" s="880" t="s">
        <v>877</v>
      </c>
      <c r="D368" s="896" t="s">
        <v>878</v>
      </c>
      <c r="E368" s="866" t="s">
        <v>721</v>
      </c>
      <c r="F368" s="866" t="s">
        <v>879</v>
      </c>
      <c r="G368" s="866" t="s">
        <v>876</v>
      </c>
      <c r="H368" s="370" t="s">
        <v>244</v>
      </c>
      <c r="I368" s="370" t="s">
        <v>244</v>
      </c>
      <c r="J368" s="875" t="s">
        <v>0</v>
      </c>
      <c r="K368" s="871">
        <f t="shared" ref="K368" si="879">L368+O368</f>
        <v>525806</v>
      </c>
      <c r="L368" s="871">
        <f t="shared" ref="L368" si="880">M368+N368</f>
        <v>0</v>
      </c>
      <c r="M368" s="873">
        <v>0</v>
      </c>
      <c r="N368" s="873">
        <v>0</v>
      </c>
      <c r="O368" s="871">
        <f t="shared" ref="O368" si="881">P368+S368+V368</f>
        <v>525806</v>
      </c>
      <c r="P368" s="871">
        <f t="shared" ref="P368" si="882">Q368+R368</f>
        <v>525806</v>
      </c>
      <c r="Q368" s="873">
        <v>2660</v>
      </c>
      <c r="R368" s="873">
        <v>523146</v>
      </c>
      <c r="S368" s="871">
        <f t="shared" ref="S368" si="883">T368+U368</f>
        <v>0</v>
      </c>
      <c r="T368" s="873">
        <v>0</v>
      </c>
      <c r="U368" s="873">
        <v>0</v>
      </c>
      <c r="V368" s="871">
        <f t="shared" ref="V368" si="884">W368+X368</f>
        <v>0</v>
      </c>
      <c r="W368" s="873">
        <v>0</v>
      </c>
      <c r="X368" s="873">
        <v>0</v>
      </c>
    </row>
    <row r="369" spans="1:24" ht="15.6" hidden="1" customHeight="1">
      <c r="A369" s="867"/>
      <c r="B369" s="917"/>
      <c r="C369" s="918"/>
      <c r="D369" s="896"/>
      <c r="E369" s="866"/>
      <c r="F369" s="866"/>
      <c r="G369" s="866"/>
      <c r="H369" s="370" t="s">
        <v>244</v>
      </c>
      <c r="I369" s="370" t="s">
        <v>244</v>
      </c>
      <c r="J369" s="876"/>
      <c r="K369" s="872"/>
      <c r="L369" s="872"/>
      <c r="M369" s="874"/>
      <c r="N369" s="874"/>
      <c r="O369" s="872"/>
      <c r="P369" s="872"/>
      <c r="Q369" s="874"/>
      <c r="R369" s="874"/>
      <c r="S369" s="872"/>
      <c r="T369" s="874"/>
      <c r="U369" s="874"/>
      <c r="V369" s="872"/>
      <c r="W369" s="874"/>
      <c r="X369" s="874"/>
    </row>
    <row r="370" spans="1:24" ht="15.6" hidden="1" customHeight="1">
      <c r="A370" s="867"/>
      <c r="B370" s="917"/>
      <c r="C370" s="918"/>
      <c r="D370" s="896"/>
      <c r="E370" s="866"/>
      <c r="F370" s="866"/>
      <c r="G370" s="866"/>
      <c r="H370" s="370" t="s">
        <v>244</v>
      </c>
      <c r="I370" s="370" t="s">
        <v>244</v>
      </c>
      <c r="J370" s="370" t="s">
        <v>1</v>
      </c>
      <c r="K370" s="372">
        <f t="shared" ref="K370" si="885">L370+O370</f>
        <v>0</v>
      </c>
      <c r="L370" s="372">
        <f t="shared" ref="L370" si="886">M370+N370</f>
        <v>0</v>
      </c>
      <c r="M370" s="373">
        <v>0</v>
      </c>
      <c r="N370" s="373">
        <v>0</v>
      </c>
      <c r="O370" s="372">
        <f t="shared" ref="O370" si="887">P370+S370+V370</f>
        <v>0</v>
      </c>
      <c r="P370" s="372">
        <f t="shared" ref="P370" si="888">Q370+R370</f>
        <v>0</v>
      </c>
      <c r="Q370" s="373">
        <v>0</v>
      </c>
      <c r="R370" s="373">
        <v>0</v>
      </c>
      <c r="S370" s="372">
        <f t="shared" ref="S370" si="889">T370+U370</f>
        <v>0</v>
      </c>
      <c r="T370" s="373">
        <v>0</v>
      </c>
      <c r="U370" s="373">
        <v>0</v>
      </c>
      <c r="V370" s="372">
        <f t="shared" ref="V370" si="890">W370+X370</f>
        <v>0</v>
      </c>
      <c r="W370" s="373">
        <v>0</v>
      </c>
      <c r="X370" s="373">
        <v>0</v>
      </c>
    </row>
    <row r="371" spans="1:24" ht="15.6" hidden="1" customHeight="1">
      <c r="A371" s="867"/>
      <c r="B371" s="917"/>
      <c r="C371" s="918"/>
      <c r="D371" s="896"/>
      <c r="E371" s="866"/>
      <c r="F371" s="866"/>
      <c r="G371" s="866"/>
      <c r="H371" s="370" t="s">
        <v>244</v>
      </c>
      <c r="I371" s="370" t="s">
        <v>244</v>
      </c>
      <c r="J371" s="875" t="s">
        <v>2</v>
      </c>
      <c r="K371" s="871">
        <f t="shared" ref="K371:X371" si="891">K368+K370</f>
        <v>525806</v>
      </c>
      <c r="L371" s="871">
        <f>L368+L370</f>
        <v>0</v>
      </c>
      <c r="M371" s="873">
        <f t="shared" si="891"/>
        <v>0</v>
      </c>
      <c r="N371" s="873">
        <f t="shared" si="891"/>
        <v>0</v>
      </c>
      <c r="O371" s="871">
        <f t="shared" si="891"/>
        <v>525806</v>
      </c>
      <c r="P371" s="871">
        <f t="shared" si="891"/>
        <v>525806</v>
      </c>
      <c r="Q371" s="873">
        <f t="shared" si="891"/>
        <v>2660</v>
      </c>
      <c r="R371" s="873">
        <f t="shared" si="891"/>
        <v>523146</v>
      </c>
      <c r="S371" s="871">
        <f t="shared" si="891"/>
        <v>0</v>
      </c>
      <c r="T371" s="873">
        <f t="shared" si="891"/>
        <v>0</v>
      </c>
      <c r="U371" s="873">
        <f t="shared" si="891"/>
        <v>0</v>
      </c>
      <c r="V371" s="871">
        <f t="shared" si="891"/>
        <v>0</v>
      </c>
      <c r="W371" s="873">
        <f t="shared" si="891"/>
        <v>0</v>
      </c>
      <c r="X371" s="873">
        <f t="shared" si="891"/>
        <v>0</v>
      </c>
    </row>
    <row r="372" spans="1:24" ht="15.6" hidden="1" customHeight="1">
      <c r="A372" s="867"/>
      <c r="B372" s="917"/>
      <c r="C372" s="919"/>
      <c r="D372" s="896"/>
      <c r="E372" s="866"/>
      <c r="F372" s="866"/>
      <c r="G372" s="866"/>
      <c r="H372" s="370" t="s">
        <v>244</v>
      </c>
      <c r="I372" s="370" t="s">
        <v>244</v>
      </c>
      <c r="J372" s="876"/>
      <c r="K372" s="872"/>
      <c r="L372" s="872"/>
      <c r="M372" s="874"/>
      <c r="N372" s="874"/>
      <c r="O372" s="872"/>
      <c r="P372" s="872"/>
      <c r="Q372" s="874"/>
      <c r="R372" s="874"/>
      <c r="S372" s="872"/>
      <c r="T372" s="874"/>
      <c r="U372" s="874"/>
      <c r="V372" s="872"/>
      <c r="W372" s="874"/>
      <c r="X372" s="874"/>
    </row>
    <row r="373" spans="1:24" ht="15.6" hidden="1" customHeight="1">
      <c r="A373" s="867">
        <v>3</v>
      </c>
      <c r="B373" s="895" t="s">
        <v>880</v>
      </c>
      <c r="C373" s="880" t="s">
        <v>873</v>
      </c>
      <c r="D373" s="896" t="s">
        <v>881</v>
      </c>
      <c r="E373" s="866" t="s">
        <v>721</v>
      </c>
      <c r="F373" s="866" t="s">
        <v>836</v>
      </c>
      <c r="G373" s="866" t="s">
        <v>876</v>
      </c>
      <c r="H373" s="370" t="s">
        <v>244</v>
      </c>
      <c r="I373" s="370" t="s">
        <v>244</v>
      </c>
      <c r="J373" s="875" t="s">
        <v>0</v>
      </c>
      <c r="K373" s="871">
        <f t="shared" ref="K373" si="892">L373+O373</f>
        <v>41242</v>
      </c>
      <c r="L373" s="871">
        <f t="shared" ref="L373" si="893">M373+N373</f>
        <v>0</v>
      </c>
      <c r="M373" s="873">
        <v>0</v>
      </c>
      <c r="N373" s="873">
        <v>0</v>
      </c>
      <c r="O373" s="871">
        <f t="shared" ref="O373" si="894">P373+S373+V373</f>
        <v>41242</v>
      </c>
      <c r="P373" s="871">
        <f t="shared" ref="P373" si="895">Q373+R373</f>
        <v>41242</v>
      </c>
      <c r="Q373" s="873">
        <v>530</v>
      </c>
      <c r="R373" s="873">
        <v>40712</v>
      </c>
      <c r="S373" s="871">
        <f t="shared" ref="S373" si="896">T373+U373</f>
        <v>0</v>
      </c>
      <c r="T373" s="873">
        <v>0</v>
      </c>
      <c r="U373" s="873">
        <v>0</v>
      </c>
      <c r="V373" s="871">
        <f t="shared" ref="V373" si="897">W373+X373</f>
        <v>0</v>
      </c>
      <c r="W373" s="873">
        <v>0</v>
      </c>
      <c r="X373" s="873">
        <v>0</v>
      </c>
    </row>
    <row r="374" spans="1:24" ht="15.6" hidden="1" customHeight="1">
      <c r="A374" s="867"/>
      <c r="B374" s="895"/>
      <c r="C374" s="918"/>
      <c r="D374" s="896"/>
      <c r="E374" s="866"/>
      <c r="F374" s="866"/>
      <c r="G374" s="866"/>
      <c r="H374" s="370" t="s">
        <v>244</v>
      </c>
      <c r="I374" s="370" t="s">
        <v>244</v>
      </c>
      <c r="J374" s="876"/>
      <c r="K374" s="872"/>
      <c r="L374" s="872"/>
      <c r="M374" s="874"/>
      <c r="N374" s="874"/>
      <c r="O374" s="872"/>
      <c r="P374" s="872"/>
      <c r="Q374" s="874"/>
      <c r="R374" s="874"/>
      <c r="S374" s="872"/>
      <c r="T374" s="874"/>
      <c r="U374" s="874"/>
      <c r="V374" s="872"/>
      <c r="W374" s="874"/>
      <c r="X374" s="874"/>
    </row>
    <row r="375" spans="1:24" ht="15.6" hidden="1" customHeight="1">
      <c r="A375" s="867"/>
      <c r="B375" s="895"/>
      <c r="C375" s="918"/>
      <c r="D375" s="896"/>
      <c r="E375" s="866"/>
      <c r="F375" s="866"/>
      <c r="G375" s="866"/>
      <c r="H375" s="370" t="s">
        <v>244</v>
      </c>
      <c r="I375" s="370" t="s">
        <v>244</v>
      </c>
      <c r="J375" s="370" t="s">
        <v>1</v>
      </c>
      <c r="K375" s="372">
        <f t="shared" ref="K375" si="898">L375+O375</f>
        <v>0</v>
      </c>
      <c r="L375" s="372">
        <f t="shared" ref="L375" si="899">M375+N375</f>
        <v>0</v>
      </c>
      <c r="M375" s="373">
        <v>0</v>
      </c>
      <c r="N375" s="373">
        <v>0</v>
      </c>
      <c r="O375" s="372">
        <f t="shared" ref="O375" si="900">P375+S375+V375</f>
        <v>0</v>
      </c>
      <c r="P375" s="372">
        <f t="shared" ref="P375" si="901">Q375+R375</f>
        <v>0</v>
      </c>
      <c r="Q375" s="373">
        <v>0</v>
      </c>
      <c r="R375" s="373">
        <v>0</v>
      </c>
      <c r="S375" s="372">
        <f t="shared" ref="S375" si="902">T375+U375</f>
        <v>0</v>
      </c>
      <c r="T375" s="373">
        <v>0</v>
      </c>
      <c r="U375" s="373">
        <v>0</v>
      </c>
      <c r="V375" s="372">
        <f t="shared" ref="V375" si="903">W375+X375</f>
        <v>0</v>
      </c>
      <c r="W375" s="373">
        <v>0</v>
      </c>
      <c r="X375" s="373">
        <v>0</v>
      </c>
    </row>
    <row r="376" spans="1:24" ht="15.6" hidden="1" customHeight="1">
      <c r="A376" s="867"/>
      <c r="B376" s="895"/>
      <c r="C376" s="918"/>
      <c r="D376" s="896"/>
      <c r="E376" s="866"/>
      <c r="F376" s="866"/>
      <c r="G376" s="866"/>
      <c r="H376" s="370" t="s">
        <v>244</v>
      </c>
      <c r="I376" s="370" t="s">
        <v>244</v>
      </c>
      <c r="J376" s="875" t="s">
        <v>2</v>
      </c>
      <c r="K376" s="871">
        <f t="shared" ref="K376:X376" si="904">K373+K375</f>
        <v>41242</v>
      </c>
      <c r="L376" s="871">
        <f t="shared" si="904"/>
        <v>0</v>
      </c>
      <c r="M376" s="873">
        <f t="shared" si="904"/>
        <v>0</v>
      </c>
      <c r="N376" s="873">
        <f t="shared" si="904"/>
        <v>0</v>
      </c>
      <c r="O376" s="871">
        <f t="shared" si="904"/>
        <v>41242</v>
      </c>
      <c r="P376" s="871">
        <f t="shared" si="904"/>
        <v>41242</v>
      </c>
      <c r="Q376" s="873">
        <f t="shared" si="904"/>
        <v>530</v>
      </c>
      <c r="R376" s="873">
        <f t="shared" si="904"/>
        <v>40712</v>
      </c>
      <c r="S376" s="871">
        <f t="shared" si="904"/>
        <v>0</v>
      </c>
      <c r="T376" s="873">
        <f t="shared" si="904"/>
        <v>0</v>
      </c>
      <c r="U376" s="873">
        <f t="shared" si="904"/>
        <v>0</v>
      </c>
      <c r="V376" s="871">
        <f t="shared" si="904"/>
        <v>0</v>
      </c>
      <c r="W376" s="873">
        <f t="shared" si="904"/>
        <v>0</v>
      </c>
      <c r="X376" s="873">
        <f t="shared" si="904"/>
        <v>0</v>
      </c>
    </row>
    <row r="377" spans="1:24" ht="15.6" hidden="1" customHeight="1">
      <c r="A377" s="867"/>
      <c r="B377" s="895"/>
      <c r="C377" s="919"/>
      <c r="D377" s="896"/>
      <c r="E377" s="866"/>
      <c r="F377" s="866"/>
      <c r="G377" s="866"/>
      <c r="H377" s="370" t="s">
        <v>244</v>
      </c>
      <c r="I377" s="370" t="s">
        <v>244</v>
      </c>
      <c r="J377" s="876"/>
      <c r="K377" s="872"/>
      <c r="L377" s="872"/>
      <c r="M377" s="874"/>
      <c r="N377" s="874"/>
      <c r="O377" s="872"/>
      <c r="P377" s="872"/>
      <c r="Q377" s="874"/>
      <c r="R377" s="874"/>
      <c r="S377" s="872"/>
      <c r="T377" s="874"/>
      <c r="U377" s="874"/>
      <c r="V377" s="872"/>
      <c r="W377" s="874"/>
      <c r="X377" s="874"/>
    </row>
    <row r="378" spans="1:24" ht="15.6" hidden="1" customHeight="1">
      <c r="A378" s="867">
        <v>4</v>
      </c>
      <c r="B378" s="917" t="s">
        <v>647</v>
      </c>
      <c r="C378" s="880" t="s">
        <v>882</v>
      </c>
      <c r="D378" s="896" t="s">
        <v>883</v>
      </c>
      <c r="E378" s="866" t="s">
        <v>721</v>
      </c>
      <c r="F378" s="866" t="s">
        <v>884</v>
      </c>
      <c r="G378" s="866" t="s">
        <v>876</v>
      </c>
      <c r="H378" s="370" t="s">
        <v>244</v>
      </c>
      <c r="I378" s="370" t="s">
        <v>244</v>
      </c>
      <c r="J378" s="875" t="s">
        <v>0</v>
      </c>
      <c r="K378" s="871">
        <f t="shared" ref="K378" si="905">L378+O378</f>
        <v>271861</v>
      </c>
      <c r="L378" s="871">
        <f t="shared" ref="L378" si="906">M378+N378</f>
        <v>0</v>
      </c>
      <c r="M378" s="873">
        <v>0</v>
      </c>
      <c r="N378" s="873">
        <v>0</v>
      </c>
      <c r="O378" s="871">
        <f t="shared" ref="O378" si="907">P378+S378+V378</f>
        <v>271861</v>
      </c>
      <c r="P378" s="871">
        <f t="shared" ref="P378" si="908">Q378+R378</f>
        <v>271861</v>
      </c>
      <c r="Q378" s="873">
        <v>9831</v>
      </c>
      <c r="R378" s="873">
        <v>262030</v>
      </c>
      <c r="S378" s="871">
        <f t="shared" ref="S378" si="909">T378+U378</f>
        <v>0</v>
      </c>
      <c r="T378" s="873">
        <v>0</v>
      </c>
      <c r="U378" s="873">
        <v>0</v>
      </c>
      <c r="V378" s="871">
        <f t="shared" ref="V378" si="910">W378+X378</f>
        <v>0</v>
      </c>
      <c r="W378" s="873">
        <v>0</v>
      </c>
      <c r="X378" s="873">
        <v>0</v>
      </c>
    </row>
    <row r="379" spans="1:24" ht="15.6" hidden="1" customHeight="1">
      <c r="A379" s="867"/>
      <c r="B379" s="917"/>
      <c r="C379" s="918"/>
      <c r="D379" s="896"/>
      <c r="E379" s="866"/>
      <c r="F379" s="866"/>
      <c r="G379" s="866"/>
      <c r="H379" s="370" t="s">
        <v>244</v>
      </c>
      <c r="I379" s="370" t="s">
        <v>244</v>
      </c>
      <c r="J379" s="876"/>
      <c r="K379" s="872"/>
      <c r="L379" s="872"/>
      <c r="M379" s="874"/>
      <c r="N379" s="874"/>
      <c r="O379" s="872"/>
      <c r="P379" s="872"/>
      <c r="Q379" s="874"/>
      <c r="R379" s="874"/>
      <c r="S379" s="872"/>
      <c r="T379" s="874"/>
      <c r="U379" s="874"/>
      <c r="V379" s="872"/>
      <c r="W379" s="874"/>
      <c r="X379" s="874"/>
    </row>
    <row r="380" spans="1:24" ht="15.6" hidden="1" customHeight="1">
      <c r="A380" s="867"/>
      <c r="B380" s="917"/>
      <c r="C380" s="918"/>
      <c r="D380" s="896"/>
      <c r="E380" s="866"/>
      <c r="F380" s="866"/>
      <c r="G380" s="866"/>
      <c r="H380" s="370" t="s">
        <v>244</v>
      </c>
      <c r="I380" s="370" t="s">
        <v>244</v>
      </c>
      <c r="J380" s="370" t="s">
        <v>1</v>
      </c>
      <c r="K380" s="372">
        <f t="shared" ref="K380" si="911">L380+O380</f>
        <v>0</v>
      </c>
      <c r="L380" s="372">
        <f t="shared" ref="L380" si="912">M380+N380</f>
        <v>0</v>
      </c>
      <c r="M380" s="373">
        <v>0</v>
      </c>
      <c r="N380" s="373">
        <v>0</v>
      </c>
      <c r="O380" s="372">
        <f t="shared" ref="O380" si="913">P380+S380+V380</f>
        <v>0</v>
      </c>
      <c r="P380" s="372">
        <f t="shared" ref="P380" si="914">Q380+R380</f>
        <v>0</v>
      </c>
      <c r="Q380" s="373">
        <v>0</v>
      </c>
      <c r="R380" s="373">
        <v>0</v>
      </c>
      <c r="S380" s="372">
        <f t="shared" ref="S380" si="915">T380+U380</f>
        <v>0</v>
      </c>
      <c r="T380" s="373">
        <v>0</v>
      </c>
      <c r="U380" s="373">
        <v>0</v>
      </c>
      <c r="V380" s="372">
        <f t="shared" ref="V380" si="916">W380+X380</f>
        <v>0</v>
      </c>
      <c r="W380" s="373">
        <v>0</v>
      </c>
      <c r="X380" s="373">
        <v>0</v>
      </c>
    </row>
    <row r="381" spans="1:24" ht="15.6" hidden="1" customHeight="1">
      <c r="A381" s="867"/>
      <c r="B381" s="917"/>
      <c r="C381" s="918"/>
      <c r="D381" s="896"/>
      <c r="E381" s="866"/>
      <c r="F381" s="866"/>
      <c r="G381" s="866"/>
      <c r="H381" s="370" t="s">
        <v>244</v>
      </c>
      <c r="I381" s="370" t="s">
        <v>244</v>
      </c>
      <c r="J381" s="875" t="s">
        <v>2</v>
      </c>
      <c r="K381" s="871">
        <f t="shared" ref="K381:X381" si="917">K378+K380</f>
        <v>271861</v>
      </c>
      <c r="L381" s="871">
        <f t="shared" si="917"/>
        <v>0</v>
      </c>
      <c r="M381" s="873">
        <f t="shared" si="917"/>
        <v>0</v>
      </c>
      <c r="N381" s="873">
        <f t="shared" si="917"/>
        <v>0</v>
      </c>
      <c r="O381" s="871">
        <f t="shared" si="917"/>
        <v>271861</v>
      </c>
      <c r="P381" s="871">
        <f t="shared" si="917"/>
        <v>271861</v>
      </c>
      <c r="Q381" s="873">
        <f t="shared" si="917"/>
        <v>9831</v>
      </c>
      <c r="R381" s="873">
        <f t="shared" si="917"/>
        <v>262030</v>
      </c>
      <c r="S381" s="871">
        <f t="shared" si="917"/>
        <v>0</v>
      </c>
      <c r="T381" s="873">
        <f t="shared" si="917"/>
        <v>0</v>
      </c>
      <c r="U381" s="873">
        <f t="shared" si="917"/>
        <v>0</v>
      </c>
      <c r="V381" s="871">
        <f t="shared" si="917"/>
        <v>0</v>
      </c>
      <c r="W381" s="873">
        <f t="shared" si="917"/>
        <v>0</v>
      </c>
      <c r="X381" s="873">
        <f t="shared" si="917"/>
        <v>0</v>
      </c>
    </row>
    <row r="382" spans="1:24" ht="15.6" hidden="1" customHeight="1">
      <c r="A382" s="867"/>
      <c r="B382" s="917"/>
      <c r="C382" s="919"/>
      <c r="D382" s="896"/>
      <c r="E382" s="866"/>
      <c r="F382" s="866"/>
      <c r="G382" s="866"/>
      <c r="H382" s="370" t="s">
        <v>244</v>
      </c>
      <c r="I382" s="370" t="s">
        <v>244</v>
      </c>
      <c r="J382" s="876"/>
      <c r="K382" s="872"/>
      <c r="L382" s="872"/>
      <c r="M382" s="874"/>
      <c r="N382" s="874"/>
      <c r="O382" s="872"/>
      <c r="P382" s="872"/>
      <c r="Q382" s="874"/>
      <c r="R382" s="874"/>
      <c r="S382" s="872"/>
      <c r="T382" s="874"/>
      <c r="U382" s="874"/>
      <c r="V382" s="872"/>
      <c r="W382" s="874"/>
      <c r="X382" s="874"/>
    </row>
    <row r="383" spans="1:24" ht="14.25" hidden="1" customHeight="1">
      <c r="A383" s="867">
        <v>5</v>
      </c>
      <c r="B383" s="917" t="s">
        <v>885</v>
      </c>
      <c r="C383" s="880" t="s">
        <v>886</v>
      </c>
      <c r="D383" s="896" t="s">
        <v>887</v>
      </c>
      <c r="E383" s="866" t="s">
        <v>721</v>
      </c>
      <c r="F383" s="866" t="s">
        <v>888</v>
      </c>
      <c r="G383" s="866" t="s">
        <v>876</v>
      </c>
      <c r="H383" s="370" t="s">
        <v>244</v>
      </c>
      <c r="I383" s="370" t="s">
        <v>244</v>
      </c>
      <c r="J383" s="875" t="s">
        <v>0</v>
      </c>
      <c r="K383" s="871">
        <f t="shared" ref="K383" si="918">L383+O383</f>
        <v>100000</v>
      </c>
      <c r="L383" s="871">
        <f t="shared" ref="L383" si="919">M383+N383</f>
        <v>0</v>
      </c>
      <c r="M383" s="873">
        <v>0</v>
      </c>
      <c r="N383" s="873">
        <v>0</v>
      </c>
      <c r="O383" s="871">
        <f t="shared" ref="O383" si="920">P383+S383+V383</f>
        <v>100000</v>
      </c>
      <c r="P383" s="871">
        <f t="shared" ref="P383" si="921">Q383+R383</f>
        <v>100000</v>
      </c>
      <c r="Q383" s="873">
        <v>0</v>
      </c>
      <c r="R383" s="873">
        <v>100000</v>
      </c>
      <c r="S383" s="871">
        <f t="shared" ref="S383" si="922">T383+U383</f>
        <v>0</v>
      </c>
      <c r="T383" s="873">
        <v>0</v>
      </c>
      <c r="U383" s="873">
        <v>0</v>
      </c>
      <c r="V383" s="871">
        <f t="shared" ref="V383" si="923">W383+X383</f>
        <v>0</v>
      </c>
      <c r="W383" s="873">
        <v>0</v>
      </c>
      <c r="X383" s="873">
        <v>0</v>
      </c>
    </row>
    <row r="384" spans="1:24" ht="14.25" hidden="1" customHeight="1">
      <c r="A384" s="867"/>
      <c r="B384" s="917"/>
      <c r="C384" s="918"/>
      <c r="D384" s="896"/>
      <c r="E384" s="866"/>
      <c r="F384" s="866"/>
      <c r="G384" s="866"/>
      <c r="H384" s="370" t="s">
        <v>244</v>
      </c>
      <c r="I384" s="370" t="s">
        <v>244</v>
      </c>
      <c r="J384" s="876"/>
      <c r="K384" s="872"/>
      <c r="L384" s="872"/>
      <c r="M384" s="874"/>
      <c r="N384" s="874"/>
      <c r="O384" s="872"/>
      <c r="P384" s="872"/>
      <c r="Q384" s="874"/>
      <c r="R384" s="874"/>
      <c r="S384" s="872"/>
      <c r="T384" s="874"/>
      <c r="U384" s="874"/>
      <c r="V384" s="872"/>
      <c r="W384" s="874"/>
      <c r="X384" s="874"/>
    </row>
    <row r="385" spans="1:24" ht="14.25" hidden="1" customHeight="1">
      <c r="A385" s="867"/>
      <c r="B385" s="917"/>
      <c r="C385" s="918"/>
      <c r="D385" s="896"/>
      <c r="E385" s="866"/>
      <c r="F385" s="866"/>
      <c r="G385" s="866"/>
      <c r="H385" s="370" t="s">
        <v>244</v>
      </c>
      <c r="I385" s="370" t="s">
        <v>244</v>
      </c>
      <c r="J385" s="370" t="s">
        <v>1</v>
      </c>
      <c r="K385" s="372">
        <f t="shared" ref="K385" si="924">L385+O385</f>
        <v>0</v>
      </c>
      <c r="L385" s="372">
        <f t="shared" ref="L385" si="925">M385+N385</f>
        <v>0</v>
      </c>
      <c r="M385" s="373">
        <v>0</v>
      </c>
      <c r="N385" s="373">
        <v>0</v>
      </c>
      <c r="O385" s="372">
        <f t="shared" ref="O385" si="926">P385+S385+V385</f>
        <v>0</v>
      </c>
      <c r="P385" s="372">
        <f t="shared" ref="P385" si="927">Q385+R385</f>
        <v>0</v>
      </c>
      <c r="Q385" s="373">
        <v>0</v>
      </c>
      <c r="R385" s="373">
        <v>0</v>
      </c>
      <c r="S385" s="372">
        <f t="shared" ref="S385" si="928">T385+U385</f>
        <v>0</v>
      </c>
      <c r="T385" s="373">
        <v>0</v>
      </c>
      <c r="U385" s="373">
        <v>0</v>
      </c>
      <c r="V385" s="372">
        <f t="shared" ref="V385" si="929">W385+X385</f>
        <v>0</v>
      </c>
      <c r="W385" s="373">
        <v>0</v>
      </c>
      <c r="X385" s="373">
        <v>0</v>
      </c>
    </row>
    <row r="386" spans="1:24" ht="14.25" hidden="1" customHeight="1">
      <c r="A386" s="867"/>
      <c r="B386" s="917"/>
      <c r="C386" s="918"/>
      <c r="D386" s="896"/>
      <c r="E386" s="866"/>
      <c r="F386" s="866"/>
      <c r="G386" s="866"/>
      <c r="H386" s="370" t="s">
        <v>244</v>
      </c>
      <c r="I386" s="370" t="s">
        <v>244</v>
      </c>
      <c r="J386" s="875" t="s">
        <v>2</v>
      </c>
      <c r="K386" s="871">
        <f t="shared" ref="K386:X386" si="930">K383+K385</f>
        <v>100000</v>
      </c>
      <c r="L386" s="871">
        <f t="shared" si="930"/>
        <v>0</v>
      </c>
      <c r="M386" s="873">
        <f t="shared" si="930"/>
        <v>0</v>
      </c>
      <c r="N386" s="873">
        <f t="shared" si="930"/>
        <v>0</v>
      </c>
      <c r="O386" s="871">
        <f t="shared" si="930"/>
        <v>100000</v>
      </c>
      <c r="P386" s="871">
        <f t="shared" si="930"/>
        <v>100000</v>
      </c>
      <c r="Q386" s="873">
        <f t="shared" si="930"/>
        <v>0</v>
      </c>
      <c r="R386" s="873">
        <f t="shared" si="930"/>
        <v>100000</v>
      </c>
      <c r="S386" s="871">
        <f t="shared" si="930"/>
        <v>0</v>
      </c>
      <c r="T386" s="873">
        <f t="shared" si="930"/>
        <v>0</v>
      </c>
      <c r="U386" s="873">
        <f t="shared" si="930"/>
        <v>0</v>
      </c>
      <c r="V386" s="871">
        <f t="shared" si="930"/>
        <v>0</v>
      </c>
      <c r="W386" s="873">
        <f t="shared" si="930"/>
        <v>0</v>
      </c>
      <c r="X386" s="873">
        <f t="shared" si="930"/>
        <v>0</v>
      </c>
    </row>
    <row r="387" spans="1:24" ht="14.25" hidden="1" customHeight="1">
      <c r="A387" s="867"/>
      <c r="B387" s="917"/>
      <c r="C387" s="919"/>
      <c r="D387" s="896"/>
      <c r="E387" s="866"/>
      <c r="F387" s="866"/>
      <c r="G387" s="866"/>
      <c r="H387" s="370" t="s">
        <v>244</v>
      </c>
      <c r="I387" s="370" t="s">
        <v>244</v>
      </c>
      <c r="J387" s="876"/>
      <c r="K387" s="872"/>
      <c r="L387" s="872"/>
      <c r="M387" s="874"/>
      <c r="N387" s="874"/>
      <c r="O387" s="872"/>
      <c r="P387" s="872"/>
      <c r="Q387" s="874"/>
      <c r="R387" s="874"/>
      <c r="S387" s="872"/>
      <c r="T387" s="874"/>
      <c r="U387" s="874"/>
      <c r="V387" s="872"/>
      <c r="W387" s="874"/>
      <c r="X387" s="874"/>
    </row>
    <row r="388" spans="1:24" ht="14.25" customHeight="1">
      <c r="A388" s="867">
        <v>1</v>
      </c>
      <c r="B388" s="895" t="s">
        <v>791</v>
      </c>
      <c r="C388" s="880" t="s">
        <v>792</v>
      </c>
      <c r="D388" s="896" t="s">
        <v>889</v>
      </c>
      <c r="E388" s="866" t="s">
        <v>721</v>
      </c>
      <c r="F388" s="866" t="s">
        <v>890</v>
      </c>
      <c r="G388" s="866" t="s">
        <v>876</v>
      </c>
      <c r="H388" s="370" t="s">
        <v>244</v>
      </c>
      <c r="I388" s="370" t="s">
        <v>244</v>
      </c>
      <c r="J388" s="875" t="s">
        <v>0</v>
      </c>
      <c r="K388" s="871">
        <f t="shared" ref="K388" si="931">L388+O388</f>
        <v>2393780</v>
      </c>
      <c r="L388" s="871">
        <f t="shared" ref="L388" si="932">M388+N388</f>
        <v>0</v>
      </c>
      <c r="M388" s="873">
        <v>0</v>
      </c>
      <c r="N388" s="873">
        <v>0</v>
      </c>
      <c r="O388" s="871">
        <f t="shared" ref="O388" si="933">P388+S388+V388</f>
        <v>2393780</v>
      </c>
      <c r="P388" s="871">
        <f t="shared" ref="P388" si="934">Q388+R388</f>
        <v>2393780</v>
      </c>
      <c r="Q388" s="873">
        <v>35596</v>
      </c>
      <c r="R388" s="873">
        <v>2358184</v>
      </c>
      <c r="S388" s="871">
        <f t="shared" ref="S388" si="935">T388+U388</f>
        <v>0</v>
      </c>
      <c r="T388" s="873">
        <v>0</v>
      </c>
      <c r="U388" s="873">
        <v>0</v>
      </c>
      <c r="V388" s="871">
        <f t="shared" ref="V388" si="936">W388+X388</f>
        <v>0</v>
      </c>
      <c r="W388" s="873">
        <v>0</v>
      </c>
      <c r="X388" s="873">
        <v>0</v>
      </c>
    </row>
    <row r="389" spans="1:24" ht="14.25" customHeight="1">
      <c r="A389" s="867"/>
      <c r="B389" s="895"/>
      <c r="C389" s="918"/>
      <c r="D389" s="896"/>
      <c r="E389" s="866"/>
      <c r="F389" s="866"/>
      <c r="G389" s="866"/>
      <c r="H389" s="370" t="s">
        <v>244</v>
      </c>
      <c r="I389" s="370" t="s">
        <v>244</v>
      </c>
      <c r="J389" s="876"/>
      <c r="K389" s="872"/>
      <c r="L389" s="872"/>
      <c r="M389" s="874"/>
      <c r="N389" s="874"/>
      <c r="O389" s="872"/>
      <c r="P389" s="872"/>
      <c r="Q389" s="874"/>
      <c r="R389" s="874"/>
      <c r="S389" s="872"/>
      <c r="T389" s="874"/>
      <c r="U389" s="874"/>
      <c r="V389" s="872"/>
      <c r="W389" s="874"/>
      <c r="X389" s="874"/>
    </row>
    <row r="390" spans="1:24" ht="14.25" customHeight="1">
      <c r="A390" s="867"/>
      <c r="B390" s="895"/>
      <c r="C390" s="918"/>
      <c r="D390" s="896"/>
      <c r="E390" s="866"/>
      <c r="F390" s="866"/>
      <c r="G390" s="866"/>
      <c r="H390" s="370" t="s">
        <v>244</v>
      </c>
      <c r="I390" s="370" t="s">
        <v>244</v>
      </c>
      <c r="J390" s="370" t="s">
        <v>1</v>
      </c>
      <c r="K390" s="372">
        <f t="shared" ref="K390" si="937">L390+O390</f>
        <v>7027023</v>
      </c>
      <c r="L390" s="372">
        <f t="shared" ref="L390" si="938">M390+N390</f>
        <v>0</v>
      </c>
      <c r="M390" s="373">
        <v>0</v>
      </c>
      <c r="N390" s="373">
        <v>0</v>
      </c>
      <c r="O390" s="372">
        <f t="shared" ref="O390" si="939">P390+S390+V390</f>
        <v>7027023</v>
      </c>
      <c r="P390" s="372">
        <f t="shared" ref="P390" si="940">Q390+R390</f>
        <v>7027023</v>
      </c>
      <c r="Q390" s="373">
        <v>114785</v>
      </c>
      <c r="R390" s="373">
        <v>6912238</v>
      </c>
      <c r="S390" s="372">
        <f t="shared" ref="S390" si="941">T390+U390</f>
        <v>0</v>
      </c>
      <c r="T390" s="373">
        <v>0</v>
      </c>
      <c r="U390" s="373">
        <v>0</v>
      </c>
      <c r="V390" s="372">
        <f t="shared" ref="V390" si="942">W390+X390</f>
        <v>0</v>
      </c>
      <c r="W390" s="373">
        <v>0</v>
      </c>
      <c r="X390" s="373">
        <v>0</v>
      </c>
    </row>
    <row r="391" spans="1:24" ht="14.25" customHeight="1">
      <c r="A391" s="867"/>
      <c r="B391" s="895"/>
      <c r="C391" s="918"/>
      <c r="D391" s="896"/>
      <c r="E391" s="866"/>
      <c r="F391" s="866"/>
      <c r="G391" s="866"/>
      <c r="H391" s="370" t="s">
        <v>244</v>
      </c>
      <c r="I391" s="370" t="s">
        <v>244</v>
      </c>
      <c r="J391" s="875" t="s">
        <v>2</v>
      </c>
      <c r="K391" s="871">
        <f t="shared" ref="K391:X391" si="943">K388+K390</f>
        <v>9420803</v>
      </c>
      <c r="L391" s="871">
        <f t="shared" si="943"/>
        <v>0</v>
      </c>
      <c r="M391" s="873">
        <f t="shared" si="943"/>
        <v>0</v>
      </c>
      <c r="N391" s="873">
        <f t="shared" si="943"/>
        <v>0</v>
      </c>
      <c r="O391" s="871">
        <f t="shared" si="943"/>
        <v>9420803</v>
      </c>
      <c r="P391" s="871">
        <f t="shared" si="943"/>
        <v>9420803</v>
      </c>
      <c r="Q391" s="873">
        <f t="shared" si="943"/>
        <v>150381</v>
      </c>
      <c r="R391" s="873">
        <f t="shared" si="943"/>
        <v>9270422</v>
      </c>
      <c r="S391" s="871">
        <f t="shared" si="943"/>
        <v>0</v>
      </c>
      <c r="T391" s="873">
        <f t="shared" si="943"/>
        <v>0</v>
      </c>
      <c r="U391" s="873">
        <f t="shared" si="943"/>
        <v>0</v>
      </c>
      <c r="V391" s="871">
        <f t="shared" si="943"/>
        <v>0</v>
      </c>
      <c r="W391" s="873">
        <f t="shared" si="943"/>
        <v>0</v>
      </c>
      <c r="X391" s="873">
        <f t="shared" si="943"/>
        <v>0</v>
      </c>
    </row>
    <row r="392" spans="1:24" ht="14.25" customHeight="1">
      <c r="A392" s="867"/>
      <c r="B392" s="895"/>
      <c r="C392" s="919"/>
      <c r="D392" s="896"/>
      <c r="E392" s="866"/>
      <c r="F392" s="866"/>
      <c r="G392" s="866"/>
      <c r="H392" s="370" t="s">
        <v>244</v>
      </c>
      <c r="I392" s="370" t="s">
        <v>244</v>
      </c>
      <c r="J392" s="876"/>
      <c r="K392" s="872"/>
      <c r="L392" s="872"/>
      <c r="M392" s="874"/>
      <c r="N392" s="874"/>
      <c r="O392" s="872"/>
      <c r="P392" s="872"/>
      <c r="Q392" s="874"/>
      <c r="R392" s="874"/>
      <c r="S392" s="872"/>
      <c r="T392" s="874"/>
      <c r="U392" s="874"/>
      <c r="V392" s="872"/>
      <c r="W392" s="874"/>
      <c r="X392" s="874"/>
    </row>
    <row r="393" spans="1:24" ht="15.6" hidden="1" customHeight="1">
      <c r="A393" s="867">
        <v>2</v>
      </c>
      <c r="B393" s="895" t="s">
        <v>891</v>
      </c>
      <c r="C393" s="880" t="s">
        <v>892</v>
      </c>
      <c r="D393" s="896" t="s">
        <v>893</v>
      </c>
      <c r="E393" s="866" t="s">
        <v>721</v>
      </c>
      <c r="F393" s="866" t="s">
        <v>813</v>
      </c>
      <c r="G393" s="866" t="s">
        <v>876</v>
      </c>
      <c r="H393" s="370" t="s">
        <v>244</v>
      </c>
      <c r="I393" s="370" t="s">
        <v>244</v>
      </c>
      <c r="J393" s="875" t="s">
        <v>0</v>
      </c>
      <c r="K393" s="871">
        <f t="shared" ref="K393" si="944">L393+O393</f>
        <v>1235036</v>
      </c>
      <c r="L393" s="871">
        <f t="shared" ref="L393" si="945">M393+N393</f>
        <v>0</v>
      </c>
      <c r="M393" s="873">
        <v>0</v>
      </c>
      <c r="N393" s="873">
        <v>0</v>
      </c>
      <c r="O393" s="871">
        <f t="shared" ref="O393" si="946">P393+S393+V393</f>
        <v>1235036</v>
      </c>
      <c r="P393" s="871">
        <f t="shared" ref="P393" si="947">Q393+R393</f>
        <v>1235036</v>
      </c>
      <c r="Q393" s="873">
        <v>13638</v>
      </c>
      <c r="R393" s="873">
        <v>1221398</v>
      </c>
      <c r="S393" s="871">
        <f t="shared" ref="S393" si="948">T393+U393</f>
        <v>0</v>
      </c>
      <c r="T393" s="873">
        <v>0</v>
      </c>
      <c r="U393" s="873">
        <v>0</v>
      </c>
      <c r="V393" s="871">
        <f t="shared" ref="V393" si="949">W393+X393</f>
        <v>0</v>
      </c>
      <c r="W393" s="873">
        <v>0</v>
      </c>
      <c r="X393" s="873">
        <v>0</v>
      </c>
    </row>
    <row r="394" spans="1:24" ht="15" hidden="1" customHeight="1">
      <c r="A394" s="867"/>
      <c r="B394" s="895"/>
      <c r="C394" s="918"/>
      <c r="D394" s="896"/>
      <c r="E394" s="866"/>
      <c r="F394" s="866"/>
      <c r="G394" s="866"/>
      <c r="H394" s="370" t="s">
        <v>244</v>
      </c>
      <c r="I394" s="370" t="s">
        <v>244</v>
      </c>
      <c r="J394" s="876"/>
      <c r="K394" s="872"/>
      <c r="L394" s="872"/>
      <c r="M394" s="874"/>
      <c r="N394" s="874"/>
      <c r="O394" s="872"/>
      <c r="P394" s="872"/>
      <c r="Q394" s="874"/>
      <c r="R394" s="874"/>
      <c r="S394" s="872"/>
      <c r="T394" s="874"/>
      <c r="U394" s="874"/>
      <c r="V394" s="872"/>
      <c r="W394" s="874"/>
      <c r="X394" s="874"/>
    </row>
    <row r="395" spans="1:24" ht="15.6" hidden="1" customHeight="1">
      <c r="A395" s="867"/>
      <c r="B395" s="895"/>
      <c r="C395" s="918"/>
      <c r="D395" s="896"/>
      <c r="E395" s="866"/>
      <c r="F395" s="866"/>
      <c r="G395" s="866"/>
      <c r="H395" s="370" t="s">
        <v>244</v>
      </c>
      <c r="I395" s="370" t="s">
        <v>244</v>
      </c>
      <c r="J395" s="370" t="s">
        <v>1</v>
      </c>
      <c r="K395" s="372">
        <f t="shared" ref="K395" si="950">L395+O395</f>
        <v>0</v>
      </c>
      <c r="L395" s="372">
        <f t="shared" ref="L395" si="951">M395+N395</f>
        <v>0</v>
      </c>
      <c r="M395" s="373">
        <v>0</v>
      </c>
      <c r="N395" s="373">
        <v>0</v>
      </c>
      <c r="O395" s="372">
        <f t="shared" ref="O395" si="952">P395+S395+V395</f>
        <v>0</v>
      </c>
      <c r="P395" s="372">
        <f t="shared" ref="P395" si="953">Q395+R395</f>
        <v>0</v>
      </c>
      <c r="Q395" s="373">
        <v>0</v>
      </c>
      <c r="R395" s="373">
        <v>0</v>
      </c>
      <c r="S395" s="372">
        <f t="shared" ref="S395" si="954">T395+U395</f>
        <v>0</v>
      </c>
      <c r="T395" s="373">
        <v>0</v>
      </c>
      <c r="U395" s="373">
        <v>0</v>
      </c>
      <c r="V395" s="372">
        <f t="shared" ref="V395" si="955">W395+X395</f>
        <v>0</v>
      </c>
      <c r="W395" s="373">
        <v>0</v>
      </c>
      <c r="X395" s="373">
        <v>0</v>
      </c>
    </row>
    <row r="396" spans="1:24" ht="15.6" hidden="1" customHeight="1">
      <c r="A396" s="867"/>
      <c r="B396" s="895"/>
      <c r="C396" s="918"/>
      <c r="D396" s="896"/>
      <c r="E396" s="866"/>
      <c r="F396" s="866"/>
      <c r="G396" s="866"/>
      <c r="H396" s="370" t="s">
        <v>244</v>
      </c>
      <c r="I396" s="370" t="s">
        <v>244</v>
      </c>
      <c r="J396" s="875" t="s">
        <v>2</v>
      </c>
      <c r="K396" s="871">
        <f t="shared" ref="K396:X396" si="956">K393+K395</f>
        <v>1235036</v>
      </c>
      <c r="L396" s="871">
        <f t="shared" si="956"/>
        <v>0</v>
      </c>
      <c r="M396" s="873">
        <f t="shared" si="956"/>
        <v>0</v>
      </c>
      <c r="N396" s="873">
        <f t="shared" si="956"/>
        <v>0</v>
      </c>
      <c r="O396" s="871">
        <f t="shared" si="956"/>
        <v>1235036</v>
      </c>
      <c r="P396" s="871">
        <f t="shared" si="956"/>
        <v>1235036</v>
      </c>
      <c r="Q396" s="873">
        <f t="shared" si="956"/>
        <v>13638</v>
      </c>
      <c r="R396" s="873">
        <f t="shared" si="956"/>
        <v>1221398</v>
      </c>
      <c r="S396" s="871">
        <f t="shared" si="956"/>
        <v>0</v>
      </c>
      <c r="T396" s="873">
        <f t="shared" si="956"/>
        <v>0</v>
      </c>
      <c r="U396" s="873">
        <f t="shared" si="956"/>
        <v>0</v>
      </c>
      <c r="V396" s="871">
        <f t="shared" si="956"/>
        <v>0</v>
      </c>
      <c r="W396" s="873">
        <f t="shared" si="956"/>
        <v>0</v>
      </c>
      <c r="X396" s="873">
        <f t="shared" si="956"/>
        <v>0</v>
      </c>
    </row>
    <row r="397" spans="1:24" ht="15.6" hidden="1" customHeight="1">
      <c r="A397" s="867"/>
      <c r="B397" s="895"/>
      <c r="C397" s="919"/>
      <c r="D397" s="896"/>
      <c r="E397" s="866"/>
      <c r="F397" s="866"/>
      <c r="G397" s="866"/>
      <c r="H397" s="370" t="s">
        <v>244</v>
      </c>
      <c r="I397" s="370" t="s">
        <v>244</v>
      </c>
      <c r="J397" s="876"/>
      <c r="K397" s="872"/>
      <c r="L397" s="872"/>
      <c r="M397" s="874"/>
      <c r="N397" s="874"/>
      <c r="O397" s="872"/>
      <c r="P397" s="872"/>
      <c r="Q397" s="874"/>
      <c r="R397" s="874"/>
      <c r="S397" s="872"/>
      <c r="T397" s="874"/>
      <c r="U397" s="874"/>
      <c r="V397" s="872"/>
      <c r="W397" s="874"/>
      <c r="X397" s="874"/>
    </row>
    <row r="398" spans="1:24" ht="15.6" hidden="1" customHeight="1">
      <c r="A398" s="867">
        <v>3</v>
      </c>
      <c r="B398" s="895" t="s">
        <v>894</v>
      </c>
      <c r="C398" s="880" t="s">
        <v>895</v>
      </c>
      <c r="D398" s="896" t="s">
        <v>896</v>
      </c>
      <c r="E398" s="866" t="s">
        <v>721</v>
      </c>
      <c r="F398" s="866" t="s">
        <v>875</v>
      </c>
      <c r="G398" s="866" t="s">
        <v>876</v>
      </c>
      <c r="H398" s="370" t="s">
        <v>244</v>
      </c>
      <c r="I398" s="370" t="s">
        <v>244</v>
      </c>
      <c r="J398" s="875" t="s">
        <v>0</v>
      </c>
      <c r="K398" s="871">
        <f t="shared" ref="K398" si="957">L398+O398</f>
        <v>655458</v>
      </c>
      <c r="L398" s="871">
        <f t="shared" ref="L398" si="958">M398+N398</f>
        <v>0</v>
      </c>
      <c r="M398" s="873">
        <v>0</v>
      </c>
      <c r="N398" s="873">
        <v>0</v>
      </c>
      <c r="O398" s="871">
        <f t="shared" ref="O398" si="959">P398+S398+V398</f>
        <v>655458</v>
      </c>
      <c r="P398" s="871">
        <f t="shared" ref="P398" si="960">Q398+R398</f>
        <v>655458</v>
      </c>
      <c r="Q398" s="873">
        <v>12462</v>
      </c>
      <c r="R398" s="873">
        <v>642996</v>
      </c>
      <c r="S398" s="871">
        <f t="shared" ref="S398" si="961">T398+U398</f>
        <v>0</v>
      </c>
      <c r="T398" s="873">
        <v>0</v>
      </c>
      <c r="U398" s="873">
        <v>0</v>
      </c>
      <c r="V398" s="871">
        <f t="shared" ref="V398" si="962">W398+X398</f>
        <v>0</v>
      </c>
      <c r="W398" s="873">
        <v>0</v>
      </c>
      <c r="X398" s="873">
        <v>0</v>
      </c>
    </row>
    <row r="399" spans="1:24" ht="15.6" hidden="1" customHeight="1">
      <c r="A399" s="867"/>
      <c r="B399" s="895"/>
      <c r="C399" s="918"/>
      <c r="D399" s="896"/>
      <c r="E399" s="866"/>
      <c r="F399" s="866"/>
      <c r="G399" s="866"/>
      <c r="H399" s="370" t="s">
        <v>244</v>
      </c>
      <c r="I399" s="370" t="s">
        <v>244</v>
      </c>
      <c r="J399" s="876"/>
      <c r="K399" s="872"/>
      <c r="L399" s="872"/>
      <c r="M399" s="874"/>
      <c r="N399" s="874"/>
      <c r="O399" s="872"/>
      <c r="P399" s="872"/>
      <c r="Q399" s="874"/>
      <c r="R399" s="874"/>
      <c r="S399" s="872"/>
      <c r="T399" s="874"/>
      <c r="U399" s="874"/>
      <c r="V399" s="872"/>
      <c r="W399" s="874"/>
      <c r="X399" s="874"/>
    </row>
    <row r="400" spans="1:24" ht="15.6" hidden="1" customHeight="1">
      <c r="A400" s="867"/>
      <c r="B400" s="895"/>
      <c r="C400" s="918"/>
      <c r="D400" s="896"/>
      <c r="E400" s="866"/>
      <c r="F400" s="866"/>
      <c r="G400" s="866"/>
      <c r="H400" s="370" t="s">
        <v>244</v>
      </c>
      <c r="I400" s="370" t="s">
        <v>244</v>
      </c>
      <c r="J400" s="370" t="s">
        <v>1</v>
      </c>
      <c r="K400" s="372">
        <f t="shared" ref="K400" si="963">L400+O400</f>
        <v>0</v>
      </c>
      <c r="L400" s="372">
        <f t="shared" ref="L400" si="964">M400+N400</f>
        <v>0</v>
      </c>
      <c r="M400" s="373">
        <v>0</v>
      </c>
      <c r="N400" s="373">
        <v>0</v>
      </c>
      <c r="O400" s="372">
        <f t="shared" ref="O400" si="965">P400+S400+V400</f>
        <v>0</v>
      </c>
      <c r="P400" s="372">
        <f t="shared" ref="P400" si="966">Q400+R400</f>
        <v>0</v>
      </c>
      <c r="Q400" s="373">
        <v>0</v>
      </c>
      <c r="R400" s="373">
        <v>0</v>
      </c>
      <c r="S400" s="372">
        <f t="shared" ref="S400" si="967">T400+U400</f>
        <v>0</v>
      </c>
      <c r="T400" s="373">
        <v>0</v>
      </c>
      <c r="U400" s="373">
        <v>0</v>
      </c>
      <c r="V400" s="372">
        <f t="shared" ref="V400" si="968">W400+X400</f>
        <v>0</v>
      </c>
      <c r="W400" s="373">
        <v>0</v>
      </c>
      <c r="X400" s="373">
        <v>0</v>
      </c>
    </row>
    <row r="401" spans="1:24" ht="15.6" hidden="1" customHeight="1">
      <c r="A401" s="867"/>
      <c r="B401" s="895"/>
      <c r="C401" s="918"/>
      <c r="D401" s="896"/>
      <c r="E401" s="866"/>
      <c r="F401" s="866"/>
      <c r="G401" s="866"/>
      <c r="H401" s="370" t="s">
        <v>244</v>
      </c>
      <c r="I401" s="370" t="s">
        <v>244</v>
      </c>
      <c r="J401" s="875" t="s">
        <v>2</v>
      </c>
      <c r="K401" s="871">
        <f t="shared" ref="K401:X401" si="969">K398+K400</f>
        <v>655458</v>
      </c>
      <c r="L401" s="871">
        <f t="shared" si="969"/>
        <v>0</v>
      </c>
      <c r="M401" s="873">
        <f t="shared" si="969"/>
        <v>0</v>
      </c>
      <c r="N401" s="873">
        <f t="shared" si="969"/>
        <v>0</v>
      </c>
      <c r="O401" s="871">
        <f t="shared" si="969"/>
        <v>655458</v>
      </c>
      <c r="P401" s="871">
        <f t="shared" si="969"/>
        <v>655458</v>
      </c>
      <c r="Q401" s="873">
        <f t="shared" si="969"/>
        <v>12462</v>
      </c>
      <c r="R401" s="873">
        <f t="shared" si="969"/>
        <v>642996</v>
      </c>
      <c r="S401" s="871">
        <f t="shared" si="969"/>
        <v>0</v>
      </c>
      <c r="T401" s="873">
        <f t="shared" si="969"/>
        <v>0</v>
      </c>
      <c r="U401" s="873">
        <f t="shared" si="969"/>
        <v>0</v>
      </c>
      <c r="V401" s="871">
        <f t="shared" si="969"/>
        <v>0</v>
      </c>
      <c r="W401" s="873">
        <f t="shared" si="969"/>
        <v>0</v>
      </c>
      <c r="X401" s="873">
        <f t="shared" si="969"/>
        <v>0</v>
      </c>
    </row>
    <row r="402" spans="1:24" ht="15.6" hidden="1" customHeight="1">
      <c r="A402" s="867"/>
      <c r="B402" s="895"/>
      <c r="C402" s="919"/>
      <c r="D402" s="896"/>
      <c r="E402" s="866"/>
      <c r="F402" s="866"/>
      <c r="G402" s="866"/>
      <c r="H402" s="370" t="s">
        <v>244</v>
      </c>
      <c r="I402" s="370" t="s">
        <v>244</v>
      </c>
      <c r="J402" s="876"/>
      <c r="K402" s="872"/>
      <c r="L402" s="872"/>
      <c r="M402" s="874"/>
      <c r="N402" s="874"/>
      <c r="O402" s="872"/>
      <c r="P402" s="872"/>
      <c r="Q402" s="874"/>
      <c r="R402" s="874"/>
      <c r="S402" s="872"/>
      <c r="T402" s="874"/>
      <c r="U402" s="874"/>
      <c r="V402" s="872"/>
      <c r="W402" s="874"/>
      <c r="X402" s="874"/>
    </row>
    <row r="403" spans="1:24" ht="15.6" hidden="1" customHeight="1">
      <c r="A403" s="867">
        <v>4</v>
      </c>
      <c r="B403" s="917" t="s">
        <v>797</v>
      </c>
      <c r="C403" s="880" t="s">
        <v>897</v>
      </c>
      <c r="D403" s="896" t="s">
        <v>898</v>
      </c>
      <c r="E403" s="866" t="s">
        <v>721</v>
      </c>
      <c r="F403" s="866" t="s">
        <v>899</v>
      </c>
      <c r="G403" s="866" t="s">
        <v>876</v>
      </c>
      <c r="H403" s="370" t="s">
        <v>244</v>
      </c>
      <c r="I403" s="370" t="s">
        <v>244</v>
      </c>
      <c r="J403" s="875" t="s">
        <v>0</v>
      </c>
      <c r="K403" s="871">
        <f t="shared" ref="K403" si="970">L403+O403</f>
        <v>160504</v>
      </c>
      <c r="L403" s="871">
        <f t="shared" ref="L403" si="971">M403+N403</f>
        <v>0</v>
      </c>
      <c r="M403" s="873">
        <v>0</v>
      </c>
      <c r="N403" s="873">
        <v>0</v>
      </c>
      <c r="O403" s="871">
        <f t="shared" ref="O403" si="972">P403+S403+V403</f>
        <v>160504</v>
      </c>
      <c r="P403" s="871">
        <f t="shared" ref="P403" si="973">Q403+R403</f>
        <v>160504</v>
      </c>
      <c r="Q403" s="873">
        <v>0</v>
      </c>
      <c r="R403" s="873">
        <v>160504</v>
      </c>
      <c r="S403" s="871">
        <f t="shared" ref="S403" si="974">T403+U403</f>
        <v>0</v>
      </c>
      <c r="T403" s="873">
        <v>0</v>
      </c>
      <c r="U403" s="873">
        <v>0</v>
      </c>
      <c r="V403" s="871">
        <f t="shared" ref="V403" si="975">W403+X403</f>
        <v>0</v>
      </c>
      <c r="W403" s="873">
        <v>0</v>
      </c>
      <c r="X403" s="873">
        <v>0</v>
      </c>
    </row>
    <row r="404" spans="1:24" ht="15.6" hidden="1" customHeight="1">
      <c r="A404" s="867"/>
      <c r="B404" s="917"/>
      <c r="C404" s="918"/>
      <c r="D404" s="896"/>
      <c r="E404" s="866"/>
      <c r="F404" s="866"/>
      <c r="G404" s="866"/>
      <c r="H404" s="370" t="s">
        <v>244</v>
      </c>
      <c r="I404" s="370" t="s">
        <v>244</v>
      </c>
      <c r="J404" s="876"/>
      <c r="K404" s="872"/>
      <c r="L404" s="872"/>
      <c r="M404" s="874"/>
      <c r="N404" s="874"/>
      <c r="O404" s="872"/>
      <c r="P404" s="872"/>
      <c r="Q404" s="874"/>
      <c r="R404" s="874"/>
      <c r="S404" s="872"/>
      <c r="T404" s="874"/>
      <c r="U404" s="874"/>
      <c r="V404" s="872"/>
      <c r="W404" s="874"/>
      <c r="X404" s="874"/>
    </row>
    <row r="405" spans="1:24" ht="15.6" hidden="1" customHeight="1">
      <c r="A405" s="867"/>
      <c r="B405" s="917"/>
      <c r="C405" s="918"/>
      <c r="D405" s="896"/>
      <c r="E405" s="866"/>
      <c r="F405" s="866"/>
      <c r="G405" s="866"/>
      <c r="H405" s="370" t="s">
        <v>244</v>
      </c>
      <c r="I405" s="370" t="s">
        <v>244</v>
      </c>
      <c r="J405" s="370" t="s">
        <v>1</v>
      </c>
      <c r="K405" s="372">
        <f t="shared" ref="K405" si="976">L405+O405</f>
        <v>0</v>
      </c>
      <c r="L405" s="372">
        <f t="shared" ref="L405" si="977">M405+N405</f>
        <v>0</v>
      </c>
      <c r="M405" s="373">
        <v>0</v>
      </c>
      <c r="N405" s="373">
        <v>0</v>
      </c>
      <c r="O405" s="372">
        <f t="shared" ref="O405" si="978">P405+S405+V405</f>
        <v>0</v>
      </c>
      <c r="P405" s="372">
        <f t="shared" ref="P405" si="979">Q405+R405</f>
        <v>0</v>
      </c>
      <c r="Q405" s="373">
        <v>0</v>
      </c>
      <c r="R405" s="373">
        <v>0</v>
      </c>
      <c r="S405" s="372">
        <f t="shared" ref="S405" si="980">T405+U405</f>
        <v>0</v>
      </c>
      <c r="T405" s="373">
        <v>0</v>
      </c>
      <c r="U405" s="373">
        <v>0</v>
      </c>
      <c r="V405" s="372">
        <f t="shared" ref="V405" si="981">W405+X405</f>
        <v>0</v>
      </c>
      <c r="W405" s="373">
        <v>0</v>
      </c>
      <c r="X405" s="373">
        <v>0</v>
      </c>
    </row>
    <row r="406" spans="1:24" ht="15.6" hidden="1" customHeight="1">
      <c r="A406" s="867"/>
      <c r="B406" s="917"/>
      <c r="C406" s="918"/>
      <c r="D406" s="896"/>
      <c r="E406" s="866"/>
      <c r="F406" s="866"/>
      <c r="G406" s="866"/>
      <c r="H406" s="370" t="s">
        <v>244</v>
      </c>
      <c r="I406" s="370" t="s">
        <v>244</v>
      </c>
      <c r="J406" s="875" t="s">
        <v>2</v>
      </c>
      <c r="K406" s="871">
        <f t="shared" ref="K406:X406" si="982">K403+K405</f>
        <v>160504</v>
      </c>
      <c r="L406" s="871">
        <f t="shared" si="982"/>
        <v>0</v>
      </c>
      <c r="M406" s="873">
        <f t="shared" si="982"/>
        <v>0</v>
      </c>
      <c r="N406" s="873">
        <f t="shared" si="982"/>
        <v>0</v>
      </c>
      <c r="O406" s="871">
        <f t="shared" si="982"/>
        <v>160504</v>
      </c>
      <c r="P406" s="871">
        <f t="shared" si="982"/>
        <v>160504</v>
      </c>
      <c r="Q406" s="873">
        <f t="shared" si="982"/>
        <v>0</v>
      </c>
      <c r="R406" s="873">
        <f t="shared" si="982"/>
        <v>160504</v>
      </c>
      <c r="S406" s="871">
        <f t="shared" si="982"/>
        <v>0</v>
      </c>
      <c r="T406" s="873">
        <f t="shared" si="982"/>
        <v>0</v>
      </c>
      <c r="U406" s="873">
        <f t="shared" si="982"/>
        <v>0</v>
      </c>
      <c r="V406" s="871">
        <f t="shared" si="982"/>
        <v>0</v>
      </c>
      <c r="W406" s="873">
        <f t="shared" si="982"/>
        <v>0</v>
      </c>
      <c r="X406" s="873">
        <f t="shared" si="982"/>
        <v>0</v>
      </c>
    </row>
    <row r="407" spans="1:24" ht="15.6" hidden="1" customHeight="1">
      <c r="A407" s="867"/>
      <c r="B407" s="917"/>
      <c r="C407" s="919"/>
      <c r="D407" s="896"/>
      <c r="E407" s="866"/>
      <c r="F407" s="866"/>
      <c r="G407" s="866"/>
      <c r="H407" s="370" t="s">
        <v>244</v>
      </c>
      <c r="I407" s="370" t="s">
        <v>244</v>
      </c>
      <c r="J407" s="876"/>
      <c r="K407" s="872"/>
      <c r="L407" s="872"/>
      <c r="M407" s="874"/>
      <c r="N407" s="874"/>
      <c r="O407" s="872"/>
      <c r="P407" s="872"/>
      <c r="Q407" s="874"/>
      <c r="R407" s="874"/>
      <c r="S407" s="872"/>
      <c r="T407" s="874"/>
      <c r="U407" s="874"/>
      <c r="V407" s="872"/>
      <c r="W407" s="874"/>
      <c r="X407" s="874"/>
    </row>
    <row r="408" spans="1:24" ht="15.6" hidden="1" customHeight="1">
      <c r="A408" s="867">
        <v>9</v>
      </c>
      <c r="B408" s="917" t="s">
        <v>801</v>
      </c>
      <c r="C408" s="880" t="s">
        <v>900</v>
      </c>
      <c r="D408" s="896" t="s">
        <v>901</v>
      </c>
      <c r="E408" s="866" t="s">
        <v>721</v>
      </c>
      <c r="F408" s="866" t="s">
        <v>902</v>
      </c>
      <c r="G408" s="866" t="s">
        <v>876</v>
      </c>
      <c r="H408" s="370" t="s">
        <v>244</v>
      </c>
      <c r="I408" s="370" t="s">
        <v>244</v>
      </c>
      <c r="J408" s="875" t="s">
        <v>0</v>
      </c>
      <c r="K408" s="871">
        <f t="shared" ref="K408" si="983">L408+O408</f>
        <v>3000</v>
      </c>
      <c r="L408" s="871">
        <f t="shared" ref="L408" si="984">M408+N408</f>
        <v>0</v>
      </c>
      <c r="M408" s="873">
        <v>0</v>
      </c>
      <c r="N408" s="873">
        <v>0</v>
      </c>
      <c r="O408" s="871">
        <f t="shared" ref="O408" si="985">P408+S408+V408</f>
        <v>3000</v>
      </c>
      <c r="P408" s="871">
        <f t="shared" ref="P408" si="986">Q408+R408</f>
        <v>3000</v>
      </c>
      <c r="Q408" s="873">
        <v>0</v>
      </c>
      <c r="R408" s="873">
        <v>3000</v>
      </c>
      <c r="S408" s="871">
        <f t="shared" ref="S408" si="987">T408+U408</f>
        <v>0</v>
      </c>
      <c r="T408" s="873">
        <v>0</v>
      </c>
      <c r="U408" s="873">
        <v>0</v>
      </c>
      <c r="V408" s="871">
        <f t="shared" ref="V408" si="988">W408+X408</f>
        <v>0</v>
      </c>
      <c r="W408" s="873">
        <v>0</v>
      </c>
      <c r="X408" s="873">
        <v>0</v>
      </c>
    </row>
    <row r="409" spans="1:24" ht="15.6" hidden="1" customHeight="1">
      <c r="A409" s="867"/>
      <c r="B409" s="917"/>
      <c r="C409" s="918"/>
      <c r="D409" s="896"/>
      <c r="E409" s="866"/>
      <c r="F409" s="866"/>
      <c r="G409" s="866"/>
      <c r="H409" s="370" t="s">
        <v>244</v>
      </c>
      <c r="I409" s="370" t="s">
        <v>244</v>
      </c>
      <c r="J409" s="876"/>
      <c r="K409" s="872"/>
      <c r="L409" s="872"/>
      <c r="M409" s="874"/>
      <c r="N409" s="874"/>
      <c r="O409" s="872"/>
      <c r="P409" s="872"/>
      <c r="Q409" s="874"/>
      <c r="R409" s="874"/>
      <c r="S409" s="872"/>
      <c r="T409" s="874"/>
      <c r="U409" s="874"/>
      <c r="V409" s="872"/>
      <c r="W409" s="874"/>
      <c r="X409" s="874"/>
    </row>
    <row r="410" spans="1:24" ht="15.6" hidden="1" customHeight="1">
      <c r="A410" s="867"/>
      <c r="B410" s="917"/>
      <c r="C410" s="918"/>
      <c r="D410" s="896"/>
      <c r="E410" s="866"/>
      <c r="F410" s="866"/>
      <c r="G410" s="866"/>
      <c r="H410" s="370" t="s">
        <v>244</v>
      </c>
      <c r="I410" s="370" t="s">
        <v>244</v>
      </c>
      <c r="J410" s="370" t="s">
        <v>1</v>
      </c>
      <c r="K410" s="372">
        <f t="shared" ref="K410" si="989">L410+O410</f>
        <v>0</v>
      </c>
      <c r="L410" s="372">
        <f t="shared" ref="L410" si="990">M410+N410</f>
        <v>0</v>
      </c>
      <c r="M410" s="373">
        <v>0</v>
      </c>
      <c r="N410" s="373">
        <v>0</v>
      </c>
      <c r="O410" s="372">
        <f t="shared" ref="O410" si="991">P410+S410+V410</f>
        <v>0</v>
      </c>
      <c r="P410" s="372">
        <f t="shared" ref="P410" si="992">Q410+R410</f>
        <v>0</v>
      </c>
      <c r="Q410" s="373">
        <v>0</v>
      </c>
      <c r="R410" s="373">
        <v>0</v>
      </c>
      <c r="S410" s="372">
        <f t="shared" ref="S410" si="993">T410+U410</f>
        <v>0</v>
      </c>
      <c r="T410" s="373">
        <v>0</v>
      </c>
      <c r="U410" s="373">
        <v>0</v>
      </c>
      <c r="V410" s="372">
        <f t="shared" ref="V410" si="994">W410+X410</f>
        <v>0</v>
      </c>
      <c r="W410" s="373">
        <v>0</v>
      </c>
      <c r="X410" s="373">
        <v>0</v>
      </c>
    </row>
    <row r="411" spans="1:24" ht="15.6" hidden="1" customHeight="1">
      <c r="A411" s="867"/>
      <c r="B411" s="917"/>
      <c r="C411" s="918"/>
      <c r="D411" s="896"/>
      <c r="E411" s="866"/>
      <c r="F411" s="866"/>
      <c r="G411" s="866"/>
      <c r="H411" s="370" t="s">
        <v>244</v>
      </c>
      <c r="I411" s="370" t="s">
        <v>244</v>
      </c>
      <c r="J411" s="875" t="s">
        <v>2</v>
      </c>
      <c r="K411" s="871">
        <f t="shared" ref="K411:X411" si="995">K408+K410</f>
        <v>3000</v>
      </c>
      <c r="L411" s="871">
        <f t="shared" si="995"/>
        <v>0</v>
      </c>
      <c r="M411" s="873">
        <f t="shared" si="995"/>
        <v>0</v>
      </c>
      <c r="N411" s="873">
        <f t="shared" si="995"/>
        <v>0</v>
      </c>
      <c r="O411" s="871">
        <f t="shared" si="995"/>
        <v>3000</v>
      </c>
      <c r="P411" s="871">
        <f t="shared" si="995"/>
        <v>3000</v>
      </c>
      <c r="Q411" s="873">
        <f t="shared" si="995"/>
        <v>0</v>
      </c>
      <c r="R411" s="873">
        <f t="shared" si="995"/>
        <v>3000</v>
      </c>
      <c r="S411" s="871">
        <f t="shared" si="995"/>
        <v>0</v>
      </c>
      <c r="T411" s="873">
        <f t="shared" si="995"/>
        <v>0</v>
      </c>
      <c r="U411" s="873">
        <f t="shared" si="995"/>
        <v>0</v>
      </c>
      <c r="V411" s="871">
        <f t="shared" si="995"/>
        <v>0</v>
      </c>
      <c r="W411" s="873">
        <f t="shared" si="995"/>
        <v>0</v>
      </c>
      <c r="X411" s="873">
        <f t="shared" si="995"/>
        <v>0</v>
      </c>
    </row>
    <row r="412" spans="1:24" ht="15.6" hidden="1" customHeight="1">
      <c r="A412" s="867"/>
      <c r="B412" s="917"/>
      <c r="C412" s="919"/>
      <c r="D412" s="896"/>
      <c r="E412" s="866"/>
      <c r="F412" s="866"/>
      <c r="G412" s="866"/>
      <c r="H412" s="370" t="s">
        <v>244</v>
      </c>
      <c r="I412" s="370" t="s">
        <v>244</v>
      </c>
      <c r="J412" s="876"/>
      <c r="K412" s="872"/>
      <c r="L412" s="872"/>
      <c r="M412" s="874"/>
      <c r="N412" s="874"/>
      <c r="O412" s="872"/>
      <c r="P412" s="872"/>
      <c r="Q412" s="874"/>
      <c r="R412" s="874"/>
      <c r="S412" s="872"/>
      <c r="T412" s="874"/>
      <c r="U412" s="874"/>
      <c r="V412" s="872"/>
      <c r="W412" s="874"/>
      <c r="X412" s="874"/>
    </row>
    <row r="413" spans="1:24" ht="15.6" hidden="1" customHeight="1">
      <c r="A413" s="867">
        <v>3</v>
      </c>
      <c r="B413" s="895" t="s">
        <v>903</v>
      </c>
      <c r="C413" s="880" t="s">
        <v>895</v>
      </c>
      <c r="D413" s="896" t="s">
        <v>904</v>
      </c>
      <c r="E413" s="866" t="s">
        <v>721</v>
      </c>
      <c r="F413" s="866" t="s">
        <v>875</v>
      </c>
      <c r="G413" s="866" t="s">
        <v>876</v>
      </c>
      <c r="H413" s="370" t="s">
        <v>244</v>
      </c>
      <c r="I413" s="370" t="s">
        <v>244</v>
      </c>
      <c r="J413" s="875" t="s">
        <v>0</v>
      </c>
      <c r="K413" s="871">
        <f t="shared" ref="K413" si="996">L413+O413</f>
        <v>1637400</v>
      </c>
      <c r="L413" s="871">
        <f t="shared" ref="L413" si="997">M413+N413</f>
        <v>0</v>
      </c>
      <c r="M413" s="873">
        <v>0</v>
      </c>
      <c r="N413" s="873">
        <v>0</v>
      </c>
      <c r="O413" s="871">
        <f t="shared" ref="O413" si="998">P413+S413+V413</f>
        <v>1637400</v>
      </c>
      <c r="P413" s="871">
        <f t="shared" ref="P413" si="999">Q413+R413</f>
        <v>1637400</v>
      </c>
      <c r="Q413" s="873">
        <v>17400</v>
      </c>
      <c r="R413" s="873">
        <v>1620000</v>
      </c>
      <c r="S413" s="871">
        <f t="shared" ref="S413" si="1000">T413+U413</f>
        <v>0</v>
      </c>
      <c r="T413" s="873">
        <v>0</v>
      </c>
      <c r="U413" s="873">
        <v>0</v>
      </c>
      <c r="V413" s="871">
        <f t="shared" ref="V413" si="1001">W413+X413</f>
        <v>0</v>
      </c>
      <c r="W413" s="873">
        <v>0</v>
      </c>
      <c r="X413" s="873">
        <v>0</v>
      </c>
    </row>
    <row r="414" spans="1:24" ht="15.6" hidden="1" customHeight="1">
      <c r="A414" s="867"/>
      <c r="B414" s="895"/>
      <c r="C414" s="918"/>
      <c r="D414" s="896"/>
      <c r="E414" s="866"/>
      <c r="F414" s="866"/>
      <c r="G414" s="866"/>
      <c r="H414" s="370" t="s">
        <v>244</v>
      </c>
      <c r="I414" s="370" t="s">
        <v>244</v>
      </c>
      <c r="J414" s="876"/>
      <c r="K414" s="872"/>
      <c r="L414" s="872"/>
      <c r="M414" s="874"/>
      <c r="N414" s="874"/>
      <c r="O414" s="872"/>
      <c r="P414" s="872"/>
      <c r="Q414" s="874"/>
      <c r="R414" s="874"/>
      <c r="S414" s="872"/>
      <c r="T414" s="874"/>
      <c r="U414" s="874"/>
      <c r="V414" s="872"/>
      <c r="W414" s="874"/>
      <c r="X414" s="874"/>
    </row>
    <row r="415" spans="1:24" ht="15.6" hidden="1" customHeight="1">
      <c r="A415" s="867"/>
      <c r="B415" s="895"/>
      <c r="C415" s="918"/>
      <c r="D415" s="896"/>
      <c r="E415" s="866"/>
      <c r="F415" s="866"/>
      <c r="G415" s="866"/>
      <c r="H415" s="370" t="s">
        <v>244</v>
      </c>
      <c r="I415" s="370" t="s">
        <v>244</v>
      </c>
      <c r="J415" s="370" t="s">
        <v>1</v>
      </c>
      <c r="K415" s="372">
        <f t="shared" ref="K415" si="1002">L415+O415</f>
        <v>0</v>
      </c>
      <c r="L415" s="372">
        <f t="shared" ref="L415" si="1003">M415+N415</f>
        <v>0</v>
      </c>
      <c r="M415" s="373">
        <v>0</v>
      </c>
      <c r="N415" s="373">
        <v>0</v>
      </c>
      <c r="O415" s="372">
        <f t="shared" ref="O415" si="1004">P415+S415+V415</f>
        <v>0</v>
      </c>
      <c r="P415" s="372">
        <f t="shared" ref="P415" si="1005">Q415+R415</f>
        <v>0</v>
      </c>
      <c r="Q415" s="373">
        <v>0</v>
      </c>
      <c r="R415" s="373">
        <v>0</v>
      </c>
      <c r="S415" s="372">
        <f t="shared" ref="S415" si="1006">T415+U415</f>
        <v>0</v>
      </c>
      <c r="T415" s="373">
        <v>0</v>
      </c>
      <c r="U415" s="373">
        <v>0</v>
      </c>
      <c r="V415" s="372">
        <f t="shared" ref="V415" si="1007">W415+X415</f>
        <v>0</v>
      </c>
      <c r="W415" s="373">
        <v>0</v>
      </c>
      <c r="X415" s="373">
        <v>0</v>
      </c>
    </row>
    <row r="416" spans="1:24" ht="15.6" hidden="1" customHeight="1">
      <c r="A416" s="867"/>
      <c r="B416" s="895"/>
      <c r="C416" s="918"/>
      <c r="D416" s="896"/>
      <c r="E416" s="866"/>
      <c r="F416" s="866"/>
      <c r="G416" s="866"/>
      <c r="H416" s="370" t="s">
        <v>244</v>
      </c>
      <c r="I416" s="370" t="s">
        <v>244</v>
      </c>
      <c r="J416" s="875" t="s">
        <v>2</v>
      </c>
      <c r="K416" s="871">
        <f t="shared" ref="K416:X416" si="1008">K413+K415</f>
        <v>1637400</v>
      </c>
      <c r="L416" s="871">
        <f t="shared" si="1008"/>
        <v>0</v>
      </c>
      <c r="M416" s="873">
        <f t="shared" si="1008"/>
        <v>0</v>
      </c>
      <c r="N416" s="873">
        <f t="shared" si="1008"/>
        <v>0</v>
      </c>
      <c r="O416" s="871">
        <f t="shared" si="1008"/>
        <v>1637400</v>
      </c>
      <c r="P416" s="871">
        <f t="shared" si="1008"/>
        <v>1637400</v>
      </c>
      <c r="Q416" s="873">
        <f t="shared" si="1008"/>
        <v>17400</v>
      </c>
      <c r="R416" s="873">
        <f t="shared" si="1008"/>
        <v>1620000</v>
      </c>
      <c r="S416" s="871">
        <f t="shared" si="1008"/>
        <v>0</v>
      </c>
      <c r="T416" s="873">
        <f t="shared" si="1008"/>
        <v>0</v>
      </c>
      <c r="U416" s="873">
        <f t="shared" si="1008"/>
        <v>0</v>
      </c>
      <c r="V416" s="871">
        <f t="shared" si="1008"/>
        <v>0</v>
      </c>
      <c r="W416" s="873">
        <f t="shared" si="1008"/>
        <v>0</v>
      </c>
      <c r="X416" s="873">
        <f t="shared" si="1008"/>
        <v>0</v>
      </c>
    </row>
    <row r="417" spans="1:24" ht="15.6" hidden="1" customHeight="1">
      <c r="A417" s="867"/>
      <c r="B417" s="895"/>
      <c r="C417" s="919"/>
      <c r="D417" s="896"/>
      <c r="E417" s="866"/>
      <c r="F417" s="866"/>
      <c r="G417" s="866"/>
      <c r="H417" s="370" t="s">
        <v>244</v>
      </c>
      <c r="I417" s="370" t="s">
        <v>244</v>
      </c>
      <c r="J417" s="876"/>
      <c r="K417" s="872"/>
      <c r="L417" s="872"/>
      <c r="M417" s="874"/>
      <c r="N417" s="874"/>
      <c r="O417" s="872"/>
      <c r="P417" s="872"/>
      <c r="Q417" s="874"/>
      <c r="R417" s="874"/>
      <c r="S417" s="872"/>
      <c r="T417" s="874"/>
      <c r="U417" s="874"/>
      <c r="V417" s="872"/>
      <c r="W417" s="874"/>
      <c r="X417" s="874"/>
    </row>
    <row r="418" spans="1:24" ht="14.85" hidden="1" customHeight="1">
      <c r="A418" s="867">
        <v>8</v>
      </c>
      <c r="B418" s="917" t="s">
        <v>905</v>
      </c>
      <c r="C418" s="880" t="s">
        <v>906</v>
      </c>
      <c r="D418" s="896" t="s">
        <v>907</v>
      </c>
      <c r="E418" s="866" t="s">
        <v>721</v>
      </c>
      <c r="F418" s="866" t="s">
        <v>875</v>
      </c>
      <c r="G418" s="866" t="s">
        <v>876</v>
      </c>
      <c r="H418" s="370" t="s">
        <v>244</v>
      </c>
      <c r="I418" s="370" t="s">
        <v>244</v>
      </c>
      <c r="J418" s="875" t="s">
        <v>0</v>
      </c>
      <c r="K418" s="871">
        <f t="shared" ref="K418" si="1009">L418+O418</f>
        <v>741591</v>
      </c>
      <c r="L418" s="871">
        <f t="shared" ref="L418" si="1010">M418+N418</f>
        <v>0</v>
      </c>
      <c r="M418" s="873">
        <v>0</v>
      </c>
      <c r="N418" s="873">
        <v>0</v>
      </c>
      <c r="O418" s="871">
        <f t="shared" ref="O418" si="1011">P418+S418+V418</f>
        <v>741591</v>
      </c>
      <c r="P418" s="871">
        <f t="shared" ref="P418" si="1012">Q418+R418</f>
        <v>741591</v>
      </c>
      <c r="Q418" s="873">
        <v>5083</v>
      </c>
      <c r="R418" s="873">
        <v>736508</v>
      </c>
      <c r="S418" s="871">
        <f t="shared" ref="S418" si="1013">T418+U418</f>
        <v>0</v>
      </c>
      <c r="T418" s="873">
        <v>0</v>
      </c>
      <c r="U418" s="873">
        <v>0</v>
      </c>
      <c r="V418" s="871">
        <f t="shared" ref="V418" si="1014">W418+X418</f>
        <v>0</v>
      </c>
      <c r="W418" s="873">
        <v>0</v>
      </c>
      <c r="X418" s="873">
        <v>0</v>
      </c>
    </row>
    <row r="419" spans="1:24" ht="14.85" hidden="1" customHeight="1">
      <c r="A419" s="867"/>
      <c r="B419" s="917"/>
      <c r="C419" s="918"/>
      <c r="D419" s="896"/>
      <c r="E419" s="866"/>
      <c r="F419" s="866"/>
      <c r="G419" s="866"/>
      <c r="H419" s="370" t="s">
        <v>244</v>
      </c>
      <c r="I419" s="370" t="s">
        <v>244</v>
      </c>
      <c r="J419" s="876"/>
      <c r="K419" s="872"/>
      <c r="L419" s="872"/>
      <c r="M419" s="874"/>
      <c r="N419" s="874"/>
      <c r="O419" s="872"/>
      <c r="P419" s="872"/>
      <c r="Q419" s="874"/>
      <c r="R419" s="874"/>
      <c r="S419" s="872"/>
      <c r="T419" s="874"/>
      <c r="U419" s="874"/>
      <c r="V419" s="872"/>
      <c r="W419" s="874"/>
      <c r="X419" s="874"/>
    </row>
    <row r="420" spans="1:24" ht="14.85" hidden="1" customHeight="1">
      <c r="A420" s="867"/>
      <c r="B420" s="917"/>
      <c r="C420" s="918"/>
      <c r="D420" s="896"/>
      <c r="E420" s="866"/>
      <c r="F420" s="866"/>
      <c r="G420" s="866"/>
      <c r="H420" s="370" t="s">
        <v>244</v>
      </c>
      <c r="I420" s="370" t="s">
        <v>244</v>
      </c>
      <c r="J420" s="370" t="s">
        <v>1</v>
      </c>
      <c r="K420" s="372">
        <f t="shared" ref="K420" si="1015">L420+O420</f>
        <v>0</v>
      </c>
      <c r="L420" s="372">
        <f t="shared" ref="L420" si="1016">M420+N420</f>
        <v>0</v>
      </c>
      <c r="M420" s="373">
        <v>0</v>
      </c>
      <c r="N420" s="373">
        <v>0</v>
      </c>
      <c r="O420" s="372">
        <f t="shared" ref="O420" si="1017">P420+S420+V420</f>
        <v>0</v>
      </c>
      <c r="P420" s="372">
        <f t="shared" ref="P420" si="1018">Q420+R420</f>
        <v>0</v>
      </c>
      <c r="Q420" s="373">
        <v>0</v>
      </c>
      <c r="R420" s="373">
        <v>0</v>
      </c>
      <c r="S420" s="372">
        <f t="shared" ref="S420" si="1019">T420+U420</f>
        <v>0</v>
      </c>
      <c r="T420" s="373">
        <v>0</v>
      </c>
      <c r="U420" s="373">
        <v>0</v>
      </c>
      <c r="V420" s="372">
        <f t="shared" ref="V420" si="1020">W420+X420</f>
        <v>0</v>
      </c>
      <c r="W420" s="373">
        <v>0</v>
      </c>
      <c r="X420" s="373">
        <v>0</v>
      </c>
    </row>
    <row r="421" spans="1:24" ht="14.85" hidden="1" customHeight="1">
      <c r="A421" s="867"/>
      <c r="B421" s="917"/>
      <c r="C421" s="918"/>
      <c r="D421" s="896"/>
      <c r="E421" s="866"/>
      <c r="F421" s="866"/>
      <c r="G421" s="866"/>
      <c r="H421" s="370" t="s">
        <v>244</v>
      </c>
      <c r="I421" s="370" t="s">
        <v>244</v>
      </c>
      <c r="J421" s="875" t="s">
        <v>2</v>
      </c>
      <c r="K421" s="871">
        <f t="shared" ref="K421:X421" si="1021">K418+K420</f>
        <v>741591</v>
      </c>
      <c r="L421" s="871">
        <f t="shared" si="1021"/>
        <v>0</v>
      </c>
      <c r="M421" s="873">
        <f t="shared" si="1021"/>
        <v>0</v>
      </c>
      <c r="N421" s="873">
        <f t="shared" si="1021"/>
        <v>0</v>
      </c>
      <c r="O421" s="871">
        <f t="shared" si="1021"/>
        <v>741591</v>
      </c>
      <c r="P421" s="871">
        <f t="shared" si="1021"/>
        <v>741591</v>
      </c>
      <c r="Q421" s="873">
        <f t="shared" si="1021"/>
        <v>5083</v>
      </c>
      <c r="R421" s="873">
        <f t="shared" si="1021"/>
        <v>736508</v>
      </c>
      <c r="S421" s="871">
        <f t="shared" si="1021"/>
        <v>0</v>
      </c>
      <c r="T421" s="873">
        <f t="shared" si="1021"/>
        <v>0</v>
      </c>
      <c r="U421" s="873">
        <f t="shared" si="1021"/>
        <v>0</v>
      </c>
      <c r="V421" s="871">
        <f t="shared" si="1021"/>
        <v>0</v>
      </c>
      <c r="W421" s="873">
        <f t="shared" si="1021"/>
        <v>0</v>
      </c>
      <c r="X421" s="873">
        <f t="shared" si="1021"/>
        <v>0</v>
      </c>
    </row>
    <row r="422" spans="1:24" ht="14.85" hidden="1" customHeight="1">
      <c r="A422" s="867"/>
      <c r="B422" s="917"/>
      <c r="C422" s="919"/>
      <c r="D422" s="896"/>
      <c r="E422" s="866"/>
      <c r="F422" s="866"/>
      <c r="G422" s="866"/>
      <c r="H422" s="370" t="s">
        <v>244</v>
      </c>
      <c r="I422" s="370" t="s">
        <v>244</v>
      </c>
      <c r="J422" s="876"/>
      <c r="K422" s="872"/>
      <c r="L422" s="872"/>
      <c r="M422" s="874"/>
      <c r="N422" s="874"/>
      <c r="O422" s="872"/>
      <c r="P422" s="872"/>
      <c r="Q422" s="874"/>
      <c r="R422" s="874"/>
      <c r="S422" s="872"/>
      <c r="T422" s="874"/>
      <c r="U422" s="874"/>
      <c r="V422" s="872"/>
      <c r="W422" s="874"/>
      <c r="X422" s="874"/>
    </row>
    <row r="423" spans="1:24" ht="15" hidden="1" customHeight="1">
      <c r="A423" s="867">
        <v>4</v>
      </c>
      <c r="B423" s="895" t="s">
        <v>908</v>
      </c>
      <c r="C423" s="868" t="s">
        <v>909</v>
      </c>
      <c r="D423" s="896" t="s">
        <v>910</v>
      </c>
      <c r="E423" s="886" t="s">
        <v>862</v>
      </c>
      <c r="F423" s="886" t="s">
        <v>824</v>
      </c>
      <c r="G423" s="866" t="s">
        <v>876</v>
      </c>
      <c r="H423" s="370" t="s">
        <v>244</v>
      </c>
      <c r="I423" s="370" t="s">
        <v>244</v>
      </c>
      <c r="J423" s="875" t="s">
        <v>0</v>
      </c>
      <c r="K423" s="871">
        <f t="shared" ref="K423" si="1022">L423+O423</f>
        <v>11459</v>
      </c>
      <c r="L423" s="871">
        <f t="shared" ref="L423" si="1023">M423+N423</f>
        <v>0</v>
      </c>
      <c r="M423" s="873">
        <v>0</v>
      </c>
      <c r="N423" s="873">
        <v>0</v>
      </c>
      <c r="O423" s="871">
        <f t="shared" ref="O423" si="1024">P423+S423+V423</f>
        <v>11459</v>
      </c>
      <c r="P423" s="871">
        <f t="shared" ref="P423" si="1025">Q423+R423</f>
        <v>11459</v>
      </c>
      <c r="Q423" s="873">
        <v>11459</v>
      </c>
      <c r="R423" s="873">
        <v>0</v>
      </c>
      <c r="S423" s="871">
        <f t="shared" ref="S423" si="1026">T423+U423</f>
        <v>0</v>
      </c>
      <c r="T423" s="873">
        <v>0</v>
      </c>
      <c r="U423" s="873">
        <v>0</v>
      </c>
      <c r="V423" s="871">
        <f t="shared" ref="V423" si="1027">W423+X423</f>
        <v>0</v>
      </c>
      <c r="W423" s="873">
        <v>0</v>
      </c>
      <c r="X423" s="873">
        <v>0</v>
      </c>
    </row>
    <row r="424" spans="1:24" ht="15" hidden="1" customHeight="1">
      <c r="A424" s="867"/>
      <c r="B424" s="895"/>
      <c r="C424" s="868"/>
      <c r="D424" s="896"/>
      <c r="E424" s="887"/>
      <c r="F424" s="887"/>
      <c r="G424" s="866"/>
      <c r="H424" s="370" t="s">
        <v>244</v>
      </c>
      <c r="I424" s="370" t="s">
        <v>244</v>
      </c>
      <c r="J424" s="876"/>
      <c r="K424" s="872"/>
      <c r="L424" s="872"/>
      <c r="M424" s="874"/>
      <c r="N424" s="874"/>
      <c r="O424" s="872"/>
      <c r="P424" s="872"/>
      <c r="Q424" s="874"/>
      <c r="R424" s="874"/>
      <c r="S424" s="872"/>
      <c r="T424" s="874"/>
      <c r="U424" s="874"/>
      <c r="V424" s="872"/>
      <c r="W424" s="874"/>
      <c r="X424" s="874"/>
    </row>
    <row r="425" spans="1:24" ht="15" hidden="1" customHeight="1">
      <c r="A425" s="867"/>
      <c r="B425" s="895"/>
      <c r="C425" s="868"/>
      <c r="D425" s="896"/>
      <c r="E425" s="887"/>
      <c r="F425" s="887"/>
      <c r="G425" s="866"/>
      <c r="H425" s="370" t="s">
        <v>244</v>
      </c>
      <c r="I425" s="370" t="s">
        <v>244</v>
      </c>
      <c r="J425" s="370" t="s">
        <v>1</v>
      </c>
      <c r="K425" s="372">
        <f t="shared" ref="K425" si="1028">L425+O425</f>
        <v>0</v>
      </c>
      <c r="L425" s="372">
        <f t="shared" ref="L425" si="1029">M425+N425</f>
        <v>0</v>
      </c>
      <c r="M425" s="373">
        <v>0</v>
      </c>
      <c r="N425" s="373">
        <v>0</v>
      </c>
      <c r="O425" s="372">
        <f t="shared" ref="O425" si="1030">P425+S425+V425</f>
        <v>0</v>
      </c>
      <c r="P425" s="372">
        <f t="shared" ref="P425" si="1031">Q425+R425</f>
        <v>0</v>
      </c>
      <c r="Q425" s="373">
        <v>0</v>
      </c>
      <c r="R425" s="373">
        <v>0</v>
      </c>
      <c r="S425" s="372">
        <f t="shared" ref="S425" si="1032">T425+U425</f>
        <v>0</v>
      </c>
      <c r="T425" s="373">
        <v>0</v>
      </c>
      <c r="U425" s="373">
        <v>0</v>
      </c>
      <c r="V425" s="372">
        <f t="shared" ref="V425" si="1033">W425+X425</f>
        <v>0</v>
      </c>
      <c r="W425" s="373">
        <v>0</v>
      </c>
      <c r="X425" s="373">
        <v>0</v>
      </c>
    </row>
    <row r="426" spans="1:24" ht="15" hidden="1" customHeight="1">
      <c r="A426" s="867"/>
      <c r="B426" s="895"/>
      <c r="C426" s="868"/>
      <c r="D426" s="896"/>
      <c r="E426" s="887"/>
      <c r="F426" s="887"/>
      <c r="G426" s="866"/>
      <c r="H426" s="370" t="s">
        <v>244</v>
      </c>
      <c r="I426" s="370" t="s">
        <v>244</v>
      </c>
      <c r="J426" s="875" t="s">
        <v>2</v>
      </c>
      <c r="K426" s="871">
        <f t="shared" ref="K426:X426" si="1034">K423+K425</f>
        <v>11459</v>
      </c>
      <c r="L426" s="871">
        <f t="shared" si="1034"/>
        <v>0</v>
      </c>
      <c r="M426" s="873">
        <f t="shared" si="1034"/>
        <v>0</v>
      </c>
      <c r="N426" s="873">
        <f t="shared" si="1034"/>
        <v>0</v>
      </c>
      <c r="O426" s="871">
        <f t="shared" si="1034"/>
        <v>11459</v>
      </c>
      <c r="P426" s="871">
        <f t="shared" si="1034"/>
        <v>11459</v>
      </c>
      <c r="Q426" s="873">
        <f t="shared" si="1034"/>
        <v>11459</v>
      </c>
      <c r="R426" s="873">
        <f t="shared" si="1034"/>
        <v>0</v>
      </c>
      <c r="S426" s="871">
        <f t="shared" si="1034"/>
        <v>0</v>
      </c>
      <c r="T426" s="873">
        <f t="shared" si="1034"/>
        <v>0</v>
      </c>
      <c r="U426" s="873">
        <f t="shared" si="1034"/>
        <v>0</v>
      </c>
      <c r="V426" s="871">
        <f t="shared" si="1034"/>
        <v>0</v>
      </c>
      <c r="W426" s="873">
        <f t="shared" si="1034"/>
        <v>0</v>
      </c>
      <c r="X426" s="873">
        <f t="shared" si="1034"/>
        <v>0</v>
      </c>
    </row>
    <row r="427" spans="1:24" ht="15" hidden="1" customHeight="1">
      <c r="A427" s="867"/>
      <c r="B427" s="895"/>
      <c r="C427" s="868"/>
      <c r="D427" s="896"/>
      <c r="E427" s="888"/>
      <c r="F427" s="888"/>
      <c r="G427" s="866"/>
      <c r="H427" s="370" t="s">
        <v>244</v>
      </c>
      <c r="I427" s="370" t="s">
        <v>244</v>
      </c>
      <c r="J427" s="876"/>
      <c r="K427" s="872"/>
      <c r="L427" s="872"/>
      <c r="M427" s="874"/>
      <c r="N427" s="874"/>
      <c r="O427" s="872"/>
      <c r="P427" s="872"/>
      <c r="Q427" s="874"/>
      <c r="R427" s="874"/>
      <c r="S427" s="872"/>
      <c r="T427" s="874"/>
      <c r="U427" s="874"/>
      <c r="V427" s="872"/>
      <c r="W427" s="874"/>
      <c r="X427" s="874"/>
    </row>
    <row r="428" spans="1:24" ht="15.75" hidden="1" customHeight="1">
      <c r="A428" s="867">
        <v>5</v>
      </c>
      <c r="B428" s="895" t="s">
        <v>911</v>
      </c>
      <c r="C428" s="868" t="s">
        <v>912</v>
      </c>
      <c r="D428" s="896" t="s">
        <v>913</v>
      </c>
      <c r="E428" s="866" t="s">
        <v>294</v>
      </c>
      <c r="F428" s="886" t="s">
        <v>853</v>
      </c>
      <c r="G428" s="866" t="s">
        <v>876</v>
      </c>
      <c r="H428" s="370" t="s">
        <v>244</v>
      </c>
      <c r="I428" s="370" t="s">
        <v>244</v>
      </c>
      <c r="J428" s="875" t="s">
        <v>0</v>
      </c>
      <c r="K428" s="871">
        <f t="shared" ref="K428" si="1035">L428+O428</f>
        <v>24475</v>
      </c>
      <c r="L428" s="871">
        <f t="shared" ref="L428" si="1036">M428+N428</f>
        <v>0</v>
      </c>
      <c r="M428" s="873">
        <v>0</v>
      </c>
      <c r="N428" s="873">
        <v>0</v>
      </c>
      <c r="O428" s="871">
        <f t="shared" ref="O428" si="1037">P428+S428+V428</f>
        <v>24475</v>
      </c>
      <c r="P428" s="871">
        <f t="shared" ref="P428" si="1038">Q428+R428</f>
        <v>24475</v>
      </c>
      <c r="Q428" s="873">
        <v>24475</v>
      </c>
      <c r="R428" s="873">
        <v>0</v>
      </c>
      <c r="S428" s="871">
        <f t="shared" ref="S428" si="1039">T428+U428</f>
        <v>0</v>
      </c>
      <c r="T428" s="873">
        <v>0</v>
      </c>
      <c r="U428" s="873">
        <v>0</v>
      </c>
      <c r="V428" s="871">
        <f t="shared" ref="V428" si="1040">W428+X428</f>
        <v>0</v>
      </c>
      <c r="W428" s="873">
        <v>0</v>
      </c>
      <c r="X428" s="873">
        <v>0</v>
      </c>
    </row>
    <row r="429" spans="1:24" ht="15.75" hidden="1" customHeight="1">
      <c r="A429" s="867"/>
      <c r="B429" s="895"/>
      <c r="C429" s="868"/>
      <c r="D429" s="896"/>
      <c r="E429" s="866"/>
      <c r="F429" s="887"/>
      <c r="G429" s="866"/>
      <c r="H429" s="370" t="s">
        <v>244</v>
      </c>
      <c r="I429" s="370" t="s">
        <v>244</v>
      </c>
      <c r="J429" s="876"/>
      <c r="K429" s="872"/>
      <c r="L429" s="872"/>
      <c r="M429" s="874"/>
      <c r="N429" s="874"/>
      <c r="O429" s="872"/>
      <c r="P429" s="872"/>
      <c r="Q429" s="874"/>
      <c r="R429" s="874"/>
      <c r="S429" s="872"/>
      <c r="T429" s="874"/>
      <c r="U429" s="874"/>
      <c r="V429" s="872"/>
      <c r="W429" s="874"/>
      <c r="X429" s="874"/>
    </row>
    <row r="430" spans="1:24" ht="15.75" hidden="1" customHeight="1">
      <c r="A430" s="867"/>
      <c r="B430" s="895"/>
      <c r="C430" s="868"/>
      <c r="D430" s="896"/>
      <c r="E430" s="866"/>
      <c r="F430" s="887"/>
      <c r="G430" s="866"/>
      <c r="H430" s="370" t="s">
        <v>244</v>
      </c>
      <c r="I430" s="370" t="s">
        <v>244</v>
      </c>
      <c r="J430" s="370" t="s">
        <v>1</v>
      </c>
      <c r="K430" s="372">
        <f t="shared" ref="K430" si="1041">L430+O430</f>
        <v>0</v>
      </c>
      <c r="L430" s="372">
        <f t="shared" ref="L430" si="1042">M430+N430</f>
        <v>0</v>
      </c>
      <c r="M430" s="373">
        <v>0</v>
      </c>
      <c r="N430" s="373">
        <v>0</v>
      </c>
      <c r="O430" s="372">
        <f t="shared" ref="O430" si="1043">P430+S430+V430</f>
        <v>0</v>
      </c>
      <c r="P430" s="372">
        <f t="shared" ref="P430" si="1044">Q430+R430</f>
        <v>0</v>
      </c>
      <c r="Q430" s="373">
        <v>0</v>
      </c>
      <c r="R430" s="373">
        <v>0</v>
      </c>
      <c r="S430" s="372">
        <f t="shared" ref="S430" si="1045">T430+U430</f>
        <v>0</v>
      </c>
      <c r="T430" s="373">
        <v>0</v>
      </c>
      <c r="U430" s="373">
        <v>0</v>
      </c>
      <c r="V430" s="372">
        <f t="shared" ref="V430" si="1046">W430+X430</f>
        <v>0</v>
      </c>
      <c r="W430" s="373">
        <v>0</v>
      </c>
      <c r="X430" s="373">
        <v>0</v>
      </c>
    </row>
    <row r="431" spans="1:24" ht="15.75" hidden="1" customHeight="1">
      <c r="A431" s="867"/>
      <c r="B431" s="895"/>
      <c r="C431" s="868"/>
      <c r="D431" s="896"/>
      <c r="E431" s="866"/>
      <c r="F431" s="887"/>
      <c r="G431" s="866"/>
      <c r="H431" s="370" t="s">
        <v>244</v>
      </c>
      <c r="I431" s="370" t="s">
        <v>244</v>
      </c>
      <c r="J431" s="875" t="s">
        <v>2</v>
      </c>
      <c r="K431" s="871">
        <f t="shared" ref="K431:X431" si="1047">K428+K430</f>
        <v>24475</v>
      </c>
      <c r="L431" s="871">
        <f t="shared" si="1047"/>
        <v>0</v>
      </c>
      <c r="M431" s="873">
        <f t="shared" si="1047"/>
        <v>0</v>
      </c>
      <c r="N431" s="873">
        <f t="shared" si="1047"/>
        <v>0</v>
      </c>
      <c r="O431" s="871">
        <f t="shared" si="1047"/>
        <v>24475</v>
      </c>
      <c r="P431" s="871">
        <f t="shared" si="1047"/>
        <v>24475</v>
      </c>
      <c r="Q431" s="873">
        <f t="shared" si="1047"/>
        <v>24475</v>
      </c>
      <c r="R431" s="873">
        <f t="shared" si="1047"/>
        <v>0</v>
      </c>
      <c r="S431" s="871">
        <f t="shared" si="1047"/>
        <v>0</v>
      </c>
      <c r="T431" s="873">
        <f t="shared" si="1047"/>
        <v>0</v>
      </c>
      <c r="U431" s="873">
        <f t="shared" si="1047"/>
        <v>0</v>
      </c>
      <c r="V431" s="871">
        <f t="shared" si="1047"/>
        <v>0</v>
      </c>
      <c r="W431" s="873">
        <f t="shared" si="1047"/>
        <v>0</v>
      </c>
      <c r="X431" s="873">
        <f t="shared" si="1047"/>
        <v>0</v>
      </c>
    </row>
    <row r="432" spans="1:24" ht="15.75" hidden="1" customHeight="1">
      <c r="A432" s="867"/>
      <c r="B432" s="895"/>
      <c r="C432" s="868"/>
      <c r="D432" s="896"/>
      <c r="E432" s="866"/>
      <c r="F432" s="888"/>
      <c r="G432" s="866"/>
      <c r="H432" s="370" t="s">
        <v>244</v>
      </c>
      <c r="I432" s="370" t="s">
        <v>244</v>
      </c>
      <c r="J432" s="876"/>
      <c r="K432" s="872"/>
      <c r="L432" s="872"/>
      <c r="M432" s="874"/>
      <c r="N432" s="874"/>
      <c r="O432" s="872"/>
      <c r="P432" s="872"/>
      <c r="Q432" s="874"/>
      <c r="R432" s="874"/>
      <c r="S432" s="872"/>
      <c r="T432" s="874"/>
      <c r="U432" s="874"/>
      <c r="V432" s="872"/>
      <c r="W432" s="874"/>
      <c r="X432" s="874"/>
    </row>
    <row r="433" spans="1:24" ht="15" hidden="1" customHeight="1">
      <c r="A433" s="867">
        <v>6</v>
      </c>
      <c r="B433" s="917" t="s">
        <v>914</v>
      </c>
      <c r="C433" s="868" t="s">
        <v>915</v>
      </c>
      <c r="D433" s="896" t="s">
        <v>916</v>
      </c>
      <c r="E433" s="886" t="s">
        <v>862</v>
      </c>
      <c r="F433" s="886" t="s">
        <v>824</v>
      </c>
      <c r="G433" s="866" t="s">
        <v>876</v>
      </c>
      <c r="H433" s="370" t="s">
        <v>244</v>
      </c>
      <c r="I433" s="370" t="s">
        <v>244</v>
      </c>
      <c r="J433" s="875" t="s">
        <v>0</v>
      </c>
      <c r="K433" s="871">
        <f t="shared" ref="K433" si="1048">L433+O433</f>
        <v>12751</v>
      </c>
      <c r="L433" s="871">
        <f t="shared" ref="L433" si="1049">M433+N433</f>
        <v>0</v>
      </c>
      <c r="M433" s="873">
        <v>0</v>
      </c>
      <c r="N433" s="873">
        <v>0</v>
      </c>
      <c r="O433" s="871">
        <f t="shared" ref="O433" si="1050">P433+S433+V433</f>
        <v>12751</v>
      </c>
      <c r="P433" s="871">
        <f t="shared" ref="P433" si="1051">Q433+R433</f>
        <v>12751</v>
      </c>
      <c r="Q433" s="873">
        <v>12751</v>
      </c>
      <c r="R433" s="873">
        <v>0</v>
      </c>
      <c r="S433" s="871">
        <f t="shared" ref="S433" si="1052">T433+U433</f>
        <v>0</v>
      </c>
      <c r="T433" s="873">
        <v>0</v>
      </c>
      <c r="U433" s="873">
        <v>0</v>
      </c>
      <c r="V433" s="871">
        <f t="shared" ref="V433" si="1053">W433+X433</f>
        <v>0</v>
      </c>
      <c r="W433" s="873">
        <v>0</v>
      </c>
      <c r="X433" s="873">
        <v>0</v>
      </c>
    </row>
    <row r="434" spans="1:24" ht="15" hidden="1" customHeight="1">
      <c r="A434" s="867"/>
      <c r="B434" s="917"/>
      <c r="C434" s="868"/>
      <c r="D434" s="896"/>
      <c r="E434" s="887"/>
      <c r="F434" s="887"/>
      <c r="G434" s="866"/>
      <c r="H434" s="370" t="s">
        <v>244</v>
      </c>
      <c r="I434" s="370" t="s">
        <v>244</v>
      </c>
      <c r="J434" s="876"/>
      <c r="K434" s="872"/>
      <c r="L434" s="872"/>
      <c r="M434" s="874"/>
      <c r="N434" s="874"/>
      <c r="O434" s="872"/>
      <c r="P434" s="872"/>
      <c r="Q434" s="874"/>
      <c r="R434" s="874"/>
      <c r="S434" s="872"/>
      <c r="T434" s="874"/>
      <c r="U434" s="874"/>
      <c r="V434" s="872"/>
      <c r="W434" s="874"/>
      <c r="X434" s="874"/>
    </row>
    <row r="435" spans="1:24" ht="15" hidden="1" customHeight="1">
      <c r="A435" s="867"/>
      <c r="B435" s="917"/>
      <c r="C435" s="868"/>
      <c r="D435" s="896"/>
      <c r="E435" s="887"/>
      <c r="F435" s="887"/>
      <c r="G435" s="866"/>
      <c r="H435" s="370" t="s">
        <v>244</v>
      </c>
      <c r="I435" s="370" t="s">
        <v>244</v>
      </c>
      <c r="J435" s="370" t="s">
        <v>1</v>
      </c>
      <c r="K435" s="372">
        <f t="shared" ref="K435" si="1054">L435+O435</f>
        <v>0</v>
      </c>
      <c r="L435" s="372">
        <f t="shared" ref="L435" si="1055">M435+N435</f>
        <v>0</v>
      </c>
      <c r="M435" s="373">
        <v>0</v>
      </c>
      <c r="N435" s="373">
        <v>0</v>
      </c>
      <c r="O435" s="372">
        <f t="shared" ref="O435" si="1056">P435+S435+V435</f>
        <v>0</v>
      </c>
      <c r="P435" s="372">
        <f t="shared" ref="P435" si="1057">Q435+R435</f>
        <v>0</v>
      </c>
      <c r="Q435" s="373">
        <v>0</v>
      </c>
      <c r="R435" s="373">
        <v>0</v>
      </c>
      <c r="S435" s="372">
        <f t="shared" ref="S435" si="1058">T435+U435</f>
        <v>0</v>
      </c>
      <c r="T435" s="373">
        <v>0</v>
      </c>
      <c r="U435" s="373">
        <v>0</v>
      </c>
      <c r="V435" s="372">
        <f t="shared" ref="V435" si="1059">W435+X435</f>
        <v>0</v>
      </c>
      <c r="W435" s="373">
        <v>0</v>
      </c>
      <c r="X435" s="373">
        <v>0</v>
      </c>
    </row>
    <row r="436" spans="1:24" ht="15" hidden="1" customHeight="1">
      <c r="A436" s="867"/>
      <c r="B436" s="917"/>
      <c r="C436" s="868"/>
      <c r="D436" s="896"/>
      <c r="E436" s="887"/>
      <c r="F436" s="887"/>
      <c r="G436" s="866"/>
      <c r="H436" s="370" t="s">
        <v>244</v>
      </c>
      <c r="I436" s="370" t="s">
        <v>244</v>
      </c>
      <c r="J436" s="875" t="s">
        <v>2</v>
      </c>
      <c r="K436" s="871">
        <f t="shared" ref="K436:X436" si="1060">K433+K435</f>
        <v>12751</v>
      </c>
      <c r="L436" s="871">
        <f t="shared" si="1060"/>
        <v>0</v>
      </c>
      <c r="M436" s="873">
        <f t="shared" si="1060"/>
        <v>0</v>
      </c>
      <c r="N436" s="873">
        <f t="shared" si="1060"/>
        <v>0</v>
      </c>
      <c r="O436" s="871">
        <f t="shared" si="1060"/>
        <v>12751</v>
      </c>
      <c r="P436" s="871">
        <f t="shared" si="1060"/>
        <v>12751</v>
      </c>
      <c r="Q436" s="873">
        <f t="shared" si="1060"/>
        <v>12751</v>
      </c>
      <c r="R436" s="873">
        <f t="shared" si="1060"/>
        <v>0</v>
      </c>
      <c r="S436" s="871">
        <f t="shared" si="1060"/>
        <v>0</v>
      </c>
      <c r="T436" s="873">
        <f t="shared" si="1060"/>
        <v>0</v>
      </c>
      <c r="U436" s="873">
        <f t="shared" si="1060"/>
        <v>0</v>
      </c>
      <c r="V436" s="871">
        <f t="shared" si="1060"/>
        <v>0</v>
      </c>
      <c r="W436" s="873">
        <f t="shared" si="1060"/>
        <v>0</v>
      </c>
      <c r="X436" s="873">
        <f t="shared" si="1060"/>
        <v>0</v>
      </c>
    </row>
    <row r="437" spans="1:24" ht="15" hidden="1" customHeight="1">
      <c r="A437" s="867"/>
      <c r="B437" s="917"/>
      <c r="C437" s="868"/>
      <c r="D437" s="896"/>
      <c r="E437" s="888"/>
      <c r="F437" s="888"/>
      <c r="G437" s="866"/>
      <c r="H437" s="370" t="s">
        <v>244</v>
      </c>
      <c r="I437" s="370" t="s">
        <v>244</v>
      </c>
      <c r="J437" s="876"/>
      <c r="K437" s="872"/>
      <c r="L437" s="872"/>
      <c r="M437" s="874"/>
      <c r="N437" s="874"/>
      <c r="O437" s="872"/>
      <c r="P437" s="872"/>
      <c r="Q437" s="874"/>
      <c r="R437" s="874"/>
      <c r="S437" s="872"/>
      <c r="T437" s="874"/>
      <c r="U437" s="874"/>
      <c r="V437" s="872"/>
      <c r="W437" s="874"/>
      <c r="X437" s="874"/>
    </row>
    <row r="438" spans="1:24" ht="15.75" hidden="1" customHeight="1">
      <c r="A438" s="867">
        <v>14</v>
      </c>
      <c r="B438" s="895" t="s">
        <v>806</v>
      </c>
      <c r="C438" s="868" t="s">
        <v>807</v>
      </c>
      <c r="D438" s="896" t="s">
        <v>917</v>
      </c>
      <c r="E438" s="866" t="s">
        <v>294</v>
      </c>
      <c r="F438" s="866" t="s">
        <v>918</v>
      </c>
      <c r="G438" s="866" t="s">
        <v>876</v>
      </c>
      <c r="H438" s="370" t="s">
        <v>244</v>
      </c>
      <c r="I438" s="370" t="s">
        <v>244</v>
      </c>
      <c r="J438" s="875" t="s">
        <v>0</v>
      </c>
      <c r="K438" s="871">
        <f t="shared" ref="K438" si="1061">L438+O438</f>
        <v>155000</v>
      </c>
      <c r="L438" s="871">
        <f t="shared" ref="L438" si="1062">M438+N438</f>
        <v>0</v>
      </c>
      <c r="M438" s="873">
        <v>0</v>
      </c>
      <c r="N438" s="873">
        <v>0</v>
      </c>
      <c r="O438" s="871">
        <f t="shared" ref="O438" si="1063">P438+S438+V438</f>
        <v>155000</v>
      </c>
      <c r="P438" s="871">
        <f t="shared" ref="P438" si="1064">Q438+R438</f>
        <v>155000</v>
      </c>
      <c r="Q438" s="873">
        <v>155000</v>
      </c>
      <c r="R438" s="873">
        <v>0</v>
      </c>
      <c r="S438" s="871">
        <f t="shared" ref="S438" si="1065">T438+U438</f>
        <v>0</v>
      </c>
      <c r="T438" s="873">
        <v>0</v>
      </c>
      <c r="U438" s="873">
        <v>0</v>
      </c>
      <c r="V438" s="871">
        <f t="shared" ref="V438" si="1066">W438+X438</f>
        <v>0</v>
      </c>
      <c r="W438" s="873">
        <v>0</v>
      </c>
      <c r="X438" s="873">
        <v>0</v>
      </c>
    </row>
    <row r="439" spans="1:24" ht="15.75" hidden="1" customHeight="1">
      <c r="A439" s="867"/>
      <c r="B439" s="895"/>
      <c r="C439" s="868"/>
      <c r="D439" s="896"/>
      <c r="E439" s="866"/>
      <c r="F439" s="866"/>
      <c r="G439" s="866"/>
      <c r="H439" s="370" t="s">
        <v>244</v>
      </c>
      <c r="I439" s="370" t="s">
        <v>244</v>
      </c>
      <c r="J439" s="876"/>
      <c r="K439" s="872"/>
      <c r="L439" s="872"/>
      <c r="M439" s="874"/>
      <c r="N439" s="874"/>
      <c r="O439" s="872"/>
      <c r="P439" s="872"/>
      <c r="Q439" s="874"/>
      <c r="R439" s="874"/>
      <c r="S439" s="872"/>
      <c r="T439" s="874"/>
      <c r="U439" s="874"/>
      <c r="V439" s="872"/>
      <c r="W439" s="874"/>
      <c r="X439" s="874"/>
    </row>
    <row r="440" spans="1:24" ht="15.75" hidden="1" customHeight="1">
      <c r="A440" s="867"/>
      <c r="B440" s="895"/>
      <c r="C440" s="868"/>
      <c r="D440" s="896"/>
      <c r="E440" s="866"/>
      <c r="F440" s="866"/>
      <c r="G440" s="866"/>
      <c r="H440" s="370" t="s">
        <v>244</v>
      </c>
      <c r="I440" s="370" t="s">
        <v>244</v>
      </c>
      <c r="J440" s="370" t="s">
        <v>1</v>
      </c>
      <c r="K440" s="372">
        <f t="shared" ref="K440" si="1067">L440+O440</f>
        <v>0</v>
      </c>
      <c r="L440" s="372">
        <f t="shared" ref="L440" si="1068">M440+N440</f>
        <v>0</v>
      </c>
      <c r="M440" s="373">
        <v>0</v>
      </c>
      <c r="N440" s="373">
        <v>0</v>
      </c>
      <c r="O440" s="372">
        <f t="shared" ref="O440" si="1069">P440+S440+V440</f>
        <v>0</v>
      </c>
      <c r="P440" s="372">
        <f t="shared" ref="P440" si="1070">Q440+R440</f>
        <v>0</v>
      </c>
      <c r="Q440" s="373">
        <v>0</v>
      </c>
      <c r="R440" s="373">
        <v>0</v>
      </c>
      <c r="S440" s="372">
        <f t="shared" ref="S440" si="1071">T440+U440</f>
        <v>0</v>
      </c>
      <c r="T440" s="373">
        <v>0</v>
      </c>
      <c r="U440" s="373">
        <v>0</v>
      </c>
      <c r="V440" s="372">
        <f t="shared" ref="V440" si="1072">W440+X440</f>
        <v>0</v>
      </c>
      <c r="W440" s="373">
        <v>0</v>
      </c>
      <c r="X440" s="373">
        <v>0</v>
      </c>
    </row>
    <row r="441" spans="1:24" ht="15.75" hidden="1" customHeight="1">
      <c r="A441" s="867"/>
      <c r="B441" s="895"/>
      <c r="C441" s="868"/>
      <c r="D441" s="896"/>
      <c r="E441" s="866"/>
      <c r="F441" s="866"/>
      <c r="G441" s="866"/>
      <c r="H441" s="370" t="s">
        <v>244</v>
      </c>
      <c r="I441" s="370" t="s">
        <v>244</v>
      </c>
      <c r="J441" s="875" t="s">
        <v>2</v>
      </c>
      <c r="K441" s="871">
        <f t="shared" ref="K441:X441" si="1073">K438+K440</f>
        <v>155000</v>
      </c>
      <c r="L441" s="871">
        <f t="shared" si="1073"/>
        <v>0</v>
      </c>
      <c r="M441" s="873">
        <f t="shared" si="1073"/>
        <v>0</v>
      </c>
      <c r="N441" s="873">
        <f t="shared" si="1073"/>
        <v>0</v>
      </c>
      <c r="O441" s="871">
        <f t="shared" si="1073"/>
        <v>155000</v>
      </c>
      <c r="P441" s="871">
        <f t="shared" si="1073"/>
        <v>155000</v>
      </c>
      <c r="Q441" s="873">
        <f t="shared" si="1073"/>
        <v>155000</v>
      </c>
      <c r="R441" s="873">
        <f t="shared" si="1073"/>
        <v>0</v>
      </c>
      <c r="S441" s="871">
        <f t="shared" si="1073"/>
        <v>0</v>
      </c>
      <c r="T441" s="873">
        <f t="shared" si="1073"/>
        <v>0</v>
      </c>
      <c r="U441" s="873">
        <f t="shared" si="1073"/>
        <v>0</v>
      </c>
      <c r="V441" s="871">
        <f t="shared" si="1073"/>
        <v>0</v>
      </c>
      <c r="W441" s="873">
        <f t="shared" si="1073"/>
        <v>0</v>
      </c>
      <c r="X441" s="873">
        <f t="shared" si="1073"/>
        <v>0</v>
      </c>
    </row>
    <row r="442" spans="1:24" ht="15.75" hidden="1" customHeight="1">
      <c r="A442" s="867"/>
      <c r="B442" s="895"/>
      <c r="C442" s="868"/>
      <c r="D442" s="896"/>
      <c r="E442" s="866"/>
      <c r="F442" s="866"/>
      <c r="G442" s="866"/>
      <c r="H442" s="370" t="s">
        <v>244</v>
      </c>
      <c r="I442" s="370" t="s">
        <v>244</v>
      </c>
      <c r="J442" s="876"/>
      <c r="K442" s="872"/>
      <c r="L442" s="872"/>
      <c r="M442" s="874"/>
      <c r="N442" s="874"/>
      <c r="O442" s="872"/>
      <c r="P442" s="872"/>
      <c r="Q442" s="874"/>
      <c r="R442" s="874"/>
      <c r="S442" s="872"/>
      <c r="T442" s="874"/>
      <c r="U442" s="874"/>
      <c r="V442" s="872"/>
      <c r="W442" s="874"/>
      <c r="X442" s="874"/>
    </row>
    <row r="443" spans="1:24" ht="15.75" hidden="1" customHeight="1">
      <c r="A443" s="867">
        <v>15</v>
      </c>
      <c r="B443" s="895" t="s">
        <v>919</v>
      </c>
      <c r="C443" s="868" t="s">
        <v>807</v>
      </c>
      <c r="D443" s="896" t="s">
        <v>920</v>
      </c>
      <c r="E443" s="866" t="s">
        <v>294</v>
      </c>
      <c r="F443" s="866" t="s">
        <v>921</v>
      </c>
      <c r="G443" s="866" t="s">
        <v>876</v>
      </c>
      <c r="H443" s="370" t="s">
        <v>244</v>
      </c>
      <c r="I443" s="370" t="s">
        <v>244</v>
      </c>
      <c r="J443" s="875" t="s">
        <v>0</v>
      </c>
      <c r="K443" s="871">
        <f t="shared" ref="K443" si="1074">L443+O443</f>
        <v>740000</v>
      </c>
      <c r="L443" s="871">
        <f t="shared" ref="L443" si="1075">M443+N443</f>
        <v>0</v>
      </c>
      <c r="M443" s="873">
        <v>0</v>
      </c>
      <c r="N443" s="873">
        <v>0</v>
      </c>
      <c r="O443" s="871">
        <f t="shared" ref="O443" si="1076">P443+S443+V443</f>
        <v>740000</v>
      </c>
      <c r="P443" s="871">
        <f t="shared" ref="P443" si="1077">Q443+R443</f>
        <v>740000</v>
      </c>
      <c r="Q443" s="873">
        <v>740000</v>
      </c>
      <c r="R443" s="873">
        <v>0</v>
      </c>
      <c r="S443" s="871">
        <f t="shared" ref="S443" si="1078">T443+U443</f>
        <v>0</v>
      </c>
      <c r="T443" s="873">
        <v>0</v>
      </c>
      <c r="U443" s="873">
        <v>0</v>
      </c>
      <c r="V443" s="871">
        <f t="shared" ref="V443" si="1079">W443+X443</f>
        <v>0</v>
      </c>
      <c r="W443" s="873">
        <v>0</v>
      </c>
      <c r="X443" s="873">
        <v>0</v>
      </c>
    </row>
    <row r="444" spans="1:24" ht="15.75" hidden="1" customHeight="1">
      <c r="A444" s="867"/>
      <c r="B444" s="895"/>
      <c r="C444" s="868"/>
      <c r="D444" s="896"/>
      <c r="E444" s="866"/>
      <c r="F444" s="866"/>
      <c r="G444" s="866"/>
      <c r="H444" s="370" t="s">
        <v>244</v>
      </c>
      <c r="I444" s="370" t="s">
        <v>244</v>
      </c>
      <c r="J444" s="876"/>
      <c r="K444" s="872"/>
      <c r="L444" s="872"/>
      <c r="M444" s="874"/>
      <c r="N444" s="874"/>
      <c r="O444" s="872"/>
      <c r="P444" s="872"/>
      <c r="Q444" s="874"/>
      <c r="R444" s="874"/>
      <c r="S444" s="872"/>
      <c r="T444" s="874"/>
      <c r="U444" s="874"/>
      <c r="V444" s="872"/>
      <c r="W444" s="874"/>
      <c r="X444" s="874"/>
    </row>
    <row r="445" spans="1:24" ht="15.75" hidden="1" customHeight="1">
      <c r="A445" s="867"/>
      <c r="B445" s="895"/>
      <c r="C445" s="868"/>
      <c r="D445" s="896"/>
      <c r="E445" s="866"/>
      <c r="F445" s="866"/>
      <c r="G445" s="866"/>
      <c r="H445" s="370" t="s">
        <v>244</v>
      </c>
      <c r="I445" s="370" t="s">
        <v>244</v>
      </c>
      <c r="J445" s="370" t="s">
        <v>1</v>
      </c>
      <c r="K445" s="372">
        <f t="shared" ref="K445" si="1080">L445+O445</f>
        <v>0</v>
      </c>
      <c r="L445" s="372">
        <f t="shared" ref="L445" si="1081">M445+N445</f>
        <v>0</v>
      </c>
      <c r="M445" s="373">
        <v>0</v>
      </c>
      <c r="N445" s="373">
        <v>0</v>
      </c>
      <c r="O445" s="372">
        <f t="shared" ref="O445" si="1082">P445+S445+V445</f>
        <v>0</v>
      </c>
      <c r="P445" s="372">
        <f t="shared" ref="P445" si="1083">Q445+R445</f>
        <v>0</v>
      </c>
      <c r="Q445" s="373">
        <v>0</v>
      </c>
      <c r="R445" s="373">
        <v>0</v>
      </c>
      <c r="S445" s="372">
        <f t="shared" ref="S445" si="1084">T445+U445</f>
        <v>0</v>
      </c>
      <c r="T445" s="373">
        <v>0</v>
      </c>
      <c r="U445" s="373">
        <v>0</v>
      </c>
      <c r="V445" s="372">
        <f t="shared" ref="V445" si="1085">W445+X445</f>
        <v>0</v>
      </c>
      <c r="W445" s="373">
        <v>0</v>
      </c>
      <c r="X445" s="373">
        <v>0</v>
      </c>
    </row>
    <row r="446" spans="1:24" ht="15.75" hidden="1" customHeight="1">
      <c r="A446" s="867"/>
      <c r="B446" s="895"/>
      <c r="C446" s="868"/>
      <c r="D446" s="896"/>
      <c r="E446" s="866"/>
      <c r="F446" s="866"/>
      <c r="G446" s="866"/>
      <c r="H446" s="370" t="s">
        <v>244</v>
      </c>
      <c r="I446" s="370" t="s">
        <v>244</v>
      </c>
      <c r="J446" s="875" t="s">
        <v>2</v>
      </c>
      <c r="K446" s="871">
        <f t="shared" ref="K446:X446" si="1086">K443+K445</f>
        <v>740000</v>
      </c>
      <c r="L446" s="871">
        <f t="shared" si="1086"/>
        <v>0</v>
      </c>
      <c r="M446" s="873">
        <f t="shared" si="1086"/>
        <v>0</v>
      </c>
      <c r="N446" s="873">
        <f t="shared" si="1086"/>
        <v>0</v>
      </c>
      <c r="O446" s="871">
        <f t="shared" si="1086"/>
        <v>740000</v>
      </c>
      <c r="P446" s="871">
        <f t="shared" si="1086"/>
        <v>740000</v>
      </c>
      <c r="Q446" s="873">
        <f t="shared" si="1086"/>
        <v>740000</v>
      </c>
      <c r="R446" s="873">
        <f t="shared" si="1086"/>
        <v>0</v>
      </c>
      <c r="S446" s="871">
        <f t="shared" si="1086"/>
        <v>0</v>
      </c>
      <c r="T446" s="873">
        <f t="shared" si="1086"/>
        <v>0</v>
      </c>
      <c r="U446" s="873">
        <f t="shared" si="1086"/>
        <v>0</v>
      </c>
      <c r="V446" s="871">
        <f t="shared" si="1086"/>
        <v>0</v>
      </c>
      <c r="W446" s="873">
        <f t="shared" si="1086"/>
        <v>0</v>
      </c>
      <c r="X446" s="873">
        <f t="shared" si="1086"/>
        <v>0</v>
      </c>
    </row>
    <row r="447" spans="1:24" ht="15.75" hidden="1" customHeight="1">
      <c r="A447" s="867"/>
      <c r="B447" s="895"/>
      <c r="C447" s="868"/>
      <c r="D447" s="896"/>
      <c r="E447" s="866"/>
      <c r="F447" s="866"/>
      <c r="G447" s="866"/>
      <c r="H447" s="370" t="s">
        <v>244</v>
      </c>
      <c r="I447" s="370" t="s">
        <v>244</v>
      </c>
      <c r="J447" s="876"/>
      <c r="K447" s="872"/>
      <c r="L447" s="872"/>
      <c r="M447" s="874"/>
      <c r="N447" s="874"/>
      <c r="O447" s="872"/>
      <c r="P447" s="872"/>
      <c r="Q447" s="874"/>
      <c r="R447" s="874"/>
      <c r="S447" s="872"/>
      <c r="T447" s="874"/>
      <c r="U447" s="874"/>
      <c r="V447" s="872"/>
      <c r="W447" s="874"/>
      <c r="X447" s="874"/>
    </row>
    <row r="448" spans="1:24" ht="15.75" hidden="1" customHeight="1">
      <c r="A448" s="867">
        <v>7</v>
      </c>
      <c r="B448" s="895" t="s">
        <v>660</v>
      </c>
      <c r="C448" s="868" t="s">
        <v>815</v>
      </c>
      <c r="D448" s="896" t="s">
        <v>922</v>
      </c>
      <c r="E448" s="866" t="s">
        <v>294</v>
      </c>
      <c r="F448" s="866" t="s">
        <v>923</v>
      </c>
      <c r="G448" s="866" t="s">
        <v>876</v>
      </c>
      <c r="H448" s="370" t="s">
        <v>244</v>
      </c>
      <c r="I448" s="370" t="s">
        <v>244</v>
      </c>
      <c r="J448" s="875" t="s">
        <v>0</v>
      </c>
      <c r="K448" s="871">
        <f t="shared" ref="K448" si="1087">L448+O448</f>
        <v>15525</v>
      </c>
      <c r="L448" s="871">
        <f t="shared" ref="L448" si="1088">M448+N448</f>
        <v>0</v>
      </c>
      <c r="M448" s="873">
        <v>0</v>
      </c>
      <c r="N448" s="873">
        <v>0</v>
      </c>
      <c r="O448" s="871">
        <f t="shared" ref="O448" si="1089">P448+S448+V448</f>
        <v>15525</v>
      </c>
      <c r="P448" s="871">
        <f t="shared" ref="P448" si="1090">Q448+R448</f>
        <v>15525</v>
      </c>
      <c r="Q448" s="873">
        <v>15525</v>
      </c>
      <c r="R448" s="873">
        <v>0</v>
      </c>
      <c r="S448" s="871">
        <f t="shared" ref="S448" si="1091">T448+U448</f>
        <v>0</v>
      </c>
      <c r="T448" s="873">
        <v>0</v>
      </c>
      <c r="U448" s="873">
        <v>0</v>
      </c>
      <c r="V448" s="871">
        <f t="shared" ref="V448" si="1092">W448+X448</f>
        <v>0</v>
      </c>
      <c r="W448" s="873">
        <v>0</v>
      </c>
      <c r="X448" s="873">
        <v>0</v>
      </c>
    </row>
    <row r="449" spans="1:24" ht="15.75" hidden="1" customHeight="1">
      <c r="A449" s="867"/>
      <c r="B449" s="895"/>
      <c r="C449" s="868"/>
      <c r="D449" s="896"/>
      <c r="E449" s="866"/>
      <c r="F449" s="866"/>
      <c r="G449" s="866"/>
      <c r="H449" s="370" t="s">
        <v>244</v>
      </c>
      <c r="I449" s="370" t="s">
        <v>244</v>
      </c>
      <c r="J449" s="876"/>
      <c r="K449" s="872"/>
      <c r="L449" s="872"/>
      <c r="M449" s="874"/>
      <c r="N449" s="874"/>
      <c r="O449" s="872"/>
      <c r="P449" s="872"/>
      <c r="Q449" s="874"/>
      <c r="R449" s="874"/>
      <c r="S449" s="872"/>
      <c r="T449" s="874"/>
      <c r="U449" s="874"/>
      <c r="V449" s="872"/>
      <c r="W449" s="874"/>
      <c r="X449" s="874"/>
    </row>
    <row r="450" spans="1:24" ht="15.75" hidden="1" customHeight="1">
      <c r="A450" s="867"/>
      <c r="B450" s="895"/>
      <c r="C450" s="868"/>
      <c r="D450" s="896"/>
      <c r="E450" s="866"/>
      <c r="F450" s="866"/>
      <c r="G450" s="866"/>
      <c r="H450" s="370" t="s">
        <v>244</v>
      </c>
      <c r="I450" s="370" t="s">
        <v>244</v>
      </c>
      <c r="J450" s="370" t="s">
        <v>1</v>
      </c>
      <c r="K450" s="372">
        <f t="shared" ref="K450" si="1093">L450+O450</f>
        <v>0</v>
      </c>
      <c r="L450" s="372">
        <f t="shared" ref="L450" si="1094">M450+N450</f>
        <v>0</v>
      </c>
      <c r="M450" s="373">
        <v>0</v>
      </c>
      <c r="N450" s="373">
        <v>0</v>
      </c>
      <c r="O450" s="372">
        <f t="shared" ref="O450" si="1095">P450+S450+V450</f>
        <v>0</v>
      </c>
      <c r="P450" s="372">
        <f t="shared" ref="P450" si="1096">Q450+R450</f>
        <v>0</v>
      </c>
      <c r="Q450" s="373">
        <v>0</v>
      </c>
      <c r="R450" s="373">
        <v>0</v>
      </c>
      <c r="S450" s="372">
        <f t="shared" ref="S450" si="1097">T450+U450</f>
        <v>0</v>
      </c>
      <c r="T450" s="373">
        <v>0</v>
      </c>
      <c r="U450" s="373">
        <v>0</v>
      </c>
      <c r="V450" s="372">
        <f t="shared" ref="V450" si="1098">W450+X450</f>
        <v>0</v>
      </c>
      <c r="W450" s="373">
        <v>0</v>
      </c>
      <c r="X450" s="373">
        <v>0</v>
      </c>
    </row>
    <row r="451" spans="1:24" ht="15.75" hidden="1" customHeight="1">
      <c r="A451" s="867"/>
      <c r="B451" s="895"/>
      <c r="C451" s="868"/>
      <c r="D451" s="896"/>
      <c r="E451" s="866"/>
      <c r="F451" s="866"/>
      <c r="G451" s="866"/>
      <c r="H451" s="370" t="s">
        <v>244</v>
      </c>
      <c r="I451" s="370" t="s">
        <v>244</v>
      </c>
      <c r="J451" s="875" t="s">
        <v>2</v>
      </c>
      <c r="K451" s="871">
        <f t="shared" ref="K451:X451" si="1099">K448+K450</f>
        <v>15525</v>
      </c>
      <c r="L451" s="871">
        <f t="shared" si="1099"/>
        <v>0</v>
      </c>
      <c r="M451" s="873">
        <f t="shared" si="1099"/>
        <v>0</v>
      </c>
      <c r="N451" s="873">
        <f t="shared" si="1099"/>
        <v>0</v>
      </c>
      <c r="O451" s="871">
        <f t="shared" si="1099"/>
        <v>15525</v>
      </c>
      <c r="P451" s="871">
        <f t="shared" si="1099"/>
        <v>15525</v>
      </c>
      <c r="Q451" s="873">
        <f t="shared" si="1099"/>
        <v>15525</v>
      </c>
      <c r="R451" s="873">
        <f t="shared" si="1099"/>
        <v>0</v>
      </c>
      <c r="S451" s="871">
        <f t="shared" si="1099"/>
        <v>0</v>
      </c>
      <c r="T451" s="873">
        <f t="shared" si="1099"/>
        <v>0</v>
      </c>
      <c r="U451" s="873">
        <f t="shared" si="1099"/>
        <v>0</v>
      </c>
      <c r="V451" s="871">
        <f t="shared" si="1099"/>
        <v>0</v>
      </c>
      <c r="W451" s="873">
        <f t="shared" si="1099"/>
        <v>0</v>
      </c>
      <c r="X451" s="873">
        <f t="shared" si="1099"/>
        <v>0</v>
      </c>
    </row>
    <row r="452" spans="1:24" ht="15.75" hidden="1" customHeight="1">
      <c r="A452" s="867"/>
      <c r="B452" s="895"/>
      <c r="C452" s="868"/>
      <c r="D452" s="896"/>
      <c r="E452" s="866"/>
      <c r="F452" s="866"/>
      <c r="G452" s="866"/>
      <c r="H452" s="370" t="s">
        <v>244</v>
      </c>
      <c r="I452" s="370" t="s">
        <v>244</v>
      </c>
      <c r="J452" s="876"/>
      <c r="K452" s="872"/>
      <c r="L452" s="872"/>
      <c r="M452" s="874"/>
      <c r="N452" s="874"/>
      <c r="O452" s="872"/>
      <c r="P452" s="872"/>
      <c r="Q452" s="874"/>
      <c r="R452" s="874"/>
      <c r="S452" s="872"/>
      <c r="T452" s="874"/>
      <c r="U452" s="874"/>
      <c r="V452" s="872"/>
      <c r="W452" s="874"/>
      <c r="X452" s="874"/>
    </row>
    <row r="453" spans="1:24" ht="15.75" hidden="1" customHeight="1">
      <c r="A453" s="867">
        <v>9</v>
      </c>
      <c r="B453" s="917" t="s">
        <v>924</v>
      </c>
      <c r="C453" s="868" t="s">
        <v>810</v>
      </c>
      <c r="D453" s="896" t="s">
        <v>925</v>
      </c>
      <c r="E453" s="866" t="s">
        <v>294</v>
      </c>
      <c r="F453" s="866" t="s">
        <v>926</v>
      </c>
      <c r="G453" s="866" t="s">
        <v>876</v>
      </c>
      <c r="H453" s="370" t="s">
        <v>244</v>
      </c>
      <c r="I453" s="370" t="s">
        <v>244</v>
      </c>
      <c r="J453" s="875" t="s">
        <v>0</v>
      </c>
      <c r="K453" s="871">
        <f t="shared" ref="K453" si="1100">L453+O453</f>
        <v>663368</v>
      </c>
      <c r="L453" s="871">
        <f t="shared" ref="L453" si="1101">M453+N453</f>
        <v>0</v>
      </c>
      <c r="M453" s="873">
        <v>0</v>
      </c>
      <c r="N453" s="873">
        <v>0</v>
      </c>
      <c r="O453" s="871">
        <f t="shared" ref="O453" si="1102">P453+S453+V453</f>
        <v>663368</v>
      </c>
      <c r="P453" s="871">
        <f t="shared" ref="P453" si="1103">Q453+R453</f>
        <v>663368</v>
      </c>
      <c r="Q453" s="873">
        <v>655000</v>
      </c>
      <c r="R453" s="873">
        <v>8368</v>
      </c>
      <c r="S453" s="871">
        <f t="shared" ref="S453" si="1104">T453+U453</f>
        <v>0</v>
      </c>
      <c r="T453" s="873">
        <v>0</v>
      </c>
      <c r="U453" s="873">
        <v>0</v>
      </c>
      <c r="V453" s="871">
        <f t="shared" ref="V453" si="1105">W453+X453</f>
        <v>0</v>
      </c>
      <c r="W453" s="873">
        <v>0</v>
      </c>
      <c r="X453" s="873">
        <v>0</v>
      </c>
    </row>
    <row r="454" spans="1:24" ht="15.75" hidden="1" customHeight="1">
      <c r="A454" s="867"/>
      <c r="B454" s="917"/>
      <c r="C454" s="868"/>
      <c r="D454" s="896"/>
      <c r="E454" s="866"/>
      <c r="F454" s="866"/>
      <c r="G454" s="866"/>
      <c r="H454" s="370" t="s">
        <v>244</v>
      </c>
      <c r="I454" s="370" t="s">
        <v>244</v>
      </c>
      <c r="J454" s="876"/>
      <c r="K454" s="872"/>
      <c r="L454" s="872"/>
      <c r="M454" s="874"/>
      <c r="N454" s="874"/>
      <c r="O454" s="872"/>
      <c r="P454" s="872"/>
      <c r="Q454" s="874"/>
      <c r="R454" s="874"/>
      <c r="S454" s="872"/>
      <c r="T454" s="874"/>
      <c r="U454" s="874"/>
      <c r="V454" s="872"/>
      <c r="W454" s="874"/>
      <c r="X454" s="874"/>
    </row>
    <row r="455" spans="1:24" ht="15.75" hidden="1" customHeight="1">
      <c r="A455" s="867"/>
      <c r="B455" s="917"/>
      <c r="C455" s="868"/>
      <c r="D455" s="896"/>
      <c r="E455" s="866"/>
      <c r="F455" s="866"/>
      <c r="G455" s="866"/>
      <c r="H455" s="370" t="s">
        <v>244</v>
      </c>
      <c r="I455" s="370" t="s">
        <v>244</v>
      </c>
      <c r="J455" s="370" t="s">
        <v>1</v>
      </c>
      <c r="K455" s="372">
        <f t="shared" ref="K455" si="1106">L455+O455</f>
        <v>0</v>
      </c>
      <c r="L455" s="372">
        <f t="shared" ref="L455" si="1107">M455+N455</f>
        <v>0</v>
      </c>
      <c r="M455" s="373">
        <v>0</v>
      </c>
      <c r="N455" s="373">
        <v>0</v>
      </c>
      <c r="O455" s="372">
        <f t="shared" ref="O455" si="1108">P455+S455+V455</f>
        <v>0</v>
      </c>
      <c r="P455" s="372">
        <f t="shared" ref="P455" si="1109">Q455+R455</f>
        <v>0</v>
      </c>
      <c r="Q455" s="373">
        <v>0</v>
      </c>
      <c r="R455" s="373">
        <v>0</v>
      </c>
      <c r="S455" s="372">
        <f t="shared" ref="S455" si="1110">T455+U455</f>
        <v>0</v>
      </c>
      <c r="T455" s="373">
        <v>0</v>
      </c>
      <c r="U455" s="373">
        <v>0</v>
      </c>
      <c r="V455" s="372">
        <f t="shared" ref="V455" si="1111">W455+X455</f>
        <v>0</v>
      </c>
      <c r="W455" s="373">
        <v>0</v>
      </c>
      <c r="X455" s="373">
        <v>0</v>
      </c>
    </row>
    <row r="456" spans="1:24" ht="15.75" hidden="1" customHeight="1">
      <c r="A456" s="867"/>
      <c r="B456" s="917"/>
      <c r="C456" s="868"/>
      <c r="D456" s="896"/>
      <c r="E456" s="866"/>
      <c r="F456" s="866"/>
      <c r="G456" s="866"/>
      <c r="H456" s="370" t="s">
        <v>244</v>
      </c>
      <c r="I456" s="370" t="s">
        <v>244</v>
      </c>
      <c r="J456" s="875" t="s">
        <v>2</v>
      </c>
      <c r="K456" s="871">
        <f t="shared" ref="K456:X456" si="1112">K453+K455</f>
        <v>663368</v>
      </c>
      <c r="L456" s="871">
        <f t="shared" si="1112"/>
        <v>0</v>
      </c>
      <c r="M456" s="873">
        <f t="shared" si="1112"/>
        <v>0</v>
      </c>
      <c r="N456" s="873">
        <f t="shared" si="1112"/>
        <v>0</v>
      </c>
      <c r="O456" s="871">
        <f t="shared" si="1112"/>
        <v>663368</v>
      </c>
      <c r="P456" s="871">
        <f t="shared" si="1112"/>
        <v>663368</v>
      </c>
      <c r="Q456" s="873">
        <f t="shared" si="1112"/>
        <v>655000</v>
      </c>
      <c r="R456" s="873">
        <f t="shared" si="1112"/>
        <v>8368</v>
      </c>
      <c r="S456" s="871">
        <f t="shared" si="1112"/>
        <v>0</v>
      </c>
      <c r="T456" s="873">
        <f t="shared" si="1112"/>
        <v>0</v>
      </c>
      <c r="U456" s="873">
        <f t="shared" si="1112"/>
        <v>0</v>
      </c>
      <c r="V456" s="871">
        <f t="shared" si="1112"/>
        <v>0</v>
      </c>
      <c r="W456" s="873">
        <f t="shared" si="1112"/>
        <v>0</v>
      </c>
      <c r="X456" s="873">
        <f t="shared" si="1112"/>
        <v>0</v>
      </c>
    </row>
    <row r="457" spans="1:24" ht="15.75" hidden="1" customHeight="1">
      <c r="A457" s="867"/>
      <c r="B457" s="917"/>
      <c r="C457" s="868"/>
      <c r="D457" s="896"/>
      <c r="E457" s="866"/>
      <c r="F457" s="866"/>
      <c r="G457" s="866"/>
      <c r="H457" s="370" t="s">
        <v>244</v>
      </c>
      <c r="I457" s="370" t="s">
        <v>244</v>
      </c>
      <c r="J457" s="876"/>
      <c r="K457" s="872"/>
      <c r="L457" s="872"/>
      <c r="M457" s="874"/>
      <c r="N457" s="874"/>
      <c r="O457" s="872"/>
      <c r="P457" s="872"/>
      <c r="Q457" s="874"/>
      <c r="R457" s="874"/>
      <c r="S457" s="872"/>
      <c r="T457" s="874"/>
      <c r="U457" s="874"/>
      <c r="V457" s="872"/>
      <c r="W457" s="874"/>
      <c r="X457" s="874"/>
    </row>
    <row r="458" spans="1:24" ht="14.25" hidden="1" customHeight="1">
      <c r="A458" s="877">
        <v>17</v>
      </c>
      <c r="B458" s="911" t="s">
        <v>814</v>
      </c>
      <c r="C458" s="889" t="s">
        <v>815</v>
      </c>
      <c r="D458" s="914" t="s">
        <v>927</v>
      </c>
      <c r="E458" s="886" t="s">
        <v>294</v>
      </c>
      <c r="F458" s="886" t="s">
        <v>918</v>
      </c>
      <c r="G458" s="886" t="s">
        <v>876</v>
      </c>
      <c r="H458" s="370" t="s">
        <v>244</v>
      </c>
      <c r="I458" s="370" t="s">
        <v>244</v>
      </c>
      <c r="J458" s="875" t="s">
        <v>0</v>
      </c>
      <c r="K458" s="871">
        <f t="shared" ref="K458" si="1113">L458+O458</f>
        <v>70000</v>
      </c>
      <c r="L458" s="871">
        <f t="shared" ref="L458" si="1114">M458+N458</f>
        <v>0</v>
      </c>
      <c r="M458" s="873">
        <v>0</v>
      </c>
      <c r="N458" s="873">
        <v>0</v>
      </c>
      <c r="O458" s="871">
        <f t="shared" ref="O458" si="1115">P458+S458+V458</f>
        <v>70000</v>
      </c>
      <c r="P458" s="871">
        <f t="shared" ref="P458" si="1116">Q458+R458</f>
        <v>70000</v>
      </c>
      <c r="Q458" s="873">
        <v>70000</v>
      </c>
      <c r="R458" s="873">
        <v>0</v>
      </c>
      <c r="S458" s="871">
        <f t="shared" ref="S458" si="1117">T458+U458</f>
        <v>0</v>
      </c>
      <c r="T458" s="873">
        <v>0</v>
      </c>
      <c r="U458" s="873">
        <v>0</v>
      </c>
      <c r="V458" s="871">
        <f t="shared" ref="V458" si="1118">W458+X458</f>
        <v>0</v>
      </c>
      <c r="W458" s="873">
        <v>0</v>
      </c>
      <c r="X458" s="873">
        <v>0</v>
      </c>
    </row>
    <row r="459" spans="1:24" ht="14.25" hidden="1" customHeight="1">
      <c r="A459" s="878"/>
      <c r="B459" s="912"/>
      <c r="C459" s="881"/>
      <c r="D459" s="915"/>
      <c r="E459" s="887"/>
      <c r="F459" s="887"/>
      <c r="G459" s="887"/>
      <c r="H459" s="370" t="s">
        <v>244</v>
      </c>
      <c r="I459" s="370" t="s">
        <v>244</v>
      </c>
      <c r="J459" s="876"/>
      <c r="K459" s="872"/>
      <c r="L459" s="872"/>
      <c r="M459" s="874"/>
      <c r="N459" s="874"/>
      <c r="O459" s="872"/>
      <c r="P459" s="872"/>
      <c r="Q459" s="874"/>
      <c r="R459" s="874"/>
      <c r="S459" s="872"/>
      <c r="T459" s="874"/>
      <c r="U459" s="874"/>
      <c r="V459" s="872"/>
      <c r="W459" s="874"/>
      <c r="X459" s="874"/>
    </row>
    <row r="460" spans="1:24" ht="14.25" hidden="1" customHeight="1">
      <c r="A460" s="878"/>
      <c r="B460" s="912"/>
      <c r="C460" s="881"/>
      <c r="D460" s="915"/>
      <c r="E460" s="887"/>
      <c r="F460" s="887"/>
      <c r="G460" s="887"/>
      <c r="H460" s="370" t="s">
        <v>244</v>
      </c>
      <c r="I460" s="370" t="s">
        <v>244</v>
      </c>
      <c r="J460" s="370" t="s">
        <v>1</v>
      </c>
      <c r="K460" s="372">
        <f t="shared" ref="K460" si="1119">L460+O460</f>
        <v>0</v>
      </c>
      <c r="L460" s="372">
        <f t="shared" ref="L460" si="1120">M460+N460</f>
        <v>0</v>
      </c>
      <c r="M460" s="373">
        <v>0</v>
      </c>
      <c r="N460" s="373">
        <v>0</v>
      </c>
      <c r="O460" s="372">
        <f t="shared" ref="O460" si="1121">P460+S460+V460</f>
        <v>0</v>
      </c>
      <c r="P460" s="372">
        <f t="shared" ref="P460" si="1122">Q460+R460</f>
        <v>0</v>
      </c>
      <c r="Q460" s="373">
        <v>0</v>
      </c>
      <c r="R460" s="373">
        <v>0</v>
      </c>
      <c r="S460" s="372">
        <f t="shared" ref="S460" si="1123">T460+U460</f>
        <v>0</v>
      </c>
      <c r="T460" s="373">
        <v>0</v>
      </c>
      <c r="U460" s="373">
        <v>0</v>
      </c>
      <c r="V460" s="372">
        <f t="shared" ref="V460" si="1124">W460+X460</f>
        <v>0</v>
      </c>
      <c r="W460" s="373">
        <v>0</v>
      </c>
      <c r="X460" s="373">
        <v>0</v>
      </c>
    </row>
    <row r="461" spans="1:24" ht="14.25" hidden="1" customHeight="1">
      <c r="A461" s="878"/>
      <c r="B461" s="912"/>
      <c r="C461" s="881"/>
      <c r="D461" s="915"/>
      <c r="E461" s="887"/>
      <c r="F461" s="887"/>
      <c r="G461" s="887"/>
      <c r="H461" s="370" t="s">
        <v>244</v>
      </c>
      <c r="I461" s="370" t="s">
        <v>244</v>
      </c>
      <c r="J461" s="875" t="s">
        <v>2</v>
      </c>
      <c r="K461" s="871">
        <f t="shared" ref="K461:X461" si="1125">K458+K460</f>
        <v>70000</v>
      </c>
      <c r="L461" s="871">
        <f t="shared" si="1125"/>
        <v>0</v>
      </c>
      <c r="M461" s="873">
        <f t="shared" si="1125"/>
        <v>0</v>
      </c>
      <c r="N461" s="873">
        <f t="shared" si="1125"/>
        <v>0</v>
      </c>
      <c r="O461" s="871">
        <f t="shared" si="1125"/>
        <v>70000</v>
      </c>
      <c r="P461" s="871">
        <f t="shared" si="1125"/>
        <v>70000</v>
      </c>
      <c r="Q461" s="873">
        <f t="shared" si="1125"/>
        <v>70000</v>
      </c>
      <c r="R461" s="873">
        <f t="shared" si="1125"/>
        <v>0</v>
      </c>
      <c r="S461" s="871">
        <f t="shared" si="1125"/>
        <v>0</v>
      </c>
      <c r="T461" s="873">
        <f t="shared" si="1125"/>
        <v>0</v>
      </c>
      <c r="U461" s="873">
        <f t="shared" si="1125"/>
        <v>0</v>
      </c>
      <c r="V461" s="871">
        <f t="shared" si="1125"/>
        <v>0</v>
      </c>
      <c r="W461" s="873">
        <f t="shared" si="1125"/>
        <v>0</v>
      </c>
      <c r="X461" s="873">
        <f t="shared" si="1125"/>
        <v>0</v>
      </c>
    </row>
    <row r="462" spans="1:24" ht="14.25" hidden="1" customHeight="1">
      <c r="A462" s="879"/>
      <c r="B462" s="913"/>
      <c r="C462" s="882"/>
      <c r="D462" s="916"/>
      <c r="E462" s="888"/>
      <c r="F462" s="888"/>
      <c r="G462" s="888"/>
      <c r="H462" s="370" t="s">
        <v>244</v>
      </c>
      <c r="I462" s="370" t="s">
        <v>244</v>
      </c>
      <c r="J462" s="876"/>
      <c r="K462" s="872"/>
      <c r="L462" s="872"/>
      <c r="M462" s="874"/>
      <c r="N462" s="874"/>
      <c r="O462" s="872"/>
      <c r="P462" s="872"/>
      <c r="Q462" s="874"/>
      <c r="R462" s="874"/>
      <c r="S462" s="872"/>
      <c r="T462" s="874"/>
      <c r="U462" s="874"/>
      <c r="V462" s="872"/>
      <c r="W462" s="874"/>
      <c r="X462" s="874"/>
    </row>
    <row r="463" spans="1:24" ht="14.25" customHeight="1">
      <c r="A463" s="867">
        <v>2</v>
      </c>
      <c r="B463" s="895" t="s">
        <v>819</v>
      </c>
      <c r="C463" s="868" t="s">
        <v>815</v>
      </c>
      <c r="D463" s="896" t="s">
        <v>928</v>
      </c>
      <c r="E463" s="866" t="s">
        <v>294</v>
      </c>
      <c r="F463" s="866" t="s">
        <v>926</v>
      </c>
      <c r="G463" s="866" t="s">
        <v>876</v>
      </c>
      <c r="H463" s="370" t="s">
        <v>244</v>
      </c>
      <c r="I463" s="370" t="s">
        <v>244</v>
      </c>
      <c r="J463" s="875" t="s">
        <v>0</v>
      </c>
      <c r="K463" s="871">
        <f t="shared" ref="K463" si="1126">L463+O463</f>
        <v>1148406</v>
      </c>
      <c r="L463" s="871">
        <f t="shared" ref="L463" si="1127">M463+N463</f>
        <v>0</v>
      </c>
      <c r="M463" s="873">
        <v>0</v>
      </c>
      <c r="N463" s="873">
        <v>0</v>
      </c>
      <c r="O463" s="871">
        <f t="shared" ref="O463" si="1128">P463+S463+V463</f>
        <v>1148406</v>
      </c>
      <c r="P463" s="871">
        <f t="shared" ref="P463" si="1129">Q463+R463</f>
        <v>1148406</v>
      </c>
      <c r="Q463" s="873">
        <v>1123033</v>
      </c>
      <c r="R463" s="873">
        <v>25373</v>
      </c>
      <c r="S463" s="871">
        <f t="shared" ref="S463" si="1130">T463+U463</f>
        <v>0</v>
      </c>
      <c r="T463" s="873">
        <v>0</v>
      </c>
      <c r="U463" s="873">
        <v>0</v>
      </c>
      <c r="V463" s="871">
        <f t="shared" ref="V463" si="1131">W463+X463</f>
        <v>0</v>
      </c>
      <c r="W463" s="873">
        <v>0</v>
      </c>
      <c r="X463" s="873">
        <v>0</v>
      </c>
    </row>
    <row r="464" spans="1:24" ht="14.25" customHeight="1">
      <c r="A464" s="867"/>
      <c r="B464" s="895"/>
      <c r="C464" s="868"/>
      <c r="D464" s="896"/>
      <c r="E464" s="866"/>
      <c r="F464" s="866"/>
      <c r="G464" s="866"/>
      <c r="H464" s="370" t="s">
        <v>244</v>
      </c>
      <c r="I464" s="370" t="s">
        <v>244</v>
      </c>
      <c r="J464" s="876"/>
      <c r="K464" s="872"/>
      <c r="L464" s="872"/>
      <c r="M464" s="874"/>
      <c r="N464" s="874"/>
      <c r="O464" s="872"/>
      <c r="P464" s="872"/>
      <c r="Q464" s="874"/>
      <c r="R464" s="874"/>
      <c r="S464" s="872"/>
      <c r="T464" s="874"/>
      <c r="U464" s="874"/>
      <c r="V464" s="872"/>
      <c r="W464" s="874"/>
      <c r="X464" s="874"/>
    </row>
    <row r="465" spans="1:24" ht="14.25" customHeight="1">
      <c r="A465" s="867"/>
      <c r="B465" s="895"/>
      <c r="C465" s="868"/>
      <c r="D465" s="896"/>
      <c r="E465" s="866"/>
      <c r="F465" s="866"/>
      <c r="G465" s="866"/>
      <c r="H465" s="370" t="s">
        <v>244</v>
      </c>
      <c r="I465" s="370" t="s">
        <v>244</v>
      </c>
      <c r="J465" s="370" t="s">
        <v>1</v>
      </c>
      <c r="K465" s="372">
        <f t="shared" ref="K465" si="1132">L465+O465</f>
        <v>892875</v>
      </c>
      <c r="L465" s="372">
        <f t="shared" ref="L465" si="1133">M465+N465</f>
        <v>0</v>
      </c>
      <c r="M465" s="373">
        <v>0</v>
      </c>
      <c r="N465" s="373">
        <v>0</v>
      </c>
      <c r="O465" s="372">
        <f t="shared" ref="O465" si="1134">P465+S465+V465</f>
        <v>892875</v>
      </c>
      <c r="P465" s="372">
        <f t="shared" ref="P465" si="1135">Q465+R465</f>
        <v>892875</v>
      </c>
      <c r="Q465" s="373">
        <v>817875</v>
      </c>
      <c r="R465" s="373">
        <v>75000</v>
      </c>
      <c r="S465" s="372">
        <f t="shared" ref="S465" si="1136">T465+U465</f>
        <v>0</v>
      </c>
      <c r="T465" s="373">
        <v>0</v>
      </c>
      <c r="U465" s="373">
        <v>0</v>
      </c>
      <c r="V465" s="372">
        <f t="shared" ref="V465" si="1137">W465+X465</f>
        <v>0</v>
      </c>
      <c r="W465" s="373">
        <v>0</v>
      </c>
      <c r="X465" s="373">
        <v>0</v>
      </c>
    </row>
    <row r="466" spans="1:24" ht="14.25" customHeight="1">
      <c r="A466" s="867"/>
      <c r="B466" s="895"/>
      <c r="C466" s="868"/>
      <c r="D466" s="896"/>
      <c r="E466" s="866"/>
      <c r="F466" s="866"/>
      <c r="G466" s="866"/>
      <c r="H466" s="370" t="s">
        <v>244</v>
      </c>
      <c r="I466" s="370" t="s">
        <v>244</v>
      </c>
      <c r="J466" s="875" t="s">
        <v>2</v>
      </c>
      <c r="K466" s="871">
        <f t="shared" ref="K466:X466" si="1138">K463+K465</f>
        <v>2041281</v>
      </c>
      <c r="L466" s="871">
        <f t="shared" si="1138"/>
        <v>0</v>
      </c>
      <c r="M466" s="873">
        <f t="shared" si="1138"/>
        <v>0</v>
      </c>
      <c r="N466" s="873">
        <f t="shared" si="1138"/>
        <v>0</v>
      </c>
      <c r="O466" s="871">
        <f t="shared" si="1138"/>
        <v>2041281</v>
      </c>
      <c r="P466" s="871">
        <f t="shared" si="1138"/>
        <v>2041281</v>
      </c>
      <c r="Q466" s="873">
        <f t="shared" si="1138"/>
        <v>1940908</v>
      </c>
      <c r="R466" s="873">
        <f t="shared" si="1138"/>
        <v>100373</v>
      </c>
      <c r="S466" s="871">
        <f t="shared" si="1138"/>
        <v>0</v>
      </c>
      <c r="T466" s="873">
        <f t="shared" si="1138"/>
        <v>0</v>
      </c>
      <c r="U466" s="873">
        <f t="shared" si="1138"/>
        <v>0</v>
      </c>
      <c r="V466" s="871">
        <f t="shared" si="1138"/>
        <v>0</v>
      </c>
      <c r="W466" s="873">
        <f t="shared" si="1138"/>
        <v>0</v>
      </c>
      <c r="X466" s="873">
        <f t="shared" si="1138"/>
        <v>0</v>
      </c>
    </row>
    <row r="467" spans="1:24" ht="14.25" customHeight="1">
      <c r="A467" s="867"/>
      <c r="B467" s="895"/>
      <c r="C467" s="868"/>
      <c r="D467" s="896"/>
      <c r="E467" s="866"/>
      <c r="F467" s="866"/>
      <c r="G467" s="866"/>
      <c r="H467" s="370" t="s">
        <v>244</v>
      </c>
      <c r="I467" s="370" t="s">
        <v>244</v>
      </c>
      <c r="J467" s="876"/>
      <c r="K467" s="872"/>
      <c r="L467" s="872"/>
      <c r="M467" s="874"/>
      <c r="N467" s="874"/>
      <c r="O467" s="872"/>
      <c r="P467" s="872"/>
      <c r="Q467" s="874"/>
      <c r="R467" s="874"/>
      <c r="S467" s="872"/>
      <c r="T467" s="874"/>
      <c r="U467" s="874"/>
      <c r="V467" s="872"/>
      <c r="W467" s="874"/>
      <c r="X467" s="874"/>
    </row>
    <row r="468" spans="1:24" ht="14.25" hidden="1" customHeight="1">
      <c r="A468" s="867">
        <v>11</v>
      </c>
      <c r="B468" s="895" t="s">
        <v>929</v>
      </c>
      <c r="C468" s="868" t="s">
        <v>827</v>
      </c>
      <c r="D468" s="896" t="s">
        <v>930</v>
      </c>
      <c r="E468" s="866" t="s">
        <v>294</v>
      </c>
      <c r="F468" s="866" t="s">
        <v>931</v>
      </c>
      <c r="G468" s="866" t="s">
        <v>876</v>
      </c>
      <c r="H468" s="370" t="s">
        <v>244</v>
      </c>
      <c r="I468" s="370" t="s">
        <v>244</v>
      </c>
      <c r="J468" s="875" t="s">
        <v>0</v>
      </c>
      <c r="K468" s="871">
        <f t="shared" ref="K468" si="1139">L468+O468</f>
        <v>320800</v>
      </c>
      <c r="L468" s="871">
        <f t="shared" ref="L468" si="1140">M468+N468</f>
        <v>0</v>
      </c>
      <c r="M468" s="873">
        <v>0</v>
      </c>
      <c r="N468" s="873">
        <v>0</v>
      </c>
      <c r="O468" s="871">
        <f t="shared" ref="O468" si="1141">P468+S468+V468</f>
        <v>320800</v>
      </c>
      <c r="P468" s="871">
        <f t="shared" ref="P468" si="1142">Q468+R468</f>
        <v>320800</v>
      </c>
      <c r="Q468" s="873">
        <v>320800</v>
      </c>
      <c r="R468" s="873">
        <v>0</v>
      </c>
      <c r="S468" s="871">
        <f t="shared" ref="S468" si="1143">T468+U468</f>
        <v>0</v>
      </c>
      <c r="T468" s="873">
        <v>0</v>
      </c>
      <c r="U468" s="873">
        <v>0</v>
      </c>
      <c r="V468" s="871">
        <f t="shared" ref="V468" si="1144">W468+X468</f>
        <v>0</v>
      </c>
      <c r="W468" s="873">
        <v>0</v>
      </c>
      <c r="X468" s="873">
        <v>0</v>
      </c>
    </row>
    <row r="469" spans="1:24" ht="14.25" hidden="1" customHeight="1">
      <c r="A469" s="867"/>
      <c r="B469" s="895"/>
      <c r="C469" s="868"/>
      <c r="D469" s="896"/>
      <c r="E469" s="866"/>
      <c r="F469" s="866"/>
      <c r="G469" s="866"/>
      <c r="H469" s="370" t="s">
        <v>244</v>
      </c>
      <c r="I469" s="370" t="s">
        <v>244</v>
      </c>
      <c r="J469" s="876"/>
      <c r="K469" s="872"/>
      <c r="L469" s="872"/>
      <c r="M469" s="874"/>
      <c r="N469" s="874"/>
      <c r="O469" s="872"/>
      <c r="P469" s="872"/>
      <c r="Q469" s="874"/>
      <c r="R469" s="874"/>
      <c r="S469" s="872"/>
      <c r="T469" s="874"/>
      <c r="U469" s="874"/>
      <c r="V469" s="872"/>
      <c r="W469" s="874"/>
      <c r="X469" s="874"/>
    </row>
    <row r="470" spans="1:24" ht="14.25" hidden="1" customHeight="1">
      <c r="A470" s="867"/>
      <c r="B470" s="895"/>
      <c r="C470" s="868"/>
      <c r="D470" s="896"/>
      <c r="E470" s="866"/>
      <c r="F470" s="866"/>
      <c r="G470" s="866"/>
      <c r="H470" s="370" t="s">
        <v>244</v>
      </c>
      <c r="I470" s="370" t="s">
        <v>244</v>
      </c>
      <c r="J470" s="370" t="s">
        <v>1</v>
      </c>
      <c r="K470" s="372">
        <f t="shared" ref="K470" si="1145">L470+O470</f>
        <v>0</v>
      </c>
      <c r="L470" s="372">
        <f t="shared" ref="L470" si="1146">M470+N470</f>
        <v>0</v>
      </c>
      <c r="M470" s="373">
        <v>0</v>
      </c>
      <c r="N470" s="373">
        <v>0</v>
      </c>
      <c r="O470" s="372">
        <f t="shared" ref="O470" si="1147">P470+S470+V470</f>
        <v>0</v>
      </c>
      <c r="P470" s="372">
        <f t="shared" ref="P470" si="1148">Q470+R470</f>
        <v>0</v>
      </c>
      <c r="Q470" s="373">
        <v>0</v>
      </c>
      <c r="R470" s="373">
        <v>0</v>
      </c>
      <c r="S470" s="372">
        <f t="shared" ref="S470" si="1149">T470+U470</f>
        <v>0</v>
      </c>
      <c r="T470" s="373">
        <v>0</v>
      </c>
      <c r="U470" s="373">
        <v>0</v>
      </c>
      <c r="V470" s="372">
        <f t="shared" ref="V470" si="1150">W470+X470</f>
        <v>0</v>
      </c>
      <c r="W470" s="373">
        <v>0</v>
      </c>
      <c r="X470" s="373">
        <v>0</v>
      </c>
    </row>
    <row r="471" spans="1:24" ht="14.25" hidden="1" customHeight="1">
      <c r="A471" s="867"/>
      <c r="B471" s="895"/>
      <c r="C471" s="868"/>
      <c r="D471" s="896"/>
      <c r="E471" s="866"/>
      <c r="F471" s="866"/>
      <c r="G471" s="866"/>
      <c r="H471" s="370" t="s">
        <v>244</v>
      </c>
      <c r="I471" s="370" t="s">
        <v>244</v>
      </c>
      <c r="J471" s="875" t="s">
        <v>2</v>
      </c>
      <c r="K471" s="871">
        <f t="shared" ref="K471:X471" si="1151">K468+K470</f>
        <v>320800</v>
      </c>
      <c r="L471" s="871">
        <f t="shared" si="1151"/>
        <v>0</v>
      </c>
      <c r="M471" s="873">
        <f t="shared" si="1151"/>
        <v>0</v>
      </c>
      <c r="N471" s="873">
        <f t="shared" si="1151"/>
        <v>0</v>
      </c>
      <c r="O471" s="871">
        <f t="shared" si="1151"/>
        <v>320800</v>
      </c>
      <c r="P471" s="871">
        <f t="shared" si="1151"/>
        <v>320800</v>
      </c>
      <c r="Q471" s="873">
        <f t="shared" si="1151"/>
        <v>320800</v>
      </c>
      <c r="R471" s="873">
        <f t="shared" si="1151"/>
        <v>0</v>
      </c>
      <c r="S471" s="871">
        <f t="shared" si="1151"/>
        <v>0</v>
      </c>
      <c r="T471" s="873">
        <f t="shared" si="1151"/>
        <v>0</v>
      </c>
      <c r="U471" s="873">
        <f t="shared" si="1151"/>
        <v>0</v>
      </c>
      <c r="V471" s="871">
        <f t="shared" si="1151"/>
        <v>0</v>
      </c>
      <c r="W471" s="873">
        <f t="shared" si="1151"/>
        <v>0</v>
      </c>
      <c r="X471" s="873">
        <f t="shared" si="1151"/>
        <v>0</v>
      </c>
    </row>
    <row r="472" spans="1:24" ht="14.25" hidden="1" customHeight="1">
      <c r="A472" s="867"/>
      <c r="B472" s="895"/>
      <c r="C472" s="868"/>
      <c r="D472" s="896"/>
      <c r="E472" s="866"/>
      <c r="F472" s="866"/>
      <c r="G472" s="866"/>
      <c r="H472" s="370" t="s">
        <v>244</v>
      </c>
      <c r="I472" s="370" t="s">
        <v>244</v>
      </c>
      <c r="J472" s="876"/>
      <c r="K472" s="872"/>
      <c r="L472" s="872"/>
      <c r="M472" s="874"/>
      <c r="N472" s="874"/>
      <c r="O472" s="872"/>
      <c r="P472" s="872"/>
      <c r="Q472" s="874"/>
      <c r="R472" s="874"/>
      <c r="S472" s="872"/>
      <c r="T472" s="874"/>
      <c r="U472" s="874"/>
      <c r="V472" s="872"/>
      <c r="W472" s="874"/>
      <c r="X472" s="874"/>
    </row>
    <row r="473" spans="1:24" ht="14.25" hidden="1" customHeight="1">
      <c r="A473" s="867">
        <v>12</v>
      </c>
      <c r="B473" s="895" t="s">
        <v>932</v>
      </c>
      <c r="C473" s="868" t="s">
        <v>830</v>
      </c>
      <c r="D473" s="896" t="s">
        <v>933</v>
      </c>
      <c r="E473" s="866" t="s">
        <v>294</v>
      </c>
      <c r="F473" s="866" t="s">
        <v>934</v>
      </c>
      <c r="G473" s="866" t="s">
        <v>876</v>
      </c>
      <c r="H473" s="370" t="s">
        <v>244</v>
      </c>
      <c r="I473" s="370" t="s">
        <v>244</v>
      </c>
      <c r="J473" s="875" t="s">
        <v>0</v>
      </c>
      <c r="K473" s="871">
        <f t="shared" ref="K473" si="1152">L473+O473</f>
        <v>117179</v>
      </c>
      <c r="L473" s="871">
        <f t="shared" ref="L473" si="1153">M473+N473</f>
        <v>0</v>
      </c>
      <c r="M473" s="873">
        <v>0</v>
      </c>
      <c r="N473" s="873">
        <v>0</v>
      </c>
      <c r="O473" s="871">
        <f t="shared" ref="O473" si="1154">P473+S473+V473</f>
        <v>117179</v>
      </c>
      <c r="P473" s="871">
        <f t="shared" ref="P473" si="1155">Q473+R473</f>
        <v>117179</v>
      </c>
      <c r="Q473" s="873">
        <v>112963</v>
      </c>
      <c r="R473" s="873">
        <v>4216</v>
      </c>
      <c r="S473" s="871">
        <f t="shared" ref="S473" si="1156">T473+U473</f>
        <v>0</v>
      </c>
      <c r="T473" s="873">
        <v>0</v>
      </c>
      <c r="U473" s="873">
        <v>0</v>
      </c>
      <c r="V473" s="871">
        <f t="shared" ref="V473" si="1157">W473+X473</f>
        <v>0</v>
      </c>
      <c r="W473" s="873">
        <v>0</v>
      </c>
      <c r="X473" s="873">
        <v>0</v>
      </c>
    </row>
    <row r="474" spans="1:24" ht="14.25" hidden="1" customHeight="1">
      <c r="A474" s="867"/>
      <c r="B474" s="895"/>
      <c r="C474" s="868"/>
      <c r="D474" s="896"/>
      <c r="E474" s="866"/>
      <c r="F474" s="866"/>
      <c r="G474" s="866"/>
      <c r="H474" s="370" t="s">
        <v>244</v>
      </c>
      <c r="I474" s="370" t="s">
        <v>244</v>
      </c>
      <c r="J474" s="876"/>
      <c r="K474" s="872"/>
      <c r="L474" s="872"/>
      <c r="M474" s="874"/>
      <c r="N474" s="874"/>
      <c r="O474" s="872"/>
      <c r="P474" s="872"/>
      <c r="Q474" s="874"/>
      <c r="R474" s="874"/>
      <c r="S474" s="872"/>
      <c r="T474" s="874"/>
      <c r="U474" s="874"/>
      <c r="V474" s="872"/>
      <c r="W474" s="874"/>
      <c r="X474" s="874"/>
    </row>
    <row r="475" spans="1:24" ht="14.25" hidden="1" customHeight="1">
      <c r="A475" s="867"/>
      <c r="B475" s="895"/>
      <c r="C475" s="868"/>
      <c r="D475" s="896"/>
      <c r="E475" s="866"/>
      <c r="F475" s="866"/>
      <c r="G475" s="866"/>
      <c r="H475" s="370" t="s">
        <v>244</v>
      </c>
      <c r="I475" s="370" t="s">
        <v>244</v>
      </c>
      <c r="J475" s="370" t="s">
        <v>1</v>
      </c>
      <c r="K475" s="372">
        <f t="shared" ref="K475" si="1158">L475+O475</f>
        <v>0</v>
      </c>
      <c r="L475" s="372">
        <f t="shared" ref="L475" si="1159">M475+N475</f>
        <v>0</v>
      </c>
      <c r="M475" s="373">
        <v>0</v>
      </c>
      <c r="N475" s="373">
        <v>0</v>
      </c>
      <c r="O475" s="372">
        <f t="shared" ref="O475" si="1160">P475+S475+V475</f>
        <v>0</v>
      </c>
      <c r="P475" s="372">
        <f t="shared" ref="P475" si="1161">Q475+R475</f>
        <v>0</v>
      </c>
      <c r="Q475" s="373">
        <v>0</v>
      </c>
      <c r="R475" s="373">
        <v>0</v>
      </c>
      <c r="S475" s="372">
        <f t="shared" ref="S475" si="1162">T475+U475</f>
        <v>0</v>
      </c>
      <c r="T475" s="373">
        <v>0</v>
      </c>
      <c r="U475" s="373">
        <v>0</v>
      </c>
      <c r="V475" s="372">
        <f t="shared" ref="V475" si="1163">W475+X475</f>
        <v>0</v>
      </c>
      <c r="W475" s="373">
        <v>0</v>
      </c>
      <c r="X475" s="373">
        <v>0</v>
      </c>
    </row>
    <row r="476" spans="1:24" ht="14.25" hidden="1" customHeight="1">
      <c r="A476" s="867"/>
      <c r="B476" s="895"/>
      <c r="C476" s="868"/>
      <c r="D476" s="896"/>
      <c r="E476" s="866"/>
      <c r="F476" s="866"/>
      <c r="G476" s="866"/>
      <c r="H476" s="370" t="s">
        <v>244</v>
      </c>
      <c r="I476" s="370" t="s">
        <v>244</v>
      </c>
      <c r="J476" s="875" t="s">
        <v>2</v>
      </c>
      <c r="K476" s="871">
        <f t="shared" ref="K476:X476" si="1164">K473+K475</f>
        <v>117179</v>
      </c>
      <c r="L476" s="871">
        <f t="shared" si="1164"/>
        <v>0</v>
      </c>
      <c r="M476" s="873">
        <f t="shared" si="1164"/>
        <v>0</v>
      </c>
      <c r="N476" s="873">
        <f t="shared" si="1164"/>
        <v>0</v>
      </c>
      <c r="O476" s="871">
        <f t="shared" si="1164"/>
        <v>117179</v>
      </c>
      <c r="P476" s="871">
        <f t="shared" si="1164"/>
        <v>117179</v>
      </c>
      <c r="Q476" s="873">
        <f t="shared" si="1164"/>
        <v>112963</v>
      </c>
      <c r="R476" s="873">
        <f t="shared" si="1164"/>
        <v>4216</v>
      </c>
      <c r="S476" s="871">
        <f t="shared" si="1164"/>
        <v>0</v>
      </c>
      <c r="T476" s="873">
        <f t="shared" si="1164"/>
        <v>0</v>
      </c>
      <c r="U476" s="873">
        <f t="shared" si="1164"/>
        <v>0</v>
      </c>
      <c r="V476" s="871">
        <f t="shared" si="1164"/>
        <v>0</v>
      </c>
      <c r="W476" s="873">
        <f t="shared" si="1164"/>
        <v>0</v>
      </c>
      <c r="X476" s="873">
        <f t="shared" si="1164"/>
        <v>0</v>
      </c>
    </row>
    <row r="477" spans="1:24" ht="14.25" hidden="1" customHeight="1">
      <c r="A477" s="867"/>
      <c r="B477" s="895"/>
      <c r="C477" s="868"/>
      <c r="D477" s="896"/>
      <c r="E477" s="866"/>
      <c r="F477" s="866"/>
      <c r="G477" s="866"/>
      <c r="H477" s="370" t="s">
        <v>244</v>
      </c>
      <c r="I477" s="370" t="s">
        <v>244</v>
      </c>
      <c r="J477" s="876"/>
      <c r="K477" s="872"/>
      <c r="L477" s="872"/>
      <c r="M477" s="874"/>
      <c r="N477" s="874"/>
      <c r="O477" s="872"/>
      <c r="P477" s="872"/>
      <c r="Q477" s="874"/>
      <c r="R477" s="874"/>
      <c r="S477" s="872"/>
      <c r="T477" s="874"/>
      <c r="U477" s="874"/>
      <c r="V477" s="872"/>
      <c r="W477" s="874"/>
      <c r="X477" s="874"/>
    </row>
    <row r="478" spans="1:24" ht="14.25" hidden="1" customHeight="1">
      <c r="A478" s="867">
        <v>10</v>
      </c>
      <c r="B478" s="895" t="s">
        <v>935</v>
      </c>
      <c r="C478" s="868" t="s">
        <v>839</v>
      </c>
      <c r="D478" s="896" t="s">
        <v>936</v>
      </c>
      <c r="E478" s="866" t="s">
        <v>294</v>
      </c>
      <c r="F478" s="866" t="s">
        <v>934</v>
      </c>
      <c r="G478" s="866" t="s">
        <v>876</v>
      </c>
      <c r="H478" s="370" t="s">
        <v>244</v>
      </c>
      <c r="I478" s="370" t="s">
        <v>244</v>
      </c>
      <c r="J478" s="875" t="s">
        <v>0</v>
      </c>
      <c r="K478" s="871">
        <f t="shared" ref="K478" si="1165">L478+O478</f>
        <v>371500</v>
      </c>
      <c r="L478" s="871">
        <f t="shared" ref="L478" si="1166">M478+N478</f>
        <v>0</v>
      </c>
      <c r="M478" s="873">
        <v>0</v>
      </c>
      <c r="N478" s="873">
        <v>0</v>
      </c>
      <c r="O478" s="871">
        <f t="shared" ref="O478" si="1167">P478+S478+V478</f>
        <v>371500</v>
      </c>
      <c r="P478" s="871">
        <f t="shared" ref="P478" si="1168">Q478+R478</f>
        <v>371500</v>
      </c>
      <c r="Q478" s="873">
        <v>323000</v>
      </c>
      <c r="R478" s="873">
        <v>48500</v>
      </c>
      <c r="S478" s="871">
        <f t="shared" ref="S478" si="1169">T478+U478</f>
        <v>0</v>
      </c>
      <c r="T478" s="873">
        <v>0</v>
      </c>
      <c r="U478" s="873">
        <v>0</v>
      </c>
      <c r="V478" s="871">
        <f t="shared" ref="V478" si="1170">W478+X478</f>
        <v>0</v>
      </c>
      <c r="W478" s="873">
        <v>0</v>
      </c>
      <c r="X478" s="873">
        <v>0</v>
      </c>
    </row>
    <row r="479" spans="1:24" ht="14.25" hidden="1" customHeight="1">
      <c r="A479" s="867"/>
      <c r="B479" s="895"/>
      <c r="C479" s="868"/>
      <c r="D479" s="896"/>
      <c r="E479" s="866"/>
      <c r="F479" s="866"/>
      <c r="G479" s="866"/>
      <c r="H479" s="370" t="s">
        <v>244</v>
      </c>
      <c r="I479" s="370" t="s">
        <v>244</v>
      </c>
      <c r="J479" s="876"/>
      <c r="K479" s="872"/>
      <c r="L479" s="872"/>
      <c r="M479" s="874"/>
      <c r="N479" s="874"/>
      <c r="O479" s="872"/>
      <c r="P479" s="872"/>
      <c r="Q479" s="874"/>
      <c r="R479" s="874"/>
      <c r="S479" s="872"/>
      <c r="T479" s="874"/>
      <c r="U479" s="874"/>
      <c r="V479" s="872"/>
      <c r="W479" s="874"/>
      <c r="X479" s="874"/>
    </row>
    <row r="480" spans="1:24" ht="14.25" hidden="1" customHeight="1">
      <c r="A480" s="867"/>
      <c r="B480" s="895"/>
      <c r="C480" s="868"/>
      <c r="D480" s="896"/>
      <c r="E480" s="866"/>
      <c r="F480" s="866"/>
      <c r="G480" s="866"/>
      <c r="H480" s="370" t="s">
        <v>244</v>
      </c>
      <c r="I480" s="370" t="s">
        <v>244</v>
      </c>
      <c r="J480" s="370" t="s">
        <v>1</v>
      </c>
      <c r="K480" s="372">
        <f t="shared" ref="K480" si="1171">L480+O480</f>
        <v>0</v>
      </c>
      <c r="L480" s="372">
        <f t="shared" ref="L480" si="1172">M480+N480</f>
        <v>0</v>
      </c>
      <c r="M480" s="373">
        <v>0</v>
      </c>
      <c r="N480" s="373">
        <v>0</v>
      </c>
      <c r="O480" s="372">
        <f t="shared" ref="O480" si="1173">P480+S480+V480</f>
        <v>0</v>
      </c>
      <c r="P480" s="372">
        <f t="shared" ref="P480" si="1174">Q480+R480</f>
        <v>0</v>
      </c>
      <c r="Q480" s="373">
        <v>0</v>
      </c>
      <c r="R480" s="373">
        <v>0</v>
      </c>
      <c r="S480" s="372">
        <f t="shared" ref="S480" si="1175">T480+U480</f>
        <v>0</v>
      </c>
      <c r="T480" s="373">
        <v>0</v>
      </c>
      <c r="U480" s="373">
        <v>0</v>
      </c>
      <c r="V480" s="372">
        <f t="shared" ref="V480" si="1176">W480+X480</f>
        <v>0</v>
      </c>
      <c r="W480" s="373">
        <v>0</v>
      </c>
      <c r="X480" s="373">
        <v>0</v>
      </c>
    </row>
    <row r="481" spans="1:24" ht="14.25" hidden="1" customHeight="1">
      <c r="A481" s="867"/>
      <c r="B481" s="895"/>
      <c r="C481" s="868"/>
      <c r="D481" s="896"/>
      <c r="E481" s="866"/>
      <c r="F481" s="866"/>
      <c r="G481" s="866"/>
      <c r="H481" s="370" t="s">
        <v>244</v>
      </c>
      <c r="I481" s="370" t="s">
        <v>244</v>
      </c>
      <c r="J481" s="875" t="s">
        <v>2</v>
      </c>
      <c r="K481" s="871">
        <f t="shared" ref="K481:X481" si="1177">K478+K480</f>
        <v>371500</v>
      </c>
      <c r="L481" s="871">
        <f t="shared" si="1177"/>
        <v>0</v>
      </c>
      <c r="M481" s="873">
        <f t="shared" si="1177"/>
        <v>0</v>
      </c>
      <c r="N481" s="873">
        <f t="shared" si="1177"/>
        <v>0</v>
      </c>
      <c r="O481" s="871">
        <f t="shared" si="1177"/>
        <v>371500</v>
      </c>
      <c r="P481" s="871">
        <f t="shared" si="1177"/>
        <v>371500</v>
      </c>
      <c r="Q481" s="873">
        <f t="shared" si="1177"/>
        <v>323000</v>
      </c>
      <c r="R481" s="873">
        <f t="shared" si="1177"/>
        <v>48500</v>
      </c>
      <c r="S481" s="871">
        <f t="shared" si="1177"/>
        <v>0</v>
      </c>
      <c r="T481" s="873">
        <f t="shared" si="1177"/>
        <v>0</v>
      </c>
      <c r="U481" s="873">
        <f t="shared" si="1177"/>
        <v>0</v>
      </c>
      <c r="V481" s="871">
        <f t="shared" si="1177"/>
        <v>0</v>
      </c>
      <c r="W481" s="873">
        <f t="shared" si="1177"/>
        <v>0</v>
      </c>
      <c r="X481" s="873">
        <f t="shared" si="1177"/>
        <v>0</v>
      </c>
    </row>
    <row r="482" spans="1:24" ht="14.25" hidden="1" customHeight="1">
      <c r="A482" s="867"/>
      <c r="B482" s="895"/>
      <c r="C482" s="868"/>
      <c r="D482" s="896"/>
      <c r="E482" s="866"/>
      <c r="F482" s="866"/>
      <c r="G482" s="866"/>
      <c r="H482" s="370" t="s">
        <v>244</v>
      </c>
      <c r="I482" s="370" t="s">
        <v>244</v>
      </c>
      <c r="J482" s="876"/>
      <c r="K482" s="872"/>
      <c r="L482" s="872"/>
      <c r="M482" s="874"/>
      <c r="N482" s="874"/>
      <c r="O482" s="872"/>
      <c r="P482" s="872"/>
      <c r="Q482" s="874"/>
      <c r="R482" s="874"/>
      <c r="S482" s="872"/>
      <c r="T482" s="874"/>
      <c r="U482" s="874"/>
      <c r="V482" s="872"/>
      <c r="W482" s="874"/>
      <c r="X482" s="874"/>
    </row>
    <row r="483" spans="1:24" ht="14.25" hidden="1" customHeight="1">
      <c r="A483" s="867">
        <v>6</v>
      </c>
      <c r="B483" s="895" t="s">
        <v>834</v>
      </c>
      <c r="C483" s="868" t="s">
        <v>830</v>
      </c>
      <c r="D483" s="896" t="s">
        <v>937</v>
      </c>
      <c r="E483" s="866" t="s">
        <v>294</v>
      </c>
      <c r="F483" s="866" t="s">
        <v>934</v>
      </c>
      <c r="G483" s="866" t="s">
        <v>876</v>
      </c>
      <c r="H483" s="370" t="s">
        <v>244</v>
      </c>
      <c r="I483" s="370" t="s">
        <v>244</v>
      </c>
      <c r="J483" s="875" t="s">
        <v>0</v>
      </c>
      <c r="K483" s="871">
        <f t="shared" ref="K483" si="1178">L483+O483</f>
        <v>930170</v>
      </c>
      <c r="L483" s="871">
        <f t="shared" ref="L483" si="1179">M483+N483</f>
        <v>0</v>
      </c>
      <c r="M483" s="873">
        <v>0</v>
      </c>
      <c r="N483" s="873">
        <v>0</v>
      </c>
      <c r="O483" s="871">
        <f t="shared" ref="O483" si="1180">P483+S483+V483</f>
        <v>930170</v>
      </c>
      <c r="P483" s="871">
        <f t="shared" ref="P483" si="1181">Q483+R483</f>
        <v>930170</v>
      </c>
      <c r="Q483" s="873">
        <v>925000</v>
      </c>
      <c r="R483" s="873">
        <v>5170</v>
      </c>
      <c r="S483" s="871">
        <f t="shared" ref="S483" si="1182">T483+U483</f>
        <v>0</v>
      </c>
      <c r="T483" s="873">
        <v>0</v>
      </c>
      <c r="U483" s="873">
        <v>0</v>
      </c>
      <c r="V483" s="871">
        <f t="shared" ref="V483" si="1183">W483+X483</f>
        <v>0</v>
      </c>
      <c r="W483" s="873">
        <v>0</v>
      </c>
      <c r="X483" s="873">
        <v>0</v>
      </c>
    </row>
    <row r="484" spans="1:24" ht="14.25" hidden="1" customHeight="1">
      <c r="A484" s="867"/>
      <c r="B484" s="895"/>
      <c r="C484" s="868"/>
      <c r="D484" s="896"/>
      <c r="E484" s="866"/>
      <c r="F484" s="866"/>
      <c r="G484" s="866"/>
      <c r="H484" s="370" t="s">
        <v>244</v>
      </c>
      <c r="I484" s="370" t="s">
        <v>244</v>
      </c>
      <c r="J484" s="876"/>
      <c r="K484" s="872"/>
      <c r="L484" s="872"/>
      <c r="M484" s="874"/>
      <c r="N484" s="874"/>
      <c r="O484" s="872"/>
      <c r="P484" s="872"/>
      <c r="Q484" s="874"/>
      <c r="R484" s="874"/>
      <c r="S484" s="872"/>
      <c r="T484" s="874"/>
      <c r="U484" s="874"/>
      <c r="V484" s="872"/>
      <c r="W484" s="874"/>
      <c r="X484" s="874"/>
    </row>
    <row r="485" spans="1:24" ht="14.25" hidden="1" customHeight="1">
      <c r="A485" s="867"/>
      <c r="B485" s="895"/>
      <c r="C485" s="868"/>
      <c r="D485" s="896"/>
      <c r="E485" s="866"/>
      <c r="F485" s="866"/>
      <c r="G485" s="866"/>
      <c r="H485" s="370" t="s">
        <v>244</v>
      </c>
      <c r="I485" s="370" t="s">
        <v>244</v>
      </c>
      <c r="J485" s="370" t="s">
        <v>1</v>
      </c>
      <c r="K485" s="372">
        <f t="shared" ref="K485" si="1184">L485+O485</f>
        <v>0</v>
      </c>
      <c r="L485" s="372">
        <f t="shared" ref="L485" si="1185">M485+N485</f>
        <v>0</v>
      </c>
      <c r="M485" s="373">
        <v>0</v>
      </c>
      <c r="N485" s="373">
        <v>0</v>
      </c>
      <c r="O485" s="372">
        <f t="shared" ref="O485" si="1186">P485+S485+V485</f>
        <v>0</v>
      </c>
      <c r="P485" s="372">
        <f t="shared" ref="P485" si="1187">Q485+R485</f>
        <v>0</v>
      </c>
      <c r="Q485" s="373">
        <v>0</v>
      </c>
      <c r="R485" s="373">
        <v>0</v>
      </c>
      <c r="S485" s="372">
        <f t="shared" ref="S485" si="1188">T485+U485</f>
        <v>0</v>
      </c>
      <c r="T485" s="373">
        <v>0</v>
      </c>
      <c r="U485" s="373">
        <v>0</v>
      </c>
      <c r="V485" s="372">
        <f t="shared" ref="V485" si="1189">W485+X485</f>
        <v>0</v>
      </c>
      <c r="W485" s="373">
        <v>0</v>
      </c>
      <c r="X485" s="373">
        <v>0</v>
      </c>
    </row>
    <row r="486" spans="1:24" ht="14.25" hidden="1" customHeight="1">
      <c r="A486" s="867"/>
      <c r="B486" s="895"/>
      <c r="C486" s="868"/>
      <c r="D486" s="896"/>
      <c r="E486" s="866"/>
      <c r="F486" s="866"/>
      <c r="G486" s="866"/>
      <c r="H486" s="370" t="s">
        <v>244</v>
      </c>
      <c r="I486" s="370" t="s">
        <v>244</v>
      </c>
      <c r="J486" s="875" t="s">
        <v>2</v>
      </c>
      <c r="K486" s="871">
        <f t="shared" ref="K486:X486" si="1190">K483+K485</f>
        <v>930170</v>
      </c>
      <c r="L486" s="871">
        <f t="shared" si="1190"/>
        <v>0</v>
      </c>
      <c r="M486" s="873">
        <f t="shared" si="1190"/>
        <v>0</v>
      </c>
      <c r="N486" s="873">
        <f t="shared" si="1190"/>
        <v>0</v>
      </c>
      <c r="O486" s="871">
        <f t="shared" si="1190"/>
        <v>930170</v>
      </c>
      <c r="P486" s="871">
        <f t="shared" si="1190"/>
        <v>930170</v>
      </c>
      <c r="Q486" s="873">
        <f t="shared" si="1190"/>
        <v>925000</v>
      </c>
      <c r="R486" s="873">
        <f t="shared" si="1190"/>
        <v>5170</v>
      </c>
      <c r="S486" s="871">
        <f t="shared" si="1190"/>
        <v>0</v>
      </c>
      <c r="T486" s="873">
        <f t="shared" si="1190"/>
        <v>0</v>
      </c>
      <c r="U486" s="873">
        <f t="shared" si="1190"/>
        <v>0</v>
      </c>
      <c r="V486" s="871">
        <f t="shared" si="1190"/>
        <v>0</v>
      </c>
      <c r="W486" s="873">
        <f t="shared" si="1190"/>
        <v>0</v>
      </c>
      <c r="X486" s="873">
        <f t="shared" si="1190"/>
        <v>0</v>
      </c>
    </row>
    <row r="487" spans="1:24" ht="14.25" hidden="1" customHeight="1">
      <c r="A487" s="867"/>
      <c r="B487" s="895"/>
      <c r="C487" s="868"/>
      <c r="D487" s="896"/>
      <c r="E487" s="866"/>
      <c r="F487" s="866"/>
      <c r="G487" s="866"/>
      <c r="H487" s="370" t="s">
        <v>244</v>
      </c>
      <c r="I487" s="370" t="s">
        <v>244</v>
      </c>
      <c r="J487" s="876"/>
      <c r="K487" s="872"/>
      <c r="L487" s="872"/>
      <c r="M487" s="874"/>
      <c r="N487" s="874"/>
      <c r="O487" s="872"/>
      <c r="P487" s="872"/>
      <c r="Q487" s="874"/>
      <c r="R487" s="874"/>
      <c r="S487" s="872"/>
      <c r="T487" s="874"/>
      <c r="U487" s="874"/>
      <c r="V487" s="872"/>
      <c r="W487" s="874"/>
      <c r="X487" s="874"/>
    </row>
    <row r="488" spans="1:24" ht="15.75" hidden="1" customHeight="1">
      <c r="A488" s="867">
        <v>14</v>
      </c>
      <c r="B488" s="895" t="s">
        <v>838</v>
      </c>
      <c r="C488" s="868" t="s">
        <v>839</v>
      </c>
      <c r="D488" s="896" t="s">
        <v>938</v>
      </c>
      <c r="E488" s="866" t="s">
        <v>294</v>
      </c>
      <c r="F488" s="866" t="s">
        <v>934</v>
      </c>
      <c r="G488" s="866" t="s">
        <v>876</v>
      </c>
      <c r="H488" s="370" t="s">
        <v>244</v>
      </c>
      <c r="I488" s="370" t="s">
        <v>244</v>
      </c>
      <c r="J488" s="875" t="s">
        <v>0</v>
      </c>
      <c r="K488" s="871">
        <f t="shared" ref="K488" si="1191">L488+O488</f>
        <v>818373</v>
      </c>
      <c r="L488" s="871">
        <f t="shared" ref="L488" si="1192">M488+N488</f>
        <v>0</v>
      </c>
      <c r="M488" s="873">
        <v>0</v>
      </c>
      <c r="N488" s="873">
        <v>0</v>
      </c>
      <c r="O488" s="871">
        <f t="shared" ref="O488" si="1193">P488+S488+V488</f>
        <v>818373</v>
      </c>
      <c r="P488" s="871">
        <f t="shared" ref="P488" si="1194">Q488+R488</f>
        <v>818373</v>
      </c>
      <c r="Q488" s="873">
        <v>810000</v>
      </c>
      <c r="R488" s="873">
        <v>8373</v>
      </c>
      <c r="S488" s="871">
        <f t="shared" ref="S488" si="1195">T488+U488</f>
        <v>0</v>
      </c>
      <c r="T488" s="873">
        <v>0</v>
      </c>
      <c r="U488" s="873">
        <v>0</v>
      </c>
      <c r="V488" s="871">
        <f t="shared" ref="V488" si="1196">W488+X488</f>
        <v>0</v>
      </c>
      <c r="W488" s="873">
        <v>0</v>
      </c>
      <c r="X488" s="873">
        <v>0</v>
      </c>
    </row>
    <row r="489" spans="1:24" ht="15.75" hidden="1" customHeight="1">
      <c r="A489" s="867"/>
      <c r="B489" s="895"/>
      <c r="C489" s="868"/>
      <c r="D489" s="896"/>
      <c r="E489" s="866"/>
      <c r="F489" s="866"/>
      <c r="G489" s="866"/>
      <c r="H489" s="370" t="s">
        <v>244</v>
      </c>
      <c r="I489" s="370" t="s">
        <v>244</v>
      </c>
      <c r="J489" s="876"/>
      <c r="K489" s="872"/>
      <c r="L489" s="872"/>
      <c r="M489" s="874"/>
      <c r="N489" s="874"/>
      <c r="O489" s="872"/>
      <c r="P489" s="872"/>
      <c r="Q489" s="874"/>
      <c r="R489" s="874"/>
      <c r="S489" s="872"/>
      <c r="T489" s="874"/>
      <c r="U489" s="874"/>
      <c r="V489" s="872"/>
      <c r="W489" s="874"/>
      <c r="X489" s="874"/>
    </row>
    <row r="490" spans="1:24" ht="15.75" hidden="1" customHeight="1">
      <c r="A490" s="867"/>
      <c r="B490" s="895"/>
      <c r="C490" s="868"/>
      <c r="D490" s="896"/>
      <c r="E490" s="866"/>
      <c r="F490" s="866"/>
      <c r="G490" s="866"/>
      <c r="H490" s="370" t="s">
        <v>244</v>
      </c>
      <c r="I490" s="370" t="s">
        <v>244</v>
      </c>
      <c r="J490" s="370" t="s">
        <v>1</v>
      </c>
      <c r="K490" s="372">
        <f t="shared" ref="K490" si="1197">L490+O490</f>
        <v>0</v>
      </c>
      <c r="L490" s="372">
        <f t="shared" ref="L490" si="1198">M490+N490</f>
        <v>0</v>
      </c>
      <c r="M490" s="373">
        <v>0</v>
      </c>
      <c r="N490" s="373">
        <v>0</v>
      </c>
      <c r="O490" s="372">
        <f t="shared" ref="O490" si="1199">P490+S490+V490</f>
        <v>0</v>
      </c>
      <c r="P490" s="372">
        <f t="shared" ref="P490" si="1200">Q490+R490</f>
        <v>0</v>
      </c>
      <c r="Q490" s="373">
        <v>0</v>
      </c>
      <c r="R490" s="373">
        <v>0</v>
      </c>
      <c r="S490" s="372">
        <f t="shared" ref="S490" si="1201">T490+U490</f>
        <v>0</v>
      </c>
      <c r="T490" s="373">
        <v>0</v>
      </c>
      <c r="U490" s="373">
        <v>0</v>
      </c>
      <c r="V490" s="372">
        <f t="shared" ref="V490" si="1202">W490+X490</f>
        <v>0</v>
      </c>
      <c r="W490" s="373">
        <v>0</v>
      </c>
      <c r="X490" s="373">
        <v>0</v>
      </c>
    </row>
    <row r="491" spans="1:24" ht="15.75" hidden="1" customHeight="1">
      <c r="A491" s="867"/>
      <c r="B491" s="895"/>
      <c r="C491" s="868"/>
      <c r="D491" s="896"/>
      <c r="E491" s="866"/>
      <c r="F491" s="866"/>
      <c r="G491" s="866"/>
      <c r="H491" s="370" t="s">
        <v>244</v>
      </c>
      <c r="I491" s="370" t="s">
        <v>244</v>
      </c>
      <c r="J491" s="875" t="s">
        <v>2</v>
      </c>
      <c r="K491" s="871">
        <f t="shared" ref="K491:X491" si="1203">K488+K490</f>
        <v>818373</v>
      </c>
      <c r="L491" s="871">
        <f t="shared" si="1203"/>
        <v>0</v>
      </c>
      <c r="M491" s="873">
        <f t="shared" si="1203"/>
        <v>0</v>
      </c>
      <c r="N491" s="873">
        <f t="shared" si="1203"/>
        <v>0</v>
      </c>
      <c r="O491" s="871">
        <f t="shared" si="1203"/>
        <v>818373</v>
      </c>
      <c r="P491" s="871">
        <f t="shared" si="1203"/>
        <v>818373</v>
      </c>
      <c r="Q491" s="873">
        <f t="shared" si="1203"/>
        <v>810000</v>
      </c>
      <c r="R491" s="873">
        <f t="shared" si="1203"/>
        <v>8373</v>
      </c>
      <c r="S491" s="871">
        <f t="shared" si="1203"/>
        <v>0</v>
      </c>
      <c r="T491" s="873">
        <f t="shared" si="1203"/>
        <v>0</v>
      </c>
      <c r="U491" s="873">
        <f t="shared" si="1203"/>
        <v>0</v>
      </c>
      <c r="V491" s="871">
        <f t="shared" si="1203"/>
        <v>0</v>
      </c>
      <c r="W491" s="873">
        <f t="shared" si="1203"/>
        <v>0</v>
      </c>
      <c r="X491" s="873">
        <f t="shared" si="1203"/>
        <v>0</v>
      </c>
    </row>
    <row r="492" spans="1:24" ht="15.75" hidden="1" customHeight="1">
      <c r="A492" s="867"/>
      <c r="B492" s="895"/>
      <c r="C492" s="868"/>
      <c r="D492" s="896"/>
      <c r="E492" s="866"/>
      <c r="F492" s="866"/>
      <c r="G492" s="866"/>
      <c r="H492" s="370" t="s">
        <v>244</v>
      </c>
      <c r="I492" s="370" t="s">
        <v>244</v>
      </c>
      <c r="J492" s="876"/>
      <c r="K492" s="872"/>
      <c r="L492" s="872"/>
      <c r="M492" s="874"/>
      <c r="N492" s="874"/>
      <c r="O492" s="872"/>
      <c r="P492" s="872"/>
      <c r="Q492" s="874"/>
      <c r="R492" s="874"/>
      <c r="S492" s="872"/>
      <c r="T492" s="874"/>
      <c r="U492" s="874"/>
      <c r="V492" s="872"/>
      <c r="W492" s="874"/>
      <c r="X492" s="874"/>
    </row>
    <row r="493" spans="1:24" ht="15.75" hidden="1" customHeight="1">
      <c r="A493" s="867">
        <v>7</v>
      </c>
      <c r="B493" s="895" t="s">
        <v>850</v>
      </c>
      <c r="C493" s="868" t="s">
        <v>851</v>
      </c>
      <c r="D493" s="896" t="s">
        <v>939</v>
      </c>
      <c r="E493" s="866" t="s">
        <v>294</v>
      </c>
      <c r="F493" s="866" t="s">
        <v>940</v>
      </c>
      <c r="G493" s="866" t="s">
        <v>876</v>
      </c>
      <c r="H493" s="370" t="s">
        <v>244</v>
      </c>
      <c r="I493" s="370" t="s">
        <v>244</v>
      </c>
      <c r="J493" s="875" t="s">
        <v>0</v>
      </c>
      <c r="K493" s="871">
        <f t="shared" ref="K493" si="1204">L493+O493</f>
        <v>389200</v>
      </c>
      <c r="L493" s="871">
        <f t="shared" ref="L493" si="1205">M493+N493</f>
        <v>0</v>
      </c>
      <c r="M493" s="873">
        <v>0</v>
      </c>
      <c r="N493" s="873">
        <v>0</v>
      </c>
      <c r="O493" s="871">
        <f t="shared" ref="O493" si="1206">P493+S493+V493</f>
        <v>389200</v>
      </c>
      <c r="P493" s="871">
        <f t="shared" ref="P493" si="1207">Q493+R493</f>
        <v>389200</v>
      </c>
      <c r="Q493" s="873">
        <v>389200</v>
      </c>
      <c r="R493" s="873">
        <v>0</v>
      </c>
      <c r="S493" s="871">
        <f t="shared" ref="S493" si="1208">T493+U493</f>
        <v>0</v>
      </c>
      <c r="T493" s="873">
        <v>0</v>
      </c>
      <c r="U493" s="873">
        <v>0</v>
      </c>
      <c r="V493" s="871">
        <f t="shared" ref="V493" si="1209">W493+X493</f>
        <v>0</v>
      </c>
      <c r="W493" s="873">
        <v>0</v>
      </c>
      <c r="X493" s="873">
        <v>0</v>
      </c>
    </row>
    <row r="494" spans="1:24" ht="15.75" hidden="1" customHeight="1">
      <c r="A494" s="867"/>
      <c r="B494" s="895"/>
      <c r="C494" s="868"/>
      <c r="D494" s="896"/>
      <c r="E494" s="866"/>
      <c r="F494" s="866"/>
      <c r="G494" s="866"/>
      <c r="H494" s="370" t="s">
        <v>244</v>
      </c>
      <c r="I494" s="370" t="s">
        <v>244</v>
      </c>
      <c r="J494" s="876"/>
      <c r="K494" s="872"/>
      <c r="L494" s="872"/>
      <c r="M494" s="874"/>
      <c r="N494" s="874"/>
      <c r="O494" s="872"/>
      <c r="P494" s="872"/>
      <c r="Q494" s="874"/>
      <c r="R494" s="874"/>
      <c r="S494" s="872"/>
      <c r="T494" s="874"/>
      <c r="U494" s="874"/>
      <c r="V494" s="872"/>
      <c r="W494" s="874"/>
      <c r="X494" s="874"/>
    </row>
    <row r="495" spans="1:24" ht="15.75" hidden="1" customHeight="1">
      <c r="A495" s="867"/>
      <c r="B495" s="895"/>
      <c r="C495" s="868"/>
      <c r="D495" s="896"/>
      <c r="E495" s="866"/>
      <c r="F495" s="866"/>
      <c r="G495" s="866"/>
      <c r="H495" s="370" t="s">
        <v>244</v>
      </c>
      <c r="I495" s="370" t="s">
        <v>244</v>
      </c>
      <c r="J495" s="370" t="s">
        <v>1</v>
      </c>
      <c r="K495" s="372">
        <f t="shared" ref="K495" si="1210">L495+O495</f>
        <v>0</v>
      </c>
      <c r="L495" s="372">
        <f t="shared" ref="L495" si="1211">M495+N495</f>
        <v>0</v>
      </c>
      <c r="M495" s="373">
        <v>0</v>
      </c>
      <c r="N495" s="373">
        <v>0</v>
      </c>
      <c r="O495" s="372">
        <f t="shared" ref="O495" si="1212">P495+S495+V495</f>
        <v>0</v>
      </c>
      <c r="P495" s="372">
        <f t="shared" ref="P495" si="1213">Q495+R495</f>
        <v>0</v>
      </c>
      <c r="Q495" s="373">
        <v>0</v>
      </c>
      <c r="R495" s="373">
        <v>0</v>
      </c>
      <c r="S495" s="372">
        <f t="shared" ref="S495" si="1214">T495+U495</f>
        <v>0</v>
      </c>
      <c r="T495" s="373">
        <v>0</v>
      </c>
      <c r="U495" s="373">
        <v>0</v>
      </c>
      <c r="V495" s="372">
        <f t="shared" ref="V495" si="1215">W495+X495</f>
        <v>0</v>
      </c>
      <c r="W495" s="373">
        <v>0</v>
      </c>
      <c r="X495" s="373">
        <v>0</v>
      </c>
    </row>
    <row r="496" spans="1:24" ht="15.75" hidden="1" customHeight="1">
      <c r="A496" s="867"/>
      <c r="B496" s="895"/>
      <c r="C496" s="868"/>
      <c r="D496" s="896"/>
      <c r="E496" s="866"/>
      <c r="F496" s="866"/>
      <c r="G496" s="866"/>
      <c r="H496" s="370" t="s">
        <v>244</v>
      </c>
      <c r="I496" s="370" t="s">
        <v>244</v>
      </c>
      <c r="J496" s="875" t="s">
        <v>2</v>
      </c>
      <c r="K496" s="871">
        <f t="shared" ref="K496:X496" si="1216">K493+K495</f>
        <v>389200</v>
      </c>
      <c r="L496" s="871">
        <f t="shared" si="1216"/>
        <v>0</v>
      </c>
      <c r="M496" s="873">
        <f t="shared" si="1216"/>
        <v>0</v>
      </c>
      <c r="N496" s="873">
        <f t="shared" si="1216"/>
        <v>0</v>
      </c>
      <c r="O496" s="871">
        <f t="shared" si="1216"/>
        <v>389200</v>
      </c>
      <c r="P496" s="871">
        <f t="shared" si="1216"/>
        <v>389200</v>
      </c>
      <c r="Q496" s="873">
        <f t="shared" si="1216"/>
        <v>389200</v>
      </c>
      <c r="R496" s="873">
        <f t="shared" si="1216"/>
        <v>0</v>
      </c>
      <c r="S496" s="871">
        <f t="shared" si="1216"/>
        <v>0</v>
      </c>
      <c r="T496" s="873">
        <f t="shared" si="1216"/>
        <v>0</v>
      </c>
      <c r="U496" s="873">
        <f t="shared" si="1216"/>
        <v>0</v>
      </c>
      <c r="V496" s="871">
        <f t="shared" si="1216"/>
        <v>0</v>
      </c>
      <c r="W496" s="873">
        <f t="shared" si="1216"/>
        <v>0</v>
      </c>
      <c r="X496" s="873">
        <f t="shared" si="1216"/>
        <v>0</v>
      </c>
    </row>
    <row r="497" spans="1:24" ht="15.75" hidden="1" customHeight="1">
      <c r="A497" s="867"/>
      <c r="B497" s="895"/>
      <c r="C497" s="868"/>
      <c r="D497" s="896"/>
      <c r="E497" s="866"/>
      <c r="F497" s="866"/>
      <c r="G497" s="866"/>
      <c r="H497" s="370" t="s">
        <v>244</v>
      </c>
      <c r="I497" s="370" t="s">
        <v>244</v>
      </c>
      <c r="J497" s="876"/>
      <c r="K497" s="872"/>
      <c r="L497" s="872"/>
      <c r="M497" s="874"/>
      <c r="N497" s="874"/>
      <c r="O497" s="872"/>
      <c r="P497" s="872"/>
      <c r="Q497" s="874"/>
      <c r="R497" s="874"/>
      <c r="S497" s="872"/>
      <c r="T497" s="874"/>
      <c r="U497" s="874"/>
      <c r="V497" s="872"/>
      <c r="W497" s="874"/>
      <c r="X497" s="874"/>
    </row>
    <row r="498" spans="1:24" ht="15.75" hidden="1" customHeight="1">
      <c r="A498" s="867">
        <v>5</v>
      </c>
      <c r="B498" s="895" t="s">
        <v>941</v>
      </c>
      <c r="C498" s="868" t="s">
        <v>839</v>
      </c>
      <c r="D498" s="896" t="s">
        <v>942</v>
      </c>
      <c r="E498" s="866" t="s">
        <v>294</v>
      </c>
      <c r="F498" s="866" t="s">
        <v>940</v>
      </c>
      <c r="G498" s="866" t="s">
        <v>876</v>
      </c>
      <c r="H498" s="370" t="s">
        <v>244</v>
      </c>
      <c r="I498" s="370" t="s">
        <v>244</v>
      </c>
      <c r="J498" s="875" t="s">
        <v>0</v>
      </c>
      <c r="K498" s="871">
        <f t="shared" ref="K498" si="1217">L498+O498</f>
        <v>1510105</v>
      </c>
      <c r="L498" s="871">
        <f t="shared" ref="L498" si="1218">M498+N498</f>
        <v>0</v>
      </c>
      <c r="M498" s="873">
        <v>0</v>
      </c>
      <c r="N498" s="873">
        <v>0</v>
      </c>
      <c r="O498" s="871">
        <f t="shared" ref="O498" si="1219">P498+S498+V498</f>
        <v>1510105</v>
      </c>
      <c r="P498" s="871">
        <f t="shared" ref="P498" si="1220">Q498+R498</f>
        <v>1510105</v>
      </c>
      <c r="Q498" s="873">
        <v>1510105</v>
      </c>
      <c r="R498" s="873">
        <v>0</v>
      </c>
      <c r="S498" s="871">
        <f t="shared" ref="S498" si="1221">T498+U498</f>
        <v>0</v>
      </c>
      <c r="T498" s="873">
        <v>0</v>
      </c>
      <c r="U498" s="873">
        <v>0</v>
      </c>
      <c r="V498" s="871">
        <f t="shared" ref="V498" si="1222">W498+X498</f>
        <v>0</v>
      </c>
      <c r="W498" s="873">
        <v>0</v>
      </c>
      <c r="X498" s="873">
        <v>0</v>
      </c>
    </row>
    <row r="499" spans="1:24" ht="15.75" hidden="1" customHeight="1">
      <c r="A499" s="867"/>
      <c r="B499" s="895"/>
      <c r="C499" s="868"/>
      <c r="D499" s="896"/>
      <c r="E499" s="866"/>
      <c r="F499" s="866"/>
      <c r="G499" s="866"/>
      <c r="H499" s="370" t="s">
        <v>244</v>
      </c>
      <c r="I499" s="370" t="s">
        <v>244</v>
      </c>
      <c r="J499" s="876"/>
      <c r="K499" s="872"/>
      <c r="L499" s="872"/>
      <c r="M499" s="874"/>
      <c r="N499" s="874"/>
      <c r="O499" s="872"/>
      <c r="P499" s="872"/>
      <c r="Q499" s="874"/>
      <c r="R499" s="874"/>
      <c r="S499" s="872"/>
      <c r="T499" s="874"/>
      <c r="U499" s="874"/>
      <c r="V499" s="872"/>
      <c r="W499" s="874"/>
      <c r="X499" s="874"/>
    </row>
    <row r="500" spans="1:24" ht="15.75" hidden="1" customHeight="1">
      <c r="A500" s="867"/>
      <c r="B500" s="895"/>
      <c r="C500" s="868"/>
      <c r="D500" s="896"/>
      <c r="E500" s="866"/>
      <c r="F500" s="866"/>
      <c r="G500" s="866"/>
      <c r="H500" s="370" t="s">
        <v>244</v>
      </c>
      <c r="I500" s="370" t="s">
        <v>244</v>
      </c>
      <c r="J500" s="370" t="s">
        <v>1</v>
      </c>
      <c r="K500" s="372">
        <f t="shared" ref="K500" si="1223">L500+O500</f>
        <v>0</v>
      </c>
      <c r="L500" s="372">
        <f t="shared" ref="L500" si="1224">M500+N500</f>
        <v>0</v>
      </c>
      <c r="M500" s="373">
        <v>0</v>
      </c>
      <c r="N500" s="373">
        <v>0</v>
      </c>
      <c r="O500" s="372">
        <f t="shared" ref="O500" si="1225">P500+S500+V500</f>
        <v>0</v>
      </c>
      <c r="P500" s="372">
        <f t="shared" ref="P500" si="1226">Q500+R500</f>
        <v>0</v>
      </c>
      <c r="Q500" s="373">
        <v>0</v>
      </c>
      <c r="R500" s="373">
        <v>0</v>
      </c>
      <c r="S500" s="372">
        <f t="shared" ref="S500" si="1227">T500+U500</f>
        <v>0</v>
      </c>
      <c r="T500" s="373">
        <v>0</v>
      </c>
      <c r="U500" s="373">
        <v>0</v>
      </c>
      <c r="V500" s="372">
        <f t="shared" ref="V500" si="1228">W500+X500</f>
        <v>0</v>
      </c>
      <c r="W500" s="373">
        <v>0</v>
      </c>
      <c r="X500" s="373">
        <v>0</v>
      </c>
    </row>
    <row r="501" spans="1:24" ht="15.75" hidden="1" customHeight="1">
      <c r="A501" s="867"/>
      <c r="B501" s="895"/>
      <c r="C501" s="868"/>
      <c r="D501" s="896"/>
      <c r="E501" s="866"/>
      <c r="F501" s="866"/>
      <c r="G501" s="866"/>
      <c r="H501" s="370" t="s">
        <v>244</v>
      </c>
      <c r="I501" s="370" t="s">
        <v>244</v>
      </c>
      <c r="J501" s="875" t="s">
        <v>2</v>
      </c>
      <c r="K501" s="871">
        <f t="shared" ref="K501:X501" si="1229">K498+K500</f>
        <v>1510105</v>
      </c>
      <c r="L501" s="871">
        <f t="shared" si="1229"/>
        <v>0</v>
      </c>
      <c r="M501" s="873">
        <f t="shared" si="1229"/>
        <v>0</v>
      </c>
      <c r="N501" s="873">
        <f t="shared" si="1229"/>
        <v>0</v>
      </c>
      <c r="O501" s="871">
        <f t="shared" si="1229"/>
        <v>1510105</v>
      </c>
      <c r="P501" s="871">
        <f t="shared" si="1229"/>
        <v>1510105</v>
      </c>
      <c r="Q501" s="873">
        <f t="shared" si="1229"/>
        <v>1510105</v>
      </c>
      <c r="R501" s="873">
        <f t="shared" si="1229"/>
        <v>0</v>
      </c>
      <c r="S501" s="871">
        <f t="shared" si="1229"/>
        <v>0</v>
      </c>
      <c r="T501" s="873">
        <f t="shared" si="1229"/>
        <v>0</v>
      </c>
      <c r="U501" s="873">
        <f t="shared" si="1229"/>
        <v>0</v>
      </c>
      <c r="V501" s="871">
        <f t="shared" si="1229"/>
        <v>0</v>
      </c>
      <c r="W501" s="873">
        <f t="shared" si="1229"/>
        <v>0</v>
      </c>
      <c r="X501" s="873">
        <f t="shared" si="1229"/>
        <v>0</v>
      </c>
    </row>
    <row r="502" spans="1:24" ht="15.75" hidden="1" customHeight="1">
      <c r="A502" s="867"/>
      <c r="B502" s="895"/>
      <c r="C502" s="868"/>
      <c r="D502" s="896"/>
      <c r="E502" s="866"/>
      <c r="F502" s="866"/>
      <c r="G502" s="866"/>
      <c r="H502" s="370" t="s">
        <v>244</v>
      </c>
      <c r="I502" s="370" t="s">
        <v>244</v>
      </c>
      <c r="J502" s="876"/>
      <c r="K502" s="872"/>
      <c r="L502" s="872"/>
      <c r="M502" s="874"/>
      <c r="N502" s="874"/>
      <c r="O502" s="872"/>
      <c r="P502" s="872"/>
      <c r="Q502" s="874"/>
      <c r="R502" s="874"/>
      <c r="S502" s="872"/>
      <c r="T502" s="874"/>
      <c r="U502" s="874"/>
      <c r="V502" s="872"/>
      <c r="W502" s="874"/>
      <c r="X502" s="874"/>
    </row>
    <row r="503" spans="1:24" s="384" customFormat="1" ht="14.25" customHeight="1">
      <c r="A503" s="845" t="s">
        <v>943</v>
      </c>
      <c r="B503" s="845"/>
      <c r="C503" s="845"/>
      <c r="D503" s="845"/>
      <c r="E503" s="845"/>
      <c r="F503" s="845"/>
      <c r="G503" s="845"/>
      <c r="H503" s="370" t="s">
        <v>244</v>
      </c>
      <c r="I503" s="370" t="s">
        <v>244</v>
      </c>
      <c r="J503" s="905" t="s">
        <v>0</v>
      </c>
      <c r="K503" s="903">
        <f>K363+K368+K373+K383+K388+K393+K398+K403+K408+K413+K418+K423+K428+K438+K443+K453+K458+K463+K468+K473+K478+K483+K488+K493+K498+K448+K433+K378</f>
        <v>15198789</v>
      </c>
      <c r="L503" s="903">
        <f t="shared" ref="L503:X503" si="1230">L363+L368+L373+L383+L388+L393+L398+L403+L408+L413+L418+L423+L428+L438+L443+L453+L458+L463+L468+L473+L478+L483+L488+L493+L498+L448+L433+L378</f>
        <v>0</v>
      </c>
      <c r="M503" s="903">
        <f t="shared" si="1230"/>
        <v>0</v>
      </c>
      <c r="N503" s="903">
        <f t="shared" si="1230"/>
        <v>0</v>
      </c>
      <c r="O503" s="903">
        <f t="shared" si="1230"/>
        <v>15198789</v>
      </c>
      <c r="P503" s="903">
        <f t="shared" si="1230"/>
        <v>15198789</v>
      </c>
      <c r="Q503" s="903">
        <f t="shared" si="1230"/>
        <v>7298311</v>
      </c>
      <c r="R503" s="903">
        <f t="shared" si="1230"/>
        <v>7900478</v>
      </c>
      <c r="S503" s="903">
        <f t="shared" si="1230"/>
        <v>0</v>
      </c>
      <c r="T503" s="903">
        <f t="shared" si="1230"/>
        <v>0</v>
      </c>
      <c r="U503" s="903">
        <f t="shared" si="1230"/>
        <v>0</v>
      </c>
      <c r="V503" s="903">
        <f t="shared" si="1230"/>
        <v>0</v>
      </c>
      <c r="W503" s="903">
        <f t="shared" si="1230"/>
        <v>0</v>
      </c>
      <c r="X503" s="903">
        <f t="shared" si="1230"/>
        <v>0</v>
      </c>
    </row>
    <row r="504" spans="1:24" s="385" customFormat="1" ht="14.25" customHeight="1">
      <c r="A504" s="845"/>
      <c r="B504" s="845"/>
      <c r="C504" s="845"/>
      <c r="D504" s="845"/>
      <c r="E504" s="845"/>
      <c r="F504" s="845"/>
      <c r="G504" s="845"/>
      <c r="H504" s="370" t="s">
        <v>244</v>
      </c>
      <c r="I504" s="370" t="s">
        <v>244</v>
      </c>
      <c r="J504" s="906"/>
      <c r="K504" s="904"/>
      <c r="L504" s="904"/>
      <c r="M504" s="904"/>
      <c r="N504" s="904"/>
      <c r="O504" s="904"/>
      <c r="P504" s="904"/>
      <c r="Q504" s="904"/>
      <c r="R504" s="904"/>
      <c r="S504" s="904"/>
      <c r="T504" s="904"/>
      <c r="U504" s="904"/>
      <c r="V504" s="904"/>
      <c r="W504" s="904"/>
      <c r="X504" s="904"/>
    </row>
    <row r="505" spans="1:24" s="385" customFormat="1" ht="14.25" customHeight="1">
      <c r="A505" s="845"/>
      <c r="B505" s="845"/>
      <c r="C505" s="845"/>
      <c r="D505" s="845"/>
      <c r="E505" s="845"/>
      <c r="F505" s="845"/>
      <c r="G505" s="845"/>
      <c r="H505" s="370" t="s">
        <v>244</v>
      </c>
      <c r="I505" s="370" t="s">
        <v>244</v>
      </c>
      <c r="J505" s="377" t="s">
        <v>1</v>
      </c>
      <c r="K505" s="378">
        <f>K365+K370+K375+K385+K390+K395+K400+K405+K410+K415+K420+K425+K430+K440+K445+K455+K460+K465+K470+K475+K480+K485+K490+K495+K500+K450+K435+K380</f>
        <v>7919898</v>
      </c>
      <c r="L505" s="378">
        <f t="shared" ref="L505:X505" si="1231">L365+L370+L375+L385+L390+L395+L400+L405+L410+L415+L420+L425+L430+L440+L445+L455+L460+L465+L470+L475+L480+L485+L490+L495+L500+L450+L435+L380</f>
        <v>0</v>
      </c>
      <c r="M505" s="378">
        <f t="shared" si="1231"/>
        <v>0</v>
      </c>
      <c r="N505" s="378">
        <f t="shared" si="1231"/>
        <v>0</v>
      </c>
      <c r="O505" s="378">
        <f t="shared" si="1231"/>
        <v>7919898</v>
      </c>
      <c r="P505" s="378">
        <f t="shared" si="1231"/>
        <v>7919898</v>
      </c>
      <c r="Q505" s="378">
        <f t="shared" si="1231"/>
        <v>932660</v>
      </c>
      <c r="R505" s="378">
        <f t="shared" si="1231"/>
        <v>6987238</v>
      </c>
      <c r="S505" s="378">
        <f t="shared" si="1231"/>
        <v>0</v>
      </c>
      <c r="T505" s="378">
        <f t="shared" si="1231"/>
        <v>0</v>
      </c>
      <c r="U505" s="378">
        <f t="shared" si="1231"/>
        <v>0</v>
      </c>
      <c r="V505" s="378">
        <f t="shared" si="1231"/>
        <v>0</v>
      </c>
      <c r="W505" s="378">
        <f t="shared" si="1231"/>
        <v>0</v>
      </c>
      <c r="X505" s="378">
        <f t="shared" si="1231"/>
        <v>0</v>
      </c>
    </row>
    <row r="506" spans="1:24" s="385" customFormat="1" ht="14.25" customHeight="1">
      <c r="A506" s="845"/>
      <c r="B506" s="845"/>
      <c r="C506" s="845"/>
      <c r="D506" s="845"/>
      <c r="E506" s="845"/>
      <c r="F506" s="845"/>
      <c r="G506" s="845"/>
      <c r="H506" s="370" t="s">
        <v>244</v>
      </c>
      <c r="I506" s="370" t="s">
        <v>244</v>
      </c>
      <c r="J506" s="905" t="s">
        <v>2</v>
      </c>
      <c r="K506" s="903">
        <f t="shared" ref="K506:X506" si="1232">K503+K505</f>
        <v>23118687</v>
      </c>
      <c r="L506" s="903">
        <f t="shared" si="1232"/>
        <v>0</v>
      </c>
      <c r="M506" s="903">
        <f t="shared" si="1232"/>
        <v>0</v>
      </c>
      <c r="N506" s="903">
        <f t="shared" si="1232"/>
        <v>0</v>
      </c>
      <c r="O506" s="903">
        <f t="shared" si="1232"/>
        <v>23118687</v>
      </c>
      <c r="P506" s="903">
        <f t="shared" si="1232"/>
        <v>23118687</v>
      </c>
      <c r="Q506" s="903">
        <f t="shared" si="1232"/>
        <v>8230971</v>
      </c>
      <c r="R506" s="903">
        <f t="shared" si="1232"/>
        <v>14887716</v>
      </c>
      <c r="S506" s="903">
        <f t="shared" si="1232"/>
        <v>0</v>
      </c>
      <c r="T506" s="903">
        <f t="shared" si="1232"/>
        <v>0</v>
      </c>
      <c r="U506" s="903">
        <f t="shared" si="1232"/>
        <v>0</v>
      </c>
      <c r="V506" s="903">
        <f t="shared" si="1232"/>
        <v>0</v>
      </c>
      <c r="W506" s="903">
        <f t="shared" si="1232"/>
        <v>0</v>
      </c>
      <c r="X506" s="903">
        <f t="shared" si="1232"/>
        <v>0</v>
      </c>
    </row>
    <row r="507" spans="1:24" s="385" customFormat="1" ht="14.25" customHeight="1">
      <c r="A507" s="845"/>
      <c r="B507" s="845"/>
      <c r="C507" s="845"/>
      <c r="D507" s="845"/>
      <c r="E507" s="845"/>
      <c r="F507" s="845"/>
      <c r="G507" s="845"/>
      <c r="H507" s="370" t="s">
        <v>244</v>
      </c>
      <c r="I507" s="370" t="s">
        <v>244</v>
      </c>
      <c r="J507" s="906"/>
      <c r="K507" s="904"/>
      <c r="L507" s="904"/>
      <c r="M507" s="904"/>
      <c r="N507" s="904"/>
      <c r="O507" s="904"/>
      <c r="P507" s="904"/>
      <c r="Q507" s="904"/>
      <c r="R507" s="904"/>
      <c r="S507" s="904"/>
      <c r="T507" s="904"/>
      <c r="U507" s="904"/>
      <c r="V507" s="904"/>
      <c r="W507" s="904"/>
      <c r="X507" s="904"/>
    </row>
    <row r="508" spans="1:24" s="387" customFormat="1" ht="19.5" customHeight="1">
      <c r="A508" s="920" t="s">
        <v>698</v>
      </c>
      <c r="B508" s="920"/>
      <c r="C508" s="920"/>
      <c r="D508" s="920"/>
      <c r="E508" s="920"/>
      <c r="F508" s="920"/>
      <c r="G508" s="920"/>
      <c r="H508" s="386">
        <f t="shared" ref="H508:I512" si="1233">H355+H307</f>
        <v>1785028437</v>
      </c>
      <c r="I508" s="386">
        <f t="shared" si="1233"/>
        <v>1118847312</v>
      </c>
      <c r="J508" s="905" t="s">
        <v>0</v>
      </c>
      <c r="K508" s="921">
        <f>K307+K355+K503</f>
        <v>713244773</v>
      </c>
      <c r="L508" s="921">
        <f t="shared" ref="L508:X508" si="1234">L307+L355+L503</f>
        <v>547779083</v>
      </c>
      <c r="M508" s="921">
        <f t="shared" si="1234"/>
        <v>189285929</v>
      </c>
      <c r="N508" s="921">
        <f t="shared" si="1234"/>
        <v>358493154</v>
      </c>
      <c r="O508" s="921">
        <f t="shared" si="1234"/>
        <v>165465690</v>
      </c>
      <c r="P508" s="921">
        <f t="shared" si="1234"/>
        <v>42919000</v>
      </c>
      <c r="Q508" s="921">
        <f t="shared" si="1234"/>
        <v>14102073</v>
      </c>
      <c r="R508" s="921">
        <f t="shared" si="1234"/>
        <v>28816927</v>
      </c>
      <c r="S508" s="921">
        <f t="shared" si="1234"/>
        <v>109173946</v>
      </c>
      <c r="T508" s="921">
        <f t="shared" si="1234"/>
        <v>19224569</v>
      </c>
      <c r="U508" s="921">
        <f t="shared" si="1234"/>
        <v>89949377</v>
      </c>
      <c r="V508" s="921">
        <f t="shared" si="1234"/>
        <v>13372744</v>
      </c>
      <c r="W508" s="921">
        <f t="shared" si="1234"/>
        <v>960530</v>
      </c>
      <c r="X508" s="921">
        <f t="shared" si="1234"/>
        <v>12412214</v>
      </c>
    </row>
    <row r="509" spans="1:24" s="388" customFormat="1" ht="19.5" customHeight="1">
      <c r="A509" s="920"/>
      <c r="B509" s="920"/>
      <c r="C509" s="920"/>
      <c r="D509" s="920"/>
      <c r="E509" s="920"/>
      <c r="F509" s="920"/>
      <c r="G509" s="920"/>
      <c r="H509" s="386">
        <f t="shared" si="1233"/>
        <v>1473980653</v>
      </c>
      <c r="I509" s="386">
        <f t="shared" si="1233"/>
        <v>967271951</v>
      </c>
      <c r="J509" s="906"/>
      <c r="K509" s="922"/>
      <c r="L509" s="922"/>
      <c r="M509" s="922"/>
      <c r="N509" s="922"/>
      <c r="O509" s="922"/>
      <c r="P509" s="922"/>
      <c r="Q509" s="922"/>
      <c r="R509" s="922"/>
      <c r="S509" s="922"/>
      <c r="T509" s="922"/>
      <c r="U509" s="922"/>
      <c r="V509" s="922"/>
      <c r="W509" s="922"/>
      <c r="X509" s="922"/>
    </row>
    <row r="510" spans="1:24" s="388" customFormat="1" ht="19.5" customHeight="1">
      <c r="A510" s="920"/>
      <c r="B510" s="920"/>
      <c r="C510" s="920"/>
      <c r="D510" s="920"/>
      <c r="E510" s="920"/>
      <c r="F510" s="920"/>
      <c r="G510" s="920"/>
      <c r="H510" s="386">
        <f t="shared" si="1233"/>
        <v>48422391</v>
      </c>
      <c r="I510" s="386">
        <f t="shared" si="1233"/>
        <v>28622078</v>
      </c>
      <c r="J510" s="377" t="s">
        <v>1</v>
      </c>
      <c r="K510" s="389">
        <f>K505+K357+K309</f>
        <v>-25944961</v>
      </c>
      <c r="L510" s="389">
        <f t="shared" ref="L510:X510" si="1235">L505+L357+L309</f>
        <v>-41070381</v>
      </c>
      <c r="M510" s="389">
        <f t="shared" si="1235"/>
        <v>21095566</v>
      </c>
      <c r="N510" s="389">
        <f t="shared" si="1235"/>
        <v>-62165947</v>
      </c>
      <c r="O510" s="389">
        <f t="shared" si="1235"/>
        <v>15125420</v>
      </c>
      <c r="P510" s="389">
        <f t="shared" si="1235"/>
        <v>0</v>
      </c>
      <c r="Q510" s="389">
        <f t="shared" si="1235"/>
        <v>-18091</v>
      </c>
      <c r="R510" s="389">
        <f t="shared" si="1235"/>
        <v>18091</v>
      </c>
      <c r="S510" s="389">
        <f t="shared" si="1235"/>
        <v>15839654</v>
      </c>
      <c r="T510" s="389">
        <f t="shared" si="1235"/>
        <v>20533939</v>
      </c>
      <c r="U510" s="389">
        <f t="shared" si="1235"/>
        <v>-4694285</v>
      </c>
      <c r="V510" s="389">
        <f t="shared" si="1235"/>
        <v>-714234</v>
      </c>
      <c r="W510" s="389">
        <f t="shared" si="1235"/>
        <v>0</v>
      </c>
      <c r="X510" s="389">
        <f t="shared" si="1235"/>
        <v>-714234</v>
      </c>
    </row>
    <row r="511" spans="1:24" s="388" customFormat="1" ht="19.5" customHeight="1">
      <c r="A511" s="920"/>
      <c r="B511" s="920"/>
      <c r="C511" s="920"/>
      <c r="D511" s="920"/>
      <c r="E511" s="920"/>
      <c r="F511" s="920"/>
      <c r="G511" s="920"/>
      <c r="H511" s="386">
        <f t="shared" si="1233"/>
        <v>228877725</v>
      </c>
      <c r="I511" s="386">
        <f t="shared" si="1233"/>
        <v>103864125</v>
      </c>
      <c r="J511" s="905" t="s">
        <v>2</v>
      </c>
      <c r="K511" s="921">
        <f t="shared" ref="K511:X511" si="1236">K508+K510</f>
        <v>687299812</v>
      </c>
      <c r="L511" s="921">
        <f t="shared" si="1236"/>
        <v>506708702</v>
      </c>
      <c r="M511" s="921">
        <f t="shared" si="1236"/>
        <v>210381495</v>
      </c>
      <c r="N511" s="921">
        <f t="shared" si="1236"/>
        <v>296327207</v>
      </c>
      <c r="O511" s="921">
        <f t="shared" si="1236"/>
        <v>180591110</v>
      </c>
      <c r="P511" s="921">
        <f t="shared" si="1236"/>
        <v>42919000</v>
      </c>
      <c r="Q511" s="921">
        <f t="shared" si="1236"/>
        <v>14083982</v>
      </c>
      <c r="R511" s="921">
        <f t="shared" si="1236"/>
        <v>28835018</v>
      </c>
      <c r="S511" s="921">
        <f t="shared" si="1236"/>
        <v>125013600</v>
      </c>
      <c r="T511" s="921">
        <f t="shared" si="1236"/>
        <v>39758508</v>
      </c>
      <c r="U511" s="921">
        <f t="shared" si="1236"/>
        <v>85255092</v>
      </c>
      <c r="V511" s="921">
        <f t="shared" si="1236"/>
        <v>12658510</v>
      </c>
      <c r="W511" s="921">
        <f t="shared" si="1236"/>
        <v>960530</v>
      </c>
      <c r="X511" s="921">
        <f t="shared" si="1236"/>
        <v>11697980</v>
      </c>
    </row>
    <row r="512" spans="1:24" s="388" customFormat="1" ht="19.5" customHeight="1">
      <c r="A512" s="920"/>
      <c r="B512" s="920"/>
      <c r="C512" s="920"/>
      <c r="D512" s="920"/>
      <c r="E512" s="920"/>
      <c r="F512" s="920"/>
      <c r="G512" s="920"/>
      <c r="H512" s="386">
        <f t="shared" si="1233"/>
        <v>33747668</v>
      </c>
      <c r="I512" s="386">
        <f t="shared" si="1233"/>
        <v>19089158</v>
      </c>
      <c r="J512" s="906"/>
      <c r="K512" s="922"/>
      <c r="L512" s="922"/>
      <c r="M512" s="922"/>
      <c r="N512" s="922"/>
      <c r="O512" s="922"/>
      <c r="P512" s="922"/>
      <c r="Q512" s="922"/>
      <c r="R512" s="922"/>
      <c r="S512" s="922"/>
      <c r="T512" s="922"/>
      <c r="U512" s="922"/>
      <c r="V512" s="922"/>
      <c r="W512" s="922"/>
      <c r="X512" s="922"/>
    </row>
    <row r="514" spans="1:3">
      <c r="A514" s="390" t="s">
        <v>93</v>
      </c>
      <c r="B514" s="391"/>
      <c r="C514" s="391"/>
    </row>
    <row r="515" spans="1:3">
      <c r="A515" s="392" t="s">
        <v>0</v>
      </c>
      <c r="B515" s="382" t="s">
        <v>944</v>
      </c>
    </row>
    <row r="516" spans="1:3">
      <c r="A516" s="392" t="s">
        <v>1</v>
      </c>
      <c r="B516" s="382" t="s">
        <v>616</v>
      </c>
    </row>
    <row r="517" spans="1:3">
      <c r="A517" s="392" t="s">
        <v>2</v>
      </c>
      <c r="B517" s="382" t="s">
        <v>945</v>
      </c>
    </row>
  </sheetData>
  <sheetProtection password="C25B" sheet="1" objects="1" scenarios="1"/>
  <mergeCells count="3642">
    <mergeCell ref="W511:W512"/>
    <mergeCell ref="X511:X512"/>
    <mergeCell ref="Q511:Q512"/>
    <mergeCell ref="R511:R512"/>
    <mergeCell ref="S511:S512"/>
    <mergeCell ref="T511:T512"/>
    <mergeCell ref="U511:U512"/>
    <mergeCell ref="V511:V512"/>
    <mergeCell ref="V508:V509"/>
    <mergeCell ref="W508:W509"/>
    <mergeCell ref="X508:X509"/>
    <mergeCell ref="J511:J512"/>
    <mergeCell ref="K511:K512"/>
    <mergeCell ref="L511:L512"/>
    <mergeCell ref="M511:M512"/>
    <mergeCell ref="N511:N512"/>
    <mergeCell ref="O511:O512"/>
    <mergeCell ref="P511:P512"/>
    <mergeCell ref="P508:P509"/>
    <mergeCell ref="Q508:Q509"/>
    <mergeCell ref="R508:R509"/>
    <mergeCell ref="S508:S509"/>
    <mergeCell ref="T508:T509"/>
    <mergeCell ref="U508:U509"/>
    <mergeCell ref="V506:V507"/>
    <mergeCell ref="W506:W507"/>
    <mergeCell ref="X506:X507"/>
    <mergeCell ref="A508:G512"/>
    <mergeCell ref="J508:J509"/>
    <mergeCell ref="K508:K509"/>
    <mergeCell ref="L508:L509"/>
    <mergeCell ref="M508:M509"/>
    <mergeCell ref="N508:N509"/>
    <mergeCell ref="O508:O509"/>
    <mergeCell ref="P506:P507"/>
    <mergeCell ref="Q506:Q507"/>
    <mergeCell ref="R506:R507"/>
    <mergeCell ref="S506:S507"/>
    <mergeCell ref="T506:T507"/>
    <mergeCell ref="U506:U507"/>
    <mergeCell ref="U503:U504"/>
    <mergeCell ref="V503:V504"/>
    <mergeCell ref="W503:W504"/>
    <mergeCell ref="X503:X504"/>
    <mergeCell ref="J506:J507"/>
    <mergeCell ref="K506:K507"/>
    <mergeCell ref="L506:L507"/>
    <mergeCell ref="M506:M507"/>
    <mergeCell ref="N506:N507"/>
    <mergeCell ref="O506:O507"/>
    <mergeCell ref="O503:O504"/>
    <mergeCell ref="P503:P504"/>
    <mergeCell ref="Q503:Q504"/>
    <mergeCell ref="R503:R504"/>
    <mergeCell ref="S503:S504"/>
    <mergeCell ref="T503:T504"/>
    <mergeCell ref="A503:G507"/>
    <mergeCell ref="J503:J504"/>
    <mergeCell ref="K503:K504"/>
    <mergeCell ref="L503:L504"/>
    <mergeCell ref="M503:M504"/>
    <mergeCell ref="N503:N504"/>
    <mergeCell ref="S501:S502"/>
    <mergeCell ref="T501:T502"/>
    <mergeCell ref="U501:U502"/>
    <mergeCell ref="V501:V502"/>
    <mergeCell ref="W501:W502"/>
    <mergeCell ref="X501:X502"/>
    <mergeCell ref="X498:X499"/>
    <mergeCell ref="J501:J502"/>
    <mergeCell ref="K501:K502"/>
    <mergeCell ref="L501:L502"/>
    <mergeCell ref="M501:M502"/>
    <mergeCell ref="N501:N502"/>
    <mergeCell ref="O501:O502"/>
    <mergeCell ref="P501:P502"/>
    <mergeCell ref="Q501:Q502"/>
    <mergeCell ref="R501:R502"/>
    <mergeCell ref="R498:R499"/>
    <mergeCell ref="S498:S499"/>
    <mergeCell ref="T498:T499"/>
    <mergeCell ref="U498:U499"/>
    <mergeCell ref="V498:V499"/>
    <mergeCell ref="W498:W499"/>
    <mergeCell ref="L498:L499"/>
    <mergeCell ref="M498:M499"/>
    <mergeCell ref="N498:N499"/>
    <mergeCell ref="O498:O499"/>
    <mergeCell ref="P498:P499"/>
    <mergeCell ref="Q498:Q499"/>
    <mergeCell ref="X496:X497"/>
    <mergeCell ref="A498:A502"/>
    <mergeCell ref="B498:B502"/>
    <mergeCell ref="C498:C502"/>
    <mergeCell ref="D498:D502"/>
    <mergeCell ref="E498:E502"/>
    <mergeCell ref="F498:F502"/>
    <mergeCell ref="G498:G502"/>
    <mergeCell ref="J498:J499"/>
    <mergeCell ref="K498:K499"/>
    <mergeCell ref="R496:R497"/>
    <mergeCell ref="S496:S497"/>
    <mergeCell ref="T496:T497"/>
    <mergeCell ref="U496:U497"/>
    <mergeCell ref="V496:V497"/>
    <mergeCell ref="W496:W497"/>
    <mergeCell ref="J496:J497"/>
    <mergeCell ref="K496:K497"/>
    <mergeCell ref="L496:L497"/>
    <mergeCell ref="M496:M497"/>
    <mergeCell ref="N496:N497"/>
    <mergeCell ref="O496:O497"/>
    <mergeCell ref="P496:P497"/>
    <mergeCell ref="Q496:Q497"/>
    <mergeCell ref="Q493:Q494"/>
    <mergeCell ref="R493:R494"/>
    <mergeCell ref="S493:S494"/>
    <mergeCell ref="T493:T494"/>
    <mergeCell ref="U493:U494"/>
    <mergeCell ref="V493:V494"/>
    <mergeCell ref="K493:K494"/>
    <mergeCell ref="L493:L494"/>
    <mergeCell ref="M493:M494"/>
    <mergeCell ref="N493:N494"/>
    <mergeCell ref="O493:O494"/>
    <mergeCell ref="P493:P494"/>
    <mergeCell ref="A493:A497"/>
    <mergeCell ref="B493:B497"/>
    <mergeCell ref="C493:C497"/>
    <mergeCell ref="D493:D497"/>
    <mergeCell ref="E493:E497"/>
    <mergeCell ref="F493:F497"/>
    <mergeCell ref="G493:G497"/>
    <mergeCell ref="J493:J494"/>
    <mergeCell ref="Q491:Q492"/>
    <mergeCell ref="R491:R492"/>
    <mergeCell ref="S491:S492"/>
    <mergeCell ref="T491:T492"/>
    <mergeCell ref="U491:U492"/>
    <mergeCell ref="V491:V492"/>
    <mergeCell ref="V488:V489"/>
    <mergeCell ref="W488:W489"/>
    <mergeCell ref="X488:X489"/>
    <mergeCell ref="J491:J492"/>
    <mergeCell ref="K491:K492"/>
    <mergeCell ref="L491:L492"/>
    <mergeCell ref="M491:M492"/>
    <mergeCell ref="N491:N492"/>
    <mergeCell ref="O491:O492"/>
    <mergeCell ref="P491:P492"/>
    <mergeCell ref="P488:P489"/>
    <mergeCell ref="Q488:Q489"/>
    <mergeCell ref="R488:R489"/>
    <mergeCell ref="S488:S489"/>
    <mergeCell ref="T488:T489"/>
    <mergeCell ref="U488:U489"/>
    <mergeCell ref="W493:W494"/>
    <mergeCell ref="X493:X494"/>
    <mergeCell ref="J488:J489"/>
    <mergeCell ref="K488:K489"/>
    <mergeCell ref="L488:L489"/>
    <mergeCell ref="M488:M489"/>
    <mergeCell ref="N488:N489"/>
    <mergeCell ref="O488:O489"/>
    <mergeCell ref="V486:V487"/>
    <mergeCell ref="W486:W487"/>
    <mergeCell ref="X486:X487"/>
    <mergeCell ref="A488:A492"/>
    <mergeCell ref="B488:B492"/>
    <mergeCell ref="C488:C492"/>
    <mergeCell ref="D488:D492"/>
    <mergeCell ref="E488:E492"/>
    <mergeCell ref="F488:F492"/>
    <mergeCell ref="G488:G492"/>
    <mergeCell ref="P486:P487"/>
    <mergeCell ref="Q486:Q487"/>
    <mergeCell ref="R486:R487"/>
    <mergeCell ref="S486:S487"/>
    <mergeCell ref="T486:T487"/>
    <mergeCell ref="U486:U487"/>
    <mergeCell ref="A483:A487"/>
    <mergeCell ref="B483:B487"/>
    <mergeCell ref="C483:C487"/>
    <mergeCell ref="D483:D487"/>
    <mergeCell ref="E483:E487"/>
    <mergeCell ref="F483:F487"/>
    <mergeCell ref="W491:W492"/>
    <mergeCell ref="X491:X492"/>
    <mergeCell ref="U483:U484"/>
    <mergeCell ref="V483:V484"/>
    <mergeCell ref="W483:W484"/>
    <mergeCell ref="X483:X484"/>
    <mergeCell ref="J486:J487"/>
    <mergeCell ref="K486:K487"/>
    <mergeCell ref="L486:L487"/>
    <mergeCell ref="M486:M487"/>
    <mergeCell ref="N486:N487"/>
    <mergeCell ref="O486:O487"/>
    <mergeCell ref="O483:O484"/>
    <mergeCell ref="P483:P484"/>
    <mergeCell ref="Q483:Q484"/>
    <mergeCell ref="R483:R484"/>
    <mergeCell ref="S483:S484"/>
    <mergeCell ref="T483:T484"/>
    <mergeCell ref="G483:G487"/>
    <mergeCell ref="J483:J484"/>
    <mergeCell ref="K483:K484"/>
    <mergeCell ref="L483:L484"/>
    <mergeCell ref="M483:M484"/>
    <mergeCell ref="N483:N484"/>
    <mergeCell ref="T481:T482"/>
    <mergeCell ref="U481:U482"/>
    <mergeCell ref="V481:V482"/>
    <mergeCell ref="W481:W482"/>
    <mergeCell ref="X481:X482"/>
    <mergeCell ref="X478:X479"/>
    <mergeCell ref="J481:J482"/>
    <mergeCell ref="K481:K482"/>
    <mergeCell ref="L481:L482"/>
    <mergeCell ref="M481:M482"/>
    <mergeCell ref="N481:N482"/>
    <mergeCell ref="O481:O482"/>
    <mergeCell ref="P481:P482"/>
    <mergeCell ref="Q481:Q482"/>
    <mergeCell ref="R481:R482"/>
    <mergeCell ref="R478:R479"/>
    <mergeCell ref="S478:S479"/>
    <mergeCell ref="T478:T479"/>
    <mergeCell ref="U478:U479"/>
    <mergeCell ref="V478:V479"/>
    <mergeCell ref="W478:W479"/>
    <mergeCell ref="L478:L479"/>
    <mergeCell ref="M478:M479"/>
    <mergeCell ref="N478:N479"/>
    <mergeCell ref="O478:O479"/>
    <mergeCell ref="P478:P479"/>
    <mergeCell ref="Q478:Q479"/>
    <mergeCell ref="A478:A482"/>
    <mergeCell ref="B478:B482"/>
    <mergeCell ref="C478:C482"/>
    <mergeCell ref="D478:D482"/>
    <mergeCell ref="E478:E482"/>
    <mergeCell ref="F478:F482"/>
    <mergeCell ref="G478:G482"/>
    <mergeCell ref="J478:J479"/>
    <mergeCell ref="K478:K479"/>
    <mergeCell ref="R476:R477"/>
    <mergeCell ref="S476:S477"/>
    <mergeCell ref="T476:T477"/>
    <mergeCell ref="U476:U477"/>
    <mergeCell ref="V476:V477"/>
    <mergeCell ref="W476:W477"/>
    <mergeCell ref="W473:W474"/>
    <mergeCell ref="X473:X474"/>
    <mergeCell ref="J476:J477"/>
    <mergeCell ref="K476:K477"/>
    <mergeCell ref="L476:L477"/>
    <mergeCell ref="M476:M477"/>
    <mergeCell ref="N476:N477"/>
    <mergeCell ref="O476:O477"/>
    <mergeCell ref="P476:P477"/>
    <mergeCell ref="Q476:Q477"/>
    <mergeCell ref="Q473:Q474"/>
    <mergeCell ref="R473:R474"/>
    <mergeCell ref="S473:S474"/>
    <mergeCell ref="T473:T474"/>
    <mergeCell ref="U473:U474"/>
    <mergeCell ref="V473:V474"/>
    <mergeCell ref="S481:S482"/>
    <mergeCell ref="K473:K474"/>
    <mergeCell ref="L473:L474"/>
    <mergeCell ref="M473:M474"/>
    <mergeCell ref="N473:N474"/>
    <mergeCell ref="O473:O474"/>
    <mergeCell ref="P473:P474"/>
    <mergeCell ref="W471:W472"/>
    <mergeCell ref="X471:X472"/>
    <mergeCell ref="A473:A477"/>
    <mergeCell ref="B473:B477"/>
    <mergeCell ref="C473:C477"/>
    <mergeCell ref="D473:D477"/>
    <mergeCell ref="E473:E477"/>
    <mergeCell ref="F473:F477"/>
    <mergeCell ref="G473:G477"/>
    <mergeCell ref="J473:J474"/>
    <mergeCell ref="Q471:Q472"/>
    <mergeCell ref="R471:R472"/>
    <mergeCell ref="S471:S472"/>
    <mergeCell ref="T471:T472"/>
    <mergeCell ref="U471:U472"/>
    <mergeCell ref="V471:V472"/>
    <mergeCell ref="X476:X477"/>
    <mergeCell ref="X468:X469"/>
    <mergeCell ref="J471:J472"/>
    <mergeCell ref="K471:K472"/>
    <mergeCell ref="L471:L472"/>
    <mergeCell ref="M471:M472"/>
    <mergeCell ref="N471:N472"/>
    <mergeCell ref="O471:O472"/>
    <mergeCell ref="P471:P472"/>
    <mergeCell ref="P468:P469"/>
    <mergeCell ref="Q468:Q469"/>
    <mergeCell ref="R468:R469"/>
    <mergeCell ref="S468:S469"/>
    <mergeCell ref="T468:T469"/>
    <mergeCell ref="U468:U469"/>
    <mergeCell ref="J468:J469"/>
    <mergeCell ref="K468:K469"/>
    <mergeCell ref="L468:L469"/>
    <mergeCell ref="M468:M469"/>
    <mergeCell ref="N468:N469"/>
    <mergeCell ref="O468:O469"/>
    <mergeCell ref="X466:X467"/>
    <mergeCell ref="A468:A472"/>
    <mergeCell ref="B468:B472"/>
    <mergeCell ref="C468:C472"/>
    <mergeCell ref="D468:D472"/>
    <mergeCell ref="E468:E472"/>
    <mergeCell ref="F468:F472"/>
    <mergeCell ref="G468:G472"/>
    <mergeCell ref="P466:P467"/>
    <mergeCell ref="Q466:Q467"/>
    <mergeCell ref="R466:R467"/>
    <mergeCell ref="S466:S467"/>
    <mergeCell ref="T466:T467"/>
    <mergeCell ref="U466:U467"/>
    <mergeCell ref="U463:U464"/>
    <mergeCell ref="V463:V464"/>
    <mergeCell ref="W463:W464"/>
    <mergeCell ref="X463:X464"/>
    <mergeCell ref="J466:J467"/>
    <mergeCell ref="K466:K467"/>
    <mergeCell ref="L466:L467"/>
    <mergeCell ref="M466:M467"/>
    <mergeCell ref="N466:N467"/>
    <mergeCell ref="O466:O467"/>
    <mergeCell ref="O463:O464"/>
    <mergeCell ref="P463:P464"/>
    <mergeCell ref="Q463:Q464"/>
    <mergeCell ref="R463:R464"/>
    <mergeCell ref="S463:S464"/>
    <mergeCell ref="T463:T464"/>
    <mergeCell ref="V468:V469"/>
    <mergeCell ref="W468:W469"/>
    <mergeCell ref="O458:O459"/>
    <mergeCell ref="P458:P459"/>
    <mergeCell ref="Q458:Q459"/>
    <mergeCell ref="J458:J459"/>
    <mergeCell ref="K458:K459"/>
    <mergeCell ref="X461:X462"/>
    <mergeCell ref="G463:G467"/>
    <mergeCell ref="J463:J464"/>
    <mergeCell ref="K463:K464"/>
    <mergeCell ref="L463:L464"/>
    <mergeCell ref="M463:M464"/>
    <mergeCell ref="N463:N464"/>
    <mergeCell ref="A463:A467"/>
    <mergeCell ref="B463:B467"/>
    <mergeCell ref="C463:C467"/>
    <mergeCell ref="D463:D467"/>
    <mergeCell ref="E463:E467"/>
    <mergeCell ref="F463:F467"/>
    <mergeCell ref="S461:S462"/>
    <mergeCell ref="T461:T462"/>
    <mergeCell ref="U461:U462"/>
    <mergeCell ref="V461:V462"/>
    <mergeCell ref="W461:W462"/>
    <mergeCell ref="V466:V467"/>
    <mergeCell ref="W466:W467"/>
    <mergeCell ref="A458:A462"/>
    <mergeCell ref="B458:B462"/>
    <mergeCell ref="C458:C462"/>
    <mergeCell ref="D458:D462"/>
    <mergeCell ref="E458:E462"/>
    <mergeCell ref="F458:F462"/>
    <mergeCell ref="G458:G462"/>
    <mergeCell ref="Q456:Q457"/>
    <mergeCell ref="Q453:Q454"/>
    <mergeCell ref="R453:R454"/>
    <mergeCell ref="S453:S454"/>
    <mergeCell ref="T453:T454"/>
    <mergeCell ref="U453:U454"/>
    <mergeCell ref="V453:V454"/>
    <mergeCell ref="K453:K454"/>
    <mergeCell ref="L453:L454"/>
    <mergeCell ref="M453:M454"/>
    <mergeCell ref="N453:N454"/>
    <mergeCell ref="O453:O454"/>
    <mergeCell ref="P453:P454"/>
    <mergeCell ref="X458:X459"/>
    <mergeCell ref="J461:J462"/>
    <mergeCell ref="K461:K462"/>
    <mergeCell ref="L461:L462"/>
    <mergeCell ref="M461:M462"/>
    <mergeCell ref="N461:N462"/>
    <mergeCell ref="O461:O462"/>
    <mergeCell ref="P461:P462"/>
    <mergeCell ref="Q461:Q462"/>
    <mergeCell ref="R461:R462"/>
    <mergeCell ref="R458:R459"/>
    <mergeCell ref="S458:S459"/>
    <mergeCell ref="T458:T459"/>
    <mergeCell ref="U458:U459"/>
    <mergeCell ref="V458:V459"/>
    <mergeCell ref="W458:W459"/>
    <mergeCell ref="L458:L459"/>
    <mergeCell ref="M458:M459"/>
    <mergeCell ref="N458:N459"/>
    <mergeCell ref="W451:W452"/>
    <mergeCell ref="X451:X452"/>
    <mergeCell ref="A453:A457"/>
    <mergeCell ref="B453:B457"/>
    <mergeCell ref="C453:C457"/>
    <mergeCell ref="D453:D457"/>
    <mergeCell ref="E453:E457"/>
    <mergeCell ref="F453:F457"/>
    <mergeCell ref="G453:G457"/>
    <mergeCell ref="J453:J454"/>
    <mergeCell ref="Q451:Q452"/>
    <mergeCell ref="R451:R452"/>
    <mergeCell ref="S451:S452"/>
    <mergeCell ref="T451:T452"/>
    <mergeCell ref="U451:U452"/>
    <mergeCell ref="V451:V452"/>
    <mergeCell ref="X456:X457"/>
    <mergeCell ref="R456:R457"/>
    <mergeCell ref="S456:S457"/>
    <mergeCell ref="T456:T457"/>
    <mergeCell ref="U456:U457"/>
    <mergeCell ref="V456:V457"/>
    <mergeCell ref="W456:W457"/>
    <mergeCell ref="W453:W454"/>
    <mergeCell ref="X453:X454"/>
    <mergeCell ref="J456:J457"/>
    <mergeCell ref="K456:K457"/>
    <mergeCell ref="L456:L457"/>
    <mergeCell ref="M456:M457"/>
    <mergeCell ref="N456:N457"/>
    <mergeCell ref="O456:O457"/>
    <mergeCell ref="P456:P457"/>
    <mergeCell ref="J451:J452"/>
    <mergeCell ref="K451:K452"/>
    <mergeCell ref="L451:L452"/>
    <mergeCell ref="M451:M452"/>
    <mergeCell ref="N451:N452"/>
    <mergeCell ref="O451:O452"/>
    <mergeCell ref="P451:P452"/>
    <mergeCell ref="P448:P449"/>
    <mergeCell ref="Q448:Q449"/>
    <mergeCell ref="R448:R449"/>
    <mergeCell ref="S448:S449"/>
    <mergeCell ref="T448:T449"/>
    <mergeCell ref="U448:U449"/>
    <mergeCell ref="J448:J449"/>
    <mergeCell ref="K448:K449"/>
    <mergeCell ref="L448:L449"/>
    <mergeCell ref="M448:M449"/>
    <mergeCell ref="N448:N449"/>
    <mergeCell ref="O448:O449"/>
    <mergeCell ref="A448:A452"/>
    <mergeCell ref="B448:B452"/>
    <mergeCell ref="C448:C452"/>
    <mergeCell ref="D448:D452"/>
    <mergeCell ref="E448:E452"/>
    <mergeCell ref="F448:F452"/>
    <mergeCell ref="G448:G452"/>
    <mergeCell ref="P446:P447"/>
    <mergeCell ref="Q446:Q447"/>
    <mergeCell ref="R446:R447"/>
    <mergeCell ref="S446:S447"/>
    <mergeCell ref="T446:T447"/>
    <mergeCell ref="U446:U447"/>
    <mergeCell ref="U443:U444"/>
    <mergeCell ref="V443:V444"/>
    <mergeCell ref="W443:W444"/>
    <mergeCell ref="X443:X444"/>
    <mergeCell ref="J446:J447"/>
    <mergeCell ref="K446:K447"/>
    <mergeCell ref="L446:L447"/>
    <mergeCell ref="M446:M447"/>
    <mergeCell ref="N446:N447"/>
    <mergeCell ref="O446:O447"/>
    <mergeCell ref="O443:O444"/>
    <mergeCell ref="P443:P444"/>
    <mergeCell ref="Q443:Q444"/>
    <mergeCell ref="R443:R444"/>
    <mergeCell ref="S443:S444"/>
    <mergeCell ref="T443:T444"/>
    <mergeCell ref="V448:V449"/>
    <mergeCell ref="W448:W449"/>
    <mergeCell ref="X448:X449"/>
    <mergeCell ref="Q438:Q439"/>
    <mergeCell ref="J438:J439"/>
    <mergeCell ref="K438:K439"/>
    <mergeCell ref="X441:X442"/>
    <mergeCell ref="G443:G447"/>
    <mergeCell ref="J443:J444"/>
    <mergeCell ref="K443:K444"/>
    <mergeCell ref="L443:L444"/>
    <mergeCell ref="M443:M444"/>
    <mergeCell ref="N443:N444"/>
    <mergeCell ref="A443:A447"/>
    <mergeCell ref="B443:B447"/>
    <mergeCell ref="C443:C447"/>
    <mergeCell ref="D443:D447"/>
    <mergeCell ref="E443:E447"/>
    <mergeCell ref="F443:F447"/>
    <mergeCell ref="S441:S442"/>
    <mergeCell ref="T441:T442"/>
    <mergeCell ref="U441:U442"/>
    <mergeCell ref="V441:V442"/>
    <mergeCell ref="W441:W442"/>
    <mergeCell ref="V446:V447"/>
    <mergeCell ref="W446:W447"/>
    <mergeCell ref="A438:A442"/>
    <mergeCell ref="B438:B442"/>
    <mergeCell ref="C438:C442"/>
    <mergeCell ref="D438:D442"/>
    <mergeCell ref="E438:E442"/>
    <mergeCell ref="F438:F442"/>
    <mergeCell ref="G438:G442"/>
    <mergeCell ref="X446:X447"/>
    <mergeCell ref="R433:R434"/>
    <mergeCell ref="S433:S434"/>
    <mergeCell ref="T433:T434"/>
    <mergeCell ref="U433:U434"/>
    <mergeCell ref="V433:V434"/>
    <mergeCell ref="K433:K434"/>
    <mergeCell ref="L433:L434"/>
    <mergeCell ref="M433:M434"/>
    <mergeCell ref="N433:N434"/>
    <mergeCell ref="O433:O434"/>
    <mergeCell ref="P433:P434"/>
    <mergeCell ref="X438:X439"/>
    <mergeCell ref="J441:J442"/>
    <mergeCell ref="K441:K442"/>
    <mergeCell ref="L441:L442"/>
    <mergeCell ref="M441:M442"/>
    <mergeCell ref="N441:N442"/>
    <mergeCell ref="O441:O442"/>
    <mergeCell ref="P441:P442"/>
    <mergeCell ref="Q441:Q442"/>
    <mergeCell ref="R441:R442"/>
    <mergeCell ref="R438:R439"/>
    <mergeCell ref="S438:S439"/>
    <mergeCell ref="T438:T439"/>
    <mergeCell ref="U438:U439"/>
    <mergeCell ref="V438:V439"/>
    <mergeCell ref="W438:W439"/>
    <mergeCell ref="L438:L439"/>
    <mergeCell ref="M438:M439"/>
    <mergeCell ref="N438:N439"/>
    <mergeCell ref="O438:O439"/>
    <mergeCell ref="P438:P439"/>
    <mergeCell ref="A433:A437"/>
    <mergeCell ref="B433:B437"/>
    <mergeCell ref="C433:C437"/>
    <mergeCell ref="D433:D437"/>
    <mergeCell ref="E433:E437"/>
    <mergeCell ref="F433:F437"/>
    <mergeCell ref="G433:G437"/>
    <mergeCell ref="J433:J434"/>
    <mergeCell ref="Q431:Q432"/>
    <mergeCell ref="R431:R432"/>
    <mergeCell ref="S431:S432"/>
    <mergeCell ref="T431:T432"/>
    <mergeCell ref="U431:U432"/>
    <mergeCell ref="V431:V432"/>
    <mergeCell ref="X436:X437"/>
    <mergeCell ref="R436:R437"/>
    <mergeCell ref="S436:S437"/>
    <mergeCell ref="T436:T437"/>
    <mergeCell ref="U436:U437"/>
    <mergeCell ref="V436:V437"/>
    <mergeCell ref="W436:W437"/>
    <mergeCell ref="W433:W434"/>
    <mergeCell ref="X433:X434"/>
    <mergeCell ref="J436:J437"/>
    <mergeCell ref="K436:K437"/>
    <mergeCell ref="L436:L437"/>
    <mergeCell ref="M436:M437"/>
    <mergeCell ref="N436:N437"/>
    <mergeCell ref="O436:O437"/>
    <mergeCell ref="P436:P437"/>
    <mergeCell ref="Q436:Q437"/>
    <mergeCell ref="Q433:Q434"/>
    <mergeCell ref="X428:X429"/>
    <mergeCell ref="J431:J432"/>
    <mergeCell ref="K431:K432"/>
    <mergeCell ref="L431:L432"/>
    <mergeCell ref="M431:M432"/>
    <mergeCell ref="N431:N432"/>
    <mergeCell ref="O431:O432"/>
    <mergeCell ref="P431:P432"/>
    <mergeCell ref="P428:P429"/>
    <mergeCell ref="Q428:Q429"/>
    <mergeCell ref="R428:R429"/>
    <mergeCell ref="S428:S429"/>
    <mergeCell ref="T428:T429"/>
    <mergeCell ref="U428:U429"/>
    <mergeCell ref="J428:J429"/>
    <mergeCell ref="K428:K429"/>
    <mergeCell ref="L428:L429"/>
    <mergeCell ref="M428:M429"/>
    <mergeCell ref="N428:N429"/>
    <mergeCell ref="O428:O429"/>
    <mergeCell ref="W431:W432"/>
    <mergeCell ref="X431:X432"/>
    <mergeCell ref="X426:X427"/>
    <mergeCell ref="A428:A432"/>
    <mergeCell ref="B428:B432"/>
    <mergeCell ref="C428:C432"/>
    <mergeCell ref="D428:D432"/>
    <mergeCell ref="E428:E432"/>
    <mergeCell ref="F428:F432"/>
    <mergeCell ref="G428:G432"/>
    <mergeCell ref="P426:P427"/>
    <mergeCell ref="Q426:Q427"/>
    <mergeCell ref="R426:R427"/>
    <mergeCell ref="S426:S427"/>
    <mergeCell ref="T426:T427"/>
    <mergeCell ref="U426:U427"/>
    <mergeCell ref="U423:U424"/>
    <mergeCell ref="V423:V424"/>
    <mergeCell ref="W423:W424"/>
    <mergeCell ref="X423:X424"/>
    <mergeCell ref="J426:J427"/>
    <mergeCell ref="K426:K427"/>
    <mergeCell ref="L426:L427"/>
    <mergeCell ref="M426:M427"/>
    <mergeCell ref="N426:N427"/>
    <mergeCell ref="O426:O427"/>
    <mergeCell ref="O423:O424"/>
    <mergeCell ref="P423:P424"/>
    <mergeCell ref="Q423:Q424"/>
    <mergeCell ref="R423:R424"/>
    <mergeCell ref="S423:S424"/>
    <mergeCell ref="T423:T424"/>
    <mergeCell ref="V428:V429"/>
    <mergeCell ref="W428:W429"/>
    <mergeCell ref="O418:O419"/>
    <mergeCell ref="P418:P419"/>
    <mergeCell ref="Q418:Q419"/>
    <mergeCell ref="J418:J419"/>
    <mergeCell ref="K418:K419"/>
    <mergeCell ref="X421:X422"/>
    <mergeCell ref="G423:G427"/>
    <mergeCell ref="J423:J424"/>
    <mergeCell ref="K423:K424"/>
    <mergeCell ref="L423:L424"/>
    <mergeCell ref="M423:M424"/>
    <mergeCell ref="N423:N424"/>
    <mergeCell ref="A423:A427"/>
    <mergeCell ref="B423:B427"/>
    <mergeCell ref="C423:C427"/>
    <mergeCell ref="D423:D427"/>
    <mergeCell ref="E423:E427"/>
    <mergeCell ref="F423:F427"/>
    <mergeCell ref="S421:S422"/>
    <mergeCell ref="T421:T422"/>
    <mergeCell ref="U421:U422"/>
    <mergeCell ref="V421:V422"/>
    <mergeCell ref="W421:W422"/>
    <mergeCell ref="V426:V427"/>
    <mergeCell ref="W426:W427"/>
    <mergeCell ref="A418:A422"/>
    <mergeCell ref="B418:B422"/>
    <mergeCell ref="C418:C422"/>
    <mergeCell ref="D418:D422"/>
    <mergeCell ref="E418:E422"/>
    <mergeCell ref="F418:F422"/>
    <mergeCell ref="G418:G422"/>
    <mergeCell ref="Q416:Q417"/>
    <mergeCell ref="Q413:Q414"/>
    <mergeCell ref="R413:R414"/>
    <mergeCell ref="S413:S414"/>
    <mergeCell ref="T413:T414"/>
    <mergeCell ref="U413:U414"/>
    <mergeCell ref="V413:V414"/>
    <mergeCell ref="K413:K414"/>
    <mergeCell ref="L413:L414"/>
    <mergeCell ref="M413:M414"/>
    <mergeCell ref="N413:N414"/>
    <mergeCell ref="O413:O414"/>
    <mergeCell ref="P413:P414"/>
    <mergeCell ref="X418:X419"/>
    <mergeCell ref="J421:J422"/>
    <mergeCell ref="K421:K422"/>
    <mergeCell ref="L421:L422"/>
    <mergeCell ref="M421:M422"/>
    <mergeCell ref="N421:N422"/>
    <mergeCell ref="O421:O422"/>
    <mergeCell ref="P421:P422"/>
    <mergeCell ref="Q421:Q422"/>
    <mergeCell ref="R421:R422"/>
    <mergeCell ref="R418:R419"/>
    <mergeCell ref="S418:S419"/>
    <mergeCell ref="T418:T419"/>
    <mergeCell ref="U418:U419"/>
    <mergeCell ref="V418:V419"/>
    <mergeCell ref="W418:W419"/>
    <mergeCell ref="L418:L419"/>
    <mergeCell ref="M418:M419"/>
    <mergeCell ref="N418:N419"/>
    <mergeCell ref="W411:W412"/>
    <mergeCell ref="X411:X412"/>
    <mergeCell ref="A413:A417"/>
    <mergeCell ref="B413:B417"/>
    <mergeCell ref="C413:C417"/>
    <mergeCell ref="D413:D417"/>
    <mergeCell ref="E413:E417"/>
    <mergeCell ref="F413:F417"/>
    <mergeCell ref="G413:G417"/>
    <mergeCell ref="J413:J414"/>
    <mergeCell ref="Q411:Q412"/>
    <mergeCell ref="R411:R412"/>
    <mergeCell ref="S411:S412"/>
    <mergeCell ref="T411:T412"/>
    <mergeCell ref="U411:U412"/>
    <mergeCell ref="V411:V412"/>
    <mergeCell ref="X416:X417"/>
    <mergeCell ref="R416:R417"/>
    <mergeCell ref="S416:S417"/>
    <mergeCell ref="T416:T417"/>
    <mergeCell ref="U416:U417"/>
    <mergeCell ref="V416:V417"/>
    <mergeCell ref="W416:W417"/>
    <mergeCell ref="W413:W414"/>
    <mergeCell ref="X413:X414"/>
    <mergeCell ref="J416:J417"/>
    <mergeCell ref="K416:K417"/>
    <mergeCell ref="L416:L417"/>
    <mergeCell ref="M416:M417"/>
    <mergeCell ref="N416:N417"/>
    <mergeCell ref="O416:O417"/>
    <mergeCell ref="P416:P417"/>
    <mergeCell ref="J411:J412"/>
    <mergeCell ref="K411:K412"/>
    <mergeCell ref="L411:L412"/>
    <mergeCell ref="M411:M412"/>
    <mergeCell ref="N411:N412"/>
    <mergeCell ref="O411:O412"/>
    <mergeCell ref="P411:P412"/>
    <mergeCell ref="P408:P409"/>
    <mergeCell ref="Q408:Q409"/>
    <mergeCell ref="R408:R409"/>
    <mergeCell ref="S408:S409"/>
    <mergeCell ref="T408:T409"/>
    <mergeCell ref="U408:U409"/>
    <mergeCell ref="J408:J409"/>
    <mergeCell ref="K408:K409"/>
    <mergeCell ref="L408:L409"/>
    <mergeCell ref="M408:M409"/>
    <mergeCell ref="N408:N409"/>
    <mergeCell ref="O408:O409"/>
    <mergeCell ref="A408:A412"/>
    <mergeCell ref="B408:B412"/>
    <mergeCell ref="C408:C412"/>
    <mergeCell ref="D408:D412"/>
    <mergeCell ref="E408:E412"/>
    <mergeCell ref="F408:F412"/>
    <mergeCell ref="G408:G412"/>
    <mergeCell ref="P406:P407"/>
    <mergeCell ref="Q406:Q407"/>
    <mergeCell ref="R406:R407"/>
    <mergeCell ref="S406:S407"/>
    <mergeCell ref="T406:T407"/>
    <mergeCell ref="U406:U407"/>
    <mergeCell ref="U403:U404"/>
    <mergeCell ref="V403:V404"/>
    <mergeCell ref="W403:W404"/>
    <mergeCell ref="X403:X404"/>
    <mergeCell ref="J406:J407"/>
    <mergeCell ref="K406:K407"/>
    <mergeCell ref="L406:L407"/>
    <mergeCell ref="M406:M407"/>
    <mergeCell ref="N406:N407"/>
    <mergeCell ref="O406:O407"/>
    <mergeCell ref="O403:O404"/>
    <mergeCell ref="P403:P404"/>
    <mergeCell ref="Q403:Q404"/>
    <mergeCell ref="R403:R404"/>
    <mergeCell ref="S403:S404"/>
    <mergeCell ref="T403:T404"/>
    <mergeCell ref="V408:V409"/>
    <mergeCell ref="W408:W409"/>
    <mergeCell ref="X408:X409"/>
    <mergeCell ref="Q398:Q399"/>
    <mergeCell ref="J398:J399"/>
    <mergeCell ref="K398:K399"/>
    <mergeCell ref="X401:X402"/>
    <mergeCell ref="G403:G407"/>
    <mergeCell ref="J403:J404"/>
    <mergeCell ref="K403:K404"/>
    <mergeCell ref="L403:L404"/>
    <mergeCell ref="M403:M404"/>
    <mergeCell ref="N403:N404"/>
    <mergeCell ref="A403:A407"/>
    <mergeCell ref="B403:B407"/>
    <mergeCell ref="C403:C407"/>
    <mergeCell ref="D403:D407"/>
    <mergeCell ref="E403:E407"/>
    <mergeCell ref="F403:F407"/>
    <mergeCell ref="S401:S402"/>
    <mergeCell ref="T401:T402"/>
    <mergeCell ref="U401:U402"/>
    <mergeCell ref="V401:V402"/>
    <mergeCell ref="W401:W402"/>
    <mergeCell ref="V406:V407"/>
    <mergeCell ref="W406:W407"/>
    <mergeCell ref="A398:A402"/>
    <mergeCell ref="B398:B402"/>
    <mergeCell ref="C398:C402"/>
    <mergeCell ref="D398:D402"/>
    <mergeCell ref="E398:E402"/>
    <mergeCell ref="F398:F402"/>
    <mergeCell ref="G398:G402"/>
    <mergeCell ref="X406:X407"/>
    <mergeCell ref="R393:R394"/>
    <mergeCell ref="S393:S394"/>
    <mergeCell ref="T393:T394"/>
    <mergeCell ref="U393:U394"/>
    <mergeCell ref="V393:V394"/>
    <mergeCell ref="K393:K394"/>
    <mergeCell ref="L393:L394"/>
    <mergeCell ref="M393:M394"/>
    <mergeCell ref="N393:N394"/>
    <mergeCell ref="O393:O394"/>
    <mergeCell ref="P393:P394"/>
    <mergeCell ref="X398:X399"/>
    <mergeCell ref="J401:J402"/>
    <mergeCell ref="K401:K402"/>
    <mergeCell ref="L401:L402"/>
    <mergeCell ref="M401:M402"/>
    <mergeCell ref="N401:N402"/>
    <mergeCell ref="O401:O402"/>
    <mergeCell ref="P401:P402"/>
    <mergeCell ref="Q401:Q402"/>
    <mergeCell ref="R401:R402"/>
    <mergeCell ref="R398:R399"/>
    <mergeCell ref="S398:S399"/>
    <mergeCell ref="T398:T399"/>
    <mergeCell ref="U398:U399"/>
    <mergeCell ref="V398:V399"/>
    <mergeCell ref="W398:W399"/>
    <mergeCell ref="L398:L399"/>
    <mergeCell ref="M398:M399"/>
    <mergeCell ref="N398:N399"/>
    <mergeCell ref="O398:O399"/>
    <mergeCell ref="P398:P399"/>
    <mergeCell ref="A393:A397"/>
    <mergeCell ref="B393:B397"/>
    <mergeCell ref="C393:C397"/>
    <mergeCell ref="D393:D397"/>
    <mergeCell ref="E393:E397"/>
    <mergeCell ref="F393:F397"/>
    <mergeCell ref="G393:G397"/>
    <mergeCell ref="J393:J394"/>
    <mergeCell ref="Q391:Q392"/>
    <mergeCell ref="R391:R392"/>
    <mergeCell ref="S391:S392"/>
    <mergeCell ref="T391:T392"/>
    <mergeCell ref="U391:U392"/>
    <mergeCell ref="V391:V392"/>
    <mergeCell ref="X396:X397"/>
    <mergeCell ref="R396:R397"/>
    <mergeCell ref="S396:S397"/>
    <mergeCell ref="T396:T397"/>
    <mergeCell ref="U396:U397"/>
    <mergeCell ref="V396:V397"/>
    <mergeCell ref="W396:W397"/>
    <mergeCell ref="W393:W394"/>
    <mergeCell ref="X393:X394"/>
    <mergeCell ref="J396:J397"/>
    <mergeCell ref="K396:K397"/>
    <mergeCell ref="L396:L397"/>
    <mergeCell ref="M396:M397"/>
    <mergeCell ref="N396:N397"/>
    <mergeCell ref="O396:O397"/>
    <mergeCell ref="P396:P397"/>
    <mergeCell ref="Q396:Q397"/>
    <mergeCell ref="Q393:Q394"/>
    <mergeCell ref="X388:X389"/>
    <mergeCell ref="J391:J392"/>
    <mergeCell ref="K391:K392"/>
    <mergeCell ref="L391:L392"/>
    <mergeCell ref="M391:M392"/>
    <mergeCell ref="N391:N392"/>
    <mergeCell ref="O391:O392"/>
    <mergeCell ref="P391:P392"/>
    <mergeCell ref="P388:P389"/>
    <mergeCell ref="Q388:Q389"/>
    <mergeCell ref="R388:R389"/>
    <mergeCell ref="S388:S389"/>
    <mergeCell ref="T388:T389"/>
    <mergeCell ref="U388:U389"/>
    <mergeCell ref="J388:J389"/>
    <mergeCell ref="K388:K389"/>
    <mergeCell ref="L388:L389"/>
    <mergeCell ref="M388:M389"/>
    <mergeCell ref="N388:N389"/>
    <mergeCell ref="O388:O389"/>
    <mergeCell ref="W391:W392"/>
    <mergeCell ref="X391:X392"/>
    <mergeCell ref="X386:X387"/>
    <mergeCell ref="A388:A392"/>
    <mergeCell ref="B388:B392"/>
    <mergeCell ref="C388:C392"/>
    <mergeCell ref="D388:D392"/>
    <mergeCell ref="E388:E392"/>
    <mergeCell ref="F388:F392"/>
    <mergeCell ref="G388:G392"/>
    <mergeCell ref="P386:P387"/>
    <mergeCell ref="Q386:Q387"/>
    <mergeCell ref="R386:R387"/>
    <mergeCell ref="S386:S387"/>
    <mergeCell ref="T386:T387"/>
    <mergeCell ref="U386:U387"/>
    <mergeCell ref="U383:U384"/>
    <mergeCell ref="V383:V384"/>
    <mergeCell ref="W383:W384"/>
    <mergeCell ref="X383:X384"/>
    <mergeCell ref="J386:J387"/>
    <mergeCell ref="K386:K387"/>
    <mergeCell ref="L386:L387"/>
    <mergeCell ref="M386:M387"/>
    <mergeCell ref="N386:N387"/>
    <mergeCell ref="O386:O387"/>
    <mergeCell ref="O383:O384"/>
    <mergeCell ref="P383:P384"/>
    <mergeCell ref="Q383:Q384"/>
    <mergeCell ref="R383:R384"/>
    <mergeCell ref="S383:S384"/>
    <mergeCell ref="T383:T384"/>
    <mergeCell ref="V388:V389"/>
    <mergeCell ref="W388:W389"/>
    <mergeCell ref="G383:G387"/>
    <mergeCell ref="J383:J384"/>
    <mergeCell ref="K383:K384"/>
    <mergeCell ref="L383:L384"/>
    <mergeCell ref="M383:M384"/>
    <mergeCell ref="N383:N384"/>
    <mergeCell ref="A383:A387"/>
    <mergeCell ref="B383:B387"/>
    <mergeCell ref="C383:C387"/>
    <mergeCell ref="D383:D387"/>
    <mergeCell ref="E383:E387"/>
    <mergeCell ref="F383:F387"/>
    <mergeCell ref="S381:S382"/>
    <mergeCell ref="T381:T382"/>
    <mergeCell ref="U381:U382"/>
    <mergeCell ref="V381:V382"/>
    <mergeCell ref="W381:W382"/>
    <mergeCell ref="V386:V387"/>
    <mergeCell ref="W386:W387"/>
    <mergeCell ref="A378:A382"/>
    <mergeCell ref="B378:B382"/>
    <mergeCell ref="C378:C382"/>
    <mergeCell ref="D378:D382"/>
    <mergeCell ref="E378:E382"/>
    <mergeCell ref="F378:F382"/>
    <mergeCell ref="G378:G382"/>
    <mergeCell ref="X378:X379"/>
    <mergeCell ref="J381:J382"/>
    <mergeCell ref="K381:K382"/>
    <mergeCell ref="L381:L382"/>
    <mergeCell ref="M381:M382"/>
    <mergeCell ref="N381:N382"/>
    <mergeCell ref="O381:O382"/>
    <mergeCell ref="P381:P382"/>
    <mergeCell ref="Q381:Q382"/>
    <mergeCell ref="R381:R382"/>
    <mergeCell ref="R378:R379"/>
    <mergeCell ref="S378:S379"/>
    <mergeCell ref="T378:T379"/>
    <mergeCell ref="U378:U379"/>
    <mergeCell ref="V378:V379"/>
    <mergeCell ref="W378:W379"/>
    <mergeCell ref="L378:L379"/>
    <mergeCell ref="M378:M379"/>
    <mergeCell ref="N378:N379"/>
    <mergeCell ref="O378:O379"/>
    <mergeCell ref="P378:P379"/>
    <mergeCell ref="Q378:Q379"/>
    <mergeCell ref="J378:J379"/>
    <mergeCell ref="K378:K379"/>
    <mergeCell ref="X381:X382"/>
    <mergeCell ref="J376:J377"/>
    <mergeCell ref="K376:K377"/>
    <mergeCell ref="L376:L377"/>
    <mergeCell ref="M376:M377"/>
    <mergeCell ref="N376:N377"/>
    <mergeCell ref="O376:O377"/>
    <mergeCell ref="P376:P377"/>
    <mergeCell ref="Q376:Q377"/>
    <mergeCell ref="Q373:Q374"/>
    <mergeCell ref="R373:R374"/>
    <mergeCell ref="S373:S374"/>
    <mergeCell ref="T373:T374"/>
    <mergeCell ref="U373:U374"/>
    <mergeCell ref="V373:V374"/>
    <mergeCell ref="K373:K374"/>
    <mergeCell ref="L373:L374"/>
    <mergeCell ref="M373:M374"/>
    <mergeCell ref="N373:N374"/>
    <mergeCell ref="O373:O374"/>
    <mergeCell ref="P373:P374"/>
    <mergeCell ref="W371:W372"/>
    <mergeCell ref="X371:X372"/>
    <mergeCell ref="A373:A377"/>
    <mergeCell ref="B373:B377"/>
    <mergeCell ref="C373:C377"/>
    <mergeCell ref="D373:D377"/>
    <mergeCell ref="E373:E377"/>
    <mergeCell ref="F373:F377"/>
    <mergeCell ref="G373:G377"/>
    <mergeCell ref="J373:J374"/>
    <mergeCell ref="Q371:Q372"/>
    <mergeCell ref="R371:R372"/>
    <mergeCell ref="S371:S372"/>
    <mergeCell ref="T371:T372"/>
    <mergeCell ref="U371:U372"/>
    <mergeCell ref="V371:V372"/>
    <mergeCell ref="X376:X377"/>
    <mergeCell ref="J371:J372"/>
    <mergeCell ref="K371:K372"/>
    <mergeCell ref="L371:L372"/>
    <mergeCell ref="M371:M372"/>
    <mergeCell ref="N371:N372"/>
    <mergeCell ref="O371:O372"/>
    <mergeCell ref="P371:P372"/>
    <mergeCell ref="R376:R377"/>
    <mergeCell ref="S376:S377"/>
    <mergeCell ref="T376:T377"/>
    <mergeCell ref="U376:U377"/>
    <mergeCell ref="V376:V377"/>
    <mergeCell ref="W376:W377"/>
    <mergeCell ref="W373:W374"/>
    <mergeCell ref="X373:X374"/>
    <mergeCell ref="P368:P369"/>
    <mergeCell ref="Q368:Q369"/>
    <mergeCell ref="R368:R369"/>
    <mergeCell ref="S368:S369"/>
    <mergeCell ref="T368:T369"/>
    <mergeCell ref="U368:U369"/>
    <mergeCell ref="J368:J369"/>
    <mergeCell ref="K368:K369"/>
    <mergeCell ref="L368:L369"/>
    <mergeCell ref="M368:M369"/>
    <mergeCell ref="N368:N369"/>
    <mergeCell ref="O368:O369"/>
    <mergeCell ref="A368:A372"/>
    <mergeCell ref="B368:B372"/>
    <mergeCell ref="C368:C372"/>
    <mergeCell ref="D368:D372"/>
    <mergeCell ref="E368:E372"/>
    <mergeCell ref="F368:F372"/>
    <mergeCell ref="G368:G372"/>
    <mergeCell ref="P366:P367"/>
    <mergeCell ref="Q366:Q367"/>
    <mergeCell ref="R366:R367"/>
    <mergeCell ref="S366:S367"/>
    <mergeCell ref="T366:T367"/>
    <mergeCell ref="U366:U367"/>
    <mergeCell ref="U363:U364"/>
    <mergeCell ref="V363:V364"/>
    <mergeCell ref="W363:W364"/>
    <mergeCell ref="X363:X364"/>
    <mergeCell ref="J366:J367"/>
    <mergeCell ref="K366:K367"/>
    <mergeCell ref="L366:L367"/>
    <mergeCell ref="M366:M367"/>
    <mergeCell ref="N366:N367"/>
    <mergeCell ref="O366:O367"/>
    <mergeCell ref="O363:O364"/>
    <mergeCell ref="P363:P364"/>
    <mergeCell ref="Q363:Q364"/>
    <mergeCell ref="R363:R364"/>
    <mergeCell ref="S363:S364"/>
    <mergeCell ref="T363:T364"/>
    <mergeCell ref="V368:V369"/>
    <mergeCell ref="W368:W369"/>
    <mergeCell ref="X368:X369"/>
    <mergeCell ref="G363:G367"/>
    <mergeCell ref="J363:J364"/>
    <mergeCell ref="K363:K364"/>
    <mergeCell ref="L363:L364"/>
    <mergeCell ref="M363:M364"/>
    <mergeCell ref="N363:N364"/>
    <mergeCell ref="X358:X359"/>
    <mergeCell ref="A360:X360"/>
    <mergeCell ref="A361:X361"/>
    <mergeCell ref="A362:X362"/>
    <mergeCell ref="A363:A367"/>
    <mergeCell ref="B363:B367"/>
    <mergeCell ref="C363:C367"/>
    <mergeCell ref="D363:D367"/>
    <mergeCell ref="E363:E367"/>
    <mergeCell ref="F363:F367"/>
    <mergeCell ref="R358:R359"/>
    <mergeCell ref="S358:S359"/>
    <mergeCell ref="T358:T359"/>
    <mergeCell ref="U358:U359"/>
    <mergeCell ref="V358:V359"/>
    <mergeCell ref="W358:W359"/>
    <mergeCell ref="A355:G359"/>
    <mergeCell ref="V366:V367"/>
    <mergeCell ref="W366:W367"/>
    <mergeCell ref="X366:X367"/>
    <mergeCell ref="W355:W356"/>
    <mergeCell ref="X355:X356"/>
    <mergeCell ref="J358:J359"/>
    <mergeCell ref="K358:K359"/>
    <mergeCell ref="L358:L359"/>
    <mergeCell ref="M358:M359"/>
    <mergeCell ref="N358:N359"/>
    <mergeCell ref="O358:O359"/>
    <mergeCell ref="P358:P359"/>
    <mergeCell ref="Q358:Q359"/>
    <mergeCell ref="Q355:Q356"/>
    <mergeCell ref="R355:R356"/>
    <mergeCell ref="S355:S356"/>
    <mergeCell ref="T355:T356"/>
    <mergeCell ref="U355:U356"/>
    <mergeCell ref="V355:V356"/>
    <mergeCell ref="W353:W354"/>
    <mergeCell ref="X353:X354"/>
    <mergeCell ref="J355:J356"/>
    <mergeCell ref="K355:K356"/>
    <mergeCell ref="L355:L356"/>
    <mergeCell ref="M355:M356"/>
    <mergeCell ref="N355:N356"/>
    <mergeCell ref="O355:O356"/>
    <mergeCell ref="P355:P356"/>
    <mergeCell ref="Q353:Q354"/>
    <mergeCell ref="R353:R354"/>
    <mergeCell ref="S353:S354"/>
    <mergeCell ref="T353:T354"/>
    <mergeCell ref="U353:U354"/>
    <mergeCell ref="V353:V354"/>
    <mergeCell ref="J353:J354"/>
    <mergeCell ref="K353:K354"/>
    <mergeCell ref="L353:L354"/>
    <mergeCell ref="M353:M354"/>
    <mergeCell ref="N353:N354"/>
    <mergeCell ref="O353:O354"/>
    <mergeCell ref="P353:P354"/>
    <mergeCell ref="P350:P351"/>
    <mergeCell ref="Q350:Q351"/>
    <mergeCell ref="R350:R351"/>
    <mergeCell ref="S350:S351"/>
    <mergeCell ref="T350:T351"/>
    <mergeCell ref="U350:U351"/>
    <mergeCell ref="J350:J351"/>
    <mergeCell ref="K350:K351"/>
    <mergeCell ref="L350:L351"/>
    <mergeCell ref="M350:M351"/>
    <mergeCell ref="N350:N351"/>
    <mergeCell ref="O350:O351"/>
    <mergeCell ref="A350:A354"/>
    <mergeCell ref="B350:B354"/>
    <mergeCell ref="C350:C354"/>
    <mergeCell ref="D350:D354"/>
    <mergeCell ref="E350:E354"/>
    <mergeCell ref="F350:F354"/>
    <mergeCell ref="G350:G354"/>
    <mergeCell ref="P348:P349"/>
    <mergeCell ref="Q348:Q349"/>
    <mergeCell ref="R348:R349"/>
    <mergeCell ref="S348:S349"/>
    <mergeCell ref="T348:T349"/>
    <mergeCell ref="U348:U349"/>
    <mergeCell ref="U345:U346"/>
    <mergeCell ref="V345:V346"/>
    <mergeCell ref="W345:W346"/>
    <mergeCell ref="X345:X346"/>
    <mergeCell ref="J348:J349"/>
    <mergeCell ref="K348:K349"/>
    <mergeCell ref="L348:L349"/>
    <mergeCell ref="M348:M349"/>
    <mergeCell ref="N348:N349"/>
    <mergeCell ref="O348:O349"/>
    <mergeCell ref="O345:O346"/>
    <mergeCell ref="P345:P346"/>
    <mergeCell ref="Q345:Q346"/>
    <mergeCell ref="R345:R346"/>
    <mergeCell ref="S345:S346"/>
    <mergeCell ref="T345:T346"/>
    <mergeCell ref="V350:V351"/>
    <mergeCell ref="W350:W351"/>
    <mergeCell ref="X350:X351"/>
    <mergeCell ref="Q340:Q341"/>
    <mergeCell ref="J340:J341"/>
    <mergeCell ref="K340:K341"/>
    <mergeCell ref="X343:X344"/>
    <mergeCell ref="G345:G349"/>
    <mergeCell ref="J345:J346"/>
    <mergeCell ref="K345:K346"/>
    <mergeCell ref="L345:L346"/>
    <mergeCell ref="M345:M346"/>
    <mergeCell ref="N345:N346"/>
    <mergeCell ref="A345:A349"/>
    <mergeCell ref="B345:B349"/>
    <mergeCell ref="C345:C349"/>
    <mergeCell ref="D345:D349"/>
    <mergeCell ref="E345:E349"/>
    <mergeCell ref="F345:F349"/>
    <mergeCell ref="S343:S344"/>
    <mergeCell ref="T343:T344"/>
    <mergeCell ref="U343:U344"/>
    <mergeCell ref="V343:V344"/>
    <mergeCell ref="W343:W344"/>
    <mergeCell ref="V348:V349"/>
    <mergeCell ref="W348:W349"/>
    <mergeCell ref="A340:A344"/>
    <mergeCell ref="B340:B344"/>
    <mergeCell ref="C340:C344"/>
    <mergeCell ref="D340:D344"/>
    <mergeCell ref="E340:E344"/>
    <mergeCell ref="F340:F344"/>
    <mergeCell ref="G340:G344"/>
    <mergeCell ref="X348:X349"/>
    <mergeCell ref="R335:R336"/>
    <mergeCell ref="S335:S336"/>
    <mergeCell ref="T335:T336"/>
    <mergeCell ref="U335:U336"/>
    <mergeCell ref="V335:V336"/>
    <mergeCell ref="K335:K336"/>
    <mergeCell ref="L335:L336"/>
    <mergeCell ref="M335:M336"/>
    <mergeCell ref="N335:N336"/>
    <mergeCell ref="O335:O336"/>
    <mergeCell ref="P335:P336"/>
    <mergeCell ref="X340:X341"/>
    <mergeCell ref="J343:J344"/>
    <mergeCell ref="K343:K344"/>
    <mergeCell ref="L343:L344"/>
    <mergeCell ref="M343:M344"/>
    <mergeCell ref="N343:N344"/>
    <mergeCell ref="O343:O344"/>
    <mergeCell ref="P343:P344"/>
    <mergeCell ref="Q343:Q344"/>
    <mergeCell ref="R343:R344"/>
    <mergeCell ref="R340:R341"/>
    <mergeCell ref="S340:S341"/>
    <mergeCell ref="T340:T341"/>
    <mergeCell ref="U340:U341"/>
    <mergeCell ref="V340:V341"/>
    <mergeCell ref="W340:W341"/>
    <mergeCell ref="L340:L341"/>
    <mergeCell ref="M340:M341"/>
    <mergeCell ref="N340:N341"/>
    <mergeCell ref="O340:O341"/>
    <mergeCell ref="P340:P341"/>
    <mergeCell ref="A335:A339"/>
    <mergeCell ref="B335:B339"/>
    <mergeCell ref="C335:C339"/>
    <mergeCell ref="D335:D339"/>
    <mergeCell ref="E335:E339"/>
    <mergeCell ref="F335:F339"/>
    <mergeCell ref="G335:G339"/>
    <mergeCell ref="J335:J336"/>
    <mergeCell ref="Q333:Q334"/>
    <mergeCell ref="R333:R334"/>
    <mergeCell ref="S333:S334"/>
    <mergeCell ref="T333:T334"/>
    <mergeCell ref="U333:U334"/>
    <mergeCell ref="V333:V334"/>
    <mergeCell ref="X338:X339"/>
    <mergeCell ref="R338:R339"/>
    <mergeCell ref="S338:S339"/>
    <mergeCell ref="T338:T339"/>
    <mergeCell ref="U338:U339"/>
    <mergeCell ref="V338:V339"/>
    <mergeCell ref="W338:W339"/>
    <mergeCell ref="W335:W336"/>
    <mergeCell ref="X335:X336"/>
    <mergeCell ref="J338:J339"/>
    <mergeCell ref="K338:K339"/>
    <mergeCell ref="L338:L339"/>
    <mergeCell ref="M338:M339"/>
    <mergeCell ref="N338:N339"/>
    <mergeCell ref="O338:O339"/>
    <mergeCell ref="P338:P339"/>
    <mergeCell ref="Q338:Q339"/>
    <mergeCell ref="Q335:Q336"/>
    <mergeCell ref="X330:X331"/>
    <mergeCell ref="J333:J334"/>
    <mergeCell ref="K333:K334"/>
    <mergeCell ref="L333:L334"/>
    <mergeCell ref="M333:M334"/>
    <mergeCell ref="N333:N334"/>
    <mergeCell ref="O333:O334"/>
    <mergeCell ref="P333:P334"/>
    <mergeCell ref="P330:P331"/>
    <mergeCell ref="Q330:Q331"/>
    <mergeCell ref="R330:R331"/>
    <mergeCell ref="S330:S331"/>
    <mergeCell ref="T330:T331"/>
    <mergeCell ref="U330:U331"/>
    <mergeCell ref="J330:J331"/>
    <mergeCell ref="K330:K331"/>
    <mergeCell ref="L330:L331"/>
    <mergeCell ref="M330:M331"/>
    <mergeCell ref="N330:N331"/>
    <mergeCell ref="O330:O331"/>
    <mergeCell ref="W333:W334"/>
    <mergeCell ref="X333:X334"/>
    <mergeCell ref="X328:X329"/>
    <mergeCell ref="A330:A334"/>
    <mergeCell ref="B330:B334"/>
    <mergeCell ref="C330:C334"/>
    <mergeCell ref="D330:D334"/>
    <mergeCell ref="E330:E334"/>
    <mergeCell ref="F330:F334"/>
    <mergeCell ref="G330:G334"/>
    <mergeCell ref="P328:P329"/>
    <mergeCell ref="Q328:Q329"/>
    <mergeCell ref="R328:R329"/>
    <mergeCell ref="S328:S329"/>
    <mergeCell ref="T328:T329"/>
    <mergeCell ref="U328:U329"/>
    <mergeCell ref="U325:U326"/>
    <mergeCell ref="V325:V326"/>
    <mergeCell ref="W325:W326"/>
    <mergeCell ref="X325:X326"/>
    <mergeCell ref="J328:J329"/>
    <mergeCell ref="K328:K329"/>
    <mergeCell ref="L328:L329"/>
    <mergeCell ref="M328:M329"/>
    <mergeCell ref="N328:N329"/>
    <mergeCell ref="O328:O329"/>
    <mergeCell ref="O325:O326"/>
    <mergeCell ref="P325:P326"/>
    <mergeCell ref="Q325:Q326"/>
    <mergeCell ref="R325:R326"/>
    <mergeCell ref="S325:S326"/>
    <mergeCell ref="T325:T326"/>
    <mergeCell ref="V330:V331"/>
    <mergeCell ref="W330:W331"/>
    <mergeCell ref="G325:G329"/>
    <mergeCell ref="J325:J326"/>
    <mergeCell ref="K325:K326"/>
    <mergeCell ref="L325:L326"/>
    <mergeCell ref="M325:M326"/>
    <mergeCell ref="N325:N326"/>
    <mergeCell ref="A325:A329"/>
    <mergeCell ref="B325:B329"/>
    <mergeCell ref="C325:C329"/>
    <mergeCell ref="D325:D329"/>
    <mergeCell ref="E325:E329"/>
    <mergeCell ref="F325:F329"/>
    <mergeCell ref="S323:S324"/>
    <mergeCell ref="T323:T324"/>
    <mergeCell ref="U323:U324"/>
    <mergeCell ref="V323:V324"/>
    <mergeCell ref="W323:W324"/>
    <mergeCell ref="V328:V329"/>
    <mergeCell ref="W328:W329"/>
    <mergeCell ref="A320:A324"/>
    <mergeCell ref="B320:B324"/>
    <mergeCell ref="C320:C324"/>
    <mergeCell ref="D320:D324"/>
    <mergeCell ref="E320:E324"/>
    <mergeCell ref="F320:F324"/>
    <mergeCell ref="G320:G324"/>
    <mergeCell ref="X320:X321"/>
    <mergeCell ref="J323:J324"/>
    <mergeCell ref="K323:K324"/>
    <mergeCell ref="L323:L324"/>
    <mergeCell ref="M323:M324"/>
    <mergeCell ref="N323:N324"/>
    <mergeCell ref="O323:O324"/>
    <mergeCell ref="P323:P324"/>
    <mergeCell ref="Q323:Q324"/>
    <mergeCell ref="R323:R324"/>
    <mergeCell ref="R320:R321"/>
    <mergeCell ref="S320:S321"/>
    <mergeCell ref="T320:T321"/>
    <mergeCell ref="U320:U321"/>
    <mergeCell ref="V320:V321"/>
    <mergeCell ref="W320:W321"/>
    <mergeCell ref="L320:L321"/>
    <mergeCell ref="M320:M321"/>
    <mergeCell ref="N320:N321"/>
    <mergeCell ref="O320:O321"/>
    <mergeCell ref="P320:P321"/>
    <mergeCell ref="Q320:Q321"/>
    <mergeCell ref="J320:J321"/>
    <mergeCell ref="K320:K321"/>
    <mergeCell ref="X323:X324"/>
    <mergeCell ref="R318:R319"/>
    <mergeCell ref="S318:S319"/>
    <mergeCell ref="T318:T319"/>
    <mergeCell ref="U318:U319"/>
    <mergeCell ref="V318:V319"/>
    <mergeCell ref="W318:W319"/>
    <mergeCell ref="W315:W316"/>
    <mergeCell ref="X315:X316"/>
    <mergeCell ref="J318:J319"/>
    <mergeCell ref="K318:K319"/>
    <mergeCell ref="L318:L319"/>
    <mergeCell ref="M318:M319"/>
    <mergeCell ref="N318:N319"/>
    <mergeCell ref="O318:O319"/>
    <mergeCell ref="P318:P319"/>
    <mergeCell ref="Q318:Q319"/>
    <mergeCell ref="Q315:Q316"/>
    <mergeCell ref="R315:R316"/>
    <mergeCell ref="S315:S316"/>
    <mergeCell ref="T315:T316"/>
    <mergeCell ref="U315:U316"/>
    <mergeCell ref="V315:V316"/>
    <mergeCell ref="K315:K316"/>
    <mergeCell ref="L315:L316"/>
    <mergeCell ref="M315:M316"/>
    <mergeCell ref="N315:N316"/>
    <mergeCell ref="O315:O316"/>
    <mergeCell ref="P315:P316"/>
    <mergeCell ref="A313:X313"/>
    <mergeCell ref="A314:X314"/>
    <mergeCell ref="A315:A319"/>
    <mergeCell ref="B315:B319"/>
    <mergeCell ref="C315:C319"/>
    <mergeCell ref="D315:D319"/>
    <mergeCell ref="E315:E319"/>
    <mergeCell ref="F315:F319"/>
    <mergeCell ref="G315:G319"/>
    <mergeCell ref="J315:J316"/>
    <mergeCell ref="S310:S311"/>
    <mergeCell ref="T310:T311"/>
    <mergeCell ref="U310:U311"/>
    <mergeCell ref="V310:V311"/>
    <mergeCell ref="W310:W311"/>
    <mergeCell ref="X310:X311"/>
    <mergeCell ref="A307:G311"/>
    <mergeCell ref="X318:X319"/>
    <mergeCell ref="X307:X308"/>
    <mergeCell ref="J310:J311"/>
    <mergeCell ref="K310:K311"/>
    <mergeCell ref="L310:L311"/>
    <mergeCell ref="M310:M311"/>
    <mergeCell ref="N310:N311"/>
    <mergeCell ref="O310:O311"/>
    <mergeCell ref="P310:P311"/>
    <mergeCell ref="Q310:Q311"/>
    <mergeCell ref="R310:R311"/>
    <mergeCell ref="R307:R308"/>
    <mergeCell ref="S307:S308"/>
    <mergeCell ref="T307:T308"/>
    <mergeCell ref="U307:U308"/>
    <mergeCell ref="V307:V308"/>
    <mergeCell ref="W307:W308"/>
    <mergeCell ref="X305:X306"/>
    <mergeCell ref="J307:J308"/>
    <mergeCell ref="K307:K308"/>
    <mergeCell ref="L307:L308"/>
    <mergeCell ref="M307:M308"/>
    <mergeCell ref="N307:N308"/>
    <mergeCell ref="O307:O308"/>
    <mergeCell ref="P307:P308"/>
    <mergeCell ref="Q307:Q308"/>
    <mergeCell ref="R305:R306"/>
    <mergeCell ref="S305:S306"/>
    <mergeCell ref="T305:T306"/>
    <mergeCell ref="U305:U306"/>
    <mergeCell ref="V305:V306"/>
    <mergeCell ref="W305:W306"/>
    <mergeCell ref="J305:J306"/>
    <mergeCell ref="K305:K306"/>
    <mergeCell ref="L305:L306"/>
    <mergeCell ref="M305:M306"/>
    <mergeCell ref="N305:N306"/>
    <mergeCell ref="O305:O306"/>
    <mergeCell ref="P305:P306"/>
    <mergeCell ref="Q305:Q306"/>
    <mergeCell ref="Q302:Q303"/>
    <mergeCell ref="R302:R303"/>
    <mergeCell ref="S302:S303"/>
    <mergeCell ref="T302:T303"/>
    <mergeCell ref="U302:U303"/>
    <mergeCell ref="V302:V303"/>
    <mergeCell ref="K302:K303"/>
    <mergeCell ref="L302:L303"/>
    <mergeCell ref="M302:M303"/>
    <mergeCell ref="N302:N303"/>
    <mergeCell ref="O302:O303"/>
    <mergeCell ref="P302:P303"/>
    <mergeCell ref="A302:A306"/>
    <mergeCell ref="B302:B306"/>
    <mergeCell ref="C302:C306"/>
    <mergeCell ref="D302:D306"/>
    <mergeCell ref="E302:E306"/>
    <mergeCell ref="F302:F306"/>
    <mergeCell ref="G302:G306"/>
    <mergeCell ref="J302:J303"/>
    <mergeCell ref="Q300:Q301"/>
    <mergeCell ref="R300:R301"/>
    <mergeCell ref="S300:S301"/>
    <mergeCell ref="T300:T301"/>
    <mergeCell ref="U300:U301"/>
    <mergeCell ref="V300:V301"/>
    <mergeCell ref="V297:V298"/>
    <mergeCell ref="W297:W298"/>
    <mergeCell ref="X297:X298"/>
    <mergeCell ref="J300:J301"/>
    <mergeCell ref="K300:K301"/>
    <mergeCell ref="L300:L301"/>
    <mergeCell ref="M300:M301"/>
    <mergeCell ref="N300:N301"/>
    <mergeCell ref="O300:O301"/>
    <mergeCell ref="P300:P301"/>
    <mergeCell ref="P297:P298"/>
    <mergeCell ref="Q297:Q298"/>
    <mergeCell ref="R297:R298"/>
    <mergeCell ref="S297:S298"/>
    <mergeCell ref="T297:T298"/>
    <mergeCell ref="U297:U298"/>
    <mergeCell ref="W302:W303"/>
    <mergeCell ref="X302:X303"/>
    <mergeCell ref="J297:J298"/>
    <mergeCell ref="K297:K298"/>
    <mergeCell ref="L297:L298"/>
    <mergeCell ref="M297:M298"/>
    <mergeCell ref="N297:N298"/>
    <mergeCell ref="O297:O298"/>
    <mergeCell ref="V295:V296"/>
    <mergeCell ref="W295:W296"/>
    <mergeCell ref="X295:X296"/>
    <mergeCell ref="A297:A301"/>
    <mergeCell ref="B297:B301"/>
    <mergeCell ref="C297:C301"/>
    <mergeCell ref="D297:D301"/>
    <mergeCell ref="E297:E301"/>
    <mergeCell ref="F297:F301"/>
    <mergeCell ref="G297:G301"/>
    <mergeCell ref="P295:P296"/>
    <mergeCell ref="Q295:Q296"/>
    <mergeCell ref="R295:R296"/>
    <mergeCell ref="S295:S296"/>
    <mergeCell ref="T295:T296"/>
    <mergeCell ref="U295:U296"/>
    <mergeCell ref="A292:A296"/>
    <mergeCell ref="B292:B296"/>
    <mergeCell ref="C292:C296"/>
    <mergeCell ref="D292:D296"/>
    <mergeCell ref="E292:E296"/>
    <mergeCell ref="F292:F296"/>
    <mergeCell ref="W300:W301"/>
    <mergeCell ref="X300:X301"/>
    <mergeCell ref="U292:U293"/>
    <mergeCell ref="V292:V293"/>
    <mergeCell ref="W292:W293"/>
    <mergeCell ref="X292:X293"/>
    <mergeCell ref="J295:J296"/>
    <mergeCell ref="K295:K296"/>
    <mergeCell ref="L295:L296"/>
    <mergeCell ref="M295:M296"/>
    <mergeCell ref="N295:N296"/>
    <mergeCell ref="O295:O296"/>
    <mergeCell ref="O292:O293"/>
    <mergeCell ref="P292:P293"/>
    <mergeCell ref="Q292:Q293"/>
    <mergeCell ref="R292:R293"/>
    <mergeCell ref="S292:S293"/>
    <mergeCell ref="T292:T293"/>
    <mergeCell ref="G292:G296"/>
    <mergeCell ref="J292:J293"/>
    <mergeCell ref="K292:K293"/>
    <mergeCell ref="L292:L293"/>
    <mergeCell ref="M292:M293"/>
    <mergeCell ref="N292:N293"/>
    <mergeCell ref="T290:T291"/>
    <mergeCell ref="U290:U291"/>
    <mergeCell ref="V290:V291"/>
    <mergeCell ref="W290:W291"/>
    <mergeCell ref="X290:X291"/>
    <mergeCell ref="X287:X288"/>
    <mergeCell ref="J290:J291"/>
    <mergeCell ref="K290:K291"/>
    <mergeCell ref="L290:L291"/>
    <mergeCell ref="M290:M291"/>
    <mergeCell ref="N290:N291"/>
    <mergeCell ref="O290:O291"/>
    <mergeCell ref="P290:P291"/>
    <mergeCell ref="Q290:Q291"/>
    <mergeCell ref="R290:R291"/>
    <mergeCell ref="R287:R288"/>
    <mergeCell ref="S287:S288"/>
    <mergeCell ref="T287:T288"/>
    <mergeCell ref="U287:U288"/>
    <mergeCell ref="V287:V288"/>
    <mergeCell ref="W287:W288"/>
    <mergeCell ref="L287:L288"/>
    <mergeCell ref="M287:M288"/>
    <mergeCell ref="N287:N288"/>
    <mergeCell ref="O287:O288"/>
    <mergeCell ref="P287:P288"/>
    <mergeCell ref="Q287:Q288"/>
    <mergeCell ref="A287:A291"/>
    <mergeCell ref="B287:B291"/>
    <mergeCell ref="C287:C291"/>
    <mergeCell ref="D287:D291"/>
    <mergeCell ref="E287:E291"/>
    <mergeCell ref="F287:F291"/>
    <mergeCell ref="G287:G291"/>
    <mergeCell ref="J287:J288"/>
    <mergeCell ref="K287:K288"/>
    <mergeCell ref="R285:R286"/>
    <mergeCell ref="S285:S286"/>
    <mergeCell ref="T285:T286"/>
    <mergeCell ref="U285:U286"/>
    <mergeCell ref="V285:V286"/>
    <mergeCell ref="W285:W286"/>
    <mergeCell ref="W282:W283"/>
    <mergeCell ref="X282:X283"/>
    <mergeCell ref="J285:J286"/>
    <mergeCell ref="K285:K286"/>
    <mergeCell ref="L285:L286"/>
    <mergeCell ref="M285:M286"/>
    <mergeCell ref="N285:N286"/>
    <mergeCell ref="O285:O286"/>
    <mergeCell ref="P285:P286"/>
    <mergeCell ref="Q285:Q286"/>
    <mergeCell ref="Q282:Q283"/>
    <mergeCell ref="R282:R283"/>
    <mergeCell ref="S282:S283"/>
    <mergeCell ref="T282:T283"/>
    <mergeCell ref="U282:U283"/>
    <mergeCell ref="V282:V283"/>
    <mergeCell ref="S290:S291"/>
    <mergeCell ref="K282:K283"/>
    <mergeCell ref="L282:L283"/>
    <mergeCell ref="M282:M283"/>
    <mergeCell ref="N282:N283"/>
    <mergeCell ref="O282:O283"/>
    <mergeCell ref="P282:P283"/>
    <mergeCell ref="W280:W281"/>
    <mergeCell ref="X280:X281"/>
    <mergeCell ref="A282:A286"/>
    <mergeCell ref="B282:B286"/>
    <mergeCell ref="C282:C286"/>
    <mergeCell ref="D282:D286"/>
    <mergeCell ref="E282:E286"/>
    <mergeCell ref="F282:F286"/>
    <mergeCell ref="G282:G286"/>
    <mergeCell ref="J282:J283"/>
    <mergeCell ref="Q280:Q281"/>
    <mergeCell ref="R280:R281"/>
    <mergeCell ref="S280:S281"/>
    <mergeCell ref="T280:T281"/>
    <mergeCell ref="U280:U281"/>
    <mergeCell ref="V280:V281"/>
    <mergeCell ref="X285:X286"/>
    <mergeCell ref="X277:X278"/>
    <mergeCell ref="J280:J281"/>
    <mergeCell ref="K280:K281"/>
    <mergeCell ref="L280:L281"/>
    <mergeCell ref="M280:M281"/>
    <mergeCell ref="N280:N281"/>
    <mergeCell ref="O280:O281"/>
    <mergeCell ref="P280:P281"/>
    <mergeCell ref="P277:P278"/>
    <mergeCell ref="Q277:Q278"/>
    <mergeCell ref="R277:R278"/>
    <mergeCell ref="S277:S278"/>
    <mergeCell ref="T277:T278"/>
    <mergeCell ref="U277:U278"/>
    <mergeCell ref="J277:J278"/>
    <mergeCell ref="K277:K278"/>
    <mergeCell ref="L277:L278"/>
    <mergeCell ref="M277:M278"/>
    <mergeCell ref="N277:N278"/>
    <mergeCell ref="O277:O278"/>
    <mergeCell ref="X275:X276"/>
    <mergeCell ref="A277:A281"/>
    <mergeCell ref="B277:B281"/>
    <mergeCell ref="C277:C281"/>
    <mergeCell ref="D277:D281"/>
    <mergeCell ref="E277:E281"/>
    <mergeCell ref="F277:F281"/>
    <mergeCell ref="G277:G281"/>
    <mergeCell ref="P275:P276"/>
    <mergeCell ref="Q275:Q276"/>
    <mergeCell ref="R275:R276"/>
    <mergeCell ref="S275:S276"/>
    <mergeCell ref="T275:T276"/>
    <mergeCell ref="U275:U276"/>
    <mergeCell ref="U272:U273"/>
    <mergeCell ref="V272:V273"/>
    <mergeCell ref="W272:W273"/>
    <mergeCell ref="X272:X273"/>
    <mergeCell ref="J275:J276"/>
    <mergeCell ref="K275:K276"/>
    <mergeCell ref="L275:L276"/>
    <mergeCell ref="M275:M276"/>
    <mergeCell ref="N275:N276"/>
    <mergeCell ref="O275:O276"/>
    <mergeCell ref="O272:O273"/>
    <mergeCell ref="P272:P273"/>
    <mergeCell ref="Q272:Q273"/>
    <mergeCell ref="R272:R273"/>
    <mergeCell ref="S272:S273"/>
    <mergeCell ref="T272:T273"/>
    <mergeCell ref="V277:V278"/>
    <mergeCell ref="W277:W278"/>
    <mergeCell ref="O267:O268"/>
    <mergeCell ref="P267:P268"/>
    <mergeCell ref="Q267:Q268"/>
    <mergeCell ref="J267:J268"/>
    <mergeCell ref="K267:K268"/>
    <mergeCell ref="X270:X271"/>
    <mergeCell ref="G272:G276"/>
    <mergeCell ref="J272:J273"/>
    <mergeCell ref="K272:K273"/>
    <mergeCell ref="L272:L273"/>
    <mergeCell ref="M272:M273"/>
    <mergeCell ref="N272:N273"/>
    <mergeCell ref="A272:A276"/>
    <mergeCell ref="B272:B276"/>
    <mergeCell ref="C272:C276"/>
    <mergeCell ref="D272:D276"/>
    <mergeCell ref="E272:E276"/>
    <mergeCell ref="F272:F276"/>
    <mergeCell ref="S270:S271"/>
    <mergeCell ref="T270:T271"/>
    <mergeCell ref="U270:U271"/>
    <mergeCell ref="V270:V271"/>
    <mergeCell ref="W270:W271"/>
    <mergeCell ref="V275:V276"/>
    <mergeCell ref="W275:W276"/>
    <mergeCell ref="A267:A271"/>
    <mergeCell ref="B267:B271"/>
    <mergeCell ref="C267:C271"/>
    <mergeCell ref="D267:D271"/>
    <mergeCell ref="E267:E271"/>
    <mergeCell ref="F267:F271"/>
    <mergeCell ref="G267:G271"/>
    <mergeCell ref="Q265:Q266"/>
    <mergeCell ref="Q262:Q263"/>
    <mergeCell ref="R262:R263"/>
    <mergeCell ref="S262:S263"/>
    <mergeCell ref="T262:T263"/>
    <mergeCell ref="U262:U263"/>
    <mergeCell ref="V262:V263"/>
    <mergeCell ref="K262:K263"/>
    <mergeCell ref="L262:L263"/>
    <mergeCell ref="M262:M263"/>
    <mergeCell ref="N262:N263"/>
    <mergeCell ref="O262:O263"/>
    <mergeCell ref="P262:P263"/>
    <mergeCell ref="X267:X268"/>
    <mergeCell ref="J270:J271"/>
    <mergeCell ref="K270:K271"/>
    <mergeCell ref="L270:L271"/>
    <mergeCell ref="M270:M271"/>
    <mergeCell ref="N270:N271"/>
    <mergeCell ref="O270:O271"/>
    <mergeCell ref="P270:P271"/>
    <mergeCell ref="Q270:Q271"/>
    <mergeCell ref="R270:R271"/>
    <mergeCell ref="R267:R268"/>
    <mergeCell ref="S267:S268"/>
    <mergeCell ref="T267:T268"/>
    <mergeCell ref="U267:U268"/>
    <mergeCell ref="V267:V268"/>
    <mergeCell ref="W267:W268"/>
    <mergeCell ref="L267:L268"/>
    <mergeCell ref="M267:M268"/>
    <mergeCell ref="N267:N268"/>
    <mergeCell ref="W260:W261"/>
    <mergeCell ref="X260:X261"/>
    <mergeCell ref="A262:A266"/>
    <mergeCell ref="B262:B266"/>
    <mergeCell ref="C262:C266"/>
    <mergeCell ref="D262:D266"/>
    <mergeCell ref="E262:E266"/>
    <mergeCell ref="F262:F266"/>
    <mergeCell ref="G262:G266"/>
    <mergeCell ref="J262:J263"/>
    <mergeCell ref="Q260:Q261"/>
    <mergeCell ref="R260:R261"/>
    <mergeCell ref="S260:S261"/>
    <mergeCell ref="T260:T261"/>
    <mergeCell ref="U260:U261"/>
    <mergeCell ref="V260:V261"/>
    <mergeCell ref="X265:X266"/>
    <mergeCell ref="R265:R266"/>
    <mergeCell ref="S265:S266"/>
    <mergeCell ref="T265:T266"/>
    <mergeCell ref="U265:U266"/>
    <mergeCell ref="V265:V266"/>
    <mergeCell ref="W265:W266"/>
    <mergeCell ref="W262:W263"/>
    <mergeCell ref="X262:X263"/>
    <mergeCell ref="J265:J266"/>
    <mergeCell ref="K265:K266"/>
    <mergeCell ref="L265:L266"/>
    <mergeCell ref="M265:M266"/>
    <mergeCell ref="N265:N266"/>
    <mergeCell ref="O265:O266"/>
    <mergeCell ref="P265:P266"/>
    <mergeCell ref="J260:J261"/>
    <mergeCell ref="K260:K261"/>
    <mergeCell ref="L260:L261"/>
    <mergeCell ref="M260:M261"/>
    <mergeCell ref="N260:N261"/>
    <mergeCell ref="O260:O261"/>
    <mergeCell ref="P260:P261"/>
    <mergeCell ref="P257:P258"/>
    <mergeCell ref="Q257:Q258"/>
    <mergeCell ref="R257:R258"/>
    <mergeCell ref="S257:S258"/>
    <mergeCell ref="T257:T258"/>
    <mergeCell ref="U257:U258"/>
    <mergeCell ref="J257:J258"/>
    <mergeCell ref="K257:K258"/>
    <mergeCell ref="L257:L258"/>
    <mergeCell ref="M257:M258"/>
    <mergeCell ref="N257:N258"/>
    <mergeCell ref="O257:O258"/>
    <mergeCell ref="A257:A261"/>
    <mergeCell ref="B257:B261"/>
    <mergeCell ref="C257:C261"/>
    <mergeCell ref="D257:D261"/>
    <mergeCell ref="E257:E261"/>
    <mergeCell ref="F257:F261"/>
    <mergeCell ref="G257:G261"/>
    <mergeCell ref="P255:P256"/>
    <mergeCell ref="Q255:Q256"/>
    <mergeCell ref="R255:R256"/>
    <mergeCell ref="S255:S256"/>
    <mergeCell ref="T255:T256"/>
    <mergeCell ref="U255:U256"/>
    <mergeCell ref="U252:U253"/>
    <mergeCell ref="V252:V253"/>
    <mergeCell ref="W252:W253"/>
    <mergeCell ref="X252:X253"/>
    <mergeCell ref="J255:J256"/>
    <mergeCell ref="K255:K256"/>
    <mergeCell ref="L255:L256"/>
    <mergeCell ref="M255:M256"/>
    <mergeCell ref="N255:N256"/>
    <mergeCell ref="O255:O256"/>
    <mergeCell ref="O252:O253"/>
    <mergeCell ref="P252:P253"/>
    <mergeCell ref="Q252:Q253"/>
    <mergeCell ref="R252:R253"/>
    <mergeCell ref="S252:S253"/>
    <mergeCell ref="T252:T253"/>
    <mergeCell ref="V257:V258"/>
    <mergeCell ref="W257:W258"/>
    <mergeCell ref="X257:X258"/>
    <mergeCell ref="Q247:Q248"/>
    <mergeCell ref="J247:J248"/>
    <mergeCell ref="K247:K248"/>
    <mergeCell ref="X250:X251"/>
    <mergeCell ref="G252:G256"/>
    <mergeCell ref="J252:J253"/>
    <mergeCell ref="K252:K253"/>
    <mergeCell ref="L252:L253"/>
    <mergeCell ref="M252:M253"/>
    <mergeCell ref="N252:N253"/>
    <mergeCell ref="A252:A256"/>
    <mergeCell ref="B252:B256"/>
    <mergeCell ref="C252:C256"/>
    <mergeCell ref="D252:D256"/>
    <mergeCell ref="E252:E256"/>
    <mergeCell ref="F252:F256"/>
    <mergeCell ref="S250:S251"/>
    <mergeCell ref="T250:T251"/>
    <mergeCell ref="U250:U251"/>
    <mergeCell ref="V250:V251"/>
    <mergeCell ref="W250:W251"/>
    <mergeCell ref="V255:V256"/>
    <mergeCell ref="W255:W256"/>
    <mergeCell ref="A247:A251"/>
    <mergeCell ref="B247:B251"/>
    <mergeCell ref="C247:C251"/>
    <mergeCell ref="D247:D251"/>
    <mergeCell ref="E247:E251"/>
    <mergeCell ref="F247:F251"/>
    <mergeCell ref="G247:G251"/>
    <mergeCell ref="X255:X256"/>
    <mergeCell ref="R242:R243"/>
    <mergeCell ref="S242:S243"/>
    <mergeCell ref="T242:T243"/>
    <mergeCell ref="U242:U243"/>
    <mergeCell ref="V242:V243"/>
    <mergeCell ref="K242:K243"/>
    <mergeCell ref="L242:L243"/>
    <mergeCell ref="M242:M243"/>
    <mergeCell ref="N242:N243"/>
    <mergeCell ref="O242:O243"/>
    <mergeCell ref="P242:P243"/>
    <mergeCell ref="X247:X248"/>
    <mergeCell ref="J250:J251"/>
    <mergeCell ref="K250:K251"/>
    <mergeCell ref="L250:L251"/>
    <mergeCell ref="M250:M251"/>
    <mergeCell ref="N250:N251"/>
    <mergeCell ref="O250:O251"/>
    <mergeCell ref="P250:P251"/>
    <mergeCell ref="Q250:Q251"/>
    <mergeCell ref="R250:R251"/>
    <mergeCell ref="R247:R248"/>
    <mergeCell ref="S247:S248"/>
    <mergeCell ref="T247:T248"/>
    <mergeCell ref="U247:U248"/>
    <mergeCell ref="V247:V248"/>
    <mergeCell ref="W247:W248"/>
    <mergeCell ref="L247:L248"/>
    <mergeCell ref="M247:M248"/>
    <mergeCell ref="N247:N248"/>
    <mergeCell ref="O247:O248"/>
    <mergeCell ref="P247:P248"/>
    <mergeCell ref="A242:A246"/>
    <mergeCell ref="B242:B246"/>
    <mergeCell ref="C242:C246"/>
    <mergeCell ref="D242:D246"/>
    <mergeCell ref="E242:E246"/>
    <mergeCell ref="F242:F246"/>
    <mergeCell ref="G242:G246"/>
    <mergeCell ref="J242:J243"/>
    <mergeCell ref="Q240:Q241"/>
    <mergeCell ref="R240:R241"/>
    <mergeCell ref="S240:S241"/>
    <mergeCell ref="T240:T241"/>
    <mergeCell ref="U240:U241"/>
    <mergeCell ref="V240:V241"/>
    <mergeCell ref="X245:X246"/>
    <mergeCell ref="R245:R246"/>
    <mergeCell ref="S245:S246"/>
    <mergeCell ref="T245:T246"/>
    <mergeCell ref="U245:U246"/>
    <mergeCell ref="V245:V246"/>
    <mergeCell ref="W245:W246"/>
    <mergeCell ref="W242:W243"/>
    <mergeCell ref="X242:X243"/>
    <mergeCell ref="J245:J246"/>
    <mergeCell ref="K245:K246"/>
    <mergeCell ref="L245:L246"/>
    <mergeCell ref="M245:M246"/>
    <mergeCell ref="N245:N246"/>
    <mergeCell ref="O245:O246"/>
    <mergeCell ref="P245:P246"/>
    <mergeCell ref="Q245:Q246"/>
    <mergeCell ref="Q242:Q243"/>
    <mergeCell ref="X237:X238"/>
    <mergeCell ref="J240:J241"/>
    <mergeCell ref="K240:K241"/>
    <mergeCell ref="L240:L241"/>
    <mergeCell ref="M240:M241"/>
    <mergeCell ref="N240:N241"/>
    <mergeCell ref="O240:O241"/>
    <mergeCell ref="P240:P241"/>
    <mergeCell ref="P237:P238"/>
    <mergeCell ref="Q237:Q238"/>
    <mergeCell ref="R237:R238"/>
    <mergeCell ref="S237:S238"/>
    <mergeCell ref="T237:T238"/>
    <mergeCell ref="U237:U238"/>
    <mergeCell ref="J237:J238"/>
    <mergeCell ref="K237:K238"/>
    <mergeCell ref="L237:L238"/>
    <mergeCell ref="M237:M238"/>
    <mergeCell ref="N237:N238"/>
    <mergeCell ref="O237:O238"/>
    <mergeCell ref="W240:W241"/>
    <mergeCell ref="X240:X241"/>
    <mergeCell ref="X235:X236"/>
    <mergeCell ref="A237:A241"/>
    <mergeCell ref="B237:B241"/>
    <mergeCell ref="C237:C241"/>
    <mergeCell ref="D237:D241"/>
    <mergeCell ref="E237:E241"/>
    <mergeCell ref="F237:F241"/>
    <mergeCell ref="G237:G241"/>
    <mergeCell ref="P235:P236"/>
    <mergeCell ref="Q235:Q236"/>
    <mergeCell ref="R235:R236"/>
    <mergeCell ref="S235:S236"/>
    <mergeCell ref="T235:T236"/>
    <mergeCell ref="U235:U236"/>
    <mergeCell ref="U232:U233"/>
    <mergeCell ref="V232:V233"/>
    <mergeCell ref="W232:W233"/>
    <mergeCell ref="X232:X233"/>
    <mergeCell ref="J235:J236"/>
    <mergeCell ref="K235:K236"/>
    <mergeCell ref="L235:L236"/>
    <mergeCell ref="M235:M236"/>
    <mergeCell ref="N235:N236"/>
    <mergeCell ref="O235:O236"/>
    <mergeCell ref="O232:O233"/>
    <mergeCell ref="P232:P233"/>
    <mergeCell ref="Q232:Q233"/>
    <mergeCell ref="R232:R233"/>
    <mergeCell ref="S232:S233"/>
    <mergeCell ref="T232:T233"/>
    <mergeCell ref="V237:V238"/>
    <mergeCell ref="W237:W238"/>
    <mergeCell ref="O227:O228"/>
    <mergeCell ref="P227:P228"/>
    <mergeCell ref="Q227:Q228"/>
    <mergeCell ref="J227:J228"/>
    <mergeCell ref="K227:K228"/>
    <mergeCell ref="X230:X231"/>
    <mergeCell ref="G232:G236"/>
    <mergeCell ref="J232:J233"/>
    <mergeCell ref="K232:K233"/>
    <mergeCell ref="L232:L233"/>
    <mergeCell ref="M232:M233"/>
    <mergeCell ref="N232:N233"/>
    <mergeCell ref="A232:A236"/>
    <mergeCell ref="B232:B236"/>
    <mergeCell ref="C232:C236"/>
    <mergeCell ref="D232:D236"/>
    <mergeCell ref="E232:E236"/>
    <mergeCell ref="F232:F236"/>
    <mergeCell ref="S230:S231"/>
    <mergeCell ref="T230:T231"/>
    <mergeCell ref="U230:U231"/>
    <mergeCell ref="V230:V231"/>
    <mergeCell ref="W230:W231"/>
    <mergeCell ref="V235:V236"/>
    <mergeCell ref="W235:W236"/>
    <mergeCell ref="A227:A231"/>
    <mergeCell ref="B227:B231"/>
    <mergeCell ref="C227:C231"/>
    <mergeCell ref="D227:D231"/>
    <mergeCell ref="E227:E231"/>
    <mergeCell ref="F227:F231"/>
    <mergeCell ref="G227:G231"/>
    <mergeCell ref="Q225:Q226"/>
    <mergeCell ref="Q222:Q223"/>
    <mergeCell ref="R222:R223"/>
    <mergeCell ref="S222:S223"/>
    <mergeCell ref="T222:T223"/>
    <mergeCell ref="U222:U223"/>
    <mergeCell ref="V222:V223"/>
    <mergeCell ref="K222:K223"/>
    <mergeCell ref="L222:L223"/>
    <mergeCell ref="M222:M223"/>
    <mergeCell ref="N222:N223"/>
    <mergeCell ref="O222:O223"/>
    <mergeCell ref="P222:P223"/>
    <mergeCell ref="X227:X228"/>
    <mergeCell ref="J230:J231"/>
    <mergeCell ref="K230:K231"/>
    <mergeCell ref="L230:L231"/>
    <mergeCell ref="M230:M231"/>
    <mergeCell ref="N230:N231"/>
    <mergeCell ref="O230:O231"/>
    <mergeCell ref="P230:P231"/>
    <mergeCell ref="Q230:Q231"/>
    <mergeCell ref="R230:R231"/>
    <mergeCell ref="R227:R228"/>
    <mergeCell ref="S227:S228"/>
    <mergeCell ref="T227:T228"/>
    <mergeCell ref="U227:U228"/>
    <mergeCell ref="V227:V228"/>
    <mergeCell ref="W227:W228"/>
    <mergeCell ref="L227:L228"/>
    <mergeCell ref="M227:M228"/>
    <mergeCell ref="N227:N228"/>
    <mergeCell ref="W220:W221"/>
    <mergeCell ref="X220:X221"/>
    <mergeCell ref="A222:A226"/>
    <mergeCell ref="B222:B226"/>
    <mergeCell ref="C222:C226"/>
    <mergeCell ref="D222:D226"/>
    <mergeCell ref="E222:E226"/>
    <mergeCell ref="F222:F226"/>
    <mergeCell ref="G222:G226"/>
    <mergeCell ref="J222:J223"/>
    <mergeCell ref="Q220:Q221"/>
    <mergeCell ref="R220:R221"/>
    <mergeCell ref="S220:S221"/>
    <mergeCell ref="T220:T221"/>
    <mergeCell ref="U220:U221"/>
    <mergeCell ref="V220:V221"/>
    <mergeCell ref="X225:X226"/>
    <mergeCell ref="R225:R226"/>
    <mergeCell ref="S225:S226"/>
    <mergeCell ref="T225:T226"/>
    <mergeCell ref="U225:U226"/>
    <mergeCell ref="V225:V226"/>
    <mergeCell ref="W225:W226"/>
    <mergeCell ref="W222:W223"/>
    <mergeCell ref="X222:X223"/>
    <mergeCell ref="J225:J226"/>
    <mergeCell ref="K225:K226"/>
    <mergeCell ref="L225:L226"/>
    <mergeCell ref="M225:M226"/>
    <mergeCell ref="N225:N226"/>
    <mergeCell ref="O225:O226"/>
    <mergeCell ref="P225:P226"/>
    <mergeCell ref="J220:J221"/>
    <mergeCell ref="K220:K221"/>
    <mergeCell ref="L220:L221"/>
    <mergeCell ref="M220:M221"/>
    <mergeCell ref="N220:N221"/>
    <mergeCell ref="O220:O221"/>
    <mergeCell ref="P220:P221"/>
    <mergeCell ref="P217:P218"/>
    <mergeCell ref="Q217:Q218"/>
    <mergeCell ref="R217:R218"/>
    <mergeCell ref="S217:S218"/>
    <mergeCell ref="T217:T218"/>
    <mergeCell ref="U217:U218"/>
    <mergeCell ref="J217:J218"/>
    <mergeCell ref="K217:K218"/>
    <mergeCell ref="L217:L218"/>
    <mergeCell ref="M217:M218"/>
    <mergeCell ref="N217:N218"/>
    <mergeCell ref="O217:O218"/>
    <mergeCell ref="A217:A221"/>
    <mergeCell ref="B217:B221"/>
    <mergeCell ref="C217:C221"/>
    <mergeCell ref="D217:D221"/>
    <mergeCell ref="E217:E221"/>
    <mergeCell ref="F217:F221"/>
    <mergeCell ref="G217:G221"/>
    <mergeCell ref="P215:P216"/>
    <mergeCell ref="Q215:Q216"/>
    <mergeCell ref="R215:R216"/>
    <mergeCell ref="S215:S216"/>
    <mergeCell ref="T215:T216"/>
    <mergeCell ref="U215:U216"/>
    <mergeCell ref="U212:U213"/>
    <mergeCell ref="V212:V213"/>
    <mergeCell ref="W212:W213"/>
    <mergeCell ref="X212:X213"/>
    <mergeCell ref="J215:J216"/>
    <mergeCell ref="K215:K216"/>
    <mergeCell ref="L215:L216"/>
    <mergeCell ref="M215:M216"/>
    <mergeCell ref="N215:N216"/>
    <mergeCell ref="O215:O216"/>
    <mergeCell ref="O212:O213"/>
    <mergeCell ref="P212:P213"/>
    <mergeCell ref="Q212:Q213"/>
    <mergeCell ref="R212:R213"/>
    <mergeCell ref="S212:S213"/>
    <mergeCell ref="T212:T213"/>
    <mergeCell ref="V217:V218"/>
    <mergeCell ref="W217:W218"/>
    <mergeCell ref="X217:X218"/>
    <mergeCell ref="Q207:Q208"/>
    <mergeCell ref="J207:J208"/>
    <mergeCell ref="K207:K208"/>
    <mergeCell ref="X210:X211"/>
    <mergeCell ref="G212:G216"/>
    <mergeCell ref="J212:J213"/>
    <mergeCell ref="K212:K213"/>
    <mergeCell ref="L212:L213"/>
    <mergeCell ref="M212:M213"/>
    <mergeCell ref="N212:N213"/>
    <mergeCell ref="A212:A216"/>
    <mergeCell ref="B212:B216"/>
    <mergeCell ref="C212:C216"/>
    <mergeCell ref="D212:D216"/>
    <mergeCell ref="E212:E216"/>
    <mergeCell ref="F212:F216"/>
    <mergeCell ref="S210:S211"/>
    <mergeCell ref="T210:T211"/>
    <mergeCell ref="U210:U211"/>
    <mergeCell ref="V210:V211"/>
    <mergeCell ref="W210:W211"/>
    <mergeCell ref="V215:V216"/>
    <mergeCell ref="W215:W216"/>
    <mergeCell ref="A207:A211"/>
    <mergeCell ref="B207:B211"/>
    <mergeCell ref="C207:C211"/>
    <mergeCell ref="D207:D211"/>
    <mergeCell ref="E207:E211"/>
    <mergeCell ref="F207:F211"/>
    <mergeCell ref="G207:G211"/>
    <mergeCell ref="X215:X216"/>
    <mergeCell ref="R202:R203"/>
    <mergeCell ref="S202:S203"/>
    <mergeCell ref="T202:T203"/>
    <mergeCell ref="U202:U203"/>
    <mergeCell ref="V202:V203"/>
    <mergeCell ref="K202:K203"/>
    <mergeCell ref="L202:L203"/>
    <mergeCell ref="M202:M203"/>
    <mergeCell ref="N202:N203"/>
    <mergeCell ref="O202:O203"/>
    <mergeCell ref="P202:P203"/>
    <mergeCell ref="X207:X208"/>
    <mergeCell ref="J210:J211"/>
    <mergeCell ref="K210:K211"/>
    <mergeCell ref="L210:L211"/>
    <mergeCell ref="M210:M211"/>
    <mergeCell ref="N210:N211"/>
    <mergeCell ref="O210:O211"/>
    <mergeCell ref="P210:P211"/>
    <mergeCell ref="Q210:Q211"/>
    <mergeCell ref="R210:R211"/>
    <mergeCell ref="R207:R208"/>
    <mergeCell ref="S207:S208"/>
    <mergeCell ref="T207:T208"/>
    <mergeCell ref="U207:U208"/>
    <mergeCell ref="V207:V208"/>
    <mergeCell ref="W207:W208"/>
    <mergeCell ref="L207:L208"/>
    <mergeCell ref="M207:M208"/>
    <mergeCell ref="N207:N208"/>
    <mergeCell ref="O207:O208"/>
    <mergeCell ref="P207:P208"/>
    <mergeCell ref="A202:A206"/>
    <mergeCell ref="B202:B206"/>
    <mergeCell ref="C202:C206"/>
    <mergeCell ref="D202:D206"/>
    <mergeCell ref="E202:E206"/>
    <mergeCell ref="F202:F206"/>
    <mergeCell ref="G202:G206"/>
    <mergeCell ref="J202:J203"/>
    <mergeCell ref="Q200:Q201"/>
    <mergeCell ref="R200:R201"/>
    <mergeCell ref="S200:S201"/>
    <mergeCell ref="T200:T201"/>
    <mergeCell ref="U200:U201"/>
    <mergeCell ref="V200:V201"/>
    <mergeCell ref="X205:X206"/>
    <mergeCell ref="R205:R206"/>
    <mergeCell ref="S205:S206"/>
    <mergeCell ref="T205:T206"/>
    <mergeCell ref="U205:U206"/>
    <mergeCell ref="V205:V206"/>
    <mergeCell ref="W205:W206"/>
    <mergeCell ref="W202:W203"/>
    <mergeCell ref="X202:X203"/>
    <mergeCell ref="J205:J206"/>
    <mergeCell ref="K205:K206"/>
    <mergeCell ref="L205:L206"/>
    <mergeCell ref="M205:M206"/>
    <mergeCell ref="N205:N206"/>
    <mergeCell ref="O205:O206"/>
    <mergeCell ref="P205:P206"/>
    <mergeCell ref="Q205:Q206"/>
    <mergeCell ref="Q202:Q203"/>
    <mergeCell ref="X197:X198"/>
    <mergeCell ref="J200:J201"/>
    <mergeCell ref="K200:K201"/>
    <mergeCell ref="L200:L201"/>
    <mergeCell ref="M200:M201"/>
    <mergeCell ref="N200:N201"/>
    <mergeCell ref="O200:O201"/>
    <mergeCell ref="P200:P201"/>
    <mergeCell ref="P197:P198"/>
    <mergeCell ref="Q197:Q198"/>
    <mergeCell ref="R197:R198"/>
    <mergeCell ref="S197:S198"/>
    <mergeCell ref="T197:T198"/>
    <mergeCell ref="U197:U198"/>
    <mergeCell ref="J197:J198"/>
    <mergeCell ref="K197:K198"/>
    <mergeCell ref="L197:L198"/>
    <mergeCell ref="M197:M198"/>
    <mergeCell ref="N197:N198"/>
    <mergeCell ref="O197:O198"/>
    <mergeCell ref="W200:W201"/>
    <mergeCell ref="X200:X201"/>
    <mergeCell ref="X195:X196"/>
    <mergeCell ref="A197:A201"/>
    <mergeCell ref="B197:B201"/>
    <mergeCell ref="C197:C201"/>
    <mergeCell ref="D197:D201"/>
    <mergeCell ref="E197:E201"/>
    <mergeCell ref="F197:F201"/>
    <mergeCell ref="G197:G201"/>
    <mergeCell ref="P195:P196"/>
    <mergeCell ref="Q195:Q196"/>
    <mergeCell ref="R195:R196"/>
    <mergeCell ref="S195:S196"/>
    <mergeCell ref="T195:T196"/>
    <mergeCell ref="U195:U196"/>
    <mergeCell ref="U192:U193"/>
    <mergeCell ref="V192:V193"/>
    <mergeCell ref="W192:W193"/>
    <mergeCell ref="X192:X193"/>
    <mergeCell ref="J195:J196"/>
    <mergeCell ref="K195:K196"/>
    <mergeCell ref="L195:L196"/>
    <mergeCell ref="M195:M196"/>
    <mergeCell ref="N195:N196"/>
    <mergeCell ref="O195:O196"/>
    <mergeCell ref="O192:O193"/>
    <mergeCell ref="P192:P193"/>
    <mergeCell ref="Q192:Q193"/>
    <mergeCell ref="R192:R193"/>
    <mergeCell ref="S192:S193"/>
    <mergeCell ref="T192:T193"/>
    <mergeCell ref="V197:V198"/>
    <mergeCell ref="W197:W198"/>
    <mergeCell ref="O187:O188"/>
    <mergeCell ref="P187:P188"/>
    <mergeCell ref="Q187:Q188"/>
    <mergeCell ref="J187:J188"/>
    <mergeCell ref="K187:K188"/>
    <mergeCell ref="X190:X191"/>
    <mergeCell ref="G192:G196"/>
    <mergeCell ref="J192:J193"/>
    <mergeCell ref="K192:K193"/>
    <mergeCell ref="L192:L193"/>
    <mergeCell ref="M192:M193"/>
    <mergeCell ref="N192:N193"/>
    <mergeCell ref="A192:A196"/>
    <mergeCell ref="B192:B196"/>
    <mergeCell ref="C192:C196"/>
    <mergeCell ref="D192:D196"/>
    <mergeCell ref="E192:E196"/>
    <mergeCell ref="F192:F196"/>
    <mergeCell ref="S190:S191"/>
    <mergeCell ref="T190:T191"/>
    <mergeCell ref="U190:U191"/>
    <mergeCell ref="V190:V191"/>
    <mergeCell ref="W190:W191"/>
    <mergeCell ref="V195:V196"/>
    <mergeCell ref="W195:W196"/>
    <mergeCell ref="A187:A191"/>
    <mergeCell ref="B187:B191"/>
    <mergeCell ref="C187:C191"/>
    <mergeCell ref="D187:D191"/>
    <mergeCell ref="E187:E191"/>
    <mergeCell ref="F187:F191"/>
    <mergeCell ref="G187:G191"/>
    <mergeCell ref="Q185:Q186"/>
    <mergeCell ref="Q182:Q183"/>
    <mergeCell ref="R182:R183"/>
    <mergeCell ref="S182:S183"/>
    <mergeCell ref="T182:T183"/>
    <mergeCell ref="U182:U183"/>
    <mergeCell ref="V182:V183"/>
    <mergeCell ref="K182:K183"/>
    <mergeCell ref="L182:L183"/>
    <mergeCell ref="M182:M183"/>
    <mergeCell ref="N182:N183"/>
    <mergeCell ref="O182:O183"/>
    <mergeCell ref="P182:P183"/>
    <mergeCell ref="X187:X188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R190:R191"/>
    <mergeCell ref="R187:R188"/>
    <mergeCell ref="S187:S188"/>
    <mergeCell ref="T187:T188"/>
    <mergeCell ref="U187:U188"/>
    <mergeCell ref="V187:V188"/>
    <mergeCell ref="W187:W188"/>
    <mergeCell ref="L187:L188"/>
    <mergeCell ref="M187:M188"/>
    <mergeCell ref="N187:N188"/>
    <mergeCell ref="W180:W181"/>
    <mergeCell ref="X180:X181"/>
    <mergeCell ref="A182:A186"/>
    <mergeCell ref="B182:B186"/>
    <mergeCell ref="C182:C186"/>
    <mergeCell ref="D182:D186"/>
    <mergeCell ref="E182:E186"/>
    <mergeCell ref="F182:F186"/>
    <mergeCell ref="G182:G186"/>
    <mergeCell ref="J182:J183"/>
    <mergeCell ref="Q180:Q181"/>
    <mergeCell ref="R180:R181"/>
    <mergeCell ref="S180:S181"/>
    <mergeCell ref="T180:T181"/>
    <mergeCell ref="U180:U181"/>
    <mergeCell ref="V180:V181"/>
    <mergeCell ref="X185:X186"/>
    <mergeCell ref="R185:R186"/>
    <mergeCell ref="S185:S186"/>
    <mergeCell ref="T185:T186"/>
    <mergeCell ref="U185:U186"/>
    <mergeCell ref="V185:V186"/>
    <mergeCell ref="W185:W186"/>
    <mergeCell ref="W182:W183"/>
    <mergeCell ref="X182:X183"/>
    <mergeCell ref="J185:J186"/>
    <mergeCell ref="K185:K186"/>
    <mergeCell ref="L185:L186"/>
    <mergeCell ref="M185:M186"/>
    <mergeCell ref="N185:N186"/>
    <mergeCell ref="O185:O186"/>
    <mergeCell ref="P185:P186"/>
    <mergeCell ref="J180:J181"/>
    <mergeCell ref="K180:K181"/>
    <mergeCell ref="L180:L181"/>
    <mergeCell ref="M180:M181"/>
    <mergeCell ref="N180:N181"/>
    <mergeCell ref="O180:O181"/>
    <mergeCell ref="P180:P181"/>
    <mergeCell ref="P177:P178"/>
    <mergeCell ref="Q177:Q178"/>
    <mergeCell ref="R177:R178"/>
    <mergeCell ref="S177:S178"/>
    <mergeCell ref="T177:T178"/>
    <mergeCell ref="U177:U178"/>
    <mergeCell ref="J177:J178"/>
    <mergeCell ref="K177:K178"/>
    <mergeCell ref="L177:L178"/>
    <mergeCell ref="M177:M178"/>
    <mergeCell ref="N177:N178"/>
    <mergeCell ref="O177:O178"/>
    <mergeCell ref="A177:A181"/>
    <mergeCell ref="B177:B181"/>
    <mergeCell ref="C177:C181"/>
    <mergeCell ref="D177:D181"/>
    <mergeCell ref="E177:E181"/>
    <mergeCell ref="F177:F181"/>
    <mergeCell ref="G177:G181"/>
    <mergeCell ref="P175:P176"/>
    <mergeCell ref="Q175:Q176"/>
    <mergeCell ref="R175:R176"/>
    <mergeCell ref="S175:S176"/>
    <mergeCell ref="T175:T176"/>
    <mergeCell ref="U175:U176"/>
    <mergeCell ref="U172:U173"/>
    <mergeCell ref="V172:V173"/>
    <mergeCell ref="W172:W173"/>
    <mergeCell ref="X172:X173"/>
    <mergeCell ref="J175:J176"/>
    <mergeCell ref="K175:K176"/>
    <mergeCell ref="L175:L176"/>
    <mergeCell ref="M175:M176"/>
    <mergeCell ref="N175:N176"/>
    <mergeCell ref="O175:O176"/>
    <mergeCell ref="O172:O173"/>
    <mergeCell ref="P172:P173"/>
    <mergeCell ref="Q172:Q173"/>
    <mergeCell ref="R172:R173"/>
    <mergeCell ref="S172:S173"/>
    <mergeCell ref="T172:T173"/>
    <mergeCell ref="V177:V178"/>
    <mergeCell ref="W177:W178"/>
    <mergeCell ref="X177:X178"/>
    <mergeCell ref="Q167:Q168"/>
    <mergeCell ref="J167:J168"/>
    <mergeCell ref="K167:K168"/>
    <mergeCell ref="X170:X171"/>
    <mergeCell ref="G172:G176"/>
    <mergeCell ref="J172:J173"/>
    <mergeCell ref="K172:K173"/>
    <mergeCell ref="L172:L173"/>
    <mergeCell ref="M172:M173"/>
    <mergeCell ref="N172:N173"/>
    <mergeCell ref="A172:A176"/>
    <mergeCell ref="B172:B176"/>
    <mergeCell ref="C172:C176"/>
    <mergeCell ref="D172:D176"/>
    <mergeCell ref="E172:E176"/>
    <mergeCell ref="F172:F176"/>
    <mergeCell ref="S170:S171"/>
    <mergeCell ref="T170:T171"/>
    <mergeCell ref="U170:U171"/>
    <mergeCell ref="V170:V171"/>
    <mergeCell ref="W170:W171"/>
    <mergeCell ref="V175:V176"/>
    <mergeCell ref="W175:W176"/>
    <mergeCell ref="A167:A171"/>
    <mergeCell ref="B167:B171"/>
    <mergeCell ref="C167:C171"/>
    <mergeCell ref="D167:D171"/>
    <mergeCell ref="E167:E171"/>
    <mergeCell ref="F167:F171"/>
    <mergeCell ref="G167:G171"/>
    <mergeCell ref="X175:X176"/>
    <mergeCell ref="R162:R163"/>
    <mergeCell ref="S162:S163"/>
    <mergeCell ref="T162:T163"/>
    <mergeCell ref="U162:U163"/>
    <mergeCell ref="V162:V163"/>
    <mergeCell ref="K162:K163"/>
    <mergeCell ref="L162:L163"/>
    <mergeCell ref="M162:M163"/>
    <mergeCell ref="N162:N163"/>
    <mergeCell ref="O162:O163"/>
    <mergeCell ref="P162:P163"/>
    <mergeCell ref="X167:X168"/>
    <mergeCell ref="J170:J171"/>
    <mergeCell ref="K170:K171"/>
    <mergeCell ref="L170:L171"/>
    <mergeCell ref="M170:M171"/>
    <mergeCell ref="N170:N171"/>
    <mergeCell ref="O170:O171"/>
    <mergeCell ref="P170:P171"/>
    <mergeCell ref="Q170:Q171"/>
    <mergeCell ref="R170:R171"/>
    <mergeCell ref="R167:R168"/>
    <mergeCell ref="S167:S168"/>
    <mergeCell ref="T167:T168"/>
    <mergeCell ref="U167:U168"/>
    <mergeCell ref="V167:V168"/>
    <mergeCell ref="W167:W168"/>
    <mergeCell ref="L167:L168"/>
    <mergeCell ref="M167:M168"/>
    <mergeCell ref="N167:N168"/>
    <mergeCell ref="O167:O168"/>
    <mergeCell ref="P167:P168"/>
    <mergeCell ref="A162:A166"/>
    <mergeCell ref="B162:B166"/>
    <mergeCell ref="C162:C166"/>
    <mergeCell ref="D162:D166"/>
    <mergeCell ref="E162:E166"/>
    <mergeCell ref="F162:F166"/>
    <mergeCell ref="G162:G166"/>
    <mergeCell ref="J162:J163"/>
    <mergeCell ref="Q160:Q161"/>
    <mergeCell ref="R160:R161"/>
    <mergeCell ref="S160:S161"/>
    <mergeCell ref="T160:T161"/>
    <mergeCell ref="U160:U161"/>
    <mergeCell ref="V160:V161"/>
    <mergeCell ref="X165:X166"/>
    <mergeCell ref="R165:R166"/>
    <mergeCell ref="S165:S166"/>
    <mergeCell ref="T165:T166"/>
    <mergeCell ref="U165:U166"/>
    <mergeCell ref="V165:V166"/>
    <mergeCell ref="W165:W166"/>
    <mergeCell ref="W162:W163"/>
    <mergeCell ref="X162:X163"/>
    <mergeCell ref="J165:J166"/>
    <mergeCell ref="K165:K166"/>
    <mergeCell ref="L165:L166"/>
    <mergeCell ref="M165:M166"/>
    <mergeCell ref="N165:N166"/>
    <mergeCell ref="O165:O166"/>
    <mergeCell ref="P165:P166"/>
    <mergeCell ref="Q165:Q166"/>
    <mergeCell ref="Q162:Q163"/>
    <mergeCell ref="X157:X158"/>
    <mergeCell ref="J160:J161"/>
    <mergeCell ref="K160:K161"/>
    <mergeCell ref="L160:L161"/>
    <mergeCell ref="M160:M161"/>
    <mergeCell ref="N160:N161"/>
    <mergeCell ref="O160:O161"/>
    <mergeCell ref="P160:P161"/>
    <mergeCell ref="P157:P158"/>
    <mergeCell ref="Q157:Q158"/>
    <mergeCell ref="R157:R158"/>
    <mergeCell ref="S157:S158"/>
    <mergeCell ref="T157:T158"/>
    <mergeCell ref="U157:U158"/>
    <mergeCell ref="J157:J158"/>
    <mergeCell ref="K157:K158"/>
    <mergeCell ref="L157:L158"/>
    <mergeCell ref="M157:M158"/>
    <mergeCell ref="N157:N158"/>
    <mergeCell ref="O157:O158"/>
    <mergeCell ref="W160:W161"/>
    <mergeCell ref="X160:X161"/>
    <mergeCell ref="X155:X156"/>
    <mergeCell ref="A157:A161"/>
    <mergeCell ref="B157:B161"/>
    <mergeCell ref="C157:C161"/>
    <mergeCell ref="D157:D161"/>
    <mergeCell ref="E157:E161"/>
    <mergeCell ref="F157:F161"/>
    <mergeCell ref="G157:G161"/>
    <mergeCell ref="P155:P156"/>
    <mergeCell ref="Q155:Q156"/>
    <mergeCell ref="R155:R156"/>
    <mergeCell ref="S155:S156"/>
    <mergeCell ref="T155:T156"/>
    <mergeCell ref="U155:U156"/>
    <mergeCell ref="U152:U153"/>
    <mergeCell ref="V152:V153"/>
    <mergeCell ref="W152:W153"/>
    <mergeCell ref="X152:X153"/>
    <mergeCell ref="J155:J156"/>
    <mergeCell ref="K155:K156"/>
    <mergeCell ref="L155:L156"/>
    <mergeCell ref="M155:M156"/>
    <mergeCell ref="N155:N156"/>
    <mergeCell ref="O155:O156"/>
    <mergeCell ref="O152:O153"/>
    <mergeCell ref="P152:P153"/>
    <mergeCell ref="Q152:Q153"/>
    <mergeCell ref="R152:R153"/>
    <mergeCell ref="S152:S153"/>
    <mergeCell ref="T152:T153"/>
    <mergeCell ref="V157:V158"/>
    <mergeCell ref="W157:W158"/>
    <mergeCell ref="O147:O148"/>
    <mergeCell ref="P147:P148"/>
    <mergeCell ref="Q147:Q148"/>
    <mergeCell ref="J147:J148"/>
    <mergeCell ref="K147:K148"/>
    <mergeCell ref="X150:X151"/>
    <mergeCell ref="G152:G156"/>
    <mergeCell ref="J152:J153"/>
    <mergeCell ref="K152:K153"/>
    <mergeCell ref="L152:L153"/>
    <mergeCell ref="M152:M153"/>
    <mergeCell ref="N152:N153"/>
    <mergeCell ref="A152:A156"/>
    <mergeCell ref="B152:B156"/>
    <mergeCell ref="C152:C156"/>
    <mergeCell ref="D152:D156"/>
    <mergeCell ref="E152:E156"/>
    <mergeCell ref="F152:F156"/>
    <mergeCell ref="S150:S151"/>
    <mergeCell ref="T150:T151"/>
    <mergeCell ref="U150:U151"/>
    <mergeCell ref="V150:V151"/>
    <mergeCell ref="W150:W151"/>
    <mergeCell ref="V155:V156"/>
    <mergeCell ref="W155:W156"/>
    <mergeCell ref="A147:A151"/>
    <mergeCell ref="B147:B151"/>
    <mergeCell ref="C147:C151"/>
    <mergeCell ref="D147:D151"/>
    <mergeCell ref="E147:E151"/>
    <mergeCell ref="F147:F151"/>
    <mergeCell ref="G147:G151"/>
    <mergeCell ref="Q145:Q146"/>
    <mergeCell ref="Q142:Q143"/>
    <mergeCell ref="R142:R143"/>
    <mergeCell ref="S142:S143"/>
    <mergeCell ref="T142:T143"/>
    <mergeCell ref="U142:U143"/>
    <mergeCell ref="V142:V143"/>
    <mergeCell ref="K142:K143"/>
    <mergeCell ref="L142:L143"/>
    <mergeCell ref="M142:M143"/>
    <mergeCell ref="N142:N143"/>
    <mergeCell ref="O142:O143"/>
    <mergeCell ref="P142:P143"/>
    <mergeCell ref="X147:X148"/>
    <mergeCell ref="J150:J151"/>
    <mergeCell ref="K150:K151"/>
    <mergeCell ref="L150:L151"/>
    <mergeCell ref="M150:M151"/>
    <mergeCell ref="N150:N151"/>
    <mergeCell ref="O150:O151"/>
    <mergeCell ref="P150:P151"/>
    <mergeCell ref="Q150:Q151"/>
    <mergeCell ref="R150:R151"/>
    <mergeCell ref="R147:R148"/>
    <mergeCell ref="S147:S148"/>
    <mergeCell ref="T147:T148"/>
    <mergeCell ref="U147:U148"/>
    <mergeCell ref="V147:V148"/>
    <mergeCell ref="W147:W148"/>
    <mergeCell ref="L147:L148"/>
    <mergeCell ref="M147:M148"/>
    <mergeCell ref="N147:N148"/>
    <mergeCell ref="W140:W141"/>
    <mergeCell ref="X140:X141"/>
    <mergeCell ref="A142:A146"/>
    <mergeCell ref="B142:B146"/>
    <mergeCell ref="C142:C146"/>
    <mergeCell ref="D142:D146"/>
    <mergeCell ref="E142:E146"/>
    <mergeCell ref="F142:F146"/>
    <mergeCell ref="G142:G146"/>
    <mergeCell ref="J142:J143"/>
    <mergeCell ref="Q140:Q141"/>
    <mergeCell ref="R140:R141"/>
    <mergeCell ref="S140:S141"/>
    <mergeCell ref="T140:T141"/>
    <mergeCell ref="U140:U141"/>
    <mergeCell ref="V140:V141"/>
    <mergeCell ref="X145:X146"/>
    <mergeCell ref="R145:R146"/>
    <mergeCell ref="S145:S146"/>
    <mergeCell ref="T145:T146"/>
    <mergeCell ref="U145:U146"/>
    <mergeCell ref="V145:V146"/>
    <mergeCell ref="W145:W146"/>
    <mergeCell ref="W142:W143"/>
    <mergeCell ref="X142:X143"/>
    <mergeCell ref="J145:J146"/>
    <mergeCell ref="K145:K146"/>
    <mergeCell ref="L145:L146"/>
    <mergeCell ref="M145:M146"/>
    <mergeCell ref="N145:N146"/>
    <mergeCell ref="O145:O146"/>
    <mergeCell ref="P145:P146"/>
    <mergeCell ref="J140:J141"/>
    <mergeCell ref="K140:K141"/>
    <mergeCell ref="L140:L141"/>
    <mergeCell ref="M140:M141"/>
    <mergeCell ref="N140:N141"/>
    <mergeCell ref="O140:O141"/>
    <mergeCell ref="P140:P141"/>
    <mergeCell ref="P137:P138"/>
    <mergeCell ref="Q137:Q138"/>
    <mergeCell ref="R137:R138"/>
    <mergeCell ref="S137:S138"/>
    <mergeCell ref="T137:T138"/>
    <mergeCell ref="U137:U138"/>
    <mergeCell ref="J137:J138"/>
    <mergeCell ref="K137:K138"/>
    <mergeCell ref="L137:L138"/>
    <mergeCell ref="M137:M138"/>
    <mergeCell ref="N137:N138"/>
    <mergeCell ref="O137:O138"/>
    <mergeCell ref="A137:A141"/>
    <mergeCell ref="B137:B141"/>
    <mergeCell ref="C137:C141"/>
    <mergeCell ref="D137:D141"/>
    <mergeCell ref="E137:E141"/>
    <mergeCell ref="F137:F141"/>
    <mergeCell ref="G137:G141"/>
    <mergeCell ref="P135:P136"/>
    <mergeCell ref="Q135:Q136"/>
    <mergeCell ref="R135:R136"/>
    <mergeCell ref="S135:S136"/>
    <mergeCell ref="T135:T136"/>
    <mergeCell ref="U135:U136"/>
    <mergeCell ref="U132:U133"/>
    <mergeCell ref="V132:V133"/>
    <mergeCell ref="W132:W133"/>
    <mergeCell ref="X132:X133"/>
    <mergeCell ref="J135:J136"/>
    <mergeCell ref="K135:K136"/>
    <mergeCell ref="L135:L136"/>
    <mergeCell ref="M135:M136"/>
    <mergeCell ref="N135:N136"/>
    <mergeCell ref="O135:O136"/>
    <mergeCell ref="O132:O133"/>
    <mergeCell ref="P132:P133"/>
    <mergeCell ref="Q132:Q133"/>
    <mergeCell ref="R132:R133"/>
    <mergeCell ref="S132:S133"/>
    <mergeCell ref="T132:T133"/>
    <mergeCell ref="V137:V138"/>
    <mergeCell ref="W137:W138"/>
    <mergeCell ref="X137:X138"/>
    <mergeCell ref="Q127:Q128"/>
    <mergeCell ref="J127:J128"/>
    <mergeCell ref="K127:K128"/>
    <mergeCell ref="X130:X131"/>
    <mergeCell ref="G132:G136"/>
    <mergeCell ref="J132:J133"/>
    <mergeCell ref="K132:K133"/>
    <mergeCell ref="L132:L133"/>
    <mergeCell ref="M132:M133"/>
    <mergeCell ref="N132:N133"/>
    <mergeCell ref="A132:A136"/>
    <mergeCell ref="B132:B136"/>
    <mergeCell ref="C132:C136"/>
    <mergeCell ref="D132:D136"/>
    <mergeCell ref="E132:E136"/>
    <mergeCell ref="F132:F136"/>
    <mergeCell ref="S130:S131"/>
    <mergeCell ref="T130:T131"/>
    <mergeCell ref="U130:U131"/>
    <mergeCell ref="V130:V131"/>
    <mergeCell ref="W130:W131"/>
    <mergeCell ref="V135:V136"/>
    <mergeCell ref="W135:W136"/>
    <mergeCell ref="A127:A131"/>
    <mergeCell ref="B127:B131"/>
    <mergeCell ref="C127:C131"/>
    <mergeCell ref="D127:D131"/>
    <mergeCell ref="E127:E131"/>
    <mergeCell ref="F127:F131"/>
    <mergeCell ref="G127:G131"/>
    <mergeCell ref="X135:X136"/>
    <mergeCell ref="R122:R123"/>
    <mergeCell ref="S122:S123"/>
    <mergeCell ref="T122:T123"/>
    <mergeCell ref="U122:U123"/>
    <mergeCell ref="V122:V123"/>
    <mergeCell ref="K122:K123"/>
    <mergeCell ref="L122:L123"/>
    <mergeCell ref="M122:M123"/>
    <mergeCell ref="N122:N123"/>
    <mergeCell ref="O122:O123"/>
    <mergeCell ref="P122:P123"/>
    <mergeCell ref="X127:X128"/>
    <mergeCell ref="J130:J131"/>
    <mergeCell ref="K130:K131"/>
    <mergeCell ref="L130:L131"/>
    <mergeCell ref="M130:M131"/>
    <mergeCell ref="N130:N131"/>
    <mergeCell ref="O130:O131"/>
    <mergeCell ref="P130:P131"/>
    <mergeCell ref="Q130:Q131"/>
    <mergeCell ref="R130:R131"/>
    <mergeCell ref="R127:R128"/>
    <mergeCell ref="S127:S128"/>
    <mergeCell ref="T127:T128"/>
    <mergeCell ref="U127:U128"/>
    <mergeCell ref="V127:V128"/>
    <mergeCell ref="W127:W128"/>
    <mergeCell ref="L127:L128"/>
    <mergeCell ref="M127:M128"/>
    <mergeCell ref="N127:N128"/>
    <mergeCell ref="O127:O128"/>
    <mergeCell ref="P127:P128"/>
    <mergeCell ref="A122:A126"/>
    <mergeCell ref="B122:B126"/>
    <mergeCell ref="C122:C126"/>
    <mergeCell ref="D122:D126"/>
    <mergeCell ref="E122:E126"/>
    <mergeCell ref="F122:F126"/>
    <mergeCell ref="G122:G126"/>
    <mergeCell ref="J122:J123"/>
    <mergeCell ref="Q120:Q121"/>
    <mergeCell ref="R120:R121"/>
    <mergeCell ref="S120:S121"/>
    <mergeCell ref="T120:T121"/>
    <mergeCell ref="U120:U121"/>
    <mergeCell ref="V120:V121"/>
    <mergeCell ref="X125:X126"/>
    <mergeCell ref="R125:R126"/>
    <mergeCell ref="S125:S126"/>
    <mergeCell ref="T125:T126"/>
    <mergeCell ref="U125:U126"/>
    <mergeCell ref="V125:V126"/>
    <mergeCell ref="W125:W126"/>
    <mergeCell ref="W122:W123"/>
    <mergeCell ref="X122:X123"/>
    <mergeCell ref="J125:J126"/>
    <mergeCell ref="K125:K126"/>
    <mergeCell ref="L125:L126"/>
    <mergeCell ref="M125:M126"/>
    <mergeCell ref="N125:N126"/>
    <mergeCell ref="O125:O126"/>
    <mergeCell ref="P125:P126"/>
    <mergeCell ref="Q125:Q126"/>
    <mergeCell ref="Q122:Q123"/>
    <mergeCell ref="X117:X118"/>
    <mergeCell ref="J120:J121"/>
    <mergeCell ref="K120:K121"/>
    <mergeCell ref="L120:L121"/>
    <mergeCell ref="M120:M121"/>
    <mergeCell ref="N120:N121"/>
    <mergeCell ref="O120:O121"/>
    <mergeCell ref="P120:P121"/>
    <mergeCell ref="P117:P118"/>
    <mergeCell ref="Q117:Q118"/>
    <mergeCell ref="R117:R118"/>
    <mergeCell ref="S117:S118"/>
    <mergeCell ref="T117:T118"/>
    <mergeCell ref="U117:U118"/>
    <mergeCell ref="J117:J118"/>
    <mergeCell ref="K117:K118"/>
    <mergeCell ref="L117:L118"/>
    <mergeCell ref="M117:M118"/>
    <mergeCell ref="N117:N118"/>
    <mergeCell ref="O117:O118"/>
    <mergeCell ref="W120:W121"/>
    <mergeCell ref="X120:X121"/>
    <mergeCell ref="X115:X116"/>
    <mergeCell ref="A117:A121"/>
    <mergeCell ref="B117:B121"/>
    <mergeCell ref="C117:C121"/>
    <mergeCell ref="D117:D121"/>
    <mergeCell ref="E117:E121"/>
    <mergeCell ref="F117:F121"/>
    <mergeCell ref="G117:G121"/>
    <mergeCell ref="P115:P116"/>
    <mergeCell ref="Q115:Q116"/>
    <mergeCell ref="R115:R116"/>
    <mergeCell ref="S115:S116"/>
    <mergeCell ref="T115:T116"/>
    <mergeCell ref="U115:U116"/>
    <mergeCell ref="U112:U113"/>
    <mergeCell ref="V112:V113"/>
    <mergeCell ref="W112:W113"/>
    <mergeCell ref="X112:X113"/>
    <mergeCell ref="J115:J116"/>
    <mergeCell ref="K115:K116"/>
    <mergeCell ref="L115:L116"/>
    <mergeCell ref="M115:M116"/>
    <mergeCell ref="N115:N116"/>
    <mergeCell ref="O115:O116"/>
    <mergeCell ref="O112:O113"/>
    <mergeCell ref="P112:P113"/>
    <mergeCell ref="Q112:Q113"/>
    <mergeCell ref="R112:R113"/>
    <mergeCell ref="S112:S113"/>
    <mergeCell ref="T112:T113"/>
    <mergeCell ref="V117:V118"/>
    <mergeCell ref="W117:W118"/>
    <mergeCell ref="O107:O108"/>
    <mergeCell ref="P107:P108"/>
    <mergeCell ref="Q107:Q108"/>
    <mergeCell ref="J107:J108"/>
    <mergeCell ref="K107:K108"/>
    <mergeCell ref="X110:X111"/>
    <mergeCell ref="G112:G116"/>
    <mergeCell ref="J112:J113"/>
    <mergeCell ref="K112:K113"/>
    <mergeCell ref="L112:L113"/>
    <mergeCell ref="M112:M113"/>
    <mergeCell ref="N112:N113"/>
    <mergeCell ref="A112:A116"/>
    <mergeCell ref="B112:B116"/>
    <mergeCell ref="C112:C116"/>
    <mergeCell ref="D112:D116"/>
    <mergeCell ref="E112:E116"/>
    <mergeCell ref="F112:F116"/>
    <mergeCell ref="S110:S111"/>
    <mergeCell ref="T110:T111"/>
    <mergeCell ref="U110:U111"/>
    <mergeCell ref="V110:V111"/>
    <mergeCell ref="W110:W111"/>
    <mergeCell ref="V115:V116"/>
    <mergeCell ref="W115:W116"/>
    <mergeCell ref="A107:A111"/>
    <mergeCell ref="B107:B111"/>
    <mergeCell ref="C107:C111"/>
    <mergeCell ref="D107:D111"/>
    <mergeCell ref="E107:E111"/>
    <mergeCell ref="F107:F111"/>
    <mergeCell ref="G107:G111"/>
    <mergeCell ref="Q105:Q106"/>
    <mergeCell ref="Q102:Q103"/>
    <mergeCell ref="R102:R103"/>
    <mergeCell ref="S102:S103"/>
    <mergeCell ref="T102:T103"/>
    <mergeCell ref="U102:U103"/>
    <mergeCell ref="V102:V103"/>
    <mergeCell ref="K102:K103"/>
    <mergeCell ref="L102:L103"/>
    <mergeCell ref="M102:M103"/>
    <mergeCell ref="N102:N103"/>
    <mergeCell ref="O102:O103"/>
    <mergeCell ref="P102:P103"/>
    <mergeCell ref="X107:X108"/>
    <mergeCell ref="J110:J111"/>
    <mergeCell ref="K110:K111"/>
    <mergeCell ref="L110:L111"/>
    <mergeCell ref="M110:M111"/>
    <mergeCell ref="N110:N111"/>
    <mergeCell ref="O110:O111"/>
    <mergeCell ref="P110:P111"/>
    <mergeCell ref="Q110:Q111"/>
    <mergeCell ref="R110:R111"/>
    <mergeCell ref="R107:R108"/>
    <mergeCell ref="S107:S108"/>
    <mergeCell ref="T107:T108"/>
    <mergeCell ref="U107:U108"/>
    <mergeCell ref="V107:V108"/>
    <mergeCell ref="W107:W108"/>
    <mergeCell ref="L107:L108"/>
    <mergeCell ref="M107:M108"/>
    <mergeCell ref="N107:N108"/>
    <mergeCell ref="W100:W101"/>
    <mergeCell ref="X100:X101"/>
    <mergeCell ref="A102:A106"/>
    <mergeCell ref="B102:B106"/>
    <mergeCell ref="C102:C106"/>
    <mergeCell ref="D102:D106"/>
    <mergeCell ref="E102:E106"/>
    <mergeCell ref="F102:F106"/>
    <mergeCell ref="G102:G106"/>
    <mergeCell ref="J102:J103"/>
    <mergeCell ref="Q100:Q101"/>
    <mergeCell ref="R100:R101"/>
    <mergeCell ref="S100:S101"/>
    <mergeCell ref="T100:T101"/>
    <mergeCell ref="U100:U101"/>
    <mergeCell ref="V100:V101"/>
    <mergeCell ref="X105:X106"/>
    <mergeCell ref="R105:R106"/>
    <mergeCell ref="S105:S106"/>
    <mergeCell ref="T105:T106"/>
    <mergeCell ref="U105:U106"/>
    <mergeCell ref="V105:V106"/>
    <mergeCell ref="W105:W106"/>
    <mergeCell ref="W102:W103"/>
    <mergeCell ref="X102:X103"/>
    <mergeCell ref="J105:J106"/>
    <mergeCell ref="K105:K106"/>
    <mergeCell ref="L105:L106"/>
    <mergeCell ref="M105:M106"/>
    <mergeCell ref="N105:N106"/>
    <mergeCell ref="O105:O106"/>
    <mergeCell ref="P105:P106"/>
    <mergeCell ref="J100:J101"/>
    <mergeCell ref="K100:K101"/>
    <mergeCell ref="L100:L101"/>
    <mergeCell ref="M100:M101"/>
    <mergeCell ref="N100:N101"/>
    <mergeCell ref="O100:O101"/>
    <mergeCell ref="P100:P101"/>
    <mergeCell ref="P97:P98"/>
    <mergeCell ref="Q97:Q98"/>
    <mergeCell ref="R97:R98"/>
    <mergeCell ref="S97:S98"/>
    <mergeCell ref="T97:T98"/>
    <mergeCell ref="U97:U98"/>
    <mergeCell ref="J97:J98"/>
    <mergeCell ref="K97:K98"/>
    <mergeCell ref="L97:L98"/>
    <mergeCell ref="M97:M98"/>
    <mergeCell ref="N97:N98"/>
    <mergeCell ref="O97:O98"/>
    <mergeCell ref="A97:A101"/>
    <mergeCell ref="B97:B101"/>
    <mergeCell ref="C97:C101"/>
    <mergeCell ref="D97:D101"/>
    <mergeCell ref="E97:E101"/>
    <mergeCell ref="F97:F101"/>
    <mergeCell ref="G97:G101"/>
    <mergeCell ref="P95:P96"/>
    <mergeCell ref="Q95:Q96"/>
    <mergeCell ref="R95:R96"/>
    <mergeCell ref="S95:S96"/>
    <mergeCell ref="T95:T96"/>
    <mergeCell ref="U95:U96"/>
    <mergeCell ref="U92:U93"/>
    <mergeCell ref="V92:V93"/>
    <mergeCell ref="W92:W93"/>
    <mergeCell ref="X92:X93"/>
    <mergeCell ref="J95:J96"/>
    <mergeCell ref="K95:K96"/>
    <mergeCell ref="L95:L96"/>
    <mergeCell ref="M95:M96"/>
    <mergeCell ref="N95:N96"/>
    <mergeCell ref="O95:O96"/>
    <mergeCell ref="O92:O93"/>
    <mergeCell ref="P92:P93"/>
    <mergeCell ref="Q92:Q93"/>
    <mergeCell ref="R92:R93"/>
    <mergeCell ref="S92:S93"/>
    <mergeCell ref="T92:T93"/>
    <mergeCell ref="V97:V98"/>
    <mergeCell ref="W97:W98"/>
    <mergeCell ref="X97:X98"/>
    <mergeCell ref="Q87:Q88"/>
    <mergeCell ref="J87:J88"/>
    <mergeCell ref="K87:K88"/>
    <mergeCell ref="X90:X91"/>
    <mergeCell ref="G92:G96"/>
    <mergeCell ref="J92:J93"/>
    <mergeCell ref="K92:K93"/>
    <mergeCell ref="L92:L93"/>
    <mergeCell ref="M92:M93"/>
    <mergeCell ref="N92:N93"/>
    <mergeCell ref="A92:A96"/>
    <mergeCell ref="B92:B96"/>
    <mergeCell ref="C92:C96"/>
    <mergeCell ref="D92:D96"/>
    <mergeCell ref="E92:E96"/>
    <mergeCell ref="F92:F96"/>
    <mergeCell ref="S90:S91"/>
    <mergeCell ref="T90:T91"/>
    <mergeCell ref="U90:U91"/>
    <mergeCell ref="V90:V91"/>
    <mergeCell ref="W90:W91"/>
    <mergeCell ref="V95:V96"/>
    <mergeCell ref="W95:W96"/>
    <mergeCell ref="A87:A91"/>
    <mergeCell ref="B87:B91"/>
    <mergeCell ref="C87:C91"/>
    <mergeCell ref="D87:D91"/>
    <mergeCell ref="E87:E91"/>
    <mergeCell ref="F87:F91"/>
    <mergeCell ref="G87:G91"/>
    <mergeCell ref="X95:X96"/>
    <mergeCell ref="R82:R83"/>
    <mergeCell ref="S82:S83"/>
    <mergeCell ref="T82:T83"/>
    <mergeCell ref="U82:U83"/>
    <mergeCell ref="V82:V83"/>
    <mergeCell ref="K82:K83"/>
    <mergeCell ref="L82:L83"/>
    <mergeCell ref="M82:M83"/>
    <mergeCell ref="N82:N83"/>
    <mergeCell ref="O82:O83"/>
    <mergeCell ref="P82:P83"/>
    <mergeCell ref="X87:X88"/>
    <mergeCell ref="J90:J91"/>
    <mergeCell ref="K90:K91"/>
    <mergeCell ref="L90:L91"/>
    <mergeCell ref="M90:M91"/>
    <mergeCell ref="N90:N91"/>
    <mergeCell ref="O90:O91"/>
    <mergeCell ref="P90:P91"/>
    <mergeCell ref="Q90:Q91"/>
    <mergeCell ref="R90:R91"/>
    <mergeCell ref="R87:R88"/>
    <mergeCell ref="S87:S88"/>
    <mergeCell ref="T87:T88"/>
    <mergeCell ref="U87:U88"/>
    <mergeCell ref="V87:V88"/>
    <mergeCell ref="W87:W88"/>
    <mergeCell ref="L87:L88"/>
    <mergeCell ref="M87:M88"/>
    <mergeCell ref="N87:N88"/>
    <mergeCell ref="O87:O88"/>
    <mergeCell ref="P87:P88"/>
    <mergeCell ref="A82:A86"/>
    <mergeCell ref="B82:B86"/>
    <mergeCell ref="C82:C86"/>
    <mergeCell ref="D82:D86"/>
    <mergeCell ref="E82:E86"/>
    <mergeCell ref="F82:F86"/>
    <mergeCell ref="G82:G86"/>
    <mergeCell ref="J82:J83"/>
    <mergeCell ref="Q80:Q81"/>
    <mergeCell ref="R80:R81"/>
    <mergeCell ref="S80:S81"/>
    <mergeCell ref="T80:T81"/>
    <mergeCell ref="U80:U81"/>
    <mergeCell ref="V80:V81"/>
    <mergeCell ref="X85:X86"/>
    <mergeCell ref="R85:R86"/>
    <mergeCell ref="S85:S86"/>
    <mergeCell ref="T85:T86"/>
    <mergeCell ref="U85:U86"/>
    <mergeCell ref="V85:V86"/>
    <mergeCell ref="W85:W86"/>
    <mergeCell ref="W82:W83"/>
    <mergeCell ref="X82:X83"/>
    <mergeCell ref="J85:J86"/>
    <mergeCell ref="K85:K86"/>
    <mergeCell ref="L85:L86"/>
    <mergeCell ref="M85:M86"/>
    <mergeCell ref="N85:N86"/>
    <mergeCell ref="O85:O86"/>
    <mergeCell ref="P85:P86"/>
    <mergeCell ref="Q85:Q86"/>
    <mergeCell ref="Q82:Q83"/>
    <mergeCell ref="X77:X78"/>
    <mergeCell ref="J80:J81"/>
    <mergeCell ref="K80:K81"/>
    <mergeCell ref="L80:L81"/>
    <mergeCell ref="M80:M81"/>
    <mergeCell ref="N80:N81"/>
    <mergeCell ref="O80:O81"/>
    <mergeCell ref="P80:P81"/>
    <mergeCell ref="P77:P78"/>
    <mergeCell ref="Q77:Q78"/>
    <mergeCell ref="R77:R78"/>
    <mergeCell ref="S77:S78"/>
    <mergeCell ref="T77:T78"/>
    <mergeCell ref="U77:U78"/>
    <mergeCell ref="J77:J78"/>
    <mergeCell ref="K77:K78"/>
    <mergeCell ref="L77:L78"/>
    <mergeCell ref="M77:M78"/>
    <mergeCell ref="N77:N78"/>
    <mergeCell ref="O77:O78"/>
    <mergeCell ref="W80:W81"/>
    <mergeCell ref="X80:X81"/>
    <mergeCell ref="X75:X76"/>
    <mergeCell ref="A77:A81"/>
    <mergeCell ref="B77:B81"/>
    <mergeCell ref="C77:C81"/>
    <mergeCell ref="D77:D81"/>
    <mergeCell ref="E77:E81"/>
    <mergeCell ref="F77:F81"/>
    <mergeCell ref="G77:G81"/>
    <mergeCell ref="P75:P76"/>
    <mergeCell ref="Q75:Q76"/>
    <mergeCell ref="R75:R76"/>
    <mergeCell ref="S75:S76"/>
    <mergeCell ref="T75:T76"/>
    <mergeCell ref="U75:U76"/>
    <mergeCell ref="U72:U73"/>
    <mergeCell ref="V72:V73"/>
    <mergeCell ref="W72:W73"/>
    <mergeCell ref="X72:X73"/>
    <mergeCell ref="J75:J76"/>
    <mergeCell ref="K75:K76"/>
    <mergeCell ref="L75:L76"/>
    <mergeCell ref="M75:M76"/>
    <mergeCell ref="N75:N76"/>
    <mergeCell ref="O75:O76"/>
    <mergeCell ref="O72:O73"/>
    <mergeCell ref="P72:P73"/>
    <mergeCell ref="Q72:Q73"/>
    <mergeCell ref="R72:R73"/>
    <mergeCell ref="S72:S73"/>
    <mergeCell ref="T72:T73"/>
    <mergeCell ref="V77:V78"/>
    <mergeCell ref="W77:W78"/>
    <mergeCell ref="O67:O68"/>
    <mergeCell ref="P67:P68"/>
    <mergeCell ref="Q67:Q68"/>
    <mergeCell ref="J67:J68"/>
    <mergeCell ref="K67:K68"/>
    <mergeCell ref="X70:X71"/>
    <mergeCell ref="G72:G76"/>
    <mergeCell ref="J72:J73"/>
    <mergeCell ref="K72:K73"/>
    <mergeCell ref="L72:L73"/>
    <mergeCell ref="M72:M73"/>
    <mergeCell ref="N72:N73"/>
    <mergeCell ref="A72:A76"/>
    <mergeCell ref="B72:B76"/>
    <mergeCell ref="C72:C76"/>
    <mergeCell ref="D72:D76"/>
    <mergeCell ref="E72:E76"/>
    <mergeCell ref="F72:F76"/>
    <mergeCell ref="S70:S71"/>
    <mergeCell ref="T70:T71"/>
    <mergeCell ref="U70:U71"/>
    <mergeCell ref="V70:V71"/>
    <mergeCell ref="W70:W71"/>
    <mergeCell ref="V75:V76"/>
    <mergeCell ref="W75:W76"/>
    <mergeCell ref="A67:A71"/>
    <mergeCell ref="B67:B71"/>
    <mergeCell ref="C67:C71"/>
    <mergeCell ref="D67:D71"/>
    <mergeCell ref="E67:E71"/>
    <mergeCell ref="F67:F71"/>
    <mergeCell ref="G67:G71"/>
    <mergeCell ref="Q65:Q66"/>
    <mergeCell ref="Q62:Q63"/>
    <mergeCell ref="R62:R63"/>
    <mergeCell ref="S62:S63"/>
    <mergeCell ref="T62:T63"/>
    <mergeCell ref="U62:U63"/>
    <mergeCell ref="V62:V63"/>
    <mergeCell ref="K62:K63"/>
    <mergeCell ref="L62:L63"/>
    <mergeCell ref="M62:M63"/>
    <mergeCell ref="N62:N63"/>
    <mergeCell ref="O62:O63"/>
    <mergeCell ref="P62:P63"/>
    <mergeCell ref="X67:X68"/>
    <mergeCell ref="J70:J71"/>
    <mergeCell ref="K70:K71"/>
    <mergeCell ref="L70:L71"/>
    <mergeCell ref="M70:M71"/>
    <mergeCell ref="N70:N71"/>
    <mergeCell ref="O70:O71"/>
    <mergeCell ref="P70:P71"/>
    <mergeCell ref="Q70:Q71"/>
    <mergeCell ref="R70:R71"/>
    <mergeCell ref="R67:R68"/>
    <mergeCell ref="S67:S68"/>
    <mergeCell ref="T67:T68"/>
    <mergeCell ref="U67:U68"/>
    <mergeCell ref="V67:V68"/>
    <mergeCell ref="W67:W68"/>
    <mergeCell ref="L67:L68"/>
    <mergeCell ref="M67:M68"/>
    <mergeCell ref="N67:N68"/>
    <mergeCell ref="W60:W61"/>
    <mergeCell ref="X60:X61"/>
    <mergeCell ref="A62:A66"/>
    <mergeCell ref="B62:B66"/>
    <mergeCell ref="C62:C66"/>
    <mergeCell ref="D62:D66"/>
    <mergeCell ref="E62:E66"/>
    <mergeCell ref="F62:F66"/>
    <mergeCell ref="G62:G66"/>
    <mergeCell ref="J62:J63"/>
    <mergeCell ref="Q60:Q61"/>
    <mergeCell ref="R60:R61"/>
    <mergeCell ref="S60:S61"/>
    <mergeCell ref="T60:T61"/>
    <mergeCell ref="U60:U61"/>
    <mergeCell ref="V60:V61"/>
    <mergeCell ref="X65:X66"/>
    <mergeCell ref="R65:R66"/>
    <mergeCell ref="S65:S66"/>
    <mergeCell ref="T65:T66"/>
    <mergeCell ref="U65:U66"/>
    <mergeCell ref="V65:V66"/>
    <mergeCell ref="W65:W66"/>
    <mergeCell ref="W62:W63"/>
    <mergeCell ref="X62:X63"/>
    <mergeCell ref="J65:J66"/>
    <mergeCell ref="K65:K66"/>
    <mergeCell ref="L65:L66"/>
    <mergeCell ref="M65:M66"/>
    <mergeCell ref="N65:N66"/>
    <mergeCell ref="O65:O66"/>
    <mergeCell ref="P65:P66"/>
    <mergeCell ref="J60:J61"/>
    <mergeCell ref="K60:K61"/>
    <mergeCell ref="L60:L61"/>
    <mergeCell ref="M60:M61"/>
    <mergeCell ref="N60:N61"/>
    <mergeCell ref="O60:O61"/>
    <mergeCell ref="P60:P61"/>
    <mergeCell ref="P57:P58"/>
    <mergeCell ref="Q57:Q58"/>
    <mergeCell ref="R57:R58"/>
    <mergeCell ref="S57:S58"/>
    <mergeCell ref="T57:T58"/>
    <mergeCell ref="U57:U58"/>
    <mergeCell ref="J57:J58"/>
    <mergeCell ref="K57:K58"/>
    <mergeCell ref="L57:L58"/>
    <mergeCell ref="M57:M58"/>
    <mergeCell ref="N57:N58"/>
    <mergeCell ref="O57:O58"/>
    <mergeCell ref="A57:A61"/>
    <mergeCell ref="B57:B61"/>
    <mergeCell ref="C57:C61"/>
    <mergeCell ref="D57:D61"/>
    <mergeCell ref="E57:E61"/>
    <mergeCell ref="F57:F61"/>
    <mergeCell ref="G57:G61"/>
    <mergeCell ref="P55:P56"/>
    <mergeCell ref="Q55:Q56"/>
    <mergeCell ref="R55:R56"/>
    <mergeCell ref="S55:S56"/>
    <mergeCell ref="T55:T56"/>
    <mergeCell ref="U55:U56"/>
    <mergeCell ref="U52:U53"/>
    <mergeCell ref="V52:V53"/>
    <mergeCell ref="W52:W53"/>
    <mergeCell ref="X52:X53"/>
    <mergeCell ref="J55:J56"/>
    <mergeCell ref="K55:K56"/>
    <mergeCell ref="L55:L56"/>
    <mergeCell ref="M55:M56"/>
    <mergeCell ref="N55:N56"/>
    <mergeCell ref="O55:O56"/>
    <mergeCell ref="O52:O53"/>
    <mergeCell ref="P52:P53"/>
    <mergeCell ref="Q52:Q53"/>
    <mergeCell ref="R52:R53"/>
    <mergeCell ref="S52:S53"/>
    <mergeCell ref="T52:T53"/>
    <mergeCell ref="V57:V58"/>
    <mergeCell ref="W57:W58"/>
    <mergeCell ref="X57:X58"/>
    <mergeCell ref="Q47:Q48"/>
    <mergeCell ref="J47:J48"/>
    <mergeCell ref="K47:K48"/>
    <mergeCell ref="X50:X51"/>
    <mergeCell ref="G52:G56"/>
    <mergeCell ref="J52:J53"/>
    <mergeCell ref="K52:K53"/>
    <mergeCell ref="L52:L53"/>
    <mergeCell ref="M52:M53"/>
    <mergeCell ref="N52:N53"/>
    <mergeCell ref="A52:A56"/>
    <mergeCell ref="B52:B56"/>
    <mergeCell ref="C52:C56"/>
    <mergeCell ref="D52:D56"/>
    <mergeCell ref="E52:E56"/>
    <mergeCell ref="F52:F56"/>
    <mergeCell ref="S50:S51"/>
    <mergeCell ref="T50:T51"/>
    <mergeCell ref="U50:U51"/>
    <mergeCell ref="V50:V51"/>
    <mergeCell ref="W50:W51"/>
    <mergeCell ref="V55:V56"/>
    <mergeCell ref="W55:W56"/>
    <mergeCell ref="A47:A51"/>
    <mergeCell ref="B47:B51"/>
    <mergeCell ref="C47:C51"/>
    <mergeCell ref="D47:D51"/>
    <mergeCell ref="E47:E51"/>
    <mergeCell ref="F47:F51"/>
    <mergeCell ref="G47:G51"/>
    <mergeCell ref="X55:X56"/>
    <mergeCell ref="R42:R43"/>
    <mergeCell ref="S42:S43"/>
    <mergeCell ref="T42:T43"/>
    <mergeCell ref="U42:U43"/>
    <mergeCell ref="V42:V43"/>
    <mergeCell ref="K42:K43"/>
    <mergeCell ref="L42:L43"/>
    <mergeCell ref="M42:M43"/>
    <mergeCell ref="N42:N43"/>
    <mergeCell ref="O42:O43"/>
    <mergeCell ref="P42:P43"/>
    <mergeCell ref="X47:X48"/>
    <mergeCell ref="J50:J51"/>
    <mergeCell ref="K50:K51"/>
    <mergeCell ref="L50:L51"/>
    <mergeCell ref="M50:M51"/>
    <mergeCell ref="N50:N51"/>
    <mergeCell ref="O50:O51"/>
    <mergeCell ref="P50:P51"/>
    <mergeCell ref="Q50:Q51"/>
    <mergeCell ref="R50:R51"/>
    <mergeCell ref="R47:R48"/>
    <mergeCell ref="S47:S48"/>
    <mergeCell ref="T47:T48"/>
    <mergeCell ref="U47:U48"/>
    <mergeCell ref="V47:V48"/>
    <mergeCell ref="W47:W48"/>
    <mergeCell ref="L47:L48"/>
    <mergeCell ref="M47:M48"/>
    <mergeCell ref="N47:N48"/>
    <mergeCell ref="O47:O48"/>
    <mergeCell ref="P47:P48"/>
    <mergeCell ref="A42:A46"/>
    <mergeCell ref="B42:B46"/>
    <mergeCell ref="C42:C46"/>
    <mergeCell ref="D42:D46"/>
    <mergeCell ref="E42:E46"/>
    <mergeCell ref="F42:F46"/>
    <mergeCell ref="G42:G46"/>
    <mergeCell ref="J42:J43"/>
    <mergeCell ref="Q40:Q41"/>
    <mergeCell ref="R40:R41"/>
    <mergeCell ref="S40:S41"/>
    <mergeCell ref="T40:T41"/>
    <mergeCell ref="U40:U41"/>
    <mergeCell ref="V40:V41"/>
    <mergeCell ref="X45:X46"/>
    <mergeCell ref="R45:R46"/>
    <mergeCell ref="S45:S46"/>
    <mergeCell ref="T45:T46"/>
    <mergeCell ref="U45:U46"/>
    <mergeCell ref="V45:V46"/>
    <mergeCell ref="W45:W46"/>
    <mergeCell ref="W42:W43"/>
    <mergeCell ref="X42:X43"/>
    <mergeCell ref="J45:J46"/>
    <mergeCell ref="K45:K46"/>
    <mergeCell ref="L45:L46"/>
    <mergeCell ref="M45:M46"/>
    <mergeCell ref="N45:N46"/>
    <mergeCell ref="O45:O46"/>
    <mergeCell ref="P45:P46"/>
    <mergeCell ref="Q45:Q46"/>
    <mergeCell ref="Q42:Q43"/>
    <mergeCell ref="X37:X38"/>
    <mergeCell ref="J40:J41"/>
    <mergeCell ref="K40:K41"/>
    <mergeCell ref="L40:L41"/>
    <mergeCell ref="M40:M41"/>
    <mergeCell ref="N40:N41"/>
    <mergeCell ref="O40:O41"/>
    <mergeCell ref="P40:P41"/>
    <mergeCell ref="P37:P38"/>
    <mergeCell ref="Q37:Q38"/>
    <mergeCell ref="R37:R38"/>
    <mergeCell ref="S37:S38"/>
    <mergeCell ref="T37:T38"/>
    <mergeCell ref="U37:U38"/>
    <mergeCell ref="J37:J38"/>
    <mergeCell ref="K37:K38"/>
    <mergeCell ref="L37:L38"/>
    <mergeCell ref="M37:M38"/>
    <mergeCell ref="N37:N38"/>
    <mergeCell ref="O37:O38"/>
    <mergeCell ref="W40:W41"/>
    <mergeCell ref="X40:X41"/>
    <mergeCell ref="X35:X36"/>
    <mergeCell ref="A37:A41"/>
    <mergeCell ref="B37:B41"/>
    <mergeCell ref="C37:C41"/>
    <mergeCell ref="D37:D41"/>
    <mergeCell ref="E37:E41"/>
    <mergeCell ref="F37:F41"/>
    <mergeCell ref="G37:G41"/>
    <mergeCell ref="P35:P36"/>
    <mergeCell ref="Q35:Q36"/>
    <mergeCell ref="R35:R36"/>
    <mergeCell ref="S35:S36"/>
    <mergeCell ref="T35:T36"/>
    <mergeCell ref="U35:U36"/>
    <mergeCell ref="U32:U33"/>
    <mergeCell ref="V32:V33"/>
    <mergeCell ref="W32:W33"/>
    <mergeCell ref="X32:X33"/>
    <mergeCell ref="J35:J36"/>
    <mergeCell ref="K35:K36"/>
    <mergeCell ref="L35:L36"/>
    <mergeCell ref="M35:M36"/>
    <mergeCell ref="N35:N36"/>
    <mergeCell ref="O35:O36"/>
    <mergeCell ref="O32:O33"/>
    <mergeCell ref="P32:P33"/>
    <mergeCell ref="Q32:Q33"/>
    <mergeCell ref="R32:R33"/>
    <mergeCell ref="S32:S33"/>
    <mergeCell ref="T32:T33"/>
    <mergeCell ref="V37:V38"/>
    <mergeCell ref="W37:W38"/>
    <mergeCell ref="G32:G36"/>
    <mergeCell ref="J32:J33"/>
    <mergeCell ref="K32:K33"/>
    <mergeCell ref="L32:L33"/>
    <mergeCell ref="M32:M33"/>
    <mergeCell ref="N32:N33"/>
    <mergeCell ref="A32:A36"/>
    <mergeCell ref="B32:B36"/>
    <mergeCell ref="C32:C36"/>
    <mergeCell ref="D32:D36"/>
    <mergeCell ref="E32:E36"/>
    <mergeCell ref="F32:F36"/>
    <mergeCell ref="S30:S31"/>
    <mergeCell ref="T30:T31"/>
    <mergeCell ref="U30:U31"/>
    <mergeCell ref="V30:V31"/>
    <mergeCell ref="W30:W31"/>
    <mergeCell ref="V35:V36"/>
    <mergeCell ref="W35:W36"/>
    <mergeCell ref="A27:A31"/>
    <mergeCell ref="B27:B31"/>
    <mergeCell ref="C27:C31"/>
    <mergeCell ref="D27:D31"/>
    <mergeCell ref="E27:E31"/>
    <mergeCell ref="F27:F31"/>
    <mergeCell ref="G27:G31"/>
    <mergeCell ref="Q25:Q26"/>
    <mergeCell ref="Q22:Q23"/>
    <mergeCell ref="R22:R23"/>
    <mergeCell ref="S22:S23"/>
    <mergeCell ref="T22:T23"/>
    <mergeCell ref="U22:U23"/>
    <mergeCell ref="V22:V23"/>
    <mergeCell ref="X27:X28"/>
    <mergeCell ref="J30:J31"/>
    <mergeCell ref="K30:K31"/>
    <mergeCell ref="L30:L31"/>
    <mergeCell ref="M30:M31"/>
    <mergeCell ref="N30:N31"/>
    <mergeCell ref="O30:O31"/>
    <mergeCell ref="P30:P31"/>
    <mergeCell ref="Q30:Q31"/>
    <mergeCell ref="R30:R31"/>
    <mergeCell ref="R27:R28"/>
    <mergeCell ref="S27:S28"/>
    <mergeCell ref="T27:T28"/>
    <mergeCell ref="U27:U28"/>
    <mergeCell ref="V27:V28"/>
    <mergeCell ref="W27:W28"/>
    <mergeCell ref="L27:L28"/>
    <mergeCell ref="M27:M28"/>
    <mergeCell ref="N27:N28"/>
    <mergeCell ref="O27:O28"/>
    <mergeCell ref="P27:P28"/>
    <mergeCell ref="Q27:Q28"/>
    <mergeCell ref="J27:J28"/>
    <mergeCell ref="K27:K28"/>
    <mergeCell ref="X30:X31"/>
    <mergeCell ref="W20:W21"/>
    <mergeCell ref="X20:X21"/>
    <mergeCell ref="A22:A26"/>
    <mergeCell ref="B22:B26"/>
    <mergeCell ref="C22:C26"/>
    <mergeCell ref="D22:D26"/>
    <mergeCell ref="E22:E26"/>
    <mergeCell ref="F22:F26"/>
    <mergeCell ref="G22:G26"/>
    <mergeCell ref="J22:J23"/>
    <mergeCell ref="Q20:Q21"/>
    <mergeCell ref="R20:R21"/>
    <mergeCell ref="S20:S21"/>
    <mergeCell ref="T20:T21"/>
    <mergeCell ref="U20:U21"/>
    <mergeCell ref="V20:V21"/>
    <mergeCell ref="X25:X26"/>
    <mergeCell ref="R25:R26"/>
    <mergeCell ref="S25:S26"/>
    <mergeCell ref="T25:T26"/>
    <mergeCell ref="U25:U26"/>
    <mergeCell ref="V25:V26"/>
    <mergeCell ref="W25:W26"/>
    <mergeCell ref="W22:W23"/>
    <mergeCell ref="X22:X23"/>
    <mergeCell ref="J25:J26"/>
    <mergeCell ref="K25:K26"/>
    <mergeCell ref="L25:L26"/>
    <mergeCell ref="M25:M26"/>
    <mergeCell ref="N25:N26"/>
    <mergeCell ref="O25:O26"/>
    <mergeCell ref="P25:P26"/>
    <mergeCell ref="P17:P18"/>
    <mergeCell ref="Q17:Q18"/>
    <mergeCell ref="R17:R18"/>
    <mergeCell ref="S17:S18"/>
    <mergeCell ref="T17:T18"/>
    <mergeCell ref="U17:U18"/>
    <mergeCell ref="J17:J18"/>
    <mergeCell ref="K17:K18"/>
    <mergeCell ref="L17:L18"/>
    <mergeCell ref="M17:M18"/>
    <mergeCell ref="N17:N18"/>
    <mergeCell ref="O17:O18"/>
    <mergeCell ref="K22:K23"/>
    <mergeCell ref="L22:L23"/>
    <mergeCell ref="M22:M23"/>
    <mergeCell ref="N22:N23"/>
    <mergeCell ref="O22:O23"/>
    <mergeCell ref="P22:P23"/>
    <mergeCell ref="A14:X14"/>
    <mergeCell ref="A15:X15"/>
    <mergeCell ref="A16:X16"/>
    <mergeCell ref="A17:A21"/>
    <mergeCell ref="B17:B21"/>
    <mergeCell ref="C17:C21"/>
    <mergeCell ref="D17:D21"/>
    <mergeCell ref="E17:E21"/>
    <mergeCell ref="F17:F21"/>
    <mergeCell ref="G17:G21"/>
    <mergeCell ref="S11:S12"/>
    <mergeCell ref="T11:T12"/>
    <mergeCell ref="U11:U12"/>
    <mergeCell ref="V11:V12"/>
    <mergeCell ref="W11:W12"/>
    <mergeCell ref="X11:X12"/>
    <mergeCell ref="L11:L12"/>
    <mergeCell ref="M11:M12"/>
    <mergeCell ref="N11:N12"/>
    <mergeCell ref="P11:P12"/>
    <mergeCell ref="Q11:Q12"/>
    <mergeCell ref="R11:R12"/>
    <mergeCell ref="V17:V18"/>
    <mergeCell ref="W17:W18"/>
    <mergeCell ref="X17:X18"/>
    <mergeCell ref="J20:J21"/>
    <mergeCell ref="K20:K21"/>
    <mergeCell ref="L20:L21"/>
    <mergeCell ref="M20:M21"/>
    <mergeCell ref="N20:N21"/>
    <mergeCell ref="O20:O21"/>
    <mergeCell ref="P20:P21"/>
    <mergeCell ref="K7:X8"/>
    <mergeCell ref="J9:J10"/>
    <mergeCell ref="K9:K12"/>
    <mergeCell ref="L9:N10"/>
    <mergeCell ref="O9:O12"/>
    <mergeCell ref="P9:X9"/>
    <mergeCell ref="P10:R10"/>
    <mergeCell ref="S10:U10"/>
    <mergeCell ref="V10:X10"/>
    <mergeCell ref="J11:J12"/>
    <mergeCell ref="A5:Y5"/>
    <mergeCell ref="A7:A12"/>
    <mergeCell ref="B7:B12"/>
    <mergeCell ref="C7:C12"/>
    <mergeCell ref="D7:D12"/>
    <mergeCell ref="E7:E12"/>
    <mergeCell ref="F7:F12"/>
    <mergeCell ref="G7:G12"/>
    <mergeCell ref="H7:H8"/>
    <mergeCell ref="I7:I8"/>
  </mergeCells>
  <printOptions horizontalCentered="1"/>
  <pageMargins left="0.31496062992125984" right="0.27559055118110237" top="0.98425196850393704" bottom="0.74803149606299213" header="0.31496062992125984" footer="0.31496062992125984"/>
  <pageSetup paperSize="9" scale="45" fitToHeight="6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53"/>
  <sheetViews>
    <sheetView view="pageBreakPreview" topLeftCell="A21" zoomScaleNormal="100" zoomScaleSheetLayoutView="100" workbookViewId="0">
      <selection activeCell="E24" sqref="E24:E28"/>
    </sheetView>
  </sheetViews>
  <sheetFormatPr defaultRowHeight="15"/>
  <cols>
    <col min="1" max="1" width="5.375" style="402" customWidth="1"/>
    <col min="2" max="2" width="13.125" style="402" customWidth="1"/>
    <col min="3" max="3" width="43.875" style="402" customWidth="1"/>
    <col min="4" max="4" width="11.625" style="402" customWidth="1"/>
    <col min="5" max="5" width="10.375" style="402" customWidth="1"/>
    <col min="6" max="6" width="11" style="402" customWidth="1"/>
    <col min="7" max="8" width="12.125" style="402" customWidth="1"/>
    <col min="9" max="9" width="3.125" style="402" customWidth="1"/>
    <col min="10" max="10" width="12.875" style="402" customWidth="1"/>
    <col min="11" max="12" width="12.125" style="402" customWidth="1"/>
    <col min="13" max="13" width="11.375" style="402" customWidth="1"/>
    <col min="14" max="15" width="11.875" style="402" customWidth="1"/>
    <col min="16" max="16" width="11.75" style="402" customWidth="1"/>
    <col min="17" max="17" width="11.375" style="402" customWidth="1"/>
    <col min="18" max="18" width="11.875" style="402" customWidth="1"/>
    <col min="19" max="19" width="11.375" style="402" customWidth="1"/>
    <col min="20" max="20" width="10.375" style="402" customWidth="1"/>
    <col min="21" max="21" width="12.875" style="402" customWidth="1"/>
    <col min="22" max="22" width="11.75" style="402" customWidth="1"/>
    <col min="23" max="23" width="11" style="402" customWidth="1"/>
    <col min="24" max="257" width="9" style="402"/>
    <col min="258" max="258" width="5.375" style="402" customWidth="1"/>
    <col min="259" max="259" width="13.125" style="402" customWidth="1"/>
    <col min="260" max="260" width="43.875" style="402" customWidth="1"/>
    <col min="261" max="261" width="11.625" style="402" customWidth="1"/>
    <col min="262" max="262" width="10.375" style="402" customWidth="1"/>
    <col min="263" max="263" width="11" style="402" customWidth="1"/>
    <col min="264" max="265" width="12.125" style="402" customWidth="1"/>
    <col min="266" max="266" width="12.875" style="402" customWidth="1"/>
    <col min="267" max="268" width="12.125" style="402" customWidth="1"/>
    <col min="269" max="269" width="11.375" style="402" customWidth="1"/>
    <col min="270" max="271" width="11.875" style="402" customWidth="1"/>
    <col min="272" max="272" width="11.75" style="402" customWidth="1"/>
    <col min="273" max="273" width="11.375" style="402" customWidth="1"/>
    <col min="274" max="274" width="11.875" style="402" customWidth="1"/>
    <col min="275" max="275" width="11.375" style="402" customWidth="1"/>
    <col min="276" max="276" width="10.375" style="402" customWidth="1"/>
    <col min="277" max="277" width="12.875" style="402" customWidth="1"/>
    <col min="278" max="278" width="11.75" style="402" customWidth="1"/>
    <col min="279" max="279" width="11" style="402" customWidth="1"/>
    <col min="280" max="513" width="9" style="402"/>
    <col min="514" max="514" width="5.375" style="402" customWidth="1"/>
    <col min="515" max="515" width="13.125" style="402" customWidth="1"/>
    <col min="516" max="516" width="43.875" style="402" customWidth="1"/>
    <col min="517" max="517" width="11.625" style="402" customWidth="1"/>
    <col min="518" max="518" width="10.375" style="402" customWidth="1"/>
    <col min="519" max="519" width="11" style="402" customWidth="1"/>
    <col min="520" max="521" width="12.125" style="402" customWidth="1"/>
    <col min="522" max="522" width="12.875" style="402" customWidth="1"/>
    <col min="523" max="524" width="12.125" style="402" customWidth="1"/>
    <col min="525" max="525" width="11.375" style="402" customWidth="1"/>
    <col min="526" max="527" width="11.875" style="402" customWidth="1"/>
    <col min="528" max="528" width="11.75" style="402" customWidth="1"/>
    <col min="529" max="529" width="11.375" style="402" customWidth="1"/>
    <col min="530" max="530" width="11.875" style="402" customWidth="1"/>
    <col min="531" max="531" width="11.375" style="402" customWidth="1"/>
    <col min="532" max="532" width="10.375" style="402" customWidth="1"/>
    <col min="533" max="533" width="12.875" style="402" customWidth="1"/>
    <col min="534" max="534" width="11.75" style="402" customWidth="1"/>
    <col min="535" max="535" width="11" style="402" customWidth="1"/>
    <col min="536" max="769" width="9" style="402"/>
    <col min="770" max="770" width="5.375" style="402" customWidth="1"/>
    <col min="771" max="771" width="13.125" style="402" customWidth="1"/>
    <col min="772" max="772" width="43.875" style="402" customWidth="1"/>
    <col min="773" max="773" width="11.625" style="402" customWidth="1"/>
    <col min="774" max="774" width="10.375" style="402" customWidth="1"/>
    <col min="775" max="775" width="11" style="402" customWidth="1"/>
    <col min="776" max="777" width="12.125" style="402" customWidth="1"/>
    <col min="778" max="778" width="12.875" style="402" customWidth="1"/>
    <col min="779" max="780" width="12.125" style="402" customWidth="1"/>
    <col min="781" max="781" width="11.375" style="402" customWidth="1"/>
    <col min="782" max="783" width="11.875" style="402" customWidth="1"/>
    <col min="784" max="784" width="11.75" style="402" customWidth="1"/>
    <col min="785" max="785" width="11.375" style="402" customWidth="1"/>
    <col min="786" max="786" width="11.875" style="402" customWidth="1"/>
    <col min="787" max="787" width="11.375" style="402" customWidth="1"/>
    <col min="788" max="788" width="10.375" style="402" customWidth="1"/>
    <col min="789" max="789" width="12.875" style="402" customWidth="1"/>
    <col min="790" max="790" width="11.75" style="402" customWidth="1"/>
    <col min="791" max="791" width="11" style="402" customWidth="1"/>
    <col min="792" max="1025" width="9" style="402"/>
    <col min="1026" max="1026" width="5.375" style="402" customWidth="1"/>
    <col min="1027" max="1027" width="13.125" style="402" customWidth="1"/>
    <col min="1028" max="1028" width="43.875" style="402" customWidth="1"/>
    <col min="1029" max="1029" width="11.625" style="402" customWidth="1"/>
    <col min="1030" max="1030" width="10.375" style="402" customWidth="1"/>
    <col min="1031" max="1031" width="11" style="402" customWidth="1"/>
    <col min="1032" max="1033" width="12.125" style="402" customWidth="1"/>
    <col min="1034" max="1034" width="12.875" style="402" customWidth="1"/>
    <col min="1035" max="1036" width="12.125" style="402" customWidth="1"/>
    <col min="1037" max="1037" width="11.375" style="402" customWidth="1"/>
    <col min="1038" max="1039" width="11.875" style="402" customWidth="1"/>
    <col min="1040" max="1040" width="11.75" style="402" customWidth="1"/>
    <col min="1041" max="1041" width="11.375" style="402" customWidth="1"/>
    <col min="1042" max="1042" width="11.875" style="402" customWidth="1"/>
    <col min="1043" max="1043" width="11.375" style="402" customWidth="1"/>
    <col min="1044" max="1044" width="10.375" style="402" customWidth="1"/>
    <col min="1045" max="1045" width="12.875" style="402" customWidth="1"/>
    <col min="1046" max="1046" width="11.75" style="402" customWidth="1"/>
    <col min="1047" max="1047" width="11" style="402" customWidth="1"/>
    <col min="1048" max="1281" width="9" style="402"/>
    <col min="1282" max="1282" width="5.375" style="402" customWidth="1"/>
    <col min="1283" max="1283" width="13.125" style="402" customWidth="1"/>
    <col min="1284" max="1284" width="43.875" style="402" customWidth="1"/>
    <col min="1285" max="1285" width="11.625" style="402" customWidth="1"/>
    <col min="1286" max="1286" width="10.375" style="402" customWidth="1"/>
    <col min="1287" max="1287" width="11" style="402" customWidth="1"/>
    <col min="1288" max="1289" width="12.125" style="402" customWidth="1"/>
    <col min="1290" max="1290" width="12.875" style="402" customWidth="1"/>
    <col min="1291" max="1292" width="12.125" style="402" customWidth="1"/>
    <col min="1293" max="1293" width="11.375" style="402" customWidth="1"/>
    <col min="1294" max="1295" width="11.875" style="402" customWidth="1"/>
    <col min="1296" max="1296" width="11.75" style="402" customWidth="1"/>
    <col min="1297" max="1297" width="11.375" style="402" customWidth="1"/>
    <col min="1298" max="1298" width="11.875" style="402" customWidth="1"/>
    <col min="1299" max="1299" width="11.375" style="402" customWidth="1"/>
    <col min="1300" max="1300" width="10.375" style="402" customWidth="1"/>
    <col min="1301" max="1301" width="12.875" style="402" customWidth="1"/>
    <col min="1302" max="1302" width="11.75" style="402" customWidth="1"/>
    <col min="1303" max="1303" width="11" style="402" customWidth="1"/>
    <col min="1304" max="1537" width="9" style="402"/>
    <col min="1538" max="1538" width="5.375" style="402" customWidth="1"/>
    <col min="1539" max="1539" width="13.125" style="402" customWidth="1"/>
    <col min="1540" max="1540" width="43.875" style="402" customWidth="1"/>
    <col min="1541" max="1541" width="11.625" style="402" customWidth="1"/>
    <col min="1542" max="1542" width="10.375" style="402" customWidth="1"/>
    <col min="1543" max="1543" width="11" style="402" customWidth="1"/>
    <col min="1544" max="1545" width="12.125" style="402" customWidth="1"/>
    <col min="1546" max="1546" width="12.875" style="402" customWidth="1"/>
    <col min="1547" max="1548" width="12.125" style="402" customWidth="1"/>
    <col min="1549" max="1549" width="11.375" style="402" customWidth="1"/>
    <col min="1550" max="1551" width="11.875" style="402" customWidth="1"/>
    <col min="1552" max="1552" width="11.75" style="402" customWidth="1"/>
    <col min="1553" max="1553" width="11.375" style="402" customWidth="1"/>
    <col min="1554" max="1554" width="11.875" style="402" customWidth="1"/>
    <col min="1555" max="1555" width="11.375" style="402" customWidth="1"/>
    <col min="1556" max="1556" width="10.375" style="402" customWidth="1"/>
    <col min="1557" max="1557" width="12.875" style="402" customWidth="1"/>
    <col min="1558" max="1558" width="11.75" style="402" customWidth="1"/>
    <col min="1559" max="1559" width="11" style="402" customWidth="1"/>
    <col min="1560" max="1793" width="9" style="402"/>
    <col min="1794" max="1794" width="5.375" style="402" customWidth="1"/>
    <col min="1795" max="1795" width="13.125" style="402" customWidth="1"/>
    <col min="1796" max="1796" width="43.875" style="402" customWidth="1"/>
    <col min="1797" max="1797" width="11.625" style="402" customWidth="1"/>
    <col min="1798" max="1798" width="10.375" style="402" customWidth="1"/>
    <col min="1799" max="1799" width="11" style="402" customWidth="1"/>
    <col min="1800" max="1801" width="12.125" style="402" customWidth="1"/>
    <col min="1802" max="1802" width="12.875" style="402" customWidth="1"/>
    <col min="1803" max="1804" width="12.125" style="402" customWidth="1"/>
    <col min="1805" max="1805" width="11.375" style="402" customWidth="1"/>
    <col min="1806" max="1807" width="11.875" style="402" customWidth="1"/>
    <col min="1808" max="1808" width="11.75" style="402" customWidth="1"/>
    <col min="1809" max="1809" width="11.375" style="402" customWidth="1"/>
    <col min="1810" max="1810" width="11.875" style="402" customWidth="1"/>
    <col min="1811" max="1811" width="11.375" style="402" customWidth="1"/>
    <col min="1812" max="1812" width="10.375" style="402" customWidth="1"/>
    <col min="1813" max="1813" width="12.875" style="402" customWidth="1"/>
    <col min="1814" max="1814" width="11.75" style="402" customWidth="1"/>
    <col min="1815" max="1815" width="11" style="402" customWidth="1"/>
    <col min="1816" max="2049" width="9" style="402"/>
    <col min="2050" max="2050" width="5.375" style="402" customWidth="1"/>
    <col min="2051" max="2051" width="13.125" style="402" customWidth="1"/>
    <col min="2052" max="2052" width="43.875" style="402" customWidth="1"/>
    <col min="2053" max="2053" width="11.625" style="402" customWidth="1"/>
    <col min="2054" max="2054" width="10.375" style="402" customWidth="1"/>
    <col min="2055" max="2055" width="11" style="402" customWidth="1"/>
    <col min="2056" max="2057" width="12.125" style="402" customWidth="1"/>
    <col min="2058" max="2058" width="12.875" style="402" customWidth="1"/>
    <col min="2059" max="2060" width="12.125" style="402" customWidth="1"/>
    <col min="2061" max="2061" width="11.375" style="402" customWidth="1"/>
    <col min="2062" max="2063" width="11.875" style="402" customWidth="1"/>
    <col min="2064" max="2064" width="11.75" style="402" customWidth="1"/>
    <col min="2065" max="2065" width="11.375" style="402" customWidth="1"/>
    <col min="2066" max="2066" width="11.875" style="402" customWidth="1"/>
    <col min="2067" max="2067" width="11.375" style="402" customWidth="1"/>
    <col min="2068" max="2068" width="10.375" style="402" customWidth="1"/>
    <col min="2069" max="2069" width="12.875" style="402" customWidth="1"/>
    <col min="2070" max="2070" width="11.75" style="402" customWidth="1"/>
    <col min="2071" max="2071" width="11" style="402" customWidth="1"/>
    <col min="2072" max="2305" width="9" style="402"/>
    <col min="2306" max="2306" width="5.375" style="402" customWidth="1"/>
    <col min="2307" max="2307" width="13.125" style="402" customWidth="1"/>
    <col min="2308" max="2308" width="43.875" style="402" customWidth="1"/>
    <col min="2309" max="2309" width="11.625" style="402" customWidth="1"/>
    <col min="2310" max="2310" width="10.375" style="402" customWidth="1"/>
    <col min="2311" max="2311" width="11" style="402" customWidth="1"/>
    <col min="2312" max="2313" width="12.125" style="402" customWidth="1"/>
    <col min="2314" max="2314" width="12.875" style="402" customWidth="1"/>
    <col min="2315" max="2316" width="12.125" style="402" customWidth="1"/>
    <col min="2317" max="2317" width="11.375" style="402" customWidth="1"/>
    <col min="2318" max="2319" width="11.875" style="402" customWidth="1"/>
    <col min="2320" max="2320" width="11.75" style="402" customWidth="1"/>
    <col min="2321" max="2321" width="11.375" style="402" customWidth="1"/>
    <col min="2322" max="2322" width="11.875" style="402" customWidth="1"/>
    <col min="2323" max="2323" width="11.375" style="402" customWidth="1"/>
    <col min="2324" max="2324" width="10.375" style="402" customWidth="1"/>
    <col min="2325" max="2325" width="12.875" style="402" customWidth="1"/>
    <col min="2326" max="2326" width="11.75" style="402" customWidth="1"/>
    <col min="2327" max="2327" width="11" style="402" customWidth="1"/>
    <col min="2328" max="2561" width="9" style="402"/>
    <col min="2562" max="2562" width="5.375" style="402" customWidth="1"/>
    <col min="2563" max="2563" width="13.125" style="402" customWidth="1"/>
    <col min="2564" max="2564" width="43.875" style="402" customWidth="1"/>
    <col min="2565" max="2565" width="11.625" style="402" customWidth="1"/>
    <col min="2566" max="2566" width="10.375" style="402" customWidth="1"/>
    <col min="2567" max="2567" width="11" style="402" customWidth="1"/>
    <col min="2568" max="2569" width="12.125" style="402" customWidth="1"/>
    <col min="2570" max="2570" width="12.875" style="402" customWidth="1"/>
    <col min="2571" max="2572" width="12.125" style="402" customWidth="1"/>
    <col min="2573" max="2573" width="11.375" style="402" customWidth="1"/>
    <col min="2574" max="2575" width="11.875" style="402" customWidth="1"/>
    <col min="2576" max="2576" width="11.75" style="402" customWidth="1"/>
    <col min="2577" max="2577" width="11.375" style="402" customWidth="1"/>
    <col min="2578" max="2578" width="11.875" style="402" customWidth="1"/>
    <col min="2579" max="2579" width="11.375" style="402" customWidth="1"/>
    <col min="2580" max="2580" width="10.375" style="402" customWidth="1"/>
    <col min="2581" max="2581" width="12.875" style="402" customWidth="1"/>
    <col min="2582" max="2582" width="11.75" style="402" customWidth="1"/>
    <col min="2583" max="2583" width="11" style="402" customWidth="1"/>
    <col min="2584" max="2817" width="9" style="402"/>
    <col min="2818" max="2818" width="5.375" style="402" customWidth="1"/>
    <col min="2819" max="2819" width="13.125" style="402" customWidth="1"/>
    <col min="2820" max="2820" width="43.875" style="402" customWidth="1"/>
    <col min="2821" max="2821" width="11.625" style="402" customWidth="1"/>
    <col min="2822" max="2822" width="10.375" style="402" customWidth="1"/>
    <col min="2823" max="2823" width="11" style="402" customWidth="1"/>
    <col min="2824" max="2825" width="12.125" style="402" customWidth="1"/>
    <col min="2826" max="2826" width="12.875" style="402" customWidth="1"/>
    <col min="2827" max="2828" width="12.125" style="402" customWidth="1"/>
    <col min="2829" max="2829" width="11.375" style="402" customWidth="1"/>
    <col min="2830" max="2831" width="11.875" style="402" customWidth="1"/>
    <col min="2832" max="2832" width="11.75" style="402" customWidth="1"/>
    <col min="2833" max="2833" width="11.375" style="402" customWidth="1"/>
    <col min="2834" max="2834" width="11.875" style="402" customWidth="1"/>
    <col min="2835" max="2835" width="11.375" style="402" customWidth="1"/>
    <col min="2836" max="2836" width="10.375" style="402" customWidth="1"/>
    <col min="2837" max="2837" width="12.875" style="402" customWidth="1"/>
    <col min="2838" max="2838" width="11.75" style="402" customWidth="1"/>
    <col min="2839" max="2839" width="11" style="402" customWidth="1"/>
    <col min="2840" max="3073" width="9" style="402"/>
    <col min="3074" max="3074" width="5.375" style="402" customWidth="1"/>
    <col min="3075" max="3075" width="13.125" style="402" customWidth="1"/>
    <col min="3076" max="3076" width="43.875" style="402" customWidth="1"/>
    <col min="3077" max="3077" width="11.625" style="402" customWidth="1"/>
    <col min="3078" max="3078" width="10.375" style="402" customWidth="1"/>
    <col min="3079" max="3079" width="11" style="402" customWidth="1"/>
    <col min="3080" max="3081" width="12.125" style="402" customWidth="1"/>
    <col min="3082" max="3082" width="12.875" style="402" customWidth="1"/>
    <col min="3083" max="3084" width="12.125" style="402" customWidth="1"/>
    <col min="3085" max="3085" width="11.375" style="402" customWidth="1"/>
    <col min="3086" max="3087" width="11.875" style="402" customWidth="1"/>
    <col min="3088" max="3088" width="11.75" style="402" customWidth="1"/>
    <col min="3089" max="3089" width="11.375" style="402" customWidth="1"/>
    <col min="3090" max="3090" width="11.875" style="402" customWidth="1"/>
    <col min="3091" max="3091" width="11.375" style="402" customWidth="1"/>
    <col min="3092" max="3092" width="10.375" style="402" customWidth="1"/>
    <col min="3093" max="3093" width="12.875" style="402" customWidth="1"/>
    <col min="3094" max="3094" width="11.75" style="402" customWidth="1"/>
    <col min="3095" max="3095" width="11" style="402" customWidth="1"/>
    <col min="3096" max="3329" width="9" style="402"/>
    <col min="3330" max="3330" width="5.375" style="402" customWidth="1"/>
    <col min="3331" max="3331" width="13.125" style="402" customWidth="1"/>
    <col min="3332" max="3332" width="43.875" style="402" customWidth="1"/>
    <col min="3333" max="3333" width="11.625" style="402" customWidth="1"/>
    <col min="3334" max="3334" width="10.375" style="402" customWidth="1"/>
    <col min="3335" max="3335" width="11" style="402" customWidth="1"/>
    <col min="3336" max="3337" width="12.125" style="402" customWidth="1"/>
    <col min="3338" max="3338" width="12.875" style="402" customWidth="1"/>
    <col min="3339" max="3340" width="12.125" style="402" customWidth="1"/>
    <col min="3341" max="3341" width="11.375" style="402" customWidth="1"/>
    <col min="3342" max="3343" width="11.875" style="402" customWidth="1"/>
    <col min="3344" max="3344" width="11.75" style="402" customWidth="1"/>
    <col min="3345" max="3345" width="11.375" style="402" customWidth="1"/>
    <col min="3346" max="3346" width="11.875" style="402" customWidth="1"/>
    <col min="3347" max="3347" width="11.375" style="402" customWidth="1"/>
    <col min="3348" max="3348" width="10.375" style="402" customWidth="1"/>
    <col min="3349" max="3349" width="12.875" style="402" customWidth="1"/>
    <col min="3350" max="3350" width="11.75" style="402" customWidth="1"/>
    <col min="3351" max="3351" width="11" style="402" customWidth="1"/>
    <col min="3352" max="3585" width="9" style="402"/>
    <col min="3586" max="3586" width="5.375" style="402" customWidth="1"/>
    <col min="3587" max="3587" width="13.125" style="402" customWidth="1"/>
    <col min="3588" max="3588" width="43.875" style="402" customWidth="1"/>
    <col min="3589" max="3589" width="11.625" style="402" customWidth="1"/>
    <col min="3590" max="3590" width="10.375" style="402" customWidth="1"/>
    <col min="3591" max="3591" width="11" style="402" customWidth="1"/>
    <col min="3592" max="3593" width="12.125" style="402" customWidth="1"/>
    <col min="3594" max="3594" width="12.875" style="402" customWidth="1"/>
    <col min="3595" max="3596" width="12.125" style="402" customWidth="1"/>
    <col min="3597" max="3597" width="11.375" style="402" customWidth="1"/>
    <col min="3598" max="3599" width="11.875" style="402" customWidth="1"/>
    <col min="3600" max="3600" width="11.75" style="402" customWidth="1"/>
    <col min="3601" max="3601" width="11.375" style="402" customWidth="1"/>
    <col min="3602" max="3602" width="11.875" style="402" customWidth="1"/>
    <col min="3603" max="3603" width="11.375" style="402" customWidth="1"/>
    <col min="3604" max="3604" width="10.375" style="402" customWidth="1"/>
    <col min="3605" max="3605" width="12.875" style="402" customWidth="1"/>
    <col min="3606" max="3606" width="11.75" style="402" customWidth="1"/>
    <col min="3607" max="3607" width="11" style="402" customWidth="1"/>
    <col min="3608" max="3841" width="9" style="402"/>
    <col min="3842" max="3842" width="5.375" style="402" customWidth="1"/>
    <col min="3843" max="3843" width="13.125" style="402" customWidth="1"/>
    <col min="3844" max="3844" width="43.875" style="402" customWidth="1"/>
    <col min="3845" max="3845" width="11.625" style="402" customWidth="1"/>
    <col min="3846" max="3846" width="10.375" style="402" customWidth="1"/>
    <col min="3847" max="3847" width="11" style="402" customWidth="1"/>
    <col min="3848" max="3849" width="12.125" style="402" customWidth="1"/>
    <col min="3850" max="3850" width="12.875" style="402" customWidth="1"/>
    <col min="3851" max="3852" width="12.125" style="402" customWidth="1"/>
    <col min="3853" max="3853" width="11.375" style="402" customWidth="1"/>
    <col min="3854" max="3855" width="11.875" style="402" customWidth="1"/>
    <col min="3856" max="3856" width="11.75" style="402" customWidth="1"/>
    <col min="3857" max="3857" width="11.375" style="402" customWidth="1"/>
    <col min="3858" max="3858" width="11.875" style="402" customWidth="1"/>
    <col min="3859" max="3859" width="11.375" style="402" customWidth="1"/>
    <col min="3860" max="3860" width="10.375" style="402" customWidth="1"/>
    <col min="3861" max="3861" width="12.875" style="402" customWidth="1"/>
    <col min="3862" max="3862" width="11.75" style="402" customWidth="1"/>
    <col min="3863" max="3863" width="11" style="402" customWidth="1"/>
    <col min="3864" max="4097" width="9" style="402"/>
    <col min="4098" max="4098" width="5.375" style="402" customWidth="1"/>
    <col min="4099" max="4099" width="13.125" style="402" customWidth="1"/>
    <col min="4100" max="4100" width="43.875" style="402" customWidth="1"/>
    <col min="4101" max="4101" width="11.625" style="402" customWidth="1"/>
    <col min="4102" max="4102" width="10.375" style="402" customWidth="1"/>
    <col min="4103" max="4103" width="11" style="402" customWidth="1"/>
    <col min="4104" max="4105" width="12.125" style="402" customWidth="1"/>
    <col min="4106" max="4106" width="12.875" style="402" customWidth="1"/>
    <col min="4107" max="4108" width="12.125" style="402" customWidth="1"/>
    <col min="4109" max="4109" width="11.375" style="402" customWidth="1"/>
    <col min="4110" max="4111" width="11.875" style="402" customWidth="1"/>
    <col min="4112" max="4112" width="11.75" style="402" customWidth="1"/>
    <col min="4113" max="4113" width="11.375" style="402" customWidth="1"/>
    <col min="4114" max="4114" width="11.875" style="402" customWidth="1"/>
    <col min="4115" max="4115" width="11.375" style="402" customWidth="1"/>
    <col min="4116" max="4116" width="10.375" style="402" customWidth="1"/>
    <col min="4117" max="4117" width="12.875" style="402" customWidth="1"/>
    <col min="4118" max="4118" width="11.75" style="402" customWidth="1"/>
    <col min="4119" max="4119" width="11" style="402" customWidth="1"/>
    <col min="4120" max="4353" width="9" style="402"/>
    <col min="4354" max="4354" width="5.375" style="402" customWidth="1"/>
    <col min="4355" max="4355" width="13.125" style="402" customWidth="1"/>
    <col min="4356" max="4356" width="43.875" style="402" customWidth="1"/>
    <col min="4357" max="4357" width="11.625" style="402" customWidth="1"/>
    <col min="4358" max="4358" width="10.375" style="402" customWidth="1"/>
    <col min="4359" max="4359" width="11" style="402" customWidth="1"/>
    <col min="4360" max="4361" width="12.125" style="402" customWidth="1"/>
    <col min="4362" max="4362" width="12.875" style="402" customWidth="1"/>
    <col min="4363" max="4364" width="12.125" style="402" customWidth="1"/>
    <col min="4365" max="4365" width="11.375" style="402" customWidth="1"/>
    <col min="4366" max="4367" width="11.875" style="402" customWidth="1"/>
    <col min="4368" max="4368" width="11.75" style="402" customWidth="1"/>
    <col min="4369" max="4369" width="11.375" style="402" customWidth="1"/>
    <col min="4370" max="4370" width="11.875" style="402" customWidth="1"/>
    <col min="4371" max="4371" width="11.375" style="402" customWidth="1"/>
    <col min="4372" max="4372" width="10.375" style="402" customWidth="1"/>
    <col min="4373" max="4373" width="12.875" style="402" customWidth="1"/>
    <col min="4374" max="4374" width="11.75" style="402" customWidth="1"/>
    <col min="4375" max="4375" width="11" style="402" customWidth="1"/>
    <col min="4376" max="4609" width="9" style="402"/>
    <col min="4610" max="4610" width="5.375" style="402" customWidth="1"/>
    <col min="4611" max="4611" width="13.125" style="402" customWidth="1"/>
    <col min="4612" max="4612" width="43.875" style="402" customWidth="1"/>
    <col min="4613" max="4613" width="11.625" style="402" customWidth="1"/>
    <col min="4614" max="4614" width="10.375" style="402" customWidth="1"/>
    <col min="4615" max="4615" width="11" style="402" customWidth="1"/>
    <col min="4616" max="4617" width="12.125" style="402" customWidth="1"/>
    <col min="4618" max="4618" width="12.875" style="402" customWidth="1"/>
    <col min="4619" max="4620" width="12.125" style="402" customWidth="1"/>
    <col min="4621" max="4621" width="11.375" style="402" customWidth="1"/>
    <col min="4622" max="4623" width="11.875" style="402" customWidth="1"/>
    <col min="4624" max="4624" width="11.75" style="402" customWidth="1"/>
    <col min="4625" max="4625" width="11.375" style="402" customWidth="1"/>
    <col min="4626" max="4626" width="11.875" style="402" customWidth="1"/>
    <col min="4627" max="4627" width="11.375" style="402" customWidth="1"/>
    <col min="4628" max="4628" width="10.375" style="402" customWidth="1"/>
    <col min="4629" max="4629" width="12.875" style="402" customWidth="1"/>
    <col min="4630" max="4630" width="11.75" style="402" customWidth="1"/>
    <col min="4631" max="4631" width="11" style="402" customWidth="1"/>
    <col min="4632" max="4865" width="9" style="402"/>
    <col min="4866" max="4866" width="5.375" style="402" customWidth="1"/>
    <col min="4867" max="4867" width="13.125" style="402" customWidth="1"/>
    <col min="4868" max="4868" width="43.875" style="402" customWidth="1"/>
    <col min="4869" max="4869" width="11.625" style="402" customWidth="1"/>
    <col min="4870" max="4870" width="10.375" style="402" customWidth="1"/>
    <col min="4871" max="4871" width="11" style="402" customWidth="1"/>
    <col min="4872" max="4873" width="12.125" style="402" customWidth="1"/>
    <col min="4874" max="4874" width="12.875" style="402" customWidth="1"/>
    <col min="4875" max="4876" width="12.125" style="402" customWidth="1"/>
    <col min="4877" max="4877" width="11.375" style="402" customWidth="1"/>
    <col min="4878" max="4879" width="11.875" style="402" customWidth="1"/>
    <col min="4880" max="4880" width="11.75" style="402" customWidth="1"/>
    <col min="4881" max="4881" width="11.375" style="402" customWidth="1"/>
    <col min="4882" max="4882" width="11.875" style="402" customWidth="1"/>
    <col min="4883" max="4883" width="11.375" style="402" customWidth="1"/>
    <col min="4884" max="4884" width="10.375" style="402" customWidth="1"/>
    <col min="4885" max="4885" width="12.875" style="402" customWidth="1"/>
    <col min="4886" max="4886" width="11.75" style="402" customWidth="1"/>
    <col min="4887" max="4887" width="11" style="402" customWidth="1"/>
    <col min="4888" max="5121" width="9" style="402"/>
    <col min="5122" max="5122" width="5.375" style="402" customWidth="1"/>
    <col min="5123" max="5123" width="13.125" style="402" customWidth="1"/>
    <col min="5124" max="5124" width="43.875" style="402" customWidth="1"/>
    <col min="5125" max="5125" width="11.625" style="402" customWidth="1"/>
    <col min="5126" max="5126" width="10.375" style="402" customWidth="1"/>
    <col min="5127" max="5127" width="11" style="402" customWidth="1"/>
    <col min="5128" max="5129" width="12.125" style="402" customWidth="1"/>
    <col min="5130" max="5130" width="12.875" style="402" customWidth="1"/>
    <col min="5131" max="5132" width="12.125" style="402" customWidth="1"/>
    <col min="5133" max="5133" width="11.375" style="402" customWidth="1"/>
    <col min="5134" max="5135" width="11.875" style="402" customWidth="1"/>
    <col min="5136" max="5136" width="11.75" style="402" customWidth="1"/>
    <col min="5137" max="5137" width="11.375" style="402" customWidth="1"/>
    <col min="5138" max="5138" width="11.875" style="402" customWidth="1"/>
    <col min="5139" max="5139" width="11.375" style="402" customWidth="1"/>
    <col min="5140" max="5140" width="10.375" style="402" customWidth="1"/>
    <col min="5141" max="5141" width="12.875" style="402" customWidth="1"/>
    <col min="5142" max="5142" width="11.75" style="402" customWidth="1"/>
    <col min="5143" max="5143" width="11" style="402" customWidth="1"/>
    <col min="5144" max="5377" width="9" style="402"/>
    <col min="5378" max="5378" width="5.375" style="402" customWidth="1"/>
    <col min="5379" max="5379" width="13.125" style="402" customWidth="1"/>
    <col min="5380" max="5380" width="43.875" style="402" customWidth="1"/>
    <col min="5381" max="5381" width="11.625" style="402" customWidth="1"/>
    <col min="5382" max="5382" width="10.375" style="402" customWidth="1"/>
    <col min="5383" max="5383" width="11" style="402" customWidth="1"/>
    <col min="5384" max="5385" width="12.125" style="402" customWidth="1"/>
    <col min="5386" max="5386" width="12.875" style="402" customWidth="1"/>
    <col min="5387" max="5388" width="12.125" style="402" customWidth="1"/>
    <col min="5389" max="5389" width="11.375" style="402" customWidth="1"/>
    <col min="5390" max="5391" width="11.875" style="402" customWidth="1"/>
    <col min="5392" max="5392" width="11.75" style="402" customWidth="1"/>
    <col min="5393" max="5393" width="11.375" style="402" customWidth="1"/>
    <col min="5394" max="5394" width="11.875" style="402" customWidth="1"/>
    <col min="5395" max="5395" width="11.375" style="402" customWidth="1"/>
    <col min="5396" max="5396" width="10.375" style="402" customWidth="1"/>
    <col min="5397" max="5397" width="12.875" style="402" customWidth="1"/>
    <col min="5398" max="5398" width="11.75" style="402" customWidth="1"/>
    <col min="5399" max="5399" width="11" style="402" customWidth="1"/>
    <col min="5400" max="5633" width="9" style="402"/>
    <col min="5634" max="5634" width="5.375" style="402" customWidth="1"/>
    <col min="5635" max="5635" width="13.125" style="402" customWidth="1"/>
    <col min="5636" max="5636" width="43.875" style="402" customWidth="1"/>
    <col min="5637" max="5637" width="11.625" style="402" customWidth="1"/>
    <col min="5638" max="5638" width="10.375" style="402" customWidth="1"/>
    <col min="5639" max="5639" width="11" style="402" customWidth="1"/>
    <col min="5640" max="5641" width="12.125" style="402" customWidth="1"/>
    <col min="5642" max="5642" width="12.875" style="402" customWidth="1"/>
    <col min="5643" max="5644" width="12.125" style="402" customWidth="1"/>
    <col min="5645" max="5645" width="11.375" style="402" customWidth="1"/>
    <col min="5646" max="5647" width="11.875" style="402" customWidth="1"/>
    <col min="5648" max="5648" width="11.75" style="402" customWidth="1"/>
    <col min="5649" max="5649" width="11.375" style="402" customWidth="1"/>
    <col min="5650" max="5650" width="11.875" style="402" customWidth="1"/>
    <col min="5651" max="5651" width="11.375" style="402" customWidth="1"/>
    <col min="5652" max="5652" width="10.375" style="402" customWidth="1"/>
    <col min="5653" max="5653" width="12.875" style="402" customWidth="1"/>
    <col min="5654" max="5654" width="11.75" style="402" customWidth="1"/>
    <col min="5655" max="5655" width="11" style="402" customWidth="1"/>
    <col min="5656" max="5889" width="9" style="402"/>
    <col min="5890" max="5890" width="5.375" style="402" customWidth="1"/>
    <col min="5891" max="5891" width="13.125" style="402" customWidth="1"/>
    <col min="5892" max="5892" width="43.875" style="402" customWidth="1"/>
    <col min="5893" max="5893" width="11.625" style="402" customWidth="1"/>
    <col min="5894" max="5894" width="10.375" style="402" customWidth="1"/>
    <col min="5895" max="5895" width="11" style="402" customWidth="1"/>
    <col min="5896" max="5897" width="12.125" style="402" customWidth="1"/>
    <col min="5898" max="5898" width="12.875" style="402" customWidth="1"/>
    <col min="5899" max="5900" width="12.125" style="402" customWidth="1"/>
    <col min="5901" max="5901" width="11.375" style="402" customWidth="1"/>
    <col min="5902" max="5903" width="11.875" style="402" customWidth="1"/>
    <col min="5904" max="5904" width="11.75" style="402" customWidth="1"/>
    <col min="5905" max="5905" width="11.375" style="402" customWidth="1"/>
    <col min="5906" max="5906" width="11.875" style="402" customWidth="1"/>
    <col min="5907" max="5907" width="11.375" style="402" customWidth="1"/>
    <col min="5908" max="5908" width="10.375" style="402" customWidth="1"/>
    <col min="5909" max="5909" width="12.875" style="402" customWidth="1"/>
    <col min="5910" max="5910" width="11.75" style="402" customWidth="1"/>
    <col min="5911" max="5911" width="11" style="402" customWidth="1"/>
    <col min="5912" max="6145" width="9" style="402"/>
    <col min="6146" max="6146" width="5.375" style="402" customWidth="1"/>
    <col min="6147" max="6147" width="13.125" style="402" customWidth="1"/>
    <col min="6148" max="6148" width="43.875" style="402" customWidth="1"/>
    <col min="6149" max="6149" width="11.625" style="402" customWidth="1"/>
    <col min="6150" max="6150" width="10.375" style="402" customWidth="1"/>
    <col min="6151" max="6151" width="11" style="402" customWidth="1"/>
    <col min="6152" max="6153" width="12.125" style="402" customWidth="1"/>
    <col min="6154" max="6154" width="12.875" style="402" customWidth="1"/>
    <col min="6155" max="6156" width="12.125" style="402" customWidth="1"/>
    <col min="6157" max="6157" width="11.375" style="402" customWidth="1"/>
    <col min="6158" max="6159" width="11.875" style="402" customWidth="1"/>
    <col min="6160" max="6160" width="11.75" style="402" customWidth="1"/>
    <col min="6161" max="6161" width="11.375" style="402" customWidth="1"/>
    <col min="6162" max="6162" width="11.875" style="402" customWidth="1"/>
    <col min="6163" max="6163" width="11.375" style="402" customWidth="1"/>
    <col min="6164" max="6164" width="10.375" style="402" customWidth="1"/>
    <col min="6165" max="6165" width="12.875" style="402" customWidth="1"/>
    <col min="6166" max="6166" width="11.75" style="402" customWidth="1"/>
    <col min="6167" max="6167" width="11" style="402" customWidth="1"/>
    <col min="6168" max="6401" width="9" style="402"/>
    <col min="6402" max="6402" width="5.375" style="402" customWidth="1"/>
    <col min="6403" max="6403" width="13.125" style="402" customWidth="1"/>
    <col min="6404" max="6404" width="43.875" style="402" customWidth="1"/>
    <col min="6405" max="6405" width="11.625" style="402" customWidth="1"/>
    <col min="6406" max="6406" width="10.375" style="402" customWidth="1"/>
    <col min="6407" max="6407" width="11" style="402" customWidth="1"/>
    <col min="6408" max="6409" width="12.125" style="402" customWidth="1"/>
    <col min="6410" max="6410" width="12.875" style="402" customWidth="1"/>
    <col min="6411" max="6412" width="12.125" style="402" customWidth="1"/>
    <col min="6413" max="6413" width="11.375" style="402" customWidth="1"/>
    <col min="6414" max="6415" width="11.875" style="402" customWidth="1"/>
    <col min="6416" max="6416" width="11.75" style="402" customWidth="1"/>
    <col min="6417" max="6417" width="11.375" style="402" customWidth="1"/>
    <col min="6418" max="6418" width="11.875" style="402" customWidth="1"/>
    <col min="6419" max="6419" width="11.375" style="402" customWidth="1"/>
    <col min="6420" max="6420" width="10.375" style="402" customWidth="1"/>
    <col min="6421" max="6421" width="12.875" style="402" customWidth="1"/>
    <col min="6422" max="6422" width="11.75" style="402" customWidth="1"/>
    <col min="6423" max="6423" width="11" style="402" customWidth="1"/>
    <col min="6424" max="6657" width="9" style="402"/>
    <col min="6658" max="6658" width="5.375" style="402" customWidth="1"/>
    <col min="6659" max="6659" width="13.125" style="402" customWidth="1"/>
    <col min="6660" max="6660" width="43.875" style="402" customWidth="1"/>
    <col min="6661" max="6661" width="11.625" style="402" customWidth="1"/>
    <col min="6662" max="6662" width="10.375" style="402" customWidth="1"/>
    <col min="6663" max="6663" width="11" style="402" customWidth="1"/>
    <col min="6664" max="6665" width="12.125" style="402" customWidth="1"/>
    <col min="6666" max="6666" width="12.875" style="402" customWidth="1"/>
    <col min="6667" max="6668" width="12.125" style="402" customWidth="1"/>
    <col min="6669" max="6669" width="11.375" style="402" customWidth="1"/>
    <col min="6670" max="6671" width="11.875" style="402" customWidth="1"/>
    <col min="6672" max="6672" width="11.75" style="402" customWidth="1"/>
    <col min="6673" max="6673" width="11.375" style="402" customWidth="1"/>
    <col min="6674" max="6674" width="11.875" style="402" customWidth="1"/>
    <col min="6675" max="6675" width="11.375" style="402" customWidth="1"/>
    <col min="6676" max="6676" width="10.375" style="402" customWidth="1"/>
    <col min="6677" max="6677" width="12.875" style="402" customWidth="1"/>
    <col min="6678" max="6678" width="11.75" style="402" customWidth="1"/>
    <col min="6679" max="6679" width="11" style="402" customWidth="1"/>
    <col min="6680" max="6913" width="9" style="402"/>
    <col min="6914" max="6914" width="5.375" style="402" customWidth="1"/>
    <col min="6915" max="6915" width="13.125" style="402" customWidth="1"/>
    <col min="6916" max="6916" width="43.875" style="402" customWidth="1"/>
    <col min="6917" max="6917" width="11.625" style="402" customWidth="1"/>
    <col min="6918" max="6918" width="10.375" style="402" customWidth="1"/>
    <col min="6919" max="6919" width="11" style="402" customWidth="1"/>
    <col min="6920" max="6921" width="12.125" style="402" customWidth="1"/>
    <col min="6922" max="6922" width="12.875" style="402" customWidth="1"/>
    <col min="6923" max="6924" width="12.125" style="402" customWidth="1"/>
    <col min="6925" max="6925" width="11.375" style="402" customWidth="1"/>
    <col min="6926" max="6927" width="11.875" style="402" customWidth="1"/>
    <col min="6928" max="6928" width="11.75" style="402" customWidth="1"/>
    <col min="6929" max="6929" width="11.375" style="402" customWidth="1"/>
    <col min="6930" max="6930" width="11.875" style="402" customWidth="1"/>
    <col min="6931" max="6931" width="11.375" style="402" customWidth="1"/>
    <col min="6932" max="6932" width="10.375" style="402" customWidth="1"/>
    <col min="6933" max="6933" width="12.875" style="402" customWidth="1"/>
    <col min="6934" max="6934" width="11.75" style="402" customWidth="1"/>
    <col min="6935" max="6935" width="11" style="402" customWidth="1"/>
    <col min="6936" max="7169" width="9" style="402"/>
    <col min="7170" max="7170" width="5.375" style="402" customWidth="1"/>
    <col min="7171" max="7171" width="13.125" style="402" customWidth="1"/>
    <col min="7172" max="7172" width="43.875" style="402" customWidth="1"/>
    <col min="7173" max="7173" width="11.625" style="402" customWidth="1"/>
    <col min="7174" max="7174" width="10.375" style="402" customWidth="1"/>
    <col min="7175" max="7175" width="11" style="402" customWidth="1"/>
    <col min="7176" max="7177" width="12.125" style="402" customWidth="1"/>
    <col min="7178" max="7178" width="12.875" style="402" customWidth="1"/>
    <col min="7179" max="7180" width="12.125" style="402" customWidth="1"/>
    <col min="7181" max="7181" width="11.375" style="402" customWidth="1"/>
    <col min="7182" max="7183" width="11.875" style="402" customWidth="1"/>
    <col min="7184" max="7184" width="11.75" style="402" customWidth="1"/>
    <col min="7185" max="7185" width="11.375" style="402" customWidth="1"/>
    <col min="7186" max="7186" width="11.875" style="402" customWidth="1"/>
    <col min="7187" max="7187" width="11.375" style="402" customWidth="1"/>
    <col min="7188" max="7188" width="10.375" style="402" customWidth="1"/>
    <col min="7189" max="7189" width="12.875" style="402" customWidth="1"/>
    <col min="7190" max="7190" width="11.75" style="402" customWidth="1"/>
    <col min="7191" max="7191" width="11" style="402" customWidth="1"/>
    <col min="7192" max="7425" width="9" style="402"/>
    <col min="7426" max="7426" width="5.375" style="402" customWidth="1"/>
    <col min="7427" max="7427" width="13.125" style="402" customWidth="1"/>
    <col min="7428" max="7428" width="43.875" style="402" customWidth="1"/>
    <col min="7429" max="7429" width="11.625" style="402" customWidth="1"/>
    <col min="7430" max="7430" width="10.375" style="402" customWidth="1"/>
    <col min="7431" max="7431" width="11" style="402" customWidth="1"/>
    <col min="7432" max="7433" width="12.125" style="402" customWidth="1"/>
    <col min="7434" max="7434" width="12.875" style="402" customWidth="1"/>
    <col min="7435" max="7436" width="12.125" style="402" customWidth="1"/>
    <col min="7437" max="7437" width="11.375" style="402" customWidth="1"/>
    <col min="7438" max="7439" width="11.875" style="402" customWidth="1"/>
    <col min="7440" max="7440" width="11.75" style="402" customWidth="1"/>
    <col min="7441" max="7441" width="11.375" style="402" customWidth="1"/>
    <col min="7442" max="7442" width="11.875" style="402" customWidth="1"/>
    <col min="7443" max="7443" width="11.375" style="402" customWidth="1"/>
    <col min="7444" max="7444" width="10.375" style="402" customWidth="1"/>
    <col min="7445" max="7445" width="12.875" style="402" customWidth="1"/>
    <col min="7446" max="7446" width="11.75" style="402" customWidth="1"/>
    <col min="7447" max="7447" width="11" style="402" customWidth="1"/>
    <col min="7448" max="7681" width="9" style="402"/>
    <col min="7682" max="7682" width="5.375" style="402" customWidth="1"/>
    <col min="7683" max="7683" width="13.125" style="402" customWidth="1"/>
    <col min="7684" max="7684" width="43.875" style="402" customWidth="1"/>
    <col min="7685" max="7685" width="11.625" style="402" customWidth="1"/>
    <col min="7686" max="7686" width="10.375" style="402" customWidth="1"/>
    <col min="7687" max="7687" width="11" style="402" customWidth="1"/>
    <col min="7688" max="7689" width="12.125" style="402" customWidth="1"/>
    <col min="7690" max="7690" width="12.875" style="402" customWidth="1"/>
    <col min="7691" max="7692" width="12.125" style="402" customWidth="1"/>
    <col min="7693" max="7693" width="11.375" style="402" customWidth="1"/>
    <col min="7694" max="7695" width="11.875" style="402" customWidth="1"/>
    <col min="7696" max="7696" width="11.75" style="402" customWidth="1"/>
    <col min="7697" max="7697" width="11.375" style="402" customWidth="1"/>
    <col min="7698" max="7698" width="11.875" style="402" customWidth="1"/>
    <col min="7699" max="7699" width="11.375" style="402" customWidth="1"/>
    <col min="7700" max="7700" width="10.375" style="402" customWidth="1"/>
    <col min="7701" max="7701" width="12.875" style="402" customWidth="1"/>
    <col min="7702" max="7702" width="11.75" style="402" customWidth="1"/>
    <col min="7703" max="7703" width="11" style="402" customWidth="1"/>
    <col min="7704" max="7937" width="9" style="402"/>
    <col min="7938" max="7938" width="5.375" style="402" customWidth="1"/>
    <col min="7939" max="7939" width="13.125" style="402" customWidth="1"/>
    <col min="7940" max="7940" width="43.875" style="402" customWidth="1"/>
    <col min="7941" max="7941" width="11.625" style="402" customWidth="1"/>
    <col min="7942" max="7942" width="10.375" style="402" customWidth="1"/>
    <col min="7943" max="7943" width="11" style="402" customWidth="1"/>
    <col min="7944" max="7945" width="12.125" style="402" customWidth="1"/>
    <col min="7946" max="7946" width="12.875" style="402" customWidth="1"/>
    <col min="7947" max="7948" width="12.125" style="402" customWidth="1"/>
    <col min="7949" max="7949" width="11.375" style="402" customWidth="1"/>
    <col min="7950" max="7951" width="11.875" style="402" customWidth="1"/>
    <col min="7952" max="7952" width="11.75" style="402" customWidth="1"/>
    <col min="7953" max="7953" width="11.375" style="402" customWidth="1"/>
    <col min="7954" max="7954" width="11.875" style="402" customWidth="1"/>
    <col min="7955" max="7955" width="11.375" style="402" customWidth="1"/>
    <col min="7956" max="7956" width="10.375" style="402" customWidth="1"/>
    <col min="7957" max="7957" width="12.875" style="402" customWidth="1"/>
    <col min="7958" max="7958" width="11.75" style="402" customWidth="1"/>
    <col min="7959" max="7959" width="11" style="402" customWidth="1"/>
    <col min="7960" max="8193" width="9" style="402"/>
    <col min="8194" max="8194" width="5.375" style="402" customWidth="1"/>
    <col min="8195" max="8195" width="13.125" style="402" customWidth="1"/>
    <col min="8196" max="8196" width="43.875" style="402" customWidth="1"/>
    <col min="8197" max="8197" width="11.625" style="402" customWidth="1"/>
    <col min="8198" max="8198" width="10.375" style="402" customWidth="1"/>
    <col min="8199" max="8199" width="11" style="402" customWidth="1"/>
    <col min="8200" max="8201" width="12.125" style="402" customWidth="1"/>
    <col min="8202" max="8202" width="12.875" style="402" customWidth="1"/>
    <col min="8203" max="8204" width="12.125" style="402" customWidth="1"/>
    <col min="8205" max="8205" width="11.375" style="402" customWidth="1"/>
    <col min="8206" max="8207" width="11.875" style="402" customWidth="1"/>
    <col min="8208" max="8208" width="11.75" style="402" customWidth="1"/>
    <col min="8209" max="8209" width="11.375" style="402" customWidth="1"/>
    <col min="8210" max="8210" width="11.875" style="402" customWidth="1"/>
    <col min="8211" max="8211" width="11.375" style="402" customWidth="1"/>
    <col min="8212" max="8212" width="10.375" style="402" customWidth="1"/>
    <col min="8213" max="8213" width="12.875" style="402" customWidth="1"/>
    <col min="8214" max="8214" width="11.75" style="402" customWidth="1"/>
    <col min="8215" max="8215" width="11" style="402" customWidth="1"/>
    <col min="8216" max="8449" width="9" style="402"/>
    <col min="8450" max="8450" width="5.375" style="402" customWidth="1"/>
    <col min="8451" max="8451" width="13.125" style="402" customWidth="1"/>
    <col min="8452" max="8452" width="43.875" style="402" customWidth="1"/>
    <col min="8453" max="8453" width="11.625" style="402" customWidth="1"/>
    <col min="8454" max="8454" width="10.375" style="402" customWidth="1"/>
    <col min="8455" max="8455" width="11" style="402" customWidth="1"/>
    <col min="8456" max="8457" width="12.125" style="402" customWidth="1"/>
    <col min="8458" max="8458" width="12.875" style="402" customWidth="1"/>
    <col min="8459" max="8460" width="12.125" style="402" customWidth="1"/>
    <col min="8461" max="8461" width="11.375" style="402" customWidth="1"/>
    <col min="8462" max="8463" width="11.875" style="402" customWidth="1"/>
    <col min="8464" max="8464" width="11.75" style="402" customWidth="1"/>
    <col min="8465" max="8465" width="11.375" style="402" customWidth="1"/>
    <col min="8466" max="8466" width="11.875" style="402" customWidth="1"/>
    <col min="8467" max="8467" width="11.375" style="402" customWidth="1"/>
    <col min="8468" max="8468" width="10.375" style="402" customWidth="1"/>
    <col min="8469" max="8469" width="12.875" style="402" customWidth="1"/>
    <col min="8470" max="8470" width="11.75" style="402" customWidth="1"/>
    <col min="8471" max="8471" width="11" style="402" customWidth="1"/>
    <col min="8472" max="8705" width="9" style="402"/>
    <col min="8706" max="8706" width="5.375" style="402" customWidth="1"/>
    <col min="8707" max="8707" width="13.125" style="402" customWidth="1"/>
    <col min="8708" max="8708" width="43.875" style="402" customWidth="1"/>
    <col min="8709" max="8709" width="11.625" style="402" customWidth="1"/>
    <col min="8710" max="8710" width="10.375" style="402" customWidth="1"/>
    <col min="8711" max="8711" width="11" style="402" customWidth="1"/>
    <col min="8712" max="8713" width="12.125" style="402" customWidth="1"/>
    <col min="8714" max="8714" width="12.875" style="402" customWidth="1"/>
    <col min="8715" max="8716" width="12.125" style="402" customWidth="1"/>
    <col min="8717" max="8717" width="11.375" style="402" customWidth="1"/>
    <col min="8718" max="8719" width="11.875" style="402" customWidth="1"/>
    <col min="8720" max="8720" width="11.75" style="402" customWidth="1"/>
    <col min="8721" max="8721" width="11.375" style="402" customWidth="1"/>
    <col min="8722" max="8722" width="11.875" style="402" customWidth="1"/>
    <col min="8723" max="8723" width="11.375" style="402" customWidth="1"/>
    <col min="8724" max="8724" width="10.375" style="402" customWidth="1"/>
    <col min="8725" max="8725" width="12.875" style="402" customWidth="1"/>
    <col min="8726" max="8726" width="11.75" style="402" customWidth="1"/>
    <col min="8727" max="8727" width="11" style="402" customWidth="1"/>
    <col min="8728" max="8961" width="9" style="402"/>
    <col min="8962" max="8962" width="5.375" style="402" customWidth="1"/>
    <col min="8963" max="8963" width="13.125" style="402" customWidth="1"/>
    <col min="8964" max="8964" width="43.875" style="402" customWidth="1"/>
    <col min="8965" max="8965" width="11.625" style="402" customWidth="1"/>
    <col min="8966" max="8966" width="10.375" style="402" customWidth="1"/>
    <col min="8967" max="8967" width="11" style="402" customWidth="1"/>
    <col min="8968" max="8969" width="12.125" style="402" customWidth="1"/>
    <col min="8970" max="8970" width="12.875" style="402" customWidth="1"/>
    <col min="8971" max="8972" width="12.125" style="402" customWidth="1"/>
    <col min="8973" max="8973" width="11.375" style="402" customWidth="1"/>
    <col min="8974" max="8975" width="11.875" style="402" customWidth="1"/>
    <col min="8976" max="8976" width="11.75" style="402" customWidth="1"/>
    <col min="8977" max="8977" width="11.375" style="402" customWidth="1"/>
    <col min="8978" max="8978" width="11.875" style="402" customWidth="1"/>
    <col min="8979" max="8979" width="11.375" style="402" customWidth="1"/>
    <col min="8980" max="8980" width="10.375" style="402" customWidth="1"/>
    <col min="8981" max="8981" width="12.875" style="402" customWidth="1"/>
    <col min="8982" max="8982" width="11.75" style="402" customWidth="1"/>
    <col min="8983" max="8983" width="11" style="402" customWidth="1"/>
    <col min="8984" max="9217" width="9" style="402"/>
    <col min="9218" max="9218" width="5.375" style="402" customWidth="1"/>
    <col min="9219" max="9219" width="13.125" style="402" customWidth="1"/>
    <col min="9220" max="9220" width="43.875" style="402" customWidth="1"/>
    <col min="9221" max="9221" width="11.625" style="402" customWidth="1"/>
    <col min="9222" max="9222" width="10.375" style="402" customWidth="1"/>
    <col min="9223" max="9223" width="11" style="402" customWidth="1"/>
    <col min="9224" max="9225" width="12.125" style="402" customWidth="1"/>
    <col min="9226" max="9226" width="12.875" style="402" customWidth="1"/>
    <col min="9227" max="9228" width="12.125" style="402" customWidth="1"/>
    <col min="9229" max="9229" width="11.375" style="402" customWidth="1"/>
    <col min="9230" max="9231" width="11.875" style="402" customWidth="1"/>
    <col min="9232" max="9232" width="11.75" style="402" customWidth="1"/>
    <col min="9233" max="9233" width="11.375" style="402" customWidth="1"/>
    <col min="9234" max="9234" width="11.875" style="402" customWidth="1"/>
    <col min="9235" max="9235" width="11.375" style="402" customWidth="1"/>
    <col min="9236" max="9236" width="10.375" style="402" customWidth="1"/>
    <col min="9237" max="9237" width="12.875" style="402" customWidth="1"/>
    <col min="9238" max="9238" width="11.75" style="402" customWidth="1"/>
    <col min="9239" max="9239" width="11" style="402" customWidth="1"/>
    <col min="9240" max="9473" width="9" style="402"/>
    <col min="9474" max="9474" width="5.375" style="402" customWidth="1"/>
    <col min="9475" max="9475" width="13.125" style="402" customWidth="1"/>
    <col min="9476" max="9476" width="43.875" style="402" customWidth="1"/>
    <col min="9477" max="9477" width="11.625" style="402" customWidth="1"/>
    <col min="9478" max="9478" width="10.375" style="402" customWidth="1"/>
    <col min="9479" max="9479" width="11" style="402" customWidth="1"/>
    <col min="9480" max="9481" width="12.125" style="402" customWidth="1"/>
    <col min="9482" max="9482" width="12.875" style="402" customWidth="1"/>
    <col min="9483" max="9484" width="12.125" style="402" customWidth="1"/>
    <col min="9485" max="9485" width="11.375" style="402" customWidth="1"/>
    <col min="9486" max="9487" width="11.875" style="402" customWidth="1"/>
    <col min="9488" max="9488" width="11.75" style="402" customWidth="1"/>
    <col min="9489" max="9489" width="11.375" style="402" customWidth="1"/>
    <col min="9490" max="9490" width="11.875" style="402" customWidth="1"/>
    <col min="9491" max="9491" width="11.375" style="402" customWidth="1"/>
    <col min="9492" max="9492" width="10.375" style="402" customWidth="1"/>
    <col min="9493" max="9493" width="12.875" style="402" customWidth="1"/>
    <col min="9494" max="9494" width="11.75" style="402" customWidth="1"/>
    <col min="9495" max="9495" width="11" style="402" customWidth="1"/>
    <col min="9496" max="9729" width="9" style="402"/>
    <col min="9730" max="9730" width="5.375" style="402" customWidth="1"/>
    <col min="9731" max="9731" width="13.125" style="402" customWidth="1"/>
    <col min="9732" max="9732" width="43.875" style="402" customWidth="1"/>
    <col min="9733" max="9733" width="11.625" style="402" customWidth="1"/>
    <col min="9734" max="9734" width="10.375" style="402" customWidth="1"/>
    <col min="9735" max="9735" width="11" style="402" customWidth="1"/>
    <col min="9736" max="9737" width="12.125" style="402" customWidth="1"/>
    <col min="9738" max="9738" width="12.875" style="402" customWidth="1"/>
    <col min="9739" max="9740" width="12.125" style="402" customWidth="1"/>
    <col min="9741" max="9741" width="11.375" style="402" customWidth="1"/>
    <col min="9742" max="9743" width="11.875" style="402" customWidth="1"/>
    <col min="9744" max="9744" width="11.75" style="402" customWidth="1"/>
    <col min="9745" max="9745" width="11.375" style="402" customWidth="1"/>
    <col min="9746" max="9746" width="11.875" style="402" customWidth="1"/>
    <col min="9747" max="9747" width="11.375" style="402" customWidth="1"/>
    <col min="9748" max="9748" width="10.375" style="402" customWidth="1"/>
    <col min="9749" max="9749" width="12.875" style="402" customWidth="1"/>
    <col min="9750" max="9750" width="11.75" style="402" customWidth="1"/>
    <col min="9751" max="9751" width="11" style="402" customWidth="1"/>
    <col min="9752" max="9985" width="9" style="402"/>
    <col min="9986" max="9986" width="5.375" style="402" customWidth="1"/>
    <col min="9987" max="9987" width="13.125" style="402" customWidth="1"/>
    <col min="9988" max="9988" width="43.875" style="402" customWidth="1"/>
    <col min="9989" max="9989" width="11.625" style="402" customWidth="1"/>
    <col min="9990" max="9990" width="10.375" style="402" customWidth="1"/>
    <col min="9991" max="9991" width="11" style="402" customWidth="1"/>
    <col min="9992" max="9993" width="12.125" style="402" customWidth="1"/>
    <col min="9994" max="9994" width="12.875" style="402" customWidth="1"/>
    <col min="9995" max="9996" width="12.125" style="402" customWidth="1"/>
    <col min="9997" max="9997" width="11.375" style="402" customWidth="1"/>
    <col min="9998" max="9999" width="11.875" style="402" customWidth="1"/>
    <col min="10000" max="10000" width="11.75" style="402" customWidth="1"/>
    <col min="10001" max="10001" width="11.375" style="402" customWidth="1"/>
    <col min="10002" max="10002" width="11.875" style="402" customWidth="1"/>
    <col min="10003" max="10003" width="11.375" style="402" customWidth="1"/>
    <col min="10004" max="10004" width="10.375" style="402" customWidth="1"/>
    <col min="10005" max="10005" width="12.875" style="402" customWidth="1"/>
    <col min="10006" max="10006" width="11.75" style="402" customWidth="1"/>
    <col min="10007" max="10007" width="11" style="402" customWidth="1"/>
    <col min="10008" max="10241" width="9" style="402"/>
    <col min="10242" max="10242" width="5.375" style="402" customWidth="1"/>
    <col min="10243" max="10243" width="13.125" style="402" customWidth="1"/>
    <col min="10244" max="10244" width="43.875" style="402" customWidth="1"/>
    <col min="10245" max="10245" width="11.625" style="402" customWidth="1"/>
    <col min="10246" max="10246" width="10.375" style="402" customWidth="1"/>
    <col min="10247" max="10247" width="11" style="402" customWidth="1"/>
    <col min="10248" max="10249" width="12.125" style="402" customWidth="1"/>
    <col min="10250" max="10250" width="12.875" style="402" customWidth="1"/>
    <col min="10251" max="10252" width="12.125" style="402" customWidth="1"/>
    <col min="10253" max="10253" width="11.375" style="402" customWidth="1"/>
    <col min="10254" max="10255" width="11.875" style="402" customWidth="1"/>
    <col min="10256" max="10256" width="11.75" style="402" customWidth="1"/>
    <col min="10257" max="10257" width="11.375" style="402" customWidth="1"/>
    <col min="10258" max="10258" width="11.875" style="402" customWidth="1"/>
    <col min="10259" max="10259" width="11.375" style="402" customWidth="1"/>
    <col min="10260" max="10260" width="10.375" style="402" customWidth="1"/>
    <col min="10261" max="10261" width="12.875" style="402" customWidth="1"/>
    <col min="10262" max="10262" width="11.75" style="402" customWidth="1"/>
    <col min="10263" max="10263" width="11" style="402" customWidth="1"/>
    <col min="10264" max="10497" width="9" style="402"/>
    <col min="10498" max="10498" width="5.375" style="402" customWidth="1"/>
    <col min="10499" max="10499" width="13.125" style="402" customWidth="1"/>
    <col min="10500" max="10500" width="43.875" style="402" customWidth="1"/>
    <col min="10501" max="10501" width="11.625" style="402" customWidth="1"/>
    <col min="10502" max="10502" width="10.375" style="402" customWidth="1"/>
    <col min="10503" max="10503" width="11" style="402" customWidth="1"/>
    <col min="10504" max="10505" width="12.125" style="402" customWidth="1"/>
    <col min="10506" max="10506" width="12.875" style="402" customWidth="1"/>
    <col min="10507" max="10508" width="12.125" style="402" customWidth="1"/>
    <col min="10509" max="10509" width="11.375" style="402" customWidth="1"/>
    <col min="10510" max="10511" width="11.875" style="402" customWidth="1"/>
    <col min="10512" max="10512" width="11.75" style="402" customWidth="1"/>
    <col min="10513" max="10513" width="11.375" style="402" customWidth="1"/>
    <col min="10514" max="10514" width="11.875" style="402" customWidth="1"/>
    <col min="10515" max="10515" width="11.375" style="402" customWidth="1"/>
    <col min="10516" max="10516" width="10.375" style="402" customWidth="1"/>
    <col min="10517" max="10517" width="12.875" style="402" customWidth="1"/>
    <col min="10518" max="10518" width="11.75" style="402" customWidth="1"/>
    <col min="10519" max="10519" width="11" style="402" customWidth="1"/>
    <col min="10520" max="10753" width="9" style="402"/>
    <col min="10754" max="10754" width="5.375" style="402" customWidth="1"/>
    <col min="10755" max="10755" width="13.125" style="402" customWidth="1"/>
    <col min="10756" max="10756" width="43.875" style="402" customWidth="1"/>
    <col min="10757" max="10757" width="11.625" style="402" customWidth="1"/>
    <col min="10758" max="10758" width="10.375" style="402" customWidth="1"/>
    <col min="10759" max="10759" width="11" style="402" customWidth="1"/>
    <col min="10760" max="10761" width="12.125" style="402" customWidth="1"/>
    <col min="10762" max="10762" width="12.875" style="402" customWidth="1"/>
    <col min="10763" max="10764" width="12.125" style="402" customWidth="1"/>
    <col min="10765" max="10765" width="11.375" style="402" customWidth="1"/>
    <col min="10766" max="10767" width="11.875" style="402" customWidth="1"/>
    <col min="10768" max="10768" width="11.75" style="402" customWidth="1"/>
    <col min="10769" max="10769" width="11.375" style="402" customWidth="1"/>
    <col min="10770" max="10770" width="11.875" style="402" customWidth="1"/>
    <col min="10771" max="10771" width="11.375" style="402" customWidth="1"/>
    <col min="10772" max="10772" width="10.375" style="402" customWidth="1"/>
    <col min="10773" max="10773" width="12.875" style="402" customWidth="1"/>
    <col min="10774" max="10774" width="11.75" style="402" customWidth="1"/>
    <col min="10775" max="10775" width="11" style="402" customWidth="1"/>
    <col min="10776" max="11009" width="9" style="402"/>
    <col min="11010" max="11010" width="5.375" style="402" customWidth="1"/>
    <col min="11011" max="11011" width="13.125" style="402" customWidth="1"/>
    <col min="11012" max="11012" width="43.875" style="402" customWidth="1"/>
    <col min="11013" max="11013" width="11.625" style="402" customWidth="1"/>
    <col min="11014" max="11014" width="10.375" style="402" customWidth="1"/>
    <col min="11015" max="11015" width="11" style="402" customWidth="1"/>
    <col min="11016" max="11017" width="12.125" style="402" customWidth="1"/>
    <col min="11018" max="11018" width="12.875" style="402" customWidth="1"/>
    <col min="11019" max="11020" width="12.125" style="402" customWidth="1"/>
    <col min="11021" max="11021" width="11.375" style="402" customWidth="1"/>
    <col min="11022" max="11023" width="11.875" style="402" customWidth="1"/>
    <col min="11024" max="11024" width="11.75" style="402" customWidth="1"/>
    <col min="11025" max="11025" width="11.375" style="402" customWidth="1"/>
    <col min="11026" max="11026" width="11.875" style="402" customWidth="1"/>
    <col min="11027" max="11027" width="11.375" style="402" customWidth="1"/>
    <col min="11028" max="11028" width="10.375" style="402" customWidth="1"/>
    <col min="11029" max="11029" width="12.875" style="402" customWidth="1"/>
    <col min="11030" max="11030" width="11.75" style="402" customWidth="1"/>
    <col min="11031" max="11031" width="11" style="402" customWidth="1"/>
    <col min="11032" max="11265" width="9" style="402"/>
    <col min="11266" max="11266" width="5.375" style="402" customWidth="1"/>
    <col min="11267" max="11267" width="13.125" style="402" customWidth="1"/>
    <col min="11268" max="11268" width="43.875" style="402" customWidth="1"/>
    <col min="11269" max="11269" width="11.625" style="402" customWidth="1"/>
    <col min="11270" max="11270" width="10.375" style="402" customWidth="1"/>
    <col min="11271" max="11271" width="11" style="402" customWidth="1"/>
    <col min="11272" max="11273" width="12.125" style="402" customWidth="1"/>
    <col min="11274" max="11274" width="12.875" style="402" customWidth="1"/>
    <col min="11275" max="11276" width="12.125" style="402" customWidth="1"/>
    <col min="11277" max="11277" width="11.375" style="402" customWidth="1"/>
    <col min="11278" max="11279" width="11.875" style="402" customWidth="1"/>
    <col min="11280" max="11280" width="11.75" style="402" customWidth="1"/>
    <col min="11281" max="11281" width="11.375" style="402" customWidth="1"/>
    <col min="11282" max="11282" width="11.875" style="402" customWidth="1"/>
    <col min="11283" max="11283" width="11.375" style="402" customWidth="1"/>
    <col min="11284" max="11284" width="10.375" style="402" customWidth="1"/>
    <col min="11285" max="11285" width="12.875" style="402" customWidth="1"/>
    <col min="11286" max="11286" width="11.75" style="402" customWidth="1"/>
    <col min="11287" max="11287" width="11" style="402" customWidth="1"/>
    <col min="11288" max="11521" width="9" style="402"/>
    <col min="11522" max="11522" width="5.375" style="402" customWidth="1"/>
    <col min="11523" max="11523" width="13.125" style="402" customWidth="1"/>
    <col min="11524" max="11524" width="43.875" style="402" customWidth="1"/>
    <col min="11525" max="11525" width="11.625" style="402" customWidth="1"/>
    <col min="11526" max="11526" width="10.375" style="402" customWidth="1"/>
    <col min="11527" max="11527" width="11" style="402" customWidth="1"/>
    <col min="11528" max="11529" width="12.125" style="402" customWidth="1"/>
    <col min="11530" max="11530" width="12.875" style="402" customWidth="1"/>
    <col min="11531" max="11532" width="12.125" style="402" customWidth="1"/>
    <col min="11533" max="11533" width="11.375" style="402" customWidth="1"/>
    <col min="11534" max="11535" width="11.875" style="402" customWidth="1"/>
    <col min="11536" max="11536" width="11.75" style="402" customWidth="1"/>
    <col min="11537" max="11537" width="11.375" style="402" customWidth="1"/>
    <col min="11538" max="11538" width="11.875" style="402" customWidth="1"/>
    <col min="11539" max="11539" width="11.375" style="402" customWidth="1"/>
    <col min="11540" max="11540" width="10.375" style="402" customWidth="1"/>
    <col min="11541" max="11541" width="12.875" style="402" customWidth="1"/>
    <col min="11542" max="11542" width="11.75" style="402" customWidth="1"/>
    <col min="11543" max="11543" width="11" style="402" customWidth="1"/>
    <col min="11544" max="11777" width="9" style="402"/>
    <col min="11778" max="11778" width="5.375" style="402" customWidth="1"/>
    <col min="11779" max="11779" width="13.125" style="402" customWidth="1"/>
    <col min="11780" max="11780" width="43.875" style="402" customWidth="1"/>
    <col min="11781" max="11781" width="11.625" style="402" customWidth="1"/>
    <col min="11782" max="11782" width="10.375" style="402" customWidth="1"/>
    <col min="11783" max="11783" width="11" style="402" customWidth="1"/>
    <col min="11784" max="11785" width="12.125" style="402" customWidth="1"/>
    <col min="11786" max="11786" width="12.875" style="402" customWidth="1"/>
    <col min="11787" max="11788" width="12.125" style="402" customWidth="1"/>
    <col min="11789" max="11789" width="11.375" style="402" customWidth="1"/>
    <col min="11790" max="11791" width="11.875" style="402" customWidth="1"/>
    <col min="11792" max="11792" width="11.75" style="402" customWidth="1"/>
    <col min="11793" max="11793" width="11.375" style="402" customWidth="1"/>
    <col min="11794" max="11794" width="11.875" style="402" customWidth="1"/>
    <col min="11795" max="11795" width="11.375" style="402" customWidth="1"/>
    <col min="11796" max="11796" width="10.375" style="402" customWidth="1"/>
    <col min="11797" max="11797" width="12.875" style="402" customWidth="1"/>
    <col min="11798" max="11798" width="11.75" style="402" customWidth="1"/>
    <col min="11799" max="11799" width="11" style="402" customWidth="1"/>
    <col min="11800" max="12033" width="9" style="402"/>
    <col min="12034" max="12034" width="5.375" style="402" customWidth="1"/>
    <col min="12035" max="12035" width="13.125" style="402" customWidth="1"/>
    <col min="12036" max="12036" width="43.875" style="402" customWidth="1"/>
    <col min="12037" max="12037" width="11.625" style="402" customWidth="1"/>
    <col min="12038" max="12038" width="10.375" style="402" customWidth="1"/>
    <col min="12039" max="12039" width="11" style="402" customWidth="1"/>
    <col min="12040" max="12041" width="12.125" style="402" customWidth="1"/>
    <col min="12042" max="12042" width="12.875" style="402" customWidth="1"/>
    <col min="12043" max="12044" width="12.125" style="402" customWidth="1"/>
    <col min="12045" max="12045" width="11.375" style="402" customWidth="1"/>
    <col min="12046" max="12047" width="11.875" style="402" customWidth="1"/>
    <col min="12048" max="12048" width="11.75" style="402" customWidth="1"/>
    <col min="12049" max="12049" width="11.375" style="402" customWidth="1"/>
    <col min="12050" max="12050" width="11.875" style="402" customWidth="1"/>
    <col min="12051" max="12051" width="11.375" style="402" customWidth="1"/>
    <col min="12052" max="12052" width="10.375" style="402" customWidth="1"/>
    <col min="12053" max="12053" width="12.875" style="402" customWidth="1"/>
    <col min="12054" max="12054" width="11.75" style="402" customWidth="1"/>
    <col min="12055" max="12055" width="11" style="402" customWidth="1"/>
    <col min="12056" max="12289" width="9" style="402"/>
    <col min="12290" max="12290" width="5.375" style="402" customWidth="1"/>
    <col min="12291" max="12291" width="13.125" style="402" customWidth="1"/>
    <col min="12292" max="12292" width="43.875" style="402" customWidth="1"/>
    <col min="12293" max="12293" width="11.625" style="402" customWidth="1"/>
    <col min="12294" max="12294" width="10.375" style="402" customWidth="1"/>
    <col min="12295" max="12295" width="11" style="402" customWidth="1"/>
    <col min="12296" max="12297" width="12.125" style="402" customWidth="1"/>
    <col min="12298" max="12298" width="12.875" style="402" customWidth="1"/>
    <col min="12299" max="12300" width="12.125" style="402" customWidth="1"/>
    <col min="12301" max="12301" width="11.375" style="402" customWidth="1"/>
    <col min="12302" max="12303" width="11.875" style="402" customWidth="1"/>
    <col min="12304" max="12304" width="11.75" style="402" customWidth="1"/>
    <col min="12305" max="12305" width="11.375" style="402" customWidth="1"/>
    <col min="12306" max="12306" width="11.875" style="402" customWidth="1"/>
    <col min="12307" max="12307" width="11.375" style="402" customWidth="1"/>
    <col min="12308" max="12308" width="10.375" style="402" customWidth="1"/>
    <col min="12309" max="12309" width="12.875" style="402" customWidth="1"/>
    <col min="12310" max="12310" width="11.75" style="402" customWidth="1"/>
    <col min="12311" max="12311" width="11" style="402" customWidth="1"/>
    <col min="12312" max="12545" width="9" style="402"/>
    <col min="12546" max="12546" width="5.375" style="402" customWidth="1"/>
    <col min="12547" max="12547" width="13.125" style="402" customWidth="1"/>
    <col min="12548" max="12548" width="43.875" style="402" customWidth="1"/>
    <col min="12549" max="12549" width="11.625" style="402" customWidth="1"/>
    <col min="12550" max="12550" width="10.375" style="402" customWidth="1"/>
    <col min="12551" max="12551" width="11" style="402" customWidth="1"/>
    <col min="12552" max="12553" width="12.125" style="402" customWidth="1"/>
    <col min="12554" max="12554" width="12.875" style="402" customWidth="1"/>
    <col min="12555" max="12556" width="12.125" style="402" customWidth="1"/>
    <col min="12557" max="12557" width="11.375" style="402" customWidth="1"/>
    <col min="12558" max="12559" width="11.875" style="402" customWidth="1"/>
    <col min="12560" max="12560" width="11.75" style="402" customWidth="1"/>
    <col min="12561" max="12561" width="11.375" style="402" customWidth="1"/>
    <col min="12562" max="12562" width="11.875" style="402" customWidth="1"/>
    <col min="12563" max="12563" width="11.375" style="402" customWidth="1"/>
    <col min="12564" max="12564" width="10.375" style="402" customWidth="1"/>
    <col min="12565" max="12565" width="12.875" style="402" customWidth="1"/>
    <col min="12566" max="12566" width="11.75" style="402" customWidth="1"/>
    <col min="12567" max="12567" width="11" style="402" customWidth="1"/>
    <col min="12568" max="12801" width="9" style="402"/>
    <col min="12802" max="12802" width="5.375" style="402" customWidth="1"/>
    <col min="12803" max="12803" width="13.125" style="402" customWidth="1"/>
    <col min="12804" max="12804" width="43.875" style="402" customWidth="1"/>
    <col min="12805" max="12805" width="11.625" style="402" customWidth="1"/>
    <col min="12806" max="12806" width="10.375" style="402" customWidth="1"/>
    <col min="12807" max="12807" width="11" style="402" customWidth="1"/>
    <col min="12808" max="12809" width="12.125" style="402" customWidth="1"/>
    <col min="12810" max="12810" width="12.875" style="402" customWidth="1"/>
    <col min="12811" max="12812" width="12.125" style="402" customWidth="1"/>
    <col min="12813" max="12813" width="11.375" style="402" customWidth="1"/>
    <col min="12814" max="12815" width="11.875" style="402" customWidth="1"/>
    <col min="12816" max="12816" width="11.75" style="402" customWidth="1"/>
    <col min="12817" max="12817" width="11.375" style="402" customWidth="1"/>
    <col min="12818" max="12818" width="11.875" style="402" customWidth="1"/>
    <col min="12819" max="12819" width="11.375" style="402" customWidth="1"/>
    <col min="12820" max="12820" width="10.375" style="402" customWidth="1"/>
    <col min="12821" max="12821" width="12.875" style="402" customWidth="1"/>
    <col min="12822" max="12822" width="11.75" style="402" customWidth="1"/>
    <col min="12823" max="12823" width="11" style="402" customWidth="1"/>
    <col min="12824" max="13057" width="9" style="402"/>
    <col min="13058" max="13058" width="5.375" style="402" customWidth="1"/>
    <col min="13059" max="13059" width="13.125" style="402" customWidth="1"/>
    <col min="13060" max="13060" width="43.875" style="402" customWidth="1"/>
    <col min="13061" max="13061" width="11.625" style="402" customWidth="1"/>
    <col min="13062" max="13062" width="10.375" style="402" customWidth="1"/>
    <col min="13063" max="13063" width="11" style="402" customWidth="1"/>
    <col min="13064" max="13065" width="12.125" style="402" customWidth="1"/>
    <col min="13066" max="13066" width="12.875" style="402" customWidth="1"/>
    <col min="13067" max="13068" width="12.125" style="402" customWidth="1"/>
    <col min="13069" max="13069" width="11.375" style="402" customWidth="1"/>
    <col min="13070" max="13071" width="11.875" style="402" customWidth="1"/>
    <col min="13072" max="13072" width="11.75" style="402" customWidth="1"/>
    <col min="13073" max="13073" width="11.375" style="402" customWidth="1"/>
    <col min="13074" max="13074" width="11.875" style="402" customWidth="1"/>
    <col min="13075" max="13075" width="11.375" style="402" customWidth="1"/>
    <col min="13076" max="13076" width="10.375" style="402" customWidth="1"/>
    <col min="13077" max="13077" width="12.875" style="402" customWidth="1"/>
    <col min="13078" max="13078" width="11.75" style="402" customWidth="1"/>
    <col min="13079" max="13079" width="11" style="402" customWidth="1"/>
    <col min="13080" max="13313" width="9" style="402"/>
    <col min="13314" max="13314" width="5.375" style="402" customWidth="1"/>
    <col min="13315" max="13315" width="13.125" style="402" customWidth="1"/>
    <col min="13316" max="13316" width="43.875" style="402" customWidth="1"/>
    <col min="13317" max="13317" width="11.625" style="402" customWidth="1"/>
    <col min="13318" max="13318" width="10.375" style="402" customWidth="1"/>
    <col min="13319" max="13319" width="11" style="402" customWidth="1"/>
    <col min="13320" max="13321" width="12.125" style="402" customWidth="1"/>
    <col min="13322" max="13322" width="12.875" style="402" customWidth="1"/>
    <col min="13323" max="13324" width="12.125" style="402" customWidth="1"/>
    <col min="13325" max="13325" width="11.375" style="402" customWidth="1"/>
    <col min="13326" max="13327" width="11.875" style="402" customWidth="1"/>
    <col min="13328" max="13328" width="11.75" style="402" customWidth="1"/>
    <col min="13329" max="13329" width="11.375" style="402" customWidth="1"/>
    <col min="13330" max="13330" width="11.875" style="402" customWidth="1"/>
    <col min="13331" max="13331" width="11.375" style="402" customWidth="1"/>
    <col min="13332" max="13332" width="10.375" style="402" customWidth="1"/>
    <col min="13333" max="13333" width="12.875" style="402" customWidth="1"/>
    <col min="13334" max="13334" width="11.75" style="402" customWidth="1"/>
    <col min="13335" max="13335" width="11" style="402" customWidth="1"/>
    <col min="13336" max="13569" width="9" style="402"/>
    <col min="13570" max="13570" width="5.375" style="402" customWidth="1"/>
    <col min="13571" max="13571" width="13.125" style="402" customWidth="1"/>
    <col min="13572" max="13572" width="43.875" style="402" customWidth="1"/>
    <col min="13573" max="13573" width="11.625" style="402" customWidth="1"/>
    <col min="13574" max="13574" width="10.375" style="402" customWidth="1"/>
    <col min="13575" max="13575" width="11" style="402" customWidth="1"/>
    <col min="13576" max="13577" width="12.125" style="402" customWidth="1"/>
    <col min="13578" max="13578" width="12.875" style="402" customWidth="1"/>
    <col min="13579" max="13580" width="12.125" style="402" customWidth="1"/>
    <col min="13581" max="13581" width="11.375" style="402" customWidth="1"/>
    <col min="13582" max="13583" width="11.875" style="402" customWidth="1"/>
    <col min="13584" max="13584" width="11.75" style="402" customWidth="1"/>
    <col min="13585" max="13585" width="11.375" style="402" customWidth="1"/>
    <col min="13586" max="13586" width="11.875" style="402" customWidth="1"/>
    <col min="13587" max="13587" width="11.375" style="402" customWidth="1"/>
    <col min="13588" max="13588" width="10.375" style="402" customWidth="1"/>
    <col min="13589" max="13589" width="12.875" style="402" customWidth="1"/>
    <col min="13590" max="13590" width="11.75" style="402" customWidth="1"/>
    <col min="13591" max="13591" width="11" style="402" customWidth="1"/>
    <col min="13592" max="13825" width="9" style="402"/>
    <col min="13826" max="13826" width="5.375" style="402" customWidth="1"/>
    <col min="13827" max="13827" width="13.125" style="402" customWidth="1"/>
    <col min="13828" max="13828" width="43.875" style="402" customWidth="1"/>
    <col min="13829" max="13829" width="11.625" style="402" customWidth="1"/>
    <col min="13830" max="13830" width="10.375" style="402" customWidth="1"/>
    <col min="13831" max="13831" width="11" style="402" customWidth="1"/>
    <col min="13832" max="13833" width="12.125" style="402" customWidth="1"/>
    <col min="13834" max="13834" width="12.875" style="402" customWidth="1"/>
    <col min="13835" max="13836" width="12.125" style="402" customWidth="1"/>
    <col min="13837" max="13837" width="11.375" style="402" customWidth="1"/>
    <col min="13838" max="13839" width="11.875" style="402" customWidth="1"/>
    <col min="13840" max="13840" width="11.75" style="402" customWidth="1"/>
    <col min="13841" max="13841" width="11.375" style="402" customWidth="1"/>
    <col min="13842" max="13842" width="11.875" style="402" customWidth="1"/>
    <col min="13843" max="13843" width="11.375" style="402" customWidth="1"/>
    <col min="13844" max="13844" width="10.375" style="402" customWidth="1"/>
    <col min="13845" max="13845" width="12.875" style="402" customWidth="1"/>
    <col min="13846" max="13846" width="11.75" style="402" customWidth="1"/>
    <col min="13847" max="13847" width="11" style="402" customWidth="1"/>
    <col min="13848" max="14081" width="9" style="402"/>
    <col min="14082" max="14082" width="5.375" style="402" customWidth="1"/>
    <col min="14083" max="14083" width="13.125" style="402" customWidth="1"/>
    <col min="14084" max="14084" width="43.875" style="402" customWidth="1"/>
    <col min="14085" max="14085" width="11.625" style="402" customWidth="1"/>
    <col min="14086" max="14086" width="10.375" style="402" customWidth="1"/>
    <col min="14087" max="14087" width="11" style="402" customWidth="1"/>
    <col min="14088" max="14089" width="12.125" style="402" customWidth="1"/>
    <col min="14090" max="14090" width="12.875" style="402" customWidth="1"/>
    <col min="14091" max="14092" width="12.125" style="402" customWidth="1"/>
    <col min="14093" max="14093" width="11.375" style="402" customWidth="1"/>
    <col min="14094" max="14095" width="11.875" style="402" customWidth="1"/>
    <col min="14096" max="14096" width="11.75" style="402" customWidth="1"/>
    <col min="14097" max="14097" width="11.375" style="402" customWidth="1"/>
    <col min="14098" max="14098" width="11.875" style="402" customWidth="1"/>
    <col min="14099" max="14099" width="11.375" style="402" customWidth="1"/>
    <col min="14100" max="14100" width="10.375" style="402" customWidth="1"/>
    <col min="14101" max="14101" width="12.875" style="402" customWidth="1"/>
    <col min="14102" max="14102" width="11.75" style="402" customWidth="1"/>
    <col min="14103" max="14103" width="11" style="402" customWidth="1"/>
    <col min="14104" max="14337" width="9" style="402"/>
    <col min="14338" max="14338" width="5.375" style="402" customWidth="1"/>
    <col min="14339" max="14339" width="13.125" style="402" customWidth="1"/>
    <col min="14340" max="14340" width="43.875" style="402" customWidth="1"/>
    <col min="14341" max="14341" width="11.625" style="402" customWidth="1"/>
    <col min="14342" max="14342" width="10.375" style="402" customWidth="1"/>
    <col min="14343" max="14343" width="11" style="402" customWidth="1"/>
    <col min="14344" max="14345" width="12.125" style="402" customWidth="1"/>
    <col min="14346" max="14346" width="12.875" style="402" customWidth="1"/>
    <col min="14347" max="14348" width="12.125" style="402" customWidth="1"/>
    <col min="14349" max="14349" width="11.375" style="402" customWidth="1"/>
    <col min="14350" max="14351" width="11.875" style="402" customWidth="1"/>
    <col min="14352" max="14352" width="11.75" style="402" customWidth="1"/>
    <col min="14353" max="14353" width="11.375" style="402" customWidth="1"/>
    <col min="14354" max="14354" width="11.875" style="402" customWidth="1"/>
    <col min="14355" max="14355" width="11.375" style="402" customWidth="1"/>
    <col min="14356" max="14356" width="10.375" style="402" customWidth="1"/>
    <col min="14357" max="14357" width="12.875" style="402" customWidth="1"/>
    <col min="14358" max="14358" width="11.75" style="402" customWidth="1"/>
    <col min="14359" max="14359" width="11" style="402" customWidth="1"/>
    <col min="14360" max="14593" width="9" style="402"/>
    <col min="14594" max="14594" width="5.375" style="402" customWidth="1"/>
    <col min="14595" max="14595" width="13.125" style="402" customWidth="1"/>
    <col min="14596" max="14596" width="43.875" style="402" customWidth="1"/>
    <col min="14597" max="14597" width="11.625" style="402" customWidth="1"/>
    <col min="14598" max="14598" width="10.375" style="402" customWidth="1"/>
    <col min="14599" max="14599" width="11" style="402" customWidth="1"/>
    <col min="14600" max="14601" width="12.125" style="402" customWidth="1"/>
    <col min="14602" max="14602" width="12.875" style="402" customWidth="1"/>
    <col min="14603" max="14604" width="12.125" style="402" customWidth="1"/>
    <col min="14605" max="14605" width="11.375" style="402" customWidth="1"/>
    <col min="14606" max="14607" width="11.875" style="402" customWidth="1"/>
    <col min="14608" max="14608" width="11.75" style="402" customWidth="1"/>
    <col min="14609" max="14609" width="11.375" style="402" customWidth="1"/>
    <col min="14610" max="14610" width="11.875" style="402" customWidth="1"/>
    <col min="14611" max="14611" width="11.375" style="402" customWidth="1"/>
    <col min="14612" max="14612" width="10.375" style="402" customWidth="1"/>
    <col min="14613" max="14613" width="12.875" style="402" customWidth="1"/>
    <col min="14614" max="14614" width="11.75" style="402" customWidth="1"/>
    <col min="14615" max="14615" width="11" style="402" customWidth="1"/>
    <col min="14616" max="14849" width="9" style="402"/>
    <col min="14850" max="14850" width="5.375" style="402" customWidth="1"/>
    <col min="14851" max="14851" width="13.125" style="402" customWidth="1"/>
    <col min="14852" max="14852" width="43.875" style="402" customWidth="1"/>
    <col min="14853" max="14853" width="11.625" style="402" customWidth="1"/>
    <col min="14854" max="14854" width="10.375" style="402" customWidth="1"/>
    <col min="14855" max="14855" width="11" style="402" customWidth="1"/>
    <col min="14856" max="14857" width="12.125" style="402" customWidth="1"/>
    <col min="14858" max="14858" width="12.875" style="402" customWidth="1"/>
    <col min="14859" max="14860" width="12.125" style="402" customWidth="1"/>
    <col min="14861" max="14861" width="11.375" style="402" customWidth="1"/>
    <col min="14862" max="14863" width="11.875" style="402" customWidth="1"/>
    <col min="14864" max="14864" width="11.75" style="402" customWidth="1"/>
    <col min="14865" max="14865" width="11.375" style="402" customWidth="1"/>
    <col min="14866" max="14866" width="11.875" style="402" customWidth="1"/>
    <col min="14867" max="14867" width="11.375" style="402" customWidth="1"/>
    <col min="14868" max="14868" width="10.375" style="402" customWidth="1"/>
    <col min="14869" max="14869" width="12.875" style="402" customWidth="1"/>
    <col min="14870" max="14870" width="11.75" style="402" customWidth="1"/>
    <col min="14871" max="14871" width="11" style="402" customWidth="1"/>
    <col min="14872" max="15105" width="9" style="402"/>
    <col min="15106" max="15106" width="5.375" style="402" customWidth="1"/>
    <col min="15107" max="15107" width="13.125" style="402" customWidth="1"/>
    <col min="15108" max="15108" width="43.875" style="402" customWidth="1"/>
    <col min="15109" max="15109" width="11.625" style="402" customWidth="1"/>
    <col min="15110" max="15110" width="10.375" style="402" customWidth="1"/>
    <col min="15111" max="15111" width="11" style="402" customWidth="1"/>
    <col min="15112" max="15113" width="12.125" style="402" customWidth="1"/>
    <col min="15114" max="15114" width="12.875" style="402" customWidth="1"/>
    <col min="15115" max="15116" width="12.125" style="402" customWidth="1"/>
    <col min="15117" max="15117" width="11.375" style="402" customWidth="1"/>
    <col min="15118" max="15119" width="11.875" style="402" customWidth="1"/>
    <col min="15120" max="15120" width="11.75" style="402" customWidth="1"/>
    <col min="15121" max="15121" width="11.375" style="402" customWidth="1"/>
    <col min="15122" max="15122" width="11.875" style="402" customWidth="1"/>
    <col min="15123" max="15123" width="11.375" style="402" customWidth="1"/>
    <col min="15124" max="15124" width="10.375" style="402" customWidth="1"/>
    <col min="15125" max="15125" width="12.875" style="402" customWidth="1"/>
    <col min="15126" max="15126" width="11.75" style="402" customWidth="1"/>
    <col min="15127" max="15127" width="11" style="402" customWidth="1"/>
    <col min="15128" max="15361" width="9" style="402"/>
    <col min="15362" max="15362" width="5.375" style="402" customWidth="1"/>
    <col min="15363" max="15363" width="13.125" style="402" customWidth="1"/>
    <col min="15364" max="15364" width="43.875" style="402" customWidth="1"/>
    <col min="15365" max="15365" width="11.625" style="402" customWidth="1"/>
    <col min="15366" max="15366" width="10.375" style="402" customWidth="1"/>
    <col min="15367" max="15367" width="11" style="402" customWidth="1"/>
    <col min="15368" max="15369" width="12.125" style="402" customWidth="1"/>
    <col min="15370" max="15370" width="12.875" style="402" customWidth="1"/>
    <col min="15371" max="15372" width="12.125" style="402" customWidth="1"/>
    <col min="15373" max="15373" width="11.375" style="402" customWidth="1"/>
    <col min="15374" max="15375" width="11.875" style="402" customWidth="1"/>
    <col min="15376" max="15376" width="11.75" style="402" customWidth="1"/>
    <col min="15377" max="15377" width="11.375" style="402" customWidth="1"/>
    <col min="15378" max="15378" width="11.875" style="402" customWidth="1"/>
    <col min="15379" max="15379" width="11.375" style="402" customWidth="1"/>
    <col min="15380" max="15380" width="10.375" style="402" customWidth="1"/>
    <col min="15381" max="15381" width="12.875" style="402" customWidth="1"/>
    <col min="15382" max="15382" width="11.75" style="402" customWidth="1"/>
    <col min="15383" max="15383" width="11" style="402" customWidth="1"/>
    <col min="15384" max="15617" width="9" style="402"/>
    <col min="15618" max="15618" width="5.375" style="402" customWidth="1"/>
    <col min="15619" max="15619" width="13.125" style="402" customWidth="1"/>
    <col min="15620" max="15620" width="43.875" style="402" customWidth="1"/>
    <col min="15621" max="15621" width="11.625" style="402" customWidth="1"/>
    <col min="15622" max="15622" width="10.375" style="402" customWidth="1"/>
    <col min="15623" max="15623" width="11" style="402" customWidth="1"/>
    <col min="15624" max="15625" width="12.125" style="402" customWidth="1"/>
    <col min="15626" max="15626" width="12.875" style="402" customWidth="1"/>
    <col min="15627" max="15628" width="12.125" style="402" customWidth="1"/>
    <col min="15629" max="15629" width="11.375" style="402" customWidth="1"/>
    <col min="15630" max="15631" width="11.875" style="402" customWidth="1"/>
    <col min="15632" max="15632" width="11.75" style="402" customWidth="1"/>
    <col min="15633" max="15633" width="11.375" style="402" customWidth="1"/>
    <col min="15634" max="15634" width="11.875" style="402" customWidth="1"/>
    <col min="15635" max="15635" width="11.375" style="402" customWidth="1"/>
    <col min="15636" max="15636" width="10.375" style="402" customWidth="1"/>
    <col min="15637" max="15637" width="12.875" style="402" customWidth="1"/>
    <col min="15638" max="15638" width="11.75" style="402" customWidth="1"/>
    <col min="15639" max="15639" width="11" style="402" customWidth="1"/>
    <col min="15640" max="15873" width="9" style="402"/>
    <col min="15874" max="15874" width="5.375" style="402" customWidth="1"/>
    <col min="15875" max="15875" width="13.125" style="402" customWidth="1"/>
    <col min="15876" max="15876" width="43.875" style="402" customWidth="1"/>
    <col min="15877" max="15877" width="11.625" style="402" customWidth="1"/>
    <col min="15878" max="15878" width="10.375" style="402" customWidth="1"/>
    <col min="15879" max="15879" width="11" style="402" customWidth="1"/>
    <col min="15880" max="15881" width="12.125" style="402" customWidth="1"/>
    <col min="15882" max="15882" width="12.875" style="402" customWidth="1"/>
    <col min="15883" max="15884" width="12.125" style="402" customWidth="1"/>
    <col min="15885" max="15885" width="11.375" style="402" customWidth="1"/>
    <col min="15886" max="15887" width="11.875" style="402" customWidth="1"/>
    <col min="15888" max="15888" width="11.75" style="402" customWidth="1"/>
    <col min="15889" max="15889" width="11.375" style="402" customWidth="1"/>
    <col min="15890" max="15890" width="11.875" style="402" customWidth="1"/>
    <col min="15891" max="15891" width="11.375" style="402" customWidth="1"/>
    <col min="15892" max="15892" width="10.375" style="402" customWidth="1"/>
    <col min="15893" max="15893" width="12.875" style="402" customWidth="1"/>
    <col min="15894" max="15894" width="11.75" style="402" customWidth="1"/>
    <col min="15895" max="15895" width="11" style="402" customWidth="1"/>
    <col min="15896" max="16129" width="9" style="402"/>
    <col min="16130" max="16130" width="5.375" style="402" customWidth="1"/>
    <col min="16131" max="16131" width="13.125" style="402" customWidth="1"/>
    <col min="16132" max="16132" width="43.875" style="402" customWidth="1"/>
    <col min="16133" max="16133" width="11.625" style="402" customWidth="1"/>
    <col min="16134" max="16134" width="10.375" style="402" customWidth="1"/>
    <col min="16135" max="16135" width="11" style="402" customWidth="1"/>
    <col min="16136" max="16137" width="12.125" style="402" customWidth="1"/>
    <col min="16138" max="16138" width="12.875" style="402" customWidth="1"/>
    <col min="16139" max="16140" width="12.125" style="402" customWidth="1"/>
    <col min="16141" max="16141" width="11.375" style="402" customWidth="1"/>
    <col min="16142" max="16143" width="11.875" style="402" customWidth="1"/>
    <col min="16144" max="16144" width="11.75" style="402" customWidth="1"/>
    <col min="16145" max="16145" width="11.375" style="402" customWidth="1"/>
    <col min="16146" max="16146" width="11.875" style="402" customWidth="1"/>
    <col min="16147" max="16147" width="11.375" style="402" customWidth="1"/>
    <col min="16148" max="16148" width="10.375" style="402" customWidth="1"/>
    <col min="16149" max="16149" width="12.875" style="402" customWidth="1"/>
    <col min="16150" max="16150" width="11.75" style="402" customWidth="1"/>
    <col min="16151" max="16151" width="11" style="402" customWidth="1"/>
    <col min="16152" max="16384" width="9" style="402"/>
  </cols>
  <sheetData>
    <row r="1" spans="1:23" s="360" customFormat="1" ht="13.5" customHeight="1">
      <c r="A1" s="359" t="s">
        <v>91</v>
      </c>
      <c r="U1" s="923" t="s">
        <v>1007</v>
      </c>
      <c r="V1" s="923"/>
      <c r="W1" s="923"/>
    </row>
    <row r="2" spans="1:23" s="360" customFormat="1" ht="13.5" customHeight="1">
      <c r="A2" s="359"/>
      <c r="U2" s="923" t="s">
        <v>607</v>
      </c>
      <c r="V2" s="923"/>
      <c r="W2" s="923"/>
    </row>
    <row r="3" spans="1:23" s="360" customFormat="1" ht="13.5" customHeight="1">
      <c r="A3" s="359"/>
      <c r="U3" s="923" t="s">
        <v>610</v>
      </c>
      <c r="V3" s="923"/>
      <c r="W3" s="923"/>
    </row>
    <row r="4" spans="1:23" s="363" customFormat="1" ht="5.25" customHeight="1">
      <c r="A4" s="362"/>
    </row>
    <row r="5" spans="1:23" s="360" customFormat="1" ht="44.25" customHeight="1">
      <c r="A5" s="924" t="s">
        <v>998</v>
      </c>
      <c r="B5" s="924"/>
      <c r="C5" s="924"/>
      <c r="D5" s="924"/>
      <c r="E5" s="924"/>
      <c r="F5" s="924"/>
      <c r="G5" s="924"/>
      <c r="H5" s="924"/>
      <c r="I5" s="924"/>
      <c r="J5" s="924"/>
      <c r="K5" s="924"/>
      <c r="L5" s="924"/>
      <c r="M5" s="924"/>
      <c r="N5" s="924"/>
      <c r="O5" s="924"/>
      <c r="P5" s="924"/>
      <c r="Q5" s="924"/>
      <c r="R5" s="924"/>
      <c r="S5" s="924"/>
      <c r="T5" s="924"/>
      <c r="U5" s="924"/>
      <c r="V5" s="924"/>
      <c r="W5" s="924"/>
    </row>
    <row r="6" spans="1:23" s="360" customFormat="1" ht="13.5" customHeight="1">
      <c r="A6" s="394"/>
      <c r="B6" s="394"/>
      <c r="C6" s="394"/>
      <c r="D6" s="394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59" t="s">
        <v>35</v>
      </c>
    </row>
    <row r="7" spans="1:23" s="363" customFormat="1" ht="28.5" customHeight="1">
      <c r="A7" s="852" t="s">
        <v>686</v>
      </c>
      <c r="B7" s="855" t="s">
        <v>948</v>
      </c>
      <c r="C7" s="858" t="s">
        <v>949</v>
      </c>
      <c r="D7" s="858" t="s">
        <v>690</v>
      </c>
      <c r="E7" s="855" t="s">
        <v>691</v>
      </c>
      <c r="F7" s="858" t="s">
        <v>496</v>
      </c>
      <c r="G7" s="861" t="s">
        <v>950</v>
      </c>
      <c r="H7" s="861" t="s">
        <v>951</v>
      </c>
      <c r="I7" s="858" t="s">
        <v>93</v>
      </c>
      <c r="J7" s="845" t="s">
        <v>694</v>
      </c>
      <c r="K7" s="845"/>
      <c r="L7" s="845"/>
      <c r="M7" s="845"/>
      <c r="N7" s="845"/>
      <c r="O7" s="845"/>
      <c r="P7" s="845"/>
      <c r="Q7" s="845"/>
      <c r="R7" s="845"/>
      <c r="S7" s="845"/>
      <c r="T7" s="845"/>
      <c r="U7" s="845"/>
      <c r="V7" s="845"/>
      <c r="W7" s="845"/>
    </row>
    <row r="8" spans="1:23" s="363" customFormat="1" ht="21.75" customHeight="1">
      <c r="A8" s="853"/>
      <c r="B8" s="856"/>
      <c r="C8" s="859"/>
      <c r="D8" s="859"/>
      <c r="E8" s="856"/>
      <c r="F8" s="859"/>
      <c r="G8" s="861"/>
      <c r="H8" s="861"/>
      <c r="I8" s="859"/>
      <c r="J8" s="845"/>
      <c r="K8" s="845"/>
      <c r="L8" s="845"/>
      <c r="M8" s="845"/>
      <c r="N8" s="845"/>
      <c r="O8" s="845"/>
      <c r="P8" s="845"/>
      <c r="Q8" s="845"/>
      <c r="R8" s="845"/>
      <c r="S8" s="845"/>
      <c r="T8" s="845"/>
      <c r="U8" s="845"/>
      <c r="V8" s="845"/>
      <c r="W8" s="845"/>
    </row>
    <row r="9" spans="1:23" s="363" customFormat="1" ht="15.75" customHeight="1">
      <c r="A9" s="853"/>
      <c r="B9" s="856"/>
      <c r="C9" s="859"/>
      <c r="D9" s="859"/>
      <c r="E9" s="856"/>
      <c r="F9" s="859"/>
      <c r="G9" s="365" t="s">
        <v>695</v>
      </c>
      <c r="H9" s="365" t="s">
        <v>695</v>
      </c>
      <c r="I9" s="859"/>
      <c r="J9" s="845" t="s">
        <v>696</v>
      </c>
      <c r="K9" s="848" t="s">
        <v>697</v>
      </c>
      <c r="L9" s="848"/>
      <c r="M9" s="848"/>
      <c r="N9" s="849" t="s">
        <v>698</v>
      </c>
      <c r="O9" s="848" t="s">
        <v>952</v>
      </c>
      <c r="P9" s="848"/>
      <c r="Q9" s="848"/>
      <c r="R9" s="848"/>
      <c r="S9" s="848"/>
      <c r="T9" s="848"/>
      <c r="U9" s="848"/>
      <c r="V9" s="848"/>
      <c r="W9" s="848"/>
    </row>
    <row r="10" spans="1:23" s="363" customFormat="1" ht="12.75" customHeight="1">
      <c r="A10" s="853"/>
      <c r="B10" s="856"/>
      <c r="C10" s="859"/>
      <c r="D10" s="859"/>
      <c r="E10" s="856"/>
      <c r="F10" s="859"/>
      <c r="G10" s="365" t="s">
        <v>700</v>
      </c>
      <c r="H10" s="365" t="s">
        <v>700</v>
      </c>
      <c r="I10" s="859"/>
      <c r="J10" s="845"/>
      <c r="K10" s="848"/>
      <c r="L10" s="848"/>
      <c r="M10" s="848"/>
      <c r="N10" s="849"/>
      <c r="O10" s="850" t="s">
        <v>701</v>
      </c>
      <c r="P10" s="850"/>
      <c r="Q10" s="850"/>
      <c r="R10" s="850" t="s">
        <v>702</v>
      </c>
      <c r="S10" s="850"/>
      <c r="T10" s="850"/>
      <c r="U10" s="849" t="s">
        <v>953</v>
      </c>
      <c r="V10" s="849"/>
      <c r="W10" s="849"/>
    </row>
    <row r="11" spans="1:23" s="363" customFormat="1" ht="14.25" customHeight="1">
      <c r="A11" s="853"/>
      <c r="B11" s="856"/>
      <c r="C11" s="859"/>
      <c r="D11" s="859"/>
      <c r="E11" s="856"/>
      <c r="F11" s="859"/>
      <c r="G11" s="365" t="s">
        <v>704</v>
      </c>
      <c r="H11" s="365" t="s">
        <v>704</v>
      </c>
      <c r="I11" s="859"/>
      <c r="J11" s="845"/>
      <c r="K11" s="850" t="s">
        <v>38</v>
      </c>
      <c r="L11" s="850" t="s">
        <v>705</v>
      </c>
      <c r="M11" s="850" t="s">
        <v>706</v>
      </c>
      <c r="N11" s="849"/>
      <c r="O11" s="850" t="s">
        <v>38</v>
      </c>
      <c r="P11" s="850" t="s">
        <v>707</v>
      </c>
      <c r="Q11" s="870" t="s">
        <v>706</v>
      </c>
      <c r="R11" s="850" t="s">
        <v>38</v>
      </c>
      <c r="S11" s="850" t="s">
        <v>707</v>
      </c>
      <c r="T11" s="870" t="s">
        <v>706</v>
      </c>
      <c r="U11" s="849" t="s">
        <v>708</v>
      </c>
      <c r="V11" s="850" t="s">
        <v>707</v>
      </c>
      <c r="W11" s="870" t="s">
        <v>706</v>
      </c>
    </row>
    <row r="12" spans="1:23" s="363" customFormat="1" ht="16.5" customHeight="1">
      <c r="A12" s="854"/>
      <c r="B12" s="857"/>
      <c r="C12" s="860"/>
      <c r="D12" s="860"/>
      <c r="E12" s="857"/>
      <c r="F12" s="860"/>
      <c r="G12" s="365" t="s">
        <v>953</v>
      </c>
      <c r="H12" s="365" t="s">
        <v>953</v>
      </c>
      <c r="I12" s="860"/>
      <c r="J12" s="845"/>
      <c r="K12" s="850"/>
      <c r="L12" s="850"/>
      <c r="M12" s="850"/>
      <c r="N12" s="849"/>
      <c r="O12" s="850"/>
      <c r="P12" s="850"/>
      <c r="Q12" s="870"/>
      <c r="R12" s="850"/>
      <c r="S12" s="850"/>
      <c r="T12" s="870"/>
      <c r="U12" s="849"/>
      <c r="V12" s="850"/>
      <c r="W12" s="870"/>
    </row>
    <row r="13" spans="1:23" s="367" customFormat="1" ht="12.75" customHeight="1">
      <c r="A13" s="366">
        <v>1</v>
      </c>
      <c r="B13" s="366">
        <v>2</v>
      </c>
      <c r="C13" s="366">
        <v>3</v>
      </c>
      <c r="D13" s="366">
        <v>4</v>
      </c>
      <c r="E13" s="366">
        <v>5</v>
      </c>
      <c r="F13" s="366">
        <v>6</v>
      </c>
      <c r="G13" s="366">
        <v>7</v>
      </c>
      <c r="H13" s="366">
        <v>8</v>
      </c>
      <c r="I13" s="366" t="s">
        <v>709</v>
      </c>
      <c r="J13" s="366" t="s">
        <v>711</v>
      </c>
      <c r="K13" s="366" t="s">
        <v>712</v>
      </c>
      <c r="L13" s="366">
        <v>11</v>
      </c>
      <c r="M13" s="366">
        <v>12</v>
      </c>
      <c r="N13" s="366" t="s">
        <v>713</v>
      </c>
      <c r="O13" s="366" t="s">
        <v>714</v>
      </c>
      <c r="P13" s="366">
        <v>15</v>
      </c>
      <c r="Q13" s="366">
        <v>16</v>
      </c>
      <c r="R13" s="366" t="s">
        <v>715</v>
      </c>
      <c r="S13" s="366">
        <v>18</v>
      </c>
      <c r="T13" s="366">
        <v>19</v>
      </c>
      <c r="U13" s="366" t="s">
        <v>716</v>
      </c>
      <c r="V13" s="366">
        <v>21</v>
      </c>
      <c r="W13" s="366">
        <v>22</v>
      </c>
    </row>
    <row r="14" spans="1:23" s="396" customFormat="1" ht="14.25" customHeight="1">
      <c r="A14" s="867">
        <v>1</v>
      </c>
      <c r="B14" s="925" t="s">
        <v>885</v>
      </c>
      <c r="C14" s="926" t="s">
        <v>335</v>
      </c>
      <c r="D14" s="866" t="s">
        <v>748</v>
      </c>
      <c r="E14" s="925" t="s">
        <v>749</v>
      </c>
      <c r="F14" s="867" t="s">
        <v>959</v>
      </c>
      <c r="G14" s="395">
        <f>G16+G15+G17+G18</f>
        <v>86734593</v>
      </c>
      <c r="H14" s="395">
        <f>H16+H15+H17+H18</f>
        <v>0</v>
      </c>
      <c r="I14" s="875" t="s">
        <v>0</v>
      </c>
      <c r="J14" s="930">
        <f>K14+N14</f>
        <v>0</v>
      </c>
      <c r="K14" s="930">
        <f>L14+M14</f>
        <v>0</v>
      </c>
      <c r="L14" s="929">
        <v>0</v>
      </c>
      <c r="M14" s="929">
        <v>0</v>
      </c>
      <c r="N14" s="930">
        <f>O14+R14+U14</f>
        <v>0</v>
      </c>
      <c r="O14" s="930">
        <f>P14+Q14</f>
        <v>0</v>
      </c>
      <c r="P14" s="929">
        <v>0</v>
      </c>
      <c r="Q14" s="929">
        <v>0</v>
      </c>
      <c r="R14" s="930">
        <f>S14+T14</f>
        <v>0</v>
      </c>
      <c r="S14" s="929">
        <v>0</v>
      </c>
      <c r="T14" s="929">
        <v>0</v>
      </c>
      <c r="U14" s="930">
        <f>V14+W14</f>
        <v>0</v>
      </c>
      <c r="V14" s="929">
        <v>0</v>
      </c>
      <c r="W14" s="929">
        <v>0</v>
      </c>
    </row>
    <row r="15" spans="1:23" s="396" customFormat="1" ht="14.25" customHeight="1">
      <c r="A15" s="867"/>
      <c r="B15" s="925"/>
      <c r="C15" s="927"/>
      <c r="D15" s="866"/>
      <c r="E15" s="925"/>
      <c r="F15" s="867"/>
      <c r="G15" s="395">
        <v>73724403</v>
      </c>
      <c r="H15" s="395">
        <v>0</v>
      </c>
      <c r="I15" s="876"/>
      <c r="J15" s="930"/>
      <c r="K15" s="930"/>
      <c r="L15" s="929"/>
      <c r="M15" s="929"/>
      <c r="N15" s="930"/>
      <c r="O15" s="930"/>
      <c r="P15" s="929"/>
      <c r="Q15" s="929"/>
      <c r="R15" s="930"/>
      <c r="S15" s="929"/>
      <c r="T15" s="929"/>
      <c r="U15" s="930"/>
      <c r="V15" s="929"/>
      <c r="W15" s="929"/>
    </row>
    <row r="16" spans="1:23" s="396" customFormat="1" ht="14.25" customHeight="1">
      <c r="A16" s="867"/>
      <c r="B16" s="925"/>
      <c r="C16" s="927"/>
      <c r="D16" s="866"/>
      <c r="E16" s="925"/>
      <c r="F16" s="867"/>
      <c r="G16" s="395">
        <v>8673460</v>
      </c>
      <c r="H16" s="395">
        <v>0</v>
      </c>
      <c r="I16" s="370" t="s">
        <v>1</v>
      </c>
      <c r="J16" s="397">
        <f>K16+N16</f>
        <v>530000</v>
      </c>
      <c r="K16" s="397">
        <f>L16+M16</f>
        <v>450500</v>
      </c>
      <c r="L16" s="398">
        <v>0</v>
      </c>
      <c r="M16" s="398">
        <v>450500</v>
      </c>
      <c r="N16" s="397">
        <f>O16+R16+U16</f>
        <v>79500</v>
      </c>
      <c r="O16" s="397">
        <f>P16+Q16</f>
        <v>53000</v>
      </c>
      <c r="P16" s="398">
        <v>0</v>
      </c>
      <c r="Q16" s="398">
        <v>53000</v>
      </c>
      <c r="R16" s="397">
        <f>S16+T16</f>
        <v>26500</v>
      </c>
      <c r="S16" s="398">
        <v>0</v>
      </c>
      <c r="T16" s="398">
        <v>26500</v>
      </c>
      <c r="U16" s="397">
        <f>V16+W16</f>
        <v>0</v>
      </c>
      <c r="V16" s="398">
        <v>0</v>
      </c>
      <c r="W16" s="398">
        <v>0</v>
      </c>
    </row>
    <row r="17" spans="1:23" s="396" customFormat="1" ht="14.25" customHeight="1">
      <c r="A17" s="867"/>
      <c r="B17" s="925"/>
      <c r="C17" s="927"/>
      <c r="D17" s="866"/>
      <c r="E17" s="925"/>
      <c r="F17" s="867"/>
      <c r="G17" s="395">
        <v>4336730</v>
      </c>
      <c r="H17" s="395">
        <v>0</v>
      </c>
      <c r="I17" s="875" t="s">
        <v>2</v>
      </c>
      <c r="J17" s="930">
        <f t="shared" ref="J17:W17" si="0">J14+J16</f>
        <v>530000</v>
      </c>
      <c r="K17" s="930">
        <f t="shared" si="0"/>
        <v>450500</v>
      </c>
      <c r="L17" s="929">
        <f t="shared" si="0"/>
        <v>0</v>
      </c>
      <c r="M17" s="929">
        <f t="shared" si="0"/>
        <v>450500</v>
      </c>
      <c r="N17" s="930">
        <f t="shared" si="0"/>
        <v>79500</v>
      </c>
      <c r="O17" s="930">
        <f t="shared" si="0"/>
        <v>53000</v>
      </c>
      <c r="P17" s="929">
        <f t="shared" si="0"/>
        <v>0</v>
      </c>
      <c r="Q17" s="929">
        <f t="shared" si="0"/>
        <v>53000</v>
      </c>
      <c r="R17" s="930">
        <f t="shared" si="0"/>
        <v>26500</v>
      </c>
      <c r="S17" s="929">
        <f t="shared" si="0"/>
        <v>0</v>
      </c>
      <c r="T17" s="929">
        <f t="shared" si="0"/>
        <v>26500</v>
      </c>
      <c r="U17" s="930">
        <f t="shared" si="0"/>
        <v>0</v>
      </c>
      <c r="V17" s="929">
        <f t="shared" si="0"/>
        <v>0</v>
      </c>
      <c r="W17" s="929">
        <f t="shared" si="0"/>
        <v>0</v>
      </c>
    </row>
    <row r="18" spans="1:23" s="396" customFormat="1" ht="14.25" customHeight="1">
      <c r="A18" s="867"/>
      <c r="B18" s="925"/>
      <c r="C18" s="928"/>
      <c r="D18" s="866"/>
      <c r="E18" s="925"/>
      <c r="F18" s="867"/>
      <c r="G18" s="395">
        <v>0</v>
      </c>
      <c r="H18" s="395">
        <v>0</v>
      </c>
      <c r="I18" s="876"/>
      <c r="J18" s="930"/>
      <c r="K18" s="930"/>
      <c r="L18" s="929"/>
      <c r="M18" s="929"/>
      <c r="N18" s="930"/>
      <c r="O18" s="930"/>
      <c r="P18" s="929"/>
      <c r="Q18" s="929"/>
      <c r="R18" s="930"/>
      <c r="S18" s="929"/>
      <c r="T18" s="929"/>
      <c r="U18" s="930"/>
      <c r="V18" s="929"/>
      <c r="W18" s="929"/>
    </row>
    <row r="19" spans="1:23" s="396" customFormat="1" ht="14.25" customHeight="1">
      <c r="A19" s="867">
        <v>2</v>
      </c>
      <c r="B19" s="925" t="s">
        <v>999</v>
      </c>
      <c r="C19" s="926" t="s">
        <v>1000</v>
      </c>
      <c r="D19" s="866" t="s">
        <v>294</v>
      </c>
      <c r="E19" s="925" t="s">
        <v>846</v>
      </c>
      <c r="F19" s="867" t="s">
        <v>993</v>
      </c>
      <c r="G19" s="395">
        <f>G21+G20+G22+G23</f>
        <v>5209500</v>
      </c>
      <c r="H19" s="395">
        <f>H21+H20+H22+H23</f>
        <v>0</v>
      </c>
      <c r="I19" s="875" t="s">
        <v>0</v>
      </c>
      <c r="J19" s="930">
        <f>K19+N19</f>
        <v>0</v>
      </c>
      <c r="K19" s="930">
        <f>L19+M19</f>
        <v>0</v>
      </c>
      <c r="L19" s="929">
        <v>0</v>
      </c>
      <c r="M19" s="929">
        <v>0</v>
      </c>
      <c r="N19" s="930">
        <f>O19+R19+U19</f>
        <v>0</v>
      </c>
      <c r="O19" s="930">
        <f>P19+Q19</f>
        <v>0</v>
      </c>
      <c r="P19" s="929">
        <v>0</v>
      </c>
      <c r="Q19" s="929">
        <v>0</v>
      </c>
      <c r="R19" s="930">
        <f>S19+T19</f>
        <v>0</v>
      </c>
      <c r="S19" s="929">
        <v>0</v>
      </c>
      <c r="T19" s="929">
        <v>0</v>
      </c>
      <c r="U19" s="930">
        <f>V19+W19</f>
        <v>0</v>
      </c>
      <c r="V19" s="929">
        <v>0</v>
      </c>
      <c r="W19" s="929">
        <v>0</v>
      </c>
    </row>
    <row r="20" spans="1:23" s="396" customFormat="1" ht="14.25" customHeight="1">
      <c r="A20" s="867"/>
      <c r="B20" s="925"/>
      <c r="C20" s="927"/>
      <c r="D20" s="866"/>
      <c r="E20" s="925"/>
      <c r="F20" s="867"/>
      <c r="G20" s="395">
        <v>4428075</v>
      </c>
      <c r="H20" s="395">
        <v>0</v>
      </c>
      <c r="I20" s="876"/>
      <c r="J20" s="930"/>
      <c r="K20" s="930"/>
      <c r="L20" s="929"/>
      <c r="M20" s="929"/>
      <c r="N20" s="930"/>
      <c r="O20" s="930"/>
      <c r="P20" s="929"/>
      <c r="Q20" s="929"/>
      <c r="R20" s="930"/>
      <c r="S20" s="929"/>
      <c r="T20" s="929"/>
      <c r="U20" s="930"/>
      <c r="V20" s="929"/>
      <c r="W20" s="929"/>
    </row>
    <row r="21" spans="1:23" s="396" customFormat="1" ht="14.25" customHeight="1">
      <c r="A21" s="867"/>
      <c r="B21" s="925"/>
      <c r="C21" s="927"/>
      <c r="D21" s="866"/>
      <c r="E21" s="925"/>
      <c r="F21" s="867"/>
      <c r="G21" s="395">
        <v>260475</v>
      </c>
      <c r="H21" s="395">
        <v>0</v>
      </c>
      <c r="I21" s="370" t="s">
        <v>1</v>
      </c>
      <c r="J21" s="397">
        <f>K21+N21</f>
        <v>59400</v>
      </c>
      <c r="K21" s="397">
        <f>L21+M21</f>
        <v>50490</v>
      </c>
      <c r="L21" s="398">
        <v>50490</v>
      </c>
      <c r="M21" s="398">
        <v>0</v>
      </c>
      <c r="N21" s="397">
        <f>O21+R21+U21</f>
        <v>8910</v>
      </c>
      <c r="O21" s="397">
        <f>P21+Q21</f>
        <v>2970</v>
      </c>
      <c r="P21" s="398">
        <v>2970</v>
      </c>
      <c r="Q21" s="398">
        <v>0</v>
      </c>
      <c r="R21" s="397">
        <f>S21+T21</f>
        <v>5940</v>
      </c>
      <c r="S21" s="398">
        <v>5940</v>
      </c>
      <c r="T21" s="398">
        <v>0</v>
      </c>
      <c r="U21" s="397">
        <f>V21+W21</f>
        <v>0</v>
      </c>
      <c r="V21" s="398">
        <v>0</v>
      </c>
      <c r="W21" s="398">
        <v>0</v>
      </c>
    </row>
    <row r="22" spans="1:23" s="396" customFormat="1" ht="14.25" customHeight="1">
      <c r="A22" s="867"/>
      <c r="B22" s="925"/>
      <c r="C22" s="927"/>
      <c r="D22" s="866"/>
      <c r="E22" s="925"/>
      <c r="F22" s="867"/>
      <c r="G22" s="395">
        <v>520950</v>
      </c>
      <c r="H22" s="395">
        <v>0</v>
      </c>
      <c r="I22" s="875" t="s">
        <v>2</v>
      </c>
      <c r="J22" s="930">
        <f t="shared" ref="J22:W22" si="1">J19+J21</f>
        <v>59400</v>
      </c>
      <c r="K22" s="930">
        <f t="shared" si="1"/>
        <v>50490</v>
      </c>
      <c r="L22" s="929">
        <f t="shared" si="1"/>
        <v>50490</v>
      </c>
      <c r="M22" s="929">
        <f t="shared" si="1"/>
        <v>0</v>
      </c>
      <c r="N22" s="930">
        <f t="shared" si="1"/>
        <v>8910</v>
      </c>
      <c r="O22" s="930">
        <f t="shared" si="1"/>
        <v>2970</v>
      </c>
      <c r="P22" s="929">
        <f t="shared" si="1"/>
        <v>2970</v>
      </c>
      <c r="Q22" s="929">
        <f t="shared" si="1"/>
        <v>0</v>
      </c>
      <c r="R22" s="930">
        <f t="shared" si="1"/>
        <v>5940</v>
      </c>
      <c r="S22" s="929">
        <f t="shared" si="1"/>
        <v>5940</v>
      </c>
      <c r="T22" s="929">
        <f t="shared" si="1"/>
        <v>0</v>
      </c>
      <c r="U22" s="930">
        <f t="shared" si="1"/>
        <v>0</v>
      </c>
      <c r="V22" s="929">
        <f t="shared" si="1"/>
        <v>0</v>
      </c>
      <c r="W22" s="929">
        <f t="shared" si="1"/>
        <v>0</v>
      </c>
    </row>
    <row r="23" spans="1:23" s="396" customFormat="1" ht="14.25" customHeight="1">
      <c r="A23" s="867"/>
      <c r="B23" s="925"/>
      <c r="C23" s="928"/>
      <c r="D23" s="866"/>
      <c r="E23" s="925"/>
      <c r="F23" s="867"/>
      <c r="G23" s="395">
        <v>0</v>
      </c>
      <c r="H23" s="395">
        <v>0</v>
      </c>
      <c r="I23" s="876"/>
      <c r="J23" s="930"/>
      <c r="K23" s="930"/>
      <c r="L23" s="929"/>
      <c r="M23" s="929"/>
      <c r="N23" s="930"/>
      <c r="O23" s="930"/>
      <c r="P23" s="929"/>
      <c r="Q23" s="929"/>
      <c r="R23" s="930"/>
      <c r="S23" s="929"/>
      <c r="T23" s="929"/>
      <c r="U23" s="930"/>
      <c r="V23" s="929"/>
      <c r="W23" s="929"/>
    </row>
    <row r="24" spans="1:23" s="396" customFormat="1" ht="14.25" customHeight="1">
      <c r="A24" s="867">
        <v>3</v>
      </c>
      <c r="B24" s="925" t="s">
        <v>999</v>
      </c>
      <c r="C24" s="926" t="s">
        <v>1001</v>
      </c>
      <c r="D24" s="866" t="s">
        <v>294</v>
      </c>
      <c r="E24" s="925" t="s">
        <v>846</v>
      </c>
      <c r="F24" s="867" t="s">
        <v>993</v>
      </c>
      <c r="G24" s="395">
        <f>G26+G25+G27+G28</f>
        <v>13464000</v>
      </c>
      <c r="H24" s="395">
        <f>H26+H25+H27+H28</f>
        <v>0</v>
      </c>
      <c r="I24" s="875" t="s">
        <v>0</v>
      </c>
      <c r="J24" s="930">
        <f>K24+N24</f>
        <v>0</v>
      </c>
      <c r="K24" s="930">
        <f>L24+M24</f>
        <v>0</v>
      </c>
      <c r="L24" s="929">
        <v>0</v>
      </c>
      <c r="M24" s="929">
        <v>0</v>
      </c>
      <c r="N24" s="930">
        <f>O24+R24+U24</f>
        <v>0</v>
      </c>
      <c r="O24" s="930">
        <f>P24+Q24</f>
        <v>0</v>
      </c>
      <c r="P24" s="929">
        <v>0</v>
      </c>
      <c r="Q24" s="929">
        <v>0</v>
      </c>
      <c r="R24" s="930">
        <f>S24+T24</f>
        <v>0</v>
      </c>
      <c r="S24" s="929">
        <v>0</v>
      </c>
      <c r="T24" s="929">
        <v>0</v>
      </c>
      <c r="U24" s="930">
        <f>V24+W24</f>
        <v>0</v>
      </c>
      <c r="V24" s="929">
        <v>0</v>
      </c>
      <c r="W24" s="929">
        <v>0</v>
      </c>
    </row>
    <row r="25" spans="1:23" s="396" customFormat="1" ht="14.25" customHeight="1">
      <c r="A25" s="867"/>
      <c r="B25" s="925"/>
      <c r="C25" s="927"/>
      <c r="D25" s="866"/>
      <c r="E25" s="925"/>
      <c r="F25" s="867"/>
      <c r="G25" s="395">
        <v>11444400</v>
      </c>
      <c r="H25" s="395">
        <v>0</v>
      </c>
      <c r="I25" s="876"/>
      <c r="J25" s="930"/>
      <c r="K25" s="930"/>
      <c r="L25" s="929"/>
      <c r="M25" s="929"/>
      <c r="N25" s="930"/>
      <c r="O25" s="930"/>
      <c r="P25" s="929"/>
      <c r="Q25" s="929"/>
      <c r="R25" s="930"/>
      <c r="S25" s="929"/>
      <c r="T25" s="929"/>
      <c r="U25" s="930"/>
      <c r="V25" s="929"/>
      <c r="W25" s="929"/>
    </row>
    <row r="26" spans="1:23" s="396" customFormat="1" ht="14.25" customHeight="1">
      <c r="A26" s="867"/>
      <c r="B26" s="925"/>
      <c r="C26" s="927"/>
      <c r="D26" s="866"/>
      <c r="E26" s="925"/>
      <c r="F26" s="867"/>
      <c r="G26" s="395">
        <v>673200</v>
      </c>
      <c r="H26" s="395">
        <v>0</v>
      </c>
      <c r="I26" s="370" t="s">
        <v>1</v>
      </c>
      <c r="J26" s="397">
        <f>K26+N26</f>
        <v>103620</v>
      </c>
      <c r="K26" s="397">
        <f>L26+M26</f>
        <v>88077</v>
      </c>
      <c r="L26" s="398">
        <v>88077</v>
      </c>
      <c r="M26" s="398">
        <v>0</v>
      </c>
      <c r="N26" s="397">
        <f>O26+R26+U26</f>
        <v>15543</v>
      </c>
      <c r="O26" s="397">
        <f>P26+Q26</f>
        <v>5181</v>
      </c>
      <c r="P26" s="398">
        <v>5181</v>
      </c>
      <c r="Q26" s="398">
        <v>0</v>
      </c>
      <c r="R26" s="397">
        <f>S26+T26</f>
        <v>10362</v>
      </c>
      <c r="S26" s="398">
        <v>10362</v>
      </c>
      <c r="T26" s="398">
        <v>0</v>
      </c>
      <c r="U26" s="397">
        <f>V26+W26</f>
        <v>0</v>
      </c>
      <c r="V26" s="398">
        <v>0</v>
      </c>
      <c r="W26" s="398">
        <v>0</v>
      </c>
    </row>
    <row r="27" spans="1:23" s="396" customFormat="1" ht="14.25" customHeight="1">
      <c r="A27" s="867"/>
      <c r="B27" s="925"/>
      <c r="C27" s="927"/>
      <c r="D27" s="866"/>
      <c r="E27" s="925"/>
      <c r="F27" s="867"/>
      <c r="G27" s="395">
        <v>1346400</v>
      </c>
      <c r="H27" s="395">
        <v>0</v>
      </c>
      <c r="I27" s="875" t="s">
        <v>2</v>
      </c>
      <c r="J27" s="930">
        <f t="shared" ref="J27:W27" si="2">J24+J26</f>
        <v>103620</v>
      </c>
      <c r="K27" s="930">
        <f t="shared" si="2"/>
        <v>88077</v>
      </c>
      <c r="L27" s="929">
        <f t="shared" si="2"/>
        <v>88077</v>
      </c>
      <c r="M27" s="929">
        <f t="shared" si="2"/>
        <v>0</v>
      </c>
      <c r="N27" s="930">
        <f t="shared" si="2"/>
        <v>15543</v>
      </c>
      <c r="O27" s="930">
        <f t="shared" si="2"/>
        <v>5181</v>
      </c>
      <c r="P27" s="929">
        <f t="shared" si="2"/>
        <v>5181</v>
      </c>
      <c r="Q27" s="929">
        <f t="shared" si="2"/>
        <v>0</v>
      </c>
      <c r="R27" s="930">
        <f t="shared" si="2"/>
        <v>10362</v>
      </c>
      <c r="S27" s="929">
        <f t="shared" si="2"/>
        <v>10362</v>
      </c>
      <c r="T27" s="929">
        <f t="shared" si="2"/>
        <v>0</v>
      </c>
      <c r="U27" s="930">
        <f t="shared" si="2"/>
        <v>0</v>
      </c>
      <c r="V27" s="929">
        <f t="shared" si="2"/>
        <v>0</v>
      </c>
      <c r="W27" s="929">
        <f t="shared" si="2"/>
        <v>0</v>
      </c>
    </row>
    <row r="28" spans="1:23" s="396" customFormat="1" ht="14.25" customHeight="1">
      <c r="A28" s="867"/>
      <c r="B28" s="925"/>
      <c r="C28" s="928"/>
      <c r="D28" s="866"/>
      <c r="E28" s="925"/>
      <c r="F28" s="867"/>
      <c r="G28" s="395">
        <v>0</v>
      </c>
      <c r="H28" s="395">
        <v>0</v>
      </c>
      <c r="I28" s="876"/>
      <c r="J28" s="930"/>
      <c r="K28" s="930"/>
      <c r="L28" s="929"/>
      <c r="M28" s="929"/>
      <c r="N28" s="930"/>
      <c r="O28" s="930"/>
      <c r="P28" s="929"/>
      <c r="Q28" s="929"/>
      <c r="R28" s="930"/>
      <c r="S28" s="929"/>
      <c r="T28" s="929"/>
      <c r="U28" s="930"/>
      <c r="V28" s="929"/>
      <c r="W28" s="929"/>
    </row>
    <row r="29" spans="1:23" s="396" customFormat="1" ht="14.25" hidden="1" customHeight="1">
      <c r="A29" s="867">
        <v>1</v>
      </c>
      <c r="B29" s="866" t="s">
        <v>1002</v>
      </c>
      <c r="C29" s="926" t="s">
        <v>1003</v>
      </c>
      <c r="D29" s="866" t="s">
        <v>294</v>
      </c>
      <c r="E29" s="925" t="s">
        <v>744</v>
      </c>
      <c r="F29" s="867" t="s">
        <v>959</v>
      </c>
      <c r="G29" s="395">
        <f>G31+G30+G32+G33</f>
        <v>104615185</v>
      </c>
      <c r="H29" s="395">
        <f>H31+H30+H32+H33</f>
        <v>0</v>
      </c>
      <c r="I29" s="875" t="s">
        <v>0</v>
      </c>
      <c r="J29" s="930">
        <f>K29+N29</f>
        <v>7195294</v>
      </c>
      <c r="K29" s="930">
        <f>L29+M29</f>
        <v>6116000</v>
      </c>
      <c r="L29" s="929">
        <v>6116000</v>
      </c>
      <c r="M29" s="929">
        <v>0</v>
      </c>
      <c r="N29" s="930">
        <f>O29+R29+U29</f>
        <v>1079294</v>
      </c>
      <c r="O29" s="930">
        <f>P29+Q29</f>
        <v>0</v>
      </c>
      <c r="P29" s="929">
        <v>0</v>
      </c>
      <c r="Q29" s="929">
        <v>0</v>
      </c>
      <c r="R29" s="930">
        <f>S29+T29</f>
        <v>1079294</v>
      </c>
      <c r="S29" s="929">
        <v>1079294</v>
      </c>
      <c r="T29" s="929">
        <v>0</v>
      </c>
      <c r="U29" s="930">
        <f>V29+W29</f>
        <v>0</v>
      </c>
      <c r="V29" s="929">
        <v>0</v>
      </c>
      <c r="W29" s="929">
        <v>0</v>
      </c>
    </row>
    <row r="30" spans="1:23" s="396" customFormat="1" ht="14.25" hidden="1" customHeight="1">
      <c r="A30" s="867"/>
      <c r="B30" s="866"/>
      <c r="C30" s="927"/>
      <c r="D30" s="866"/>
      <c r="E30" s="925"/>
      <c r="F30" s="867"/>
      <c r="G30" s="395">
        <v>88922908</v>
      </c>
      <c r="H30" s="395">
        <v>0</v>
      </c>
      <c r="I30" s="876"/>
      <c r="J30" s="930"/>
      <c r="K30" s="930"/>
      <c r="L30" s="929"/>
      <c r="M30" s="929"/>
      <c r="N30" s="930"/>
      <c r="O30" s="930"/>
      <c r="P30" s="929"/>
      <c r="Q30" s="929"/>
      <c r="R30" s="930"/>
      <c r="S30" s="929"/>
      <c r="T30" s="929"/>
      <c r="U30" s="930"/>
      <c r="V30" s="929"/>
      <c r="W30" s="929"/>
    </row>
    <row r="31" spans="1:23" s="396" customFormat="1" ht="14.25" hidden="1" customHeight="1">
      <c r="A31" s="867"/>
      <c r="B31" s="866"/>
      <c r="C31" s="927"/>
      <c r="D31" s="866"/>
      <c r="E31" s="925"/>
      <c r="F31" s="867"/>
      <c r="G31" s="395">
        <v>0</v>
      </c>
      <c r="H31" s="395">
        <v>0</v>
      </c>
      <c r="I31" s="370" t="s">
        <v>1</v>
      </c>
      <c r="J31" s="397">
        <f>K31+N31</f>
        <v>0</v>
      </c>
      <c r="K31" s="397">
        <f>L31+M31</f>
        <v>0</v>
      </c>
      <c r="L31" s="398">
        <v>0</v>
      </c>
      <c r="M31" s="398">
        <v>0</v>
      </c>
      <c r="N31" s="397">
        <f>O31+R31+U31</f>
        <v>0</v>
      </c>
      <c r="O31" s="397">
        <f>P31+Q31</f>
        <v>0</v>
      </c>
      <c r="P31" s="398">
        <v>0</v>
      </c>
      <c r="Q31" s="398">
        <v>0</v>
      </c>
      <c r="R31" s="397">
        <f>S31+T31</f>
        <v>0</v>
      </c>
      <c r="S31" s="398">
        <v>0</v>
      </c>
      <c r="T31" s="398">
        <v>0</v>
      </c>
      <c r="U31" s="397">
        <f>V31+W31</f>
        <v>0</v>
      </c>
      <c r="V31" s="398">
        <v>0</v>
      </c>
      <c r="W31" s="398">
        <v>0</v>
      </c>
    </row>
    <row r="32" spans="1:23" s="396" customFormat="1" ht="14.25" hidden="1" customHeight="1">
      <c r="A32" s="867"/>
      <c r="B32" s="866"/>
      <c r="C32" s="927"/>
      <c r="D32" s="866"/>
      <c r="E32" s="925"/>
      <c r="F32" s="867"/>
      <c r="G32" s="395">
        <v>15692277</v>
      </c>
      <c r="H32" s="395">
        <v>0</v>
      </c>
      <c r="I32" s="875" t="s">
        <v>2</v>
      </c>
      <c r="J32" s="930">
        <f t="shared" ref="J32:W32" si="3">J29+J31</f>
        <v>7195294</v>
      </c>
      <c r="K32" s="930">
        <f t="shared" si="3"/>
        <v>6116000</v>
      </c>
      <c r="L32" s="929">
        <f t="shared" si="3"/>
        <v>6116000</v>
      </c>
      <c r="M32" s="929">
        <f t="shared" si="3"/>
        <v>0</v>
      </c>
      <c r="N32" s="930">
        <f t="shared" si="3"/>
        <v>1079294</v>
      </c>
      <c r="O32" s="930">
        <f t="shared" si="3"/>
        <v>0</v>
      </c>
      <c r="P32" s="929">
        <f t="shared" si="3"/>
        <v>0</v>
      </c>
      <c r="Q32" s="929">
        <f t="shared" si="3"/>
        <v>0</v>
      </c>
      <c r="R32" s="930">
        <f t="shared" si="3"/>
        <v>1079294</v>
      </c>
      <c r="S32" s="929">
        <f t="shared" si="3"/>
        <v>1079294</v>
      </c>
      <c r="T32" s="929">
        <f t="shared" si="3"/>
        <v>0</v>
      </c>
      <c r="U32" s="930">
        <f t="shared" si="3"/>
        <v>0</v>
      </c>
      <c r="V32" s="929">
        <f t="shared" si="3"/>
        <v>0</v>
      </c>
      <c r="W32" s="929">
        <f t="shared" si="3"/>
        <v>0</v>
      </c>
    </row>
    <row r="33" spans="1:23" s="396" customFormat="1" ht="14.25" hidden="1" customHeight="1">
      <c r="A33" s="867"/>
      <c r="B33" s="866"/>
      <c r="C33" s="928"/>
      <c r="D33" s="866"/>
      <c r="E33" s="925"/>
      <c r="F33" s="867"/>
      <c r="G33" s="395">
        <v>0</v>
      </c>
      <c r="H33" s="395">
        <v>0</v>
      </c>
      <c r="I33" s="876"/>
      <c r="J33" s="930"/>
      <c r="K33" s="930"/>
      <c r="L33" s="929"/>
      <c r="M33" s="929"/>
      <c r="N33" s="930"/>
      <c r="O33" s="930"/>
      <c r="P33" s="929"/>
      <c r="Q33" s="929"/>
      <c r="R33" s="930"/>
      <c r="S33" s="929"/>
      <c r="T33" s="929"/>
      <c r="U33" s="930"/>
      <c r="V33" s="929"/>
      <c r="W33" s="929"/>
    </row>
    <row r="34" spans="1:23" s="396" customFormat="1" ht="14.25" customHeight="1">
      <c r="A34" s="867">
        <v>4</v>
      </c>
      <c r="B34" s="866" t="s">
        <v>1004</v>
      </c>
      <c r="C34" s="926" t="s">
        <v>1005</v>
      </c>
      <c r="D34" s="866" t="s">
        <v>294</v>
      </c>
      <c r="E34" s="925" t="s">
        <v>875</v>
      </c>
      <c r="F34" s="867">
        <v>2023</v>
      </c>
      <c r="G34" s="395">
        <f>G35+G36+G37+G38</f>
        <v>885000</v>
      </c>
      <c r="H34" s="395">
        <f>H35+H36+H37+H38</f>
        <v>0</v>
      </c>
      <c r="I34" s="875" t="s">
        <v>0</v>
      </c>
      <c r="J34" s="930">
        <f>K34+N34</f>
        <v>938000</v>
      </c>
      <c r="K34" s="930">
        <f>L34+M34</f>
        <v>0</v>
      </c>
      <c r="L34" s="929">
        <v>0</v>
      </c>
      <c r="M34" s="929">
        <v>0</v>
      </c>
      <c r="N34" s="930">
        <f>O34+R34+U34</f>
        <v>938000</v>
      </c>
      <c r="O34" s="930">
        <f>P34+Q34</f>
        <v>938000</v>
      </c>
      <c r="P34" s="929">
        <v>328000</v>
      </c>
      <c r="Q34" s="929">
        <v>610000</v>
      </c>
      <c r="R34" s="930">
        <f>S34+T34</f>
        <v>0</v>
      </c>
      <c r="S34" s="929">
        <v>0</v>
      </c>
      <c r="T34" s="929">
        <v>0</v>
      </c>
      <c r="U34" s="930">
        <f>V34+W34</f>
        <v>0</v>
      </c>
      <c r="V34" s="929">
        <v>0</v>
      </c>
      <c r="W34" s="929">
        <v>0</v>
      </c>
    </row>
    <row r="35" spans="1:23" s="396" customFormat="1" ht="14.25" customHeight="1">
      <c r="A35" s="867"/>
      <c r="B35" s="866"/>
      <c r="C35" s="927"/>
      <c r="D35" s="866"/>
      <c r="E35" s="925"/>
      <c r="F35" s="867"/>
      <c r="G35" s="395">
        <v>0</v>
      </c>
      <c r="H35" s="395">
        <v>0</v>
      </c>
      <c r="I35" s="876"/>
      <c r="J35" s="930"/>
      <c r="K35" s="930"/>
      <c r="L35" s="929"/>
      <c r="M35" s="929"/>
      <c r="N35" s="930"/>
      <c r="O35" s="930"/>
      <c r="P35" s="929"/>
      <c r="Q35" s="929"/>
      <c r="R35" s="930"/>
      <c r="S35" s="929"/>
      <c r="T35" s="929"/>
      <c r="U35" s="930"/>
      <c r="V35" s="929"/>
      <c r="W35" s="929"/>
    </row>
    <row r="36" spans="1:23" s="396" customFormat="1" ht="14.25" customHeight="1">
      <c r="A36" s="867"/>
      <c r="B36" s="866"/>
      <c r="C36" s="927"/>
      <c r="D36" s="866"/>
      <c r="E36" s="925"/>
      <c r="F36" s="867"/>
      <c r="G36" s="395">
        <v>885000</v>
      </c>
      <c r="H36" s="395">
        <v>0</v>
      </c>
      <c r="I36" s="370" t="s">
        <v>1</v>
      </c>
      <c r="J36" s="397">
        <f>K36+N36</f>
        <v>-53000</v>
      </c>
      <c r="K36" s="397">
        <f>L36+M36</f>
        <v>0</v>
      </c>
      <c r="L36" s="398">
        <v>0</v>
      </c>
      <c r="M36" s="398">
        <v>0</v>
      </c>
      <c r="N36" s="397">
        <f>O36+R36+U36</f>
        <v>-53000</v>
      </c>
      <c r="O36" s="397">
        <f>P36+Q36</f>
        <v>-53000</v>
      </c>
      <c r="P36" s="398">
        <v>0</v>
      </c>
      <c r="Q36" s="398">
        <v>-53000</v>
      </c>
      <c r="R36" s="397">
        <f>S36+T36</f>
        <v>0</v>
      </c>
      <c r="S36" s="398">
        <v>0</v>
      </c>
      <c r="T36" s="398">
        <v>0</v>
      </c>
      <c r="U36" s="397">
        <f>V36+W36</f>
        <v>0</v>
      </c>
      <c r="V36" s="398">
        <v>0</v>
      </c>
      <c r="W36" s="398">
        <v>0</v>
      </c>
    </row>
    <row r="37" spans="1:23" s="396" customFormat="1" ht="14.25" customHeight="1">
      <c r="A37" s="867"/>
      <c r="B37" s="866"/>
      <c r="C37" s="927"/>
      <c r="D37" s="866"/>
      <c r="E37" s="925"/>
      <c r="F37" s="867"/>
      <c r="G37" s="395">
        <v>0</v>
      </c>
      <c r="H37" s="395">
        <v>0</v>
      </c>
      <c r="I37" s="875" t="s">
        <v>2</v>
      </c>
      <c r="J37" s="930">
        <f t="shared" ref="J37:W42" si="4">J34+J36</f>
        <v>885000</v>
      </c>
      <c r="K37" s="930">
        <f t="shared" si="4"/>
        <v>0</v>
      </c>
      <c r="L37" s="929">
        <f t="shared" si="4"/>
        <v>0</v>
      </c>
      <c r="M37" s="929">
        <f t="shared" si="4"/>
        <v>0</v>
      </c>
      <c r="N37" s="930">
        <f t="shared" si="4"/>
        <v>885000</v>
      </c>
      <c r="O37" s="930">
        <f t="shared" si="4"/>
        <v>885000</v>
      </c>
      <c r="P37" s="929">
        <f t="shared" si="4"/>
        <v>328000</v>
      </c>
      <c r="Q37" s="929">
        <f t="shared" si="4"/>
        <v>557000</v>
      </c>
      <c r="R37" s="930">
        <f t="shared" si="4"/>
        <v>0</v>
      </c>
      <c r="S37" s="929">
        <f t="shared" si="4"/>
        <v>0</v>
      </c>
      <c r="T37" s="929">
        <f t="shared" si="4"/>
        <v>0</v>
      </c>
      <c r="U37" s="930">
        <f t="shared" si="4"/>
        <v>0</v>
      </c>
      <c r="V37" s="929">
        <f t="shared" si="4"/>
        <v>0</v>
      </c>
      <c r="W37" s="929">
        <f t="shared" si="4"/>
        <v>0</v>
      </c>
    </row>
    <row r="38" spans="1:23" s="396" customFormat="1" ht="14.25" customHeight="1">
      <c r="A38" s="867"/>
      <c r="B38" s="866"/>
      <c r="C38" s="928"/>
      <c r="D38" s="866"/>
      <c r="E38" s="925"/>
      <c r="F38" s="867"/>
      <c r="G38" s="395">
        <v>0</v>
      </c>
      <c r="H38" s="395">
        <v>0</v>
      </c>
      <c r="I38" s="876"/>
      <c r="J38" s="930"/>
      <c r="K38" s="930"/>
      <c r="L38" s="929"/>
      <c r="M38" s="929"/>
      <c r="N38" s="930"/>
      <c r="O38" s="930"/>
      <c r="P38" s="929"/>
      <c r="Q38" s="929"/>
      <c r="R38" s="930"/>
      <c r="S38" s="929"/>
      <c r="T38" s="929"/>
      <c r="U38" s="930"/>
      <c r="V38" s="929"/>
      <c r="W38" s="929"/>
    </row>
    <row r="39" spans="1:23" s="396" customFormat="1" ht="14.25" customHeight="1">
      <c r="A39" s="867">
        <v>5</v>
      </c>
      <c r="B39" s="886" t="s">
        <v>1004</v>
      </c>
      <c r="C39" s="926" t="s">
        <v>1006</v>
      </c>
      <c r="D39" s="866" t="s">
        <v>294</v>
      </c>
      <c r="E39" s="925" t="s">
        <v>813</v>
      </c>
      <c r="F39" s="867">
        <v>2023</v>
      </c>
      <c r="G39" s="395">
        <f>G40+G41+G42+G43</f>
        <v>1000849</v>
      </c>
      <c r="H39" s="395">
        <f>H40+H41+H42+H43</f>
        <v>0</v>
      </c>
      <c r="I39" s="875" t="s">
        <v>0</v>
      </c>
      <c r="J39" s="930">
        <f>K39+N39</f>
        <v>1009000</v>
      </c>
      <c r="K39" s="930">
        <f>L39+M39</f>
        <v>0</v>
      </c>
      <c r="L39" s="929">
        <v>0</v>
      </c>
      <c r="M39" s="929">
        <v>0</v>
      </c>
      <c r="N39" s="930">
        <f>O39+R39+U39</f>
        <v>1009000</v>
      </c>
      <c r="O39" s="930">
        <f>P39+Q39</f>
        <v>1009000</v>
      </c>
      <c r="P39" s="929">
        <v>858000</v>
      </c>
      <c r="Q39" s="929">
        <v>151000</v>
      </c>
      <c r="R39" s="930">
        <f>S39+T39</f>
        <v>0</v>
      </c>
      <c r="S39" s="929">
        <v>0</v>
      </c>
      <c r="T39" s="929">
        <v>0</v>
      </c>
      <c r="U39" s="930">
        <f>V39+W39</f>
        <v>0</v>
      </c>
      <c r="V39" s="929">
        <v>0</v>
      </c>
      <c r="W39" s="929">
        <v>0</v>
      </c>
    </row>
    <row r="40" spans="1:23" s="396" customFormat="1" ht="14.25" customHeight="1">
      <c r="A40" s="867"/>
      <c r="B40" s="887"/>
      <c r="C40" s="927"/>
      <c r="D40" s="866"/>
      <c r="E40" s="925"/>
      <c r="F40" s="867"/>
      <c r="G40" s="395">
        <v>0</v>
      </c>
      <c r="H40" s="395">
        <v>0</v>
      </c>
      <c r="I40" s="876"/>
      <c r="J40" s="930"/>
      <c r="K40" s="930"/>
      <c r="L40" s="929"/>
      <c r="M40" s="929"/>
      <c r="N40" s="930"/>
      <c r="O40" s="930"/>
      <c r="P40" s="929"/>
      <c r="Q40" s="929"/>
      <c r="R40" s="930"/>
      <c r="S40" s="929"/>
      <c r="T40" s="929"/>
      <c r="U40" s="930"/>
      <c r="V40" s="929"/>
      <c r="W40" s="929"/>
    </row>
    <row r="41" spans="1:23" s="396" customFormat="1" ht="14.25" customHeight="1">
      <c r="A41" s="867"/>
      <c r="B41" s="887"/>
      <c r="C41" s="927"/>
      <c r="D41" s="866"/>
      <c r="E41" s="925"/>
      <c r="F41" s="867"/>
      <c r="G41" s="395">
        <v>1000849</v>
      </c>
      <c r="H41" s="395">
        <v>0</v>
      </c>
      <c r="I41" s="370" t="s">
        <v>1</v>
      </c>
      <c r="J41" s="397">
        <f>K41+N41</f>
        <v>-8151</v>
      </c>
      <c r="K41" s="397">
        <f>L41+M41</f>
        <v>0</v>
      </c>
      <c r="L41" s="398">
        <v>0</v>
      </c>
      <c r="M41" s="398">
        <v>0</v>
      </c>
      <c r="N41" s="397">
        <f>O41+R41+U41</f>
        <v>-8151</v>
      </c>
      <c r="O41" s="397">
        <f>P41+Q41</f>
        <v>-8151</v>
      </c>
      <c r="P41" s="398">
        <v>-8151</v>
      </c>
      <c r="Q41" s="398">
        <v>0</v>
      </c>
      <c r="R41" s="397">
        <f>S41+T41</f>
        <v>0</v>
      </c>
      <c r="S41" s="398">
        <v>0</v>
      </c>
      <c r="T41" s="398">
        <v>0</v>
      </c>
      <c r="U41" s="397">
        <f>V41+W41</f>
        <v>0</v>
      </c>
      <c r="V41" s="398">
        <v>0</v>
      </c>
      <c r="W41" s="398">
        <v>0</v>
      </c>
    </row>
    <row r="42" spans="1:23" s="396" customFormat="1" ht="14.25" customHeight="1">
      <c r="A42" s="867"/>
      <c r="B42" s="887"/>
      <c r="C42" s="927"/>
      <c r="D42" s="866"/>
      <c r="E42" s="925"/>
      <c r="F42" s="867"/>
      <c r="G42" s="395">
        <v>0</v>
      </c>
      <c r="H42" s="395">
        <v>0</v>
      </c>
      <c r="I42" s="875" t="s">
        <v>2</v>
      </c>
      <c r="J42" s="930">
        <f t="shared" si="4"/>
        <v>1000849</v>
      </c>
      <c r="K42" s="930">
        <f t="shared" si="4"/>
        <v>0</v>
      </c>
      <c r="L42" s="929">
        <f t="shared" si="4"/>
        <v>0</v>
      </c>
      <c r="M42" s="929">
        <f t="shared" si="4"/>
        <v>0</v>
      </c>
      <c r="N42" s="930">
        <f t="shared" si="4"/>
        <v>1000849</v>
      </c>
      <c r="O42" s="930">
        <f t="shared" si="4"/>
        <v>1000849</v>
      </c>
      <c r="P42" s="929">
        <f t="shared" si="4"/>
        <v>849849</v>
      </c>
      <c r="Q42" s="929">
        <f t="shared" si="4"/>
        <v>151000</v>
      </c>
      <c r="R42" s="930">
        <f t="shared" si="4"/>
        <v>0</v>
      </c>
      <c r="S42" s="929">
        <f t="shared" si="4"/>
        <v>0</v>
      </c>
      <c r="T42" s="929">
        <f t="shared" si="4"/>
        <v>0</v>
      </c>
      <c r="U42" s="930">
        <f t="shared" si="4"/>
        <v>0</v>
      </c>
      <c r="V42" s="929">
        <f t="shared" si="4"/>
        <v>0</v>
      </c>
      <c r="W42" s="929">
        <f t="shared" si="4"/>
        <v>0</v>
      </c>
    </row>
    <row r="43" spans="1:23" s="396" customFormat="1" ht="14.25" customHeight="1">
      <c r="A43" s="867"/>
      <c r="B43" s="888"/>
      <c r="C43" s="928"/>
      <c r="D43" s="866"/>
      <c r="E43" s="925"/>
      <c r="F43" s="867"/>
      <c r="G43" s="395">
        <v>0</v>
      </c>
      <c r="H43" s="395">
        <v>0</v>
      </c>
      <c r="I43" s="876"/>
      <c r="J43" s="930"/>
      <c r="K43" s="930"/>
      <c r="L43" s="929"/>
      <c r="M43" s="929"/>
      <c r="N43" s="930"/>
      <c r="O43" s="930"/>
      <c r="P43" s="929"/>
      <c r="Q43" s="929"/>
      <c r="R43" s="930"/>
      <c r="S43" s="929"/>
      <c r="T43" s="929"/>
      <c r="U43" s="930"/>
      <c r="V43" s="929"/>
      <c r="W43" s="929"/>
    </row>
    <row r="44" spans="1:23" s="400" customFormat="1">
      <c r="A44" s="931" t="s">
        <v>698</v>
      </c>
      <c r="B44" s="932"/>
      <c r="C44" s="932"/>
      <c r="D44" s="932"/>
      <c r="E44" s="932"/>
      <c r="F44" s="933"/>
      <c r="G44" s="399">
        <f>G29+G34+G39+G14+G19+G24</f>
        <v>211909127</v>
      </c>
      <c r="H44" s="399">
        <f>H29+H34+H39+H14+H19+H24</f>
        <v>0</v>
      </c>
      <c r="I44" s="905" t="s">
        <v>0</v>
      </c>
      <c r="J44" s="940">
        <f>J29+J34+J39+J14+J19+J24</f>
        <v>9142294</v>
      </c>
      <c r="K44" s="940">
        <f t="shared" ref="K44:W44" si="5">K29+K34+K39+K14+K19+K24</f>
        <v>6116000</v>
      </c>
      <c r="L44" s="940">
        <f t="shared" si="5"/>
        <v>6116000</v>
      </c>
      <c r="M44" s="940">
        <f t="shared" si="5"/>
        <v>0</v>
      </c>
      <c r="N44" s="940">
        <f t="shared" si="5"/>
        <v>3026294</v>
      </c>
      <c r="O44" s="940">
        <f t="shared" si="5"/>
        <v>1947000</v>
      </c>
      <c r="P44" s="940">
        <f>P29+P34+P39+P14+P19+P24</f>
        <v>1186000</v>
      </c>
      <c r="Q44" s="940">
        <f t="shared" si="5"/>
        <v>761000</v>
      </c>
      <c r="R44" s="940">
        <f t="shared" si="5"/>
        <v>1079294</v>
      </c>
      <c r="S44" s="940">
        <f t="shared" si="5"/>
        <v>1079294</v>
      </c>
      <c r="T44" s="940">
        <f t="shared" si="5"/>
        <v>0</v>
      </c>
      <c r="U44" s="940">
        <f t="shared" si="5"/>
        <v>0</v>
      </c>
      <c r="V44" s="940">
        <f t="shared" si="5"/>
        <v>0</v>
      </c>
      <c r="W44" s="940">
        <f t="shared" si="5"/>
        <v>0</v>
      </c>
    </row>
    <row r="45" spans="1:23" s="400" customFormat="1">
      <c r="A45" s="934"/>
      <c r="B45" s="935"/>
      <c r="C45" s="935"/>
      <c r="D45" s="935"/>
      <c r="E45" s="935"/>
      <c r="F45" s="936"/>
      <c r="G45" s="399">
        <f t="shared" ref="G45:H48" si="6">G30+G35+G40+G15+G20+G25</f>
        <v>178519786</v>
      </c>
      <c r="H45" s="399">
        <f t="shared" si="6"/>
        <v>0</v>
      </c>
      <c r="I45" s="906"/>
      <c r="J45" s="940"/>
      <c r="K45" s="940"/>
      <c r="L45" s="940"/>
      <c r="M45" s="940"/>
      <c r="N45" s="940"/>
      <c r="O45" s="940"/>
      <c r="P45" s="940"/>
      <c r="Q45" s="940"/>
      <c r="R45" s="940"/>
      <c r="S45" s="940"/>
      <c r="T45" s="940"/>
      <c r="U45" s="940"/>
      <c r="V45" s="940"/>
      <c r="W45" s="940"/>
    </row>
    <row r="46" spans="1:23" s="400" customFormat="1">
      <c r="A46" s="934"/>
      <c r="B46" s="935"/>
      <c r="C46" s="935"/>
      <c r="D46" s="935"/>
      <c r="E46" s="935"/>
      <c r="F46" s="936"/>
      <c r="G46" s="399">
        <f t="shared" si="6"/>
        <v>11492984</v>
      </c>
      <c r="H46" s="399">
        <f t="shared" si="6"/>
        <v>0</v>
      </c>
      <c r="I46" s="377" t="s">
        <v>1</v>
      </c>
      <c r="J46" s="401">
        <f>J31+J36+J41+J16+J21+J26</f>
        <v>631869</v>
      </c>
      <c r="K46" s="401">
        <f t="shared" ref="K46:W46" si="7">K31+K36+K41+K16+K21+K26</f>
        <v>589067</v>
      </c>
      <c r="L46" s="401">
        <f t="shared" si="7"/>
        <v>138567</v>
      </c>
      <c r="M46" s="401">
        <f t="shared" si="7"/>
        <v>450500</v>
      </c>
      <c r="N46" s="401">
        <f t="shared" si="7"/>
        <v>42802</v>
      </c>
      <c r="O46" s="401">
        <f t="shared" si="7"/>
        <v>0</v>
      </c>
      <c r="P46" s="401">
        <f t="shared" si="7"/>
        <v>0</v>
      </c>
      <c r="Q46" s="401">
        <f t="shared" si="7"/>
        <v>0</v>
      </c>
      <c r="R46" s="401">
        <f t="shared" si="7"/>
        <v>42802</v>
      </c>
      <c r="S46" s="401">
        <f t="shared" si="7"/>
        <v>16302</v>
      </c>
      <c r="T46" s="401">
        <f t="shared" si="7"/>
        <v>26500</v>
      </c>
      <c r="U46" s="401">
        <f t="shared" si="7"/>
        <v>0</v>
      </c>
      <c r="V46" s="401">
        <f t="shared" si="7"/>
        <v>0</v>
      </c>
      <c r="W46" s="401">
        <f t="shared" si="7"/>
        <v>0</v>
      </c>
    </row>
    <row r="47" spans="1:23" s="400" customFormat="1">
      <c r="A47" s="934"/>
      <c r="B47" s="935"/>
      <c r="C47" s="935"/>
      <c r="D47" s="935"/>
      <c r="E47" s="935"/>
      <c r="F47" s="936"/>
      <c r="G47" s="399">
        <f t="shared" si="6"/>
        <v>21896357</v>
      </c>
      <c r="H47" s="399">
        <f t="shared" si="6"/>
        <v>0</v>
      </c>
      <c r="I47" s="905" t="s">
        <v>2</v>
      </c>
      <c r="J47" s="940">
        <f>J44+J46</f>
        <v>9774163</v>
      </c>
      <c r="K47" s="940">
        <f t="shared" ref="K47:W47" si="8">K44+K46</f>
        <v>6705067</v>
      </c>
      <c r="L47" s="940">
        <f t="shared" si="8"/>
        <v>6254567</v>
      </c>
      <c r="M47" s="940">
        <f t="shared" si="8"/>
        <v>450500</v>
      </c>
      <c r="N47" s="940">
        <f t="shared" si="8"/>
        <v>3069096</v>
      </c>
      <c r="O47" s="940">
        <f t="shared" si="8"/>
        <v>1947000</v>
      </c>
      <c r="P47" s="940">
        <f t="shared" si="8"/>
        <v>1186000</v>
      </c>
      <c r="Q47" s="940">
        <f t="shared" si="8"/>
        <v>761000</v>
      </c>
      <c r="R47" s="940">
        <f t="shared" si="8"/>
        <v>1122096</v>
      </c>
      <c r="S47" s="940">
        <f t="shared" si="8"/>
        <v>1095596</v>
      </c>
      <c r="T47" s="940">
        <f t="shared" si="8"/>
        <v>26500</v>
      </c>
      <c r="U47" s="940">
        <f t="shared" si="8"/>
        <v>0</v>
      </c>
      <c r="V47" s="940">
        <f t="shared" si="8"/>
        <v>0</v>
      </c>
      <c r="W47" s="940">
        <f t="shared" si="8"/>
        <v>0</v>
      </c>
    </row>
    <row r="48" spans="1:23" s="400" customFormat="1">
      <c r="A48" s="937"/>
      <c r="B48" s="938"/>
      <c r="C48" s="938"/>
      <c r="D48" s="938"/>
      <c r="E48" s="938"/>
      <c r="F48" s="939"/>
      <c r="G48" s="399">
        <f t="shared" si="6"/>
        <v>0</v>
      </c>
      <c r="H48" s="399">
        <f t="shared" si="6"/>
        <v>0</v>
      </c>
      <c r="I48" s="906"/>
      <c r="J48" s="940"/>
      <c r="K48" s="940"/>
      <c r="L48" s="940"/>
      <c r="M48" s="940"/>
      <c r="N48" s="940"/>
      <c r="O48" s="940"/>
      <c r="P48" s="940"/>
      <c r="Q48" s="940"/>
      <c r="R48" s="940"/>
      <c r="S48" s="940"/>
      <c r="T48" s="940"/>
      <c r="U48" s="940"/>
      <c r="V48" s="940"/>
      <c r="W48" s="940"/>
    </row>
    <row r="50" spans="1:3">
      <c r="A50" s="390" t="s">
        <v>93</v>
      </c>
      <c r="B50" s="391"/>
      <c r="C50" s="391"/>
    </row>
    <row r="51" spans="1:3">
      <c r="A51" s="392" t="s">
        <v>0</v>
      </c>
      <c r="B51" s="382" t="s">
        <v>944</v>
      </c>
      <c r="C51" s="382"/>
    </row>
    <row r="52" spans="1:3">
      <c r="A52" s="392" t="s">
        <v>1</v>
      </c>
      <c r="B52" s="382" t="s">
        <v>616</v>
      </c>
      <c r="C52" s="382"/>
    </row>
    <row r="53" spans="1:3">
      <c r="A53" s="392" t="s">
        <v>2</v>
      </c>
      <c r="B53" s="382" t="s">
        <v>945</v>
      </c>
      <c r="C53" s="382"/>
    </row>
  </sheetData>
  <sheetProtection password="C25B" sheet="1" objects="1" scenarios="1"/>
  <mergeCells count="280">
    <mergeCell ref="P44:P45"/>
    <mergeCell ref="V47:V48"/>
    <mergeCell ref="W47:W48"/>
    <mergeCell ref="P47:P48"/>
    <mergeCell ref="Q47:Q48"/>
    <mergeCell ref="R47:R48"/>
    <mergeCell ref="S47:S48"/>
    <mergeCell ref="T47:T48"/>
    <mergeCell ref="U47:U48"/>
    <mergeCell ref="U44:U45"/>
    <mergeCell ref="V44:V45"/>
    <mergeCell ref="W44:W45"/>
    <mergeCell ref="Q44:Q45"/>
    <mergeCell ref="R44:R45"/>
    <mergeCell ref="S44:S45"/>
    <mergeCell ref="T44:T45"/>
    <mergeCell ref="M42:M43"/>
    <mergeCell ref="N42:N43"/>
    <mergeCell ref="I47:I48"/>
    <mergeCell ref="J47:J48"/>
    <mergeCell ref="K47:K48"/>
    <mergeCell ref="L47:L48"/>
    <mergeCell ref="M47:M48"/>
    <mergeCell ref="N47:N48"/>
    <mergeCell ref="O47:O48"/>
    <mergeCell ref="O44:O45"/>
    <mergeCell ref="N39:N40"/>
    <mergeCell ref="O39:O40"/>
    <mergeCell ref="P39:P40"/>
    <mergeCell ref="Q39:Q40"/>
    <mergeCell ref="U42:U43"/>
    <mergeCell ref="V42:V43"/>
    <mergeCell ref="W42:W43"/>
    <mergeCell ref="A44:F48"/>
    <mergeCell ref="I44:I45"/>
    <mergeCell ref="J44:J45"/>
    <mergeCell ref="K44:K45"/>
    <mergeCell ref="L44:L45"/>
    <mergeCell ref="M44:M45"/>
    <mergeCell ref="N44:N45"/>
    <mergeCell ref="O42:O43"/>
    <mergeCell ref="P42:P43"/>
    <mergeCell ref="Q42:Q43"/>
    <mergeCell ref="R42:R43"/>
    <mergeCell ref="S42:S43"/>
    <mergeCell ref="T42:T43"/>
    <mergeCell ref="I42:I43"/>
    <mergeCell ref="J42:J43"/>
    <mergeCell ref="K42:K43"/>
    <mergeCell ref="L42:L43"/>
    <mergeCell ref="W37:W38"/>
    <mergeCell ref="A39:A43"/>
    <mergeCell ref="B39:B43"/>
    <mergeCell ref="C39:C43"/>
    <mergeCell ref="D39:D43"/>
    <mergeCell ref="E39:E43"/>
    <mergeCell ref="F39:F43"/>
    <mergeCell ref="I39:I40"/>
    <mergeCell ref="J39:J40"/>
    <mergeCell ref="K39:K40"/>
    <mergeCell ref="Q37:Q38"/>
    <mergeCell ref="R37:R38"/>
    <mergeCell ref="S37:S38"/>
    <mergeCell ref="T37:T38"/>
    <mergeCell ref="U37:U38"/>
    <mergeCell ref="V37:V38"/>
    <mergeCell ref="R39:R40"/>
    <mergeCell ref="S39:S40"/>
    <mergeCell ref="T39:T40"/>
    <mergeCell ref="U39:U40"/>
    <mergeCell ref="V39:V40"/>
    <mergeCell ref="W39:W40"/>
    <mergeCell ref="L39:L40"/>
    <mergeCell ref="M39:M40"/>
    <mergeCell ref="M32:M33"/>
    <mergeCell ref="N32:N33"/>
    <mergeCell ref="V34:V35"/>
    <mergeCell ref="W34:W35"/>
    <mergeCell ref="I37:I38"/>
    <mergeCell ref="J37:J38"/>
    <mergeCell ref="K37:K38"/>
    <mergeCell ref="L37:L38"/>
    <mergeCell ref="M37:M38"/>
    <mergeCell ref="N37:N38"/>
    <mergeCell ref="O37:O38"/>
    <mergeCell ref="P37:P38"/>
    <mergeCell ref="P34:P35"/>
    <mergeCell ref="Q34:Q35"/>
    <mergeCell ref="R34:R35"/>
    <mergeCell ref="S34:S35"/>
    <mergeCell ref="T34:T35"/>
    <mergeCell ref="U34:U35"/>
    <mergeCell ref="J34:J35"/>
    <mergeCell ref="K34:K35"/>
    <mergeCell ref="L34:L35"/>
    <mergeCell ref="M34:M35"/>
    <mergeCell ref="N34:N35"/>
    <mergeCell ref="O34:O35"/>
    <mergeCell ref="N29:N30"/>
    <mergeCell ref="O29:O30"/>
    <mergeCell ref="P29:P30"/>
    <mergeCell ref="Q29:Q30"/>
    <mergeCell ref="U32:U33"/>
    <mergeCell ref="V32:V33"/>
    <mergeCell ref="W32:W33"/>
    <mergeCell ref="A34:A38"/>
    <mergeCell ref="B34:B38"/>
    <mergeCell ref="C34:C38"/>
    <mergeCell ref="D34:D38"/>
    <mergeCell ref="E34:E38"/>
    <mergeCell ref="F34:F38"/>
    <mergeCell ref="I34:I35"/>
    <mergeCell ref="O32:O33"/>
    <mergeCell ref="P32:P33"/>
    <mergeCell ref="Q32:Q33"/>
    <mergeCell ref="R32:R33"/>
    <mergeCell ref="S32:S33"/>
    <mergeCell ref="T32:T33"/>
    <mergeCell ref="I32:I33"/>
    <mergeCell ref="J32:J33"/>
    <mergeCell ref="K32:K33"/>
    <mergeCell ref="L32:L33"/>
    <mergeCell ref="W27:W28"/>
    <mergeCell ref="A29:A33"/>
    <mergeCell ref="B29:B33"/>
    <mergeCell ref="C29:C33"/>
    <mergeCell ref="D29:D33"/>
    <mergeCell ref="E29:E33"/>
    <mergeCell ref="F29:F33"/>
    <mergeCell ref="I29:I30"/>
    <mergeCell ref="J29:J30"/>
    <mergeCell ref="K29:K30"/>
    <mergeCell ref="Q27:Q28"/>
    <mergeCell ref="R27:R28"/>
    <mergeCell ref="S27:S28"/>
    <mergeCell ref="T27:T28"/>
    <mergeCell ref="U27:U28"/>
    <mergeCell ref="V27:V28"/>
    <mergeCell ref="R29:R30"/>
    <mergeCell ref="S29:S30"/>
    <mergeCell ref="T29:T30"/>
    <mergeCell ref="U29:U30"/>
    <mergeCell ref="V29:V30"/>
    <mergeCell ref="W29:W30"/>
    <mergeCell ref="L29:L30"/>
    <mergeCell ref="M29:M30"/>
    <mergeCell ref="Q24:Q25"/>
    <mergeCell ref="R24:R25"/>
    <mergeCell ref="S24:S25"/>
    <mergeCell ref="T24:T25"/>
    <mergeCell ref="U24:U25"/>
    <mergeCell ref="J24:J25"/>
    <mergeCell ref="K24:K25"/>
    <mergeCell ref="L24:L25"/>
    <mergeCell ref="M24:M25"/>
    <mergeCell ref="N24:N25"/>
    <mergeCell ref="O24:O25"/>
    <mergeCell ref="I27:I28"/>
    <mergeCell ref="J27:J28"/>
    <mergeCell ref="K27:K28"/>
    <mergeCell ref="L27:L28"/>
    <mergeCell ref="M27:M28"/>
    <mergeCell ref="N27:N28"/>
    <mergeCell ref="O27:O28"/>
    <mergeCell ref="P27:P28"/>
    <mergeCell ref="P24:P25"/>
    <mergeCell ref="U22:U23"/>
    <mergeCell ref="V22:V23"/>
    <mergeCell ref="W22:W23"/>
    <mergeCell ref="A24:A28"/>
    <mergeCell ref="B24:B28"/>
    <mergeCell ref="C24:C28"/>
    <mergeCell ref="D24:D28"/>
    <mergeCell ref="E24:E28"/>
    <mergeCell ref="F24:F28"/>
    <mergeCell ref="I24:I25"/>
    <mergeCell ref="O22:O23"/>
    <mergeCell ref="P22:P23"/>
    <mergeCell ref="Q22:Q23"/>
    <mergeCell ref="R22:R23"/>
    <mergeCell ref="S22:S23"/>
    <mergeCell ref="T22:T23"/>
    <mergeCell ref="I22:I23"/>
    <mergeCell ref="J22:J23"/>
    <mergeCell ref="K22:K23"/>
    <mergeCell ref="L22:L23"/>
    <mergeCell ref="M22:M23"/>
    <mergeCell ref="N22:N23"/>
    <mergeCell ref="V24:V25"/>
    <mergeCell ref="W24:W25"/>
    <mergeCell ref="U19:U20"/>
    <mergeCell ref="V19:V20"/>
    <mergeCell ref="W19:W20"/>
    <mergeCell ref="L19:L20"/>
    <mergeCell ref="M19:M20"/>
    <mergeCell ref="N19:N20"/>
    <mergeCell ref="O19:O20"/>
    <mergeCell ref="P19:P20"/>
    <mergeCell ref="Q19:Q20"/>
    <mergeCell ref="K14:K15"/>
    <mergeCell ref="L14:L15"/>
    <mergeCell ref="M14:M15"/>
    <mergeCell ref="N14:N15"/>
    <mergeCell ref="O14:O15"/>
    <mergeCell ref="W17:W18"/>
    <mergeCell ref="A19:A23"/>
    <mergeCell ref="B19:B23"/>
    <mergeCell ref="C19:C23"/>
    <mergeCell ref="D19:D23"/>
    <mergeCell ref="E19:E23"/>
    <mergeCell ref="F19:F23"/>
    <mergeCell ref="I19:I20"/>
    <mergeCell ref="J19:J20"/>
    <mergeCell ref="K19:K20"/>
    <mergeCell ref="Q17:Q18"/>
    <mergeCell ref="R17:R18"/>
    <mergeCell ref="S17:S18"/>
    <mergeCell ref="T17:T18"/>
    <mergeCell ref="U17:U18"/>
    <mergeCell ref="V17:V18"/>
    <mergeCell ref="R19:R20"/>
    <mergeCell ref="S19:S20"/>
    <mergeCell ref="T19:T20"/>
    <mergeCell ref="A14:A18"/>
    <mergeCell ref="B14:B18"/>
    <mergeCell ref="C14:C18"/>
    <mergeCell ref="D14:D18"/>
    <mergeCell ref="E14:E18"/>
    <mergeCell ref="F14:F18"/>
    <mergeCell ref="I14:I15"/>
    <mergeCell ref="V14:V15"/>
    <mergeCell ref="W14:W15"/>
    <mergeCell ref="I17:I18"/>
    <mergeCell ref="J17:J18"/>
    <mergeCell ref="K17:K18"/>
    <mergeCell ref="L17:L18"/>
    <mergeCell ref="M17:M18"/>
    <mergeCell ref="N17:N18"/>
    <mergeCell ref="O17:O18"/>
    <mergeCell ref="P17:P18"/>
    <mergeCell ref="P14:P15"/>
    <mergeCell ref="Q14:Q15"/>
    <mergeCell ref="R14:R15"/>
    <mergeCell ref="S14:S15"/>
    <mergeCell ref="T14:T15"/>
    <mergeCell ref="U14:U15"/>
    <mergeCell ref="J14:J15"/>
    <mergeCell ref="O11:O12"/>
    <mergeCell ref="P11:P12"/>
    <mergeCell ref="Q11:Q12"/>
    <mergeCell ref="R11:R12"/>
    <mergeCell ref="S11:S12"/>
    <mergeCell ref="T11:T12"/>
    <mergeCell ref="U11:U12"/>
    <mergeCell ref="V11:V12"/>
    <mergeCell ref="W11:W12"/>
    <mergeCell ref="U1:W1"/>
    <mergeCell ref="U2:W2"/>
    <mergeCell ref="U3:W3"/>
    <mergeCell ref="A5:W5"/>
    <mergeCell ref="A7:A12"/>
    <mergeCell ref="B7:B12"/>
    <mergeCell ref="C7:C12"/>
    <mergeCell ref="D7:D12"/>
    <mergeCell ref="E7:E12"/>
    <mergeCell ref="F7:F12"/>
    <mergeCell ref="G7:G8"/>
    <mergeCell ref="H7:H8"/>
    <mergeCell ref="I7:I12"/>
    <mergeCell ref="J7:W8"/>
    <mergeCell ref="J9:J12"/>
    <mergeCell ref="K9:M10"/>
    <mergeCell ref="N9:N12"/>
    <mergeCell ref="O9:W9"/>
    <mergeCell ref="O10:Q10"/>
    <mergeCell ref="R10:T10"/>
    <mergeCell ref="U10:W10"/>
    <mergeCell ref="K11:K12"/>
    <mergeCell ref="L11:L12"/>
    <mergeCell ref="M11:M12"/>
  </mergeCells>
  <printOptions horizontalCentered="1"/>
  <pageMargins left="0.23622047244094491" right="0.19685039370078741" top="0.98425196850393704" bottom="0.74803149606299213" header="0.31496062992125984" footer="0.31496062992125984"/>
  <pageSetup paperSize="9" scale="46" orientation="landscape" copies="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X111"/>
  <sheetViews>
    <sheetView view="pageBreakPreview" topLeftCell="A69" zoomScaleNormal="100" zoomScaleSheetLayoutView="100" workbookViewId="0">
      <selection activeCell="D97" sqref="D97:D101"/>
    </sheetView>
  </sheetViews>
  <sheetFormatPr defaultRowHeight="15"/>
  <cols>
    <col min="1" max="1" width="5.375" style="402" customWidth="1"/>
    <col min="2" max="2" width="13.125" style="402" customWidth="1"/>
    <col min="3" max="3" width="43.875" style="402" customWidth="1"/>
    <col min="4" max="4" width="11.625" style="402" customWidth="1"/>
    <col min="5" max="5" width="10.375" style="402" customWidth="1"/>
    <col min="6" max="6" width="11" style="402" customWidth="1"/>
    <col min="7" max="8" width="12.125" style="402" customWidth="1"/>
    <col min="9" max="9" width="4" style="402" customWidth="1"/>
    <col min="10" max="10" width="12.875" style="402" customWidth="1"/>
    <col min="11" max="12" width="12.125" style="402" customWidth="1"/>
    <col min="13" max="13" width="11.375" style="402" customWidth="1"/>
    <col min="14" max="15" width="11.875" style="402" customWidth="1"/>
    <col min="16" max="16" width="11.75" style="402" customWidth="1"/>
    <col min="17" max="17" width="11.375" style="402" customWidth="1"/>
    <col min="18" max="18" width="11.875" style="402" customWidth="1"/>
    <col min="19" max="19" width="11.375" style="402" customWidth="1"/>
    <col min="20" max="20" width="10.375" style="402" customWidth="1"/>
    <col min="21" max="21" width="12.875" style="402" customWidth="1"/>
    <col min="22" max="22" width="10.875" style="402" customWidth="1"/>
    <col min="23" max="23" width="10.75" style="402" customWidth="1"/>
    <col min="24" max="257" width="9" style="402"/>
    <col min="258" max="258" width="5.375" style="402" customWidth="1"/>
    <col min="259" max="259" width="13.125" style="402" customWidth="1"/>
    <col min="260" max="260" width="43.875" style="402" customWidth="1"/>
    <col min="261" max="261" width="11.625" style="402" customWidth="1"/>
    <col min="262" max="262" width="10.375" style="402" customWidth="1"/>
    <col min="263" max="263" width="11" style="402" customWidth="1"/>
    <col min="264" max="265" width="12.125" style="402" customWidth="1"/>
    <col min="266" max="266" width="12.875" style="402" customWidth="1"/>
    <col min="267" max="268" width="12.125" style="402" customWidth="1"/>
    <col min="269" max="269" width="11.375" style="402" customWidth="1"/>
    <col min="270" max="271" width="11.875" style="402" customWidth="1"/>
    <col min="272" max="272" width="11.75" style="402" customWidth="1"/>
    <col min="273" max="273" width="11.375" style="402" customWidth="1"/>
    <col min="274" max="274" width="11.875" style="402" customWidth="1"/>
    <col min="275" max="275" width="11.375" style="402" customWidth="1"/>
    <col min="276" max="276" width="10.375" style="402" customWidth="1"/>
    <col min="277" max="277" width="12.875" style="402" customWidth="1"/>
    <col min="278" max="278" width="11.75" style="402" customWidth="1"/>
    <col min="279" max="279" width="11" style="402" customWidth="1"/>
    <col min="280" max="513" width="9" style="402"/>
    <col min="514" max="514" width="5.375" style="402" customWidth="1"/>
    <col min="515" max="515" width="13.125" style="402" customWidth="1"/>
    <col min="516" max="516" width="43.875" style="402" customWidth="1"/>
    <col min="517" max="517" width="11.625" style="402" customWidth="1"/>
    <col min="518" max="518" width="10.375" style="402" customWidth="1"/>
    <col min="519" max="519" width="11" style="402" customWidth="1"/>
    <col min="520" max="521" width="12.125" style="402" customWidth="1"/>
    <col min="522" max="522" width="12.875" style="402" customWidth="1"/>
    <col min="523" max="524" width="12.125" style="402" customWidth="1"/>
    <col min="525" max="525" width="11.375" style="402" customWidth="1"/>
    <col min="526" max="527" width="11.875" style="402" customWidth="1"/>
    <col min="528" max="528" width="11.75" style="402" customWidth="1"/>
    <col min="529" max="529" width="11.375" style="402" customWidth="1"/>
    <col min="530" max="530" width="11.875" style="402" customWidth="1"/>
    <col min="531" max="531" width="11.375" style="402" customWidth="1"/>
    <col min="532" max="532" width="10.375" style="402" customWidth="1"/>
    <col min="533" max="533" width="12.875" style="402" customWidth="1"/>
    <col min="534" max="534" width="11.75" style="402" customWidth="1"/>
    <col min="535" max="535" width="11" style="402" customWidth="1"/>
    <col min="536" max="769" width="9" style="402"/>
    <col min="770" max="770" width="5.375" style="402" customWidth="1"/>
    <col min="771" max="771" width="13.125" style="402" customWidth="1"/>
    <col min="772" max="772" width="43.875" style="402" customWidth="1"/>
    <col min="773" max="773" width="11.625" style="402" customWidth="1"/>
    <col min="774" max="774" width="10.375" style="402" customWidth="1"/>
    <col min="775" max="775" width="11" style="402" customWidth="1"/>
    <col min="776" max="777" width="12.125" style="402" customWidth="1"/>
    <col min="778" max="778" width="12.875" style="402" customWidth="1"/>
    <col min="779" max="780" width="12.125" style="402" customWidth="1"/>
    <col min="781" max="781" width="11.375" style="402" customWidth="1"/>
    <col min="782" max="783" width="11.875" style="402" customWidth="1"/>
    <col min="784" max="784" width="11.75" style="402" customWidth="1"/>
    <col min="785" max="785" width="11.375" style="402" customWidth="1"/>
    <col min="786" max="786" width="11.875" style="402" customWidth="1"/>
    <col min="787" max="787" width="11.375" style="402" customWidth="1"/>
    <col min="788" max="788" width="10.375" style="402" customWidth="1"/>
    <col min="789" max="789" width="12.875" style="402" customWidth="1"/>
    <col min="790" max="790" width="11.75" style="402" customWidth="1"/>
    <col min="791" max="791" width="11" style="402" customWidth="1"/>
    <col min="792" max="1025" width="9" style="402"/>
    <col min="1026" max="1026" width="5.375" style="402" customWidth="1"/>
    <col min="1027" max="1027" width="13.125" style="402" customWidth="1"/>
    <col min="1028" max="1028" width="43.875" style="402" customWidth="1"/>
    <col min="1029" max="1029" width="11.625" style="402" customWidth="1"/>
    <col min="1030" max="1030" width="10.375" style="402" customWidth="1"/>
    <col min="1031" max="1031" width="11" style="402" customWidth="1"/>
    <col min="1032" max="1033" width="12.125" style="402" customWidth="1"/>
    <col min="1034" max="1034" width="12.875" style="402" customWidth="1"/>
    <col min="1035" max="1036" width="12.125" style="402" customWidth="1"/>
    <col min="1037" max="1037" width="11.375" style="402" customWidth="1"/>
    <col min="1038" max="1039" width="11.875" style="402" customWidth="1"/>
    <col min="1040" max="1040" width="11.75" style="402" customWidth="1"/>
    <col min="1041" max="1041" width="11.375" style="402" customWidth="1"/>
    <col min="1042" max="1042" width="11.875" style="402" customWidth="1"/>
    <col min="1043" max="1043" width="11.375" style="402" customWidth="1"/>
    <col min="1044" max="1044" width="10.375" style="402" customWidth="1"/>
    <col min="1045" max="1045" width="12.875" style="402" customWidth="1"/>
    <col min="1046" max="1046" width="11.75" style="402" customWidth="1"/>
    <col min="1047" max="1047" width="11" style="402" customWidth="1"/>
    <col min="1048" max="1281" width="9" style="402"/>
    <col min="1282" max="1282" width="5.375" style="402" customWidth="1"/>
    <col min="1283" max="1283" width="13.125" style="402" customWidth="1"/>
    <col min="1284" max="1284" width="43.875" style="402" customWidth="1"/>
    <col min="1285" max="1285" width="11.625" style="402" customWidth="1"/>
    <col min="1286" max="1286" width="10.375" style="402" customWidth="1"/>
    <col min="1287" max="1287" width="11" style="402" customWidth="1"/>
    <col min="1288" max="1289" width="12.125" style="402" customWidth="1"/>
    <col min="1290" max="1290" width="12.875" style="402" customWidth="1"/>
    <col min="1291" max="1292" width="12.125" style="402" customWidth="1"/>
    <col min="1293" max="1293" width="11.375" style="402" customWidth="1"/>
    <col min="1294" max="1295" width="11.875" style="402" customWidth="1"/>
    <col min="1296" max="1296" width="11.75" style="402" customWidth="1"/>
    <col min="1297" max="1297" width="11.375" style="402" customWidth="1"/>
    <col min="1298" max="1298" width="11.875" style="402" customWidth="1"/>
    <col min="1299" max="1299" width="11.375" style="402" customWidth="1"/>
    <col min="1300" max="1300" width="10.375" style="402" customWidth="1"/>
    <col min="1301" max="1301" width="12.875" style="402" customWidth="1"/>
    <col min="1302" max="1302" width="11.75" style="402" customWidth="1"/>
    <col min="1303" max="1303" width="11" style="402" customWidth="1"/>
    <col min="1304" max="1537" width="9" style="402"/>
    <col min="1538" max="1538" width="5.375" style="402" customWidth="1"/>
    <col min="1539" max="1539" width="13.125" style="402" customWidth="1"/>
    <col min="1540" max="1540" width="43.875" style="402" customWidth="1"/>
    <col min="1541" max="1541" width="11.625" style="402" customWidth="1"/>
    <col min="1542" max="1542" width="10.375" style="402" customWidth="1"/>
    <col min="1543" max="1543" width="11" style="402" customWidth="1"/>
    <col min="1544" max="1545" width="12.125" style="402" customWidth="1"/>
    <col min="1546" max="1546" width="12.875" style="402" customWidth="1"/>
    <col min="1547" max="1548" width="12.125" style="402" customWidth="1"/>
    <col min="1549" max="1549" width="11.375" style="402" customWidth="1"/>
    <col min="1550" max="1551" width="11.875" style="402" customWidth="1"/>
    <col min="1552" max="1552" width="11.75" style="402" customWidth="1"/>
    <col min="1553" max="1553" width="11.375" style="402" customWidth="1"/>
    <col min="1554" max="1554" width="11.875" style="402" customWidth="1"/>
    <col min="1555" max="1555" width="11.375" style="402" customWidth="1"/>
    <col min="1556" max="1556" width="10.375" style="402" customWidth="1"/>
    <col min="1557" max="1557" width="12.875" style="402" customWidth="1"/>
    <col min="1558" max="1558" width="11.75" style="402" customWidth="1"/>
    <col min="1559" max="1559" width="11" style="402" customWidth="1"/>
    <col min="1560" max="1793" width="9" style="402"/>
    <col min="1794" max="1794" width="5.375" style="402" customWidth="1"/>
    <col min="1795" max="1795" width="13.125" style="402" customWidth="1"/>
    <col min="1796" max="1796" width="43.875" style="402" customWidth="1"/>
    <col min="1797" max="1797" width="11.625" style="402" customWidth="1"/>
    <col min="1798" max="1798" width="10.375" style="402" customWidth="1"/>
    <col min="1799" max="1799" width="11" style="402" customWidth="1"/>
    <col min="1800" max="1801" width="12.125" style="402" customWidth="1"/>
    <col min="1802" max="1802" width="12.875" style="402" customWidth="1"/>
    <col min="1803" max="1804" width="12.125" style="402" customWidth="1"/>
    <col min="1805" max="1805" width="11.375" style="402" customWidth="1"/>
    <col min="1806" max="1807" width="11.875" style="402" customWidth="1"/>
    <col min="1808" max="1808" width="11.75" style="402" customWidth="1"/>
    <col min="1809" max="1809" width="11.375" style="402" customWidth="1"/>
    <col min="1810" max="1810" width="11.875" style="402" customWidth="1"/>
    <col min="1811" max="1811" width="11.375" style="402" customWidth="1"/>
    <col min="1812" max="1812" width="10.375" style="402" customWidth="1"/>
    <col min="1813" max="1813" width="12.875" style="402" customWidth="1"/>
    <col min="1814" max="1814" width="11.75" style="402" customWidth="1"/>
    <col min="1815" max="1815" width="11" style="402" customWidth="1"/>
    <col min="1816" max="2049" width="9" style="402"/>
    <col min="2050" max="2050" width="5.375" style="402" customWidth="1"/>
    <col min="2051" max="2051" width="13.125" style="402" customWidth="1"/>
    <col min="2052" max="2052" width="43.875" style="402" customWidth="1"/>
    <col min="2053" max="2053" width="11.625" style="402" customWidth="1"/>
    <col min="2054" max="2054" width="10.375" style="402" customWidth="1"/>
    <col min="2055" max="2055" width="11" style="402" customWidth="1"/>
    <col min="2056" max="2057" width="12.125" style="402" customWidth="1"/>
    <col min="2058" max="2058" width="12.875" style="402" customWidth="1"/>
    <col min="2059" max="2060" width="12.125" style="402" customWidth="1"/>
    <col min="2061" max="2061" width="11.375" style="402" customWidth="1"/>
    <col min="2062" max="2063" width="11.875" style="402" customWidth="1"/>
    <col min="2064" max="2064" width="11.75" style="402" customWidth="1"/>
    <col min="2065" max="2065" width="11.375" style="402" customWidth="1"/>
    <col min="2066" max="2066" width="11.875" style="402" customWidth="1"/>
    <col min="2067" max="2067" width="11.375" style="402" customWidth="1"/>
    <col min="2068" max="2068" width="10.375" style="402" customWidth="1"/>
    <col min="2069" max="2069" width="12.875" style="402" customWidth="1"/>
    <col min="2070" max="2070" width="11.75" style="402" customWidth="1"/>
    <col min="2071" max="2071" width="11" style="402" customWidth="1"/>
    <col min="2072" max="2305" width="9" style="402"/>
    <col min="2306" max="2306" width="5.375" style="402" customWidth="1"/>
    <col min="2307" max="2307" width="13.125" style="402" customWidth="1"/>
    <col min="2308" max="2308" width="43.875" style="402" customWidth="1"/>
    <col min="2309" max="2309" width="11.625" style="402" customWidth="1"/>
    <col min="2310" max="2310" width="10.375" style="402" customWidth="1"/>
    <col min="2311" max="2311" width="11" style="402" customWidth="1"/>
    <col min="2312" max="2313" width="12.125" style="402" customWidth="1"/>
    <col min="2314" max="2314" width="12.875" style="402" customWidth="1"/>
    <col min="2315" max="2316" width="12.125" style="402" customWidth="1"/>
    <col min="2317" max="2317" width="11.375" style="402" customWidth="1"/>
    <col min="2318" max="2319" width="11.875" style="402" customWidth="1"/>
    <col min="2320" max="2320" width="11.75" style="402" customWidth="1"/>
    <col min="2321" max="2321" width="11.375" style="402" customWidth="1"/>
    <col min="2322" max="2322" width="11.875" style="402" customWidth="1"/>
    <col min="2323" max="2323" width="11.375" style="402" customWidth="1"/>
    <col min="2324" max="2324" width="10.375" style="402" customWidth="1"/>
    <col min="2325" max="2325" width="12.875" style="402" customWidth="1"/>
    <col min="2326" max="2326" width="11.75" style="402" customWidth="1"/>
    <col min="2327" max="2327" width="11" style="402" customWidth="1"/>
    <col min="2328" max="2561" width="9" style="402"/>
    <col min="2562" max="2562" width="5.375" style="402" customWidth="1"/>
    <col min="2563" max="2563" width="13.125" style="402" customWidth="1"/>
    <col min="2564" max="2564" width="43.875" style="402" customWidth="1"/>
    <col min="2565" max="2565" width="11.625" style="402" customWidth="1"/>
    <col min="2566" max="2566" width="10.375" style="402" customWidth="1"/>
    <col min="2567" max="2567" width="11" style="402" customWidth="1"/>
    <col min="2568" max="2569" width="12.125" style="402" customWidth="1"/>
    <col min="2570" max="2570" width="12.875" style="402" customWidth="1"/>
    <col min="2571" max="2572" width="12.125" style="402" customWidth="1"/>
    <col min="2573" max="2573" width="11.375" style="402" customWidth="1"/>
    <col min="2574" max="2575" width="11.875" style="402" customWidth="1"/>
    <col min="2576" max="2576" width="11.75" style="402" customWidth="1"/>
    <col min="2577" max="2577" width="11.375" style="402" customWidth="1"/>
    <col min="2578" max="2578" width="11.875" style="402" customWidth="1"/>
    <col min="2579" max="2579" width="11.375" style="402" customWidth="1"/>
    <col min="2580" max="2580" width="10.375" style="402" customWidth="1"/>
    <col min="2581" max="2581" width="12.875" style="402" customWidth="1"/>
    <col min="2582" max="2582" width="11.75" style="402" customWidth="1"/>
    <col min="2583" max="2583" width="11" style="402" customWidth="1"/>
    <col min="2584" max="2817" width="9" style="402"/>
    <col min="2818" max="2818" width="5.375" style="402" customWidth="1"/>
    <col min="2819" max="2819" width="13.125" style="402" customWidth="1"/>
    <col min="2820" max="2820" width="43.875" style="402" customWidth="1"/>
    <col min="2821" max="2821" width="11.625" style="402" customWidth="1"/>
    <col min="2822" max="2822" width="10.375" style="402" customWidth="1"/>
    <col min="2823" max="2823" width="11" style="402" customWidth="1"/>
    <col min="2824" max="2825" width="12.125" style="402" customWidth="1"/>
    <col min="2826" max="2826" width="12.875" style="402" customWidth="1"/>
    <col min="2827" max="2828" width="12.125" style="402" customWidth="1"/>
    <col min="2829" max="2829" width="11.375" style="402" customWidth="1"/>
    <col min="2830" max="2831" width="11.875" style="402" customWidth="1"/>
    <col min="2832" max="2832" width="11.75" style="402" customWidth="1"/>
    <col min="2833" max="2833" width="11.375" style="402" customWidth="1"/>
    <col min="2834" max="2834" width="11.875" style="402" customWidth="1"/>
    <col min="2835" max="2835" width="11.375" style="402" customWidth="1"/>
    <col min="2836" max="2836" width="10.375" style="402" customWidth="1"/>
    <col min="2837" max="2837" width="12.875" style="402" customWidth="1"/>
    <col min="2838" max="2838" width="11.75" style="402" customWidth="1"/>
    <col min="2839" max="2839" width="11" style="402" customWidth="1"/>
    <col min="2840" max="3073" width="9" style="402"/>
    <col min="3074" max="3074" width="5.375" style="402" customWidth="1"/>
    <col min="3075" max="3075" width="13.125" style="402" customWidth="1"/>
    <col min="3076" max="3076" width="43.875" style="402" customWidth="1"/>
    <col min="3077" max="3077" width="11.625" style="402" customWidth="1"/>
    <col min="3078" max="3078" width="10.375" style="402" customWidth="1"/>
    <col min="3079" max="3079" width="11" style="402" customWidth="1"/>
    <col min="3080" max="3081" width="12.125" style="402" customWidth="1"/>
    <col min="3082" max="3082" width="12.875" style="402" customWidth="1"/>
    <col min="3083" max="3084" width="12.125" style="402" customWidth="1"/>
    <col min="3085" max="3085" width="11.375" style="402" customWidth="1"/>
    <col min="3086" max="3087" width="11.875" style="402" customWidth="1"/>
    <col min="3088" max="3088" width="11.75" style="402" customWidth="1"/>
    <col min="3089" max="3089" width="11.375" style="402" customWidth="1"/>
    <col min="3090" max="3090" width="11.875" style="402" customWidth="1"/>
    <col min="3091" max="3091" width="11.375" style="402" customWidth="1"/>
    <col min="3092" max="3092" width="10.375" style="402" customWidth="1"/>
    <col min="3093" max="3093" width="12.875" style="402" customWidth="1"/>
    <col min="3094" max="3094" width="11.75" style="402" customWidth="1"/>
    <col min="3095" max="3095" width="11" style="402" customWidth="1"/>
    <col min="3096" max="3329" width="9" style="402"/>
    <col min="3330" max="3330" width="5.375" style="402" customWidth="1"/>
    <col min="3331" max="3331" width="13.125" style="402" customWidth="1"/>
    <col min="3332" max="3332" width="43.875" style="402" customWidth="1"/>
    <col min="3333" max="3333" width="11.625" style="402" customWidth="1"/>
    <col min="3334" max="3334" width="10.375" style="402" customWidth="1"/>
    <col min="3335" max="3335" width="11" style="402" customWidth="1"/>
    <col min="3336" max="3337" width="12.125" style="402" customWidth="1"/>
    <col min="3338" max="3338" width="12.875" style="402" customWidth="1"/>
    <col min="3339" max="3340" width="12.125" style="402" customWidth="1"/>
    <col min="3341" max="3341" width="11.375" style="402" customWidth="1"/>
    <col min="3342" max="3343" width="11.875" style="402" customWidth="1"/>
    <col min="3344" max="3344" width="11.75" style="402" customWidth="1"/>
    <col min="3345" max="3345" width="11.375" style="402" customWidth="1"/>
    <col min="3346" max="3346" width="11.875" style="402" customWidth="1"/>
    <col min="3347" max="3347" width="11.375" style="402" customWidth="1"/>
    <col min="3348" max="3348" width="10.375" style="402" customWidth="1"/>
    <col min="3349" max="3349" width="12.875" style="402" customWidth="1"/>
    <col min="3350" max="3350" width="11.75" style="402" customWidth="1"/>
    <col min="3351" max="3351" width="11" style="402" customWidth="1"/>
    <col min="3352" max="3585" width="9" style="402"/>
    <col min="3586" max="3586" width="5.375" style="402" customWidth="1"/>
    <col min="3587" max="3587" width="13.125" style="402" customWidth="1"/>
    <col min="3588" max="3588" width="43.875" style="402" customWidth="1"/>
    <col min="3589" max="3589" width="11.625" style="402" customWidth="1"/>
    <col min="3590" max="3590" width="10.375" style="402" customWidth="1"/>
    <col min="3591" max="3591" width="11" style="402" customWidth="1"/>
    <col min="3592" max="3593" width="12.125" style="402" customWidth="1"/>
    <col min="3594" max="3594" width="12.875" style="402" customWidth="1"/>
    <col min="3595" max="3596" width="12.125" style="402" customWidth="1"/>
    <col min="3597" max="3597" width="11.375" style="402" customWidth="1"/>
    <col min="3598" max="3599" width="11.875" style="402" customWidth="1"/>
    <col min="3600" max="3600" width="11.75" style="402" customWidth="1"/>
    <col min="3601" max="3601" width="11.375" style="402" customWidth="1"/>
    <col min="3602" max="3602" width="11.875" style="402" customWidth="1"/>
    <col min="3603" max="3603" width="11.375" style="402" customWidth="1"/>
    <col min="3604" max="3604" width="10.375" style="402" customWidth="1"/>
    <col min="3605" max="3605" width="12.875" style="402" customWidth="1"/>
    <col min="3606" max="3606" width="11.75" style="402" customWidth="1"/>
    <col min="3607" max="3607" width="11" style="402" customWidth="1"/>
    <col min="3608" max="3841" width="9" style="402"/>
    <col min="3842" max="3842" width="5.375" style="402" customWidth="1"/>
    <col min="3843" max="3843" width="13.125" style="402" customWidth="1"/>
    <col min="3844" max="3844" width="43.875" style="402" customWidth="1"/>
    <col min="3845" max="3845" width="11.625" style="402" customWidth="1"/>
    <col min="3846" max="3846" width="10.375" style="402" customWidth="1"/>
    <col min="3847" max="3847" width="11" style="402" customWidth="1"/>
    <col min="3848" max="3849" width="12.125" style="402" customWidth="1"/>
    <col min="3850" max="3850" width="12.875" style="402" customWidth="1"/>
    <col min="3851" max="3852" width="12.125" style="402" customWidth="1"/>
    <col min="3853" max="3853" width="11.375" style="402" customWidth="1"/>
    <col min="3854" max="3855" width="11.875" style="402" customWidth="1"/>
    <col min="3856" max="3856" width="11.75" style="402" customWidth="1"/>
    <col min="3857" max="3857" width="11.375" style="402" customWidth="1"/>
    <col min="3858" max="3858" width="11.875" style="402" customWidth="1"/>
    <col min="3859" max="3859" width="11.375" style="402" customWidth="1"/>
    <col min="3860" max="3860" width="10.375" style="402" customWidth="1"/>
    <col min="3861" max="3861" width="12.875" style="402" customWidth="1"/>
    <col min="3862" max="3862" width="11.75" style="402" customWidth="1"/>
    <col min="3863" max="3863" width="11" style="402" customWidth="1"/>
    <col min="3864" max="4097" width="9" style="402"/>
    <col min="4098" max="4098" width="5.375" style="402" customWidth="1"/>
    <col min="4099" max="4099" width="13.125" style="402" customWidth="1"/>
    <col min="4100" max="4100" width="43.875" style="402" customWidth="1"/>
    <col min="4101" max="4101" width="11.625" style="402" customWidth="1"/>
    <col min="4102" max="4102" width="10.375" style="402" customWidth="1"/>
    <col min="4103" max="4103" width="11" style="402" customWidth="1"/>
    <col min="4104" max="4105" width="12.125" style="402" customWidth="1"/>
    <col min="4106" max="4106" width="12.875" style="402" customWidth="1"/>
    <col min="4107" max="4108" width="12.125" style="402" customWidth="1"/>
    <col min="4109" max="4109" width="11.375" style="402" customWidth="1"/>
    <col min="4110" max="4111" width="11.875" style="402" customWidth="1"/>
    <col min="4112" max="4112" width="11.75" style="402" customWidth="1"/>
    <col min="4113" max="4113" width="11.375" style="402" customWidth="1"/>
    <col min="4114" max="4114" width="11.875" style="402" customWidth="1"/>
    <col min="4115" max="4115" width="11.375" style="402" customWidth="1"/>
    <col min="4116" max="4116" width="10.375" style="402" customWidth="1"/>
    <col min="4117" max="4117" width="12.875" style="402" customWidth="1"/>
    <col min="4118" max="4118" width="11.75" style="402" customWidth="1"/>
    <col min="4119" max="4119" width="11" style="402" customWidth="1"/>
    <col min="4120" max="4353" width="9" style="402"/>
    <col min="4354" max="4354" width="5.375" style="402" customWidth="1"/>
    <col min="4355" max="4355" width="13.125" style="402" customWidth="1"/>
    <col min="4356" max="4356" width="43.875" style="402" customWidth="1"/>
    <col min="4357" max="4357" width="11.625" style="402" customWidth="1"/>
    <col min="4358" max="4358" width="10.375" style="402" customWidth="1"/>
    <col min="4359" max="4359" width="11" style="402" customWidth="1"/>
    <col min="4360" max="4361" width="12.125" style="402" customWidth="1"/>
    <col min="4362" max="4362" width="12.875" style="402" customWidth="1"/>
    <col min="4363" max="4364" width="12.125" style="402" customWidth="1"/>
    <col min="4365" max="4365" width="11.375" style="402" customWidth="1"/>
    <col min="4366" max="4367" width="11.875" style="402" customWidth="1"/>
    <col min="4368" max="4368" width="11.75" style="402" customWidth="1"/>
    <col min="4369" max="4369" width="11.375" style="402" customWidth="1"/>
    <col min="4370" max="4370" width="11.875" style="402" customWidth="1"/>
    <col min="4371" max="4371" width="11.375" style="402" customWidth="1"/>
    <col min="4372" max="4372" width="10.375" style="402" customWidth="1"/>
    <col min="4373" max="4373" width="12.875" style="402" customWidth="1"/>
    <col min="4374" max="4374" width="11.75" style="402" customWidth="1"/>
    <col min="4375" max="4375" width="11" style="402" customWidth="1"/>
    <col min="4376" max="4609" width="9" style="402"/>
    <col min="4610" max="4610" width="5.375" style="402" customWidth="1"/>
    <col min="4611" max="4611" width="13.125" style="402" customWidth="1"/>
    <col min="4612" max="4612" width="43.875" style="402" customWidth="1"/>
    <col min="4613" max="4613" width="11.625" style="402" customWidth="1"/>
    <col min="4614" max="4614" width="10.375" style="402" customWidth="1"/>
    <col min="4615" max="4615" width="11" style="402" customWidth="1"/>
    <col min="4616" max="4617" width="12.125" style="402" customWidth="1"/>
    <col min="4618" max="4618" width="12.875" style="402" customWidth="1"/>
    <col min="4619" max="4620" width="12.125" style="402" customWidth="1"/>
    <col min="4621" max="4621" width="11.375" style="402" customWidth="1"/>
    <col min="4622" max="4623" width="11.875" style="402" customWidth="1"/>
    <col min="4624" max="4624" width="11.75" style="402" customWidth="1"/>
    <col min="4625" max="4625" width="11.375" style="402" customWidth="1"/>
    <col min="4626" max="4626" width="11.875" style="402" customWidth="1"/>
    <col min="4627" max="4627" width="11.375" style="402" customWidth="1"/>
    <col min="4628" max="4628" width="10.375" style="402" customWidth="1"/>
    <col min="4629" max="4629" width="12.875" style="402" customWidth="1"/>
    <col min="4630" max="4630" width="11.75" style="402" customWidth="1"/>
    <col min="4631" max="4631" width="11" style="402" customWidth="1"/>
    <col min="4632" max="4865" width="9" style="402"/>
    <col min="4866" max="4866" width="5.375" style="402" customWidth="1"/>
    <col min="4867" max="4867" width="13.125" style="402" customWidth="1"/>
    <col min="4868" max="4868" width="43.875" style="402" customWidth="1"/>
    <col min="4869" max="4869" width="11.625" style="402" customWidth="1"/>
    <col min="4870" max="4870" width="10.375" style="402" customWidth="1"/>
    <col min="4871" max="4871" width="11" style="402" customWidth="1"/>
    <col min="4872" max="4873" width="12.125" style="402" customWidth="1"/>
    <col min="4874" max="4874" width="12.875" style="402" customWidth="1"/>
    <col min="4875" max="4876" width="12.125" style="402" customWidth="1"/>
    <col min="4877" max="4877" width="11.375" style="402" customWidth="1"/>
    <col min="4878" max="4879" width="11.875" style="402" customWidth="1"/>
    <col min="4880" max="4880" width="11.75" style="402" customWidth="1"/>
    <col min="4881" max="4881" width="11.375" style="402" customWidth="1"/>
    <col min="4882" max="4882" width="11.875" style="402" customWidth="1"/>
    <col min="4883" max="4883" width="11.375" style="402" customWidth="1"/>
    <col min="4884" max="4884" width="10.375" style="402" customWidth="1"/>
    <col min="4885" max="4885" width="12.875" style="402" customWidth="1"/>
    <col min="4886" max="4886" width="11.75" style="402" customWidth="1"/>
    <col min="4887" max="4887" width="11" style="402" customWidth="1"/>
    <col min="4888" max="5121" width="9" style="402"/>
    <col min="5122" max="5122" width="5.375" style="402" customWidth="1"/>
    <col min="5123" max="5123" width="13.125" style="402" customWidth="1"/>
    <col min="5124" max="5124" width="43.875" style="402" customWidth="1"/>
    <col min="5125" max="5125" width="11.625" style="402" customWidth="1"/>
    <col min="5126" max="5126" width="10.375" style="402" customWidth="1"/>
    <col min="5127" max="5127" width="11" style="402" customWidth="1"/>
    <col min="5128" max="5129" width="12.125" style="402" customWidth="1"/>
    <col min="5130" max="5130" width="12.875" style="402" customWidth="1"/>
    <col min="5131" max="5132" width="12.125" style="402" customWidth="1"/>
    <col min="5133" max="5133" width="11.375" style="402" customWidth="1"/>
    <col min="5134" max="5135" width="11.875" style="402" customWidth="1"/>
    <col min="5136" max="5136" width="11.75" style="402" customWidth="1"/>
    <col min="5137" max="5137" width="11.375" style="402" customWidth="1"/>
    <col min="5138" max="5138" width="11.875" style="402" customWidth="1"/>
    <col min="5139" max="5139" width="11.375" style="402" customWidth="1"/>
    <col min="5140" max="5140" width="10.375" style="402" customWidth="1"/>
    <col min="5141" max="5141" width="12.875" style="402" customWidth="1"/>
    <col min="5142" max="5142" width="11.75" style="402" customWidth="1"/>
    <col min="5143" max="5143" width="11" style="402" customWidth="1"/>
    <col min="5144" max="5377" width="9" style="402"/>
    <col min="5378" max="5378" width="5.375" style="402" customWidth="1"/>
    <col min="5379" max="5379" width="13.125" style="402" customWidth="1"/>
    <col min="5380" max="5380" width="43.875" style="402" customWidth="1"/>
    <col min="5381" max="5381" width="11.625" style="402" customWidth="1"/>
    <col min="5382" max="5382" width="10.375" style="402" customWidth="1"/>
    <col min="5383" max="5383" width="11" style="402" customWidth="1"/>
    <col min="5384" max="5385" width="12.125" style="402" customWidth="1"/>
    <col min="5386" max="5386" width="12.875" style="402" customWidth="1"/>
    <col min="5387" max="5388" width="12.125" style="402" customWidth="1"/>
    <col min="5389" max="5389" width="11.375" style="402" customWidth="1"/>
    <col min="5390" max="5391" width="11.875" style="402" customWidth="1"/>
    <col min="5392" max="5392" width="11.75" style="402" customWidth="1"/>
    <col min="5393" max="5393" width="11.375" style="402" customWidth="1"/>
    <col min="5394" max="5394" width="11.875" style="402" customWidth="1"/>
    <col min="5395" max="5395" width="11.375" style="402" customWidth="1"/>
    <col min="5396" max="5396" width="10.375" style="402" customWidth="1"/>
    <col min="5397" max="5397" width="12.875" style="402" customWidth="1"/>
    <col min="5398" max="5398" width="11.75" style="402" customWidth="1"/>
    <col min="5399" max="5399" width="11" style="402" customWidth="1"/>
    <col min="5400" max="5633" width="9" style="402"/>
    <col min="5634" max="5634" width="5.375" style="402" customWidth="1"/>
    <col min="5635" max="5635" width="13.125" style="402" customWidth="1"/>
    <col min="5636" max="5636" width="43.875" style="402" customWidth="1"/>
    <col min="5637" max="5637" width="11.625" style="402" customWidth="1"/>
    <col min="5638" max="5638" width="10.375" style="402" customWidth="1"/>
    <col min="5639" max="5639" width="11" style="402" customWidth="1"/>
    <col min="5640" max="5641" width="12.125" style="402" customWidth="1"/>
    <col min="5642" max="5642" width="12.875" style="402" customWidth="1"/>
    <col min="5643" max="5644" width="12.125" style="402" customWidth="1"/>
    <col min="5645" max="5645" width="11.375" style="402" customWidth="1"/>
    <col min="5646" max="5647" width="11.875" style="402" customWidth="1"/>
    <col min="5648" max="5648" width="11.75" style="402" customWidth="1"/>
    <col min="5649" max="5649" width="11.375" style="402" customWidth="1"/>
    <col min="5650" max="5650" width="11.875" style="402" customWidth="1"/>
    <col min="5651" max="5651" width="11.375" style="402" customWidth="1"/>
    <col min="5652" max="5652" width="10.375" style="402" customWidth="1"/>
    <col min="5653" max="5653" width="12.875" style="402" customWidth="1"/>
    <col min="5654" max="5654" width="11.75" style="402" customWidth="1"/>
    <col min="5655" max="5655" width="11" style="402" customWidth="1"/>
    <col min="5656" max="5889" width="9" style="402"/>
    <col min="5890" max="5890" width="5.375" style="402" customWidth="1"/>
    <col min="5891" max="5891" width="13.125" style="402" customWidth="1"/>
    <col min="5892" max="5892" width="43.875" style="402" customWidth="1"/>
    <col min="5893" max="5893" width="11.625" style="402" customWidth="1"/>
    <col min="5894" max="5894" width="10.375" style="402" customWidth="1"/>
    <col min="5895" max="5895" width="11" style="402" customWidth="1"/>
    <col min="5896" max="5897" width="12.125" style="402" customWidth="1"/>
    <col min="5898" max="5898" width="12.875" style="402" customWidth="1"/>
    <col min="5899" max="5900" width="12.125" style="402" customWidth="1"/>
    <col min="5901" max="5901" width="11.375" style="402" customWidth="1"/>
    <col min="5902" max="5903" width="11.875" style="402" customWidth="1"/>
    <col min="5904" max="5904" width="11.75" style="402" customWidth="1"/>
    <col min="5905" max="5905" width="11.375" style="402" customWidth="1"/>
    <col min="5906" max="5906" width="11.875" style="402" customWidth="1"/>
    <col min="5907" max="5907" width="11.375" style="402" customWidth="1"/>
    <col min="5908" max="5908" width="10.375" style="402" customWidth="1"/>
    <col min="5909" max="5909" width="12.875" style="402" customWidth="1"/>
    <col min="5910" max="5910" width="11.75" style="402" customWidth="1"/>
    <col min="5911" max="5911" width="11" style="402" customWidth="1"/>
    <col min="5912" max="6145" width="9" style="402"/>
    <col min="6146" max="6146" width="5.375" style="402" customWidth="1"/>
    <col min="6147" max="6147" width="13.125" style="402" customWidth="1"/>
    <col min="6148" max="6148" width="43.875" style="402" customWidth="1"/>
    <col min="6149" max="6149" width="11.625" style="402" customWidth="1"/>
    <col min="6150" max="6150" width="10.375" style="402" customWidth="1"/>
    <col min="6151" max="6151" width="11" style="402" customWidth="1"/>
    <col min="6152" max="6153" width="12.125" style="402" customWidth="1"/>
    <col min="6154" max="6154" width="12.875" style="402" customWidth="1"/>
    <col min="6155" max="6156" width="12.125" style="402" customWidth="1"/>
    <col min="6157" max="6157" width="11.375" style="402" customWidth="1"/>
    <col min="6158" max="6159" width="11.875" style="402" customWidth="1"/>
    <col min="6160" max="6160" width="11.75" style="402" customWidth="1"/>
    <col min="6161" max="6161" width="11.375" style="402" customWidth="1"/>
    <col min="6162" max="6162" width="11.875" style="402" customWidth="1"/>
    <col min="6163" max="6163" width="11.375" style="402" customWidth="1"/>
    <col min="6164" max="6164" width="10.375" style="402" customWidth="1"/>
    <col min="6165" max="6165" width="12.875" style="402" customWidth="1"/>
    <col min="6166" max="6166" width="11.75" style="402" customWidth="1"/>
    <col min="6167" max="6167" width="11" style="402" customWidth="1"/>
    <col min="6168" max="6401" width="9" style="402"/>
    <col min="6402" max="6402" width="5.375" style="402" customWidth="1"/>
    <col min="6403" max="6403" width="13.125" style="402" customWidth="1"/>
    <col min="6404" max="6404" width="43.875" style="402" customWidth="1"/>
    <col min="6405" max="6405" width="11.625" style="402" customWidth="1"/>
    <col min="6406" max="6406" width="10.375" style="402" customWidth="1"/>
    <col min="6407" max="6407" width="11" style="402" customWidth="1"/>
    <col min="6408" max="6409" width="12.125" style="402" customWidth="1"/>
    <col min="6410" max="6410" width="12.875" style="402" customWidth="1"/>
    <col min="6411" max="6412" width="12.125" style="402" customWidth="1"/>
    <col min="6413" max="6413" width="11.375" style="402" customWidth="1"/>
    <col min="6414" max="6415" width="11.875" style="402" customWidth="1"/>
    <col min="6416" max="6416" width="11.75" style="402" customWidth="1"/>
    <col min="6417" max="6417" width="11.375" style="402" customWidth="1"/>
    <col min="6418" max="6418" width="11.875" style="402" customWidth="1"/>
    <col min="6419" max="6419" width="11.375" style="402" customWidth="1"/>
    <col min="6420" max="6420" width="10.375" style="402" customWidth="1"/>
    <col min="6421" max="6421" width="12.875" style="402" customWidth="1"/>
    <col min="6422" max="6422" width="11.75" style="402" customWidth="1"/>
    <col min="6423" max="6423" width="11" style="402" customWidth="1"/>
    <col min="6424" max="6657" width="9" style="402"/>
    <col min="6658" max="6658" width="5.375" style="402" customWidth="1"/>
    <col min="6659" max="6659" width="13.125" style="402" customWidth="1"/>
    <col min="6660" max="6660" width="43.875" style="402" customWidth="1"/>
    <col min="6661" max="6661" width="11.625" style="402" customWidth="1"/>
    <col min="6662" max="6662" width="10.375" style="402" customWidth="1"/>
    <col min="6663" max="6663" width="11" style="402" customWidth="1"/>
    <col min="6664" max="6665" width="12.125" style="402" customWidth="1"/>
    <col min="6666" max="6666" width="12.875" style="402" customWidth="1"/>
    <col min="6667" max="6668" width="12.125" style="402" customWidth="1"/>
    <col min="6669" max="6669" width="11.375" style="402" customWidth="1"/>
    <col min="6670" max="6671" width="11.875" style="402" customWidth="1"/>
    <col min="6672" max="6672" width="11.75" style="402" customWidth="1"/>
    <col min="6673" max="6673" width="11.375" style="402" customWidth="1"/>
    <col min="6674" max="6674" width="11.875" style="402" customWidth="1"/>
    <col min="6675" max="6675" width="11.375" style="402" customWidth="1"/>
    <col min="6676" max="6676" width="10.375" style="402" customWidth="1"/>
    <col min="6677" max="6677" width="12.875" style="402" customWidth="1"/>
    <col min="6678" max="6678" width="11.75" style="402" customWidth="1"/>
    <col min="6679" max="6679" width="11" style="402" customWidth="1"/>
    <col min="6680" max="6913" width="9" style="402"/>
    <col min="6914" max="6914" width="5.375" style="402" customWidth="1"/>
    <col min="6915" max="6915" width="13.125" style="402" customWidth="1"/>
    <col min="6916" max="6916" width="43.875" style="402" customWidth="1"/>
    <col min="6917" max="6917" width="11.625" style="402" customWidth="1"/>
    <col min="6918" max="6918" width="10.375" style="402" customWidth="1"/>
    <col min="6919" max="6919" width="11" style="402" customWidth="1"/>
    <col min="6920" max="6921" width="12.125" style="402" customWidth="1"/>
    <col min="6922" max="6922" width="12.875" style="402" customWidth="1"/>
    <col min="6923" max="6924" width="12.125" style="402" customWidth="1"/>
    <col min="6925" max="6925" width="11.375" style="402" customWidth="1"/>
    <col min="6926" max="6927" width="11.875" style="402" customWidth="1"/>
    <col min="6928" max="6928" width="11.75" style="402" customWidth="1"/>
    <col min="6929" max="6929" width="11.375" style="402" customWidth="1"/>
    <col min="6930" max="6930" width="11.875" style="402" customWidth="1"/>
    <col min="6931" max="6931" width="11.375" style="402" customWidth="1"/>
    <col min="6932" max="6932" width="10.375" style="402" customWidth="1"/>
    <col min="6933" max="6933" width="12.875" style="402" customWidth="1"/>
    <col min="6934" max="6934" width="11.75" style="402" customWidth="1"/>
    <col min="6935" max="6935" width="11" style="402" customWidth="1"/>
    <col min="6936" max="7169" width="9" style="402"/>
    <col min="7170" max="7170" width="5.375" style="402" customWidth="1"/>
    <col min="7171" max="7171" width="13.125" style="402" customWidth="1"/>
    <col min="7172" max="7172" width="43.875" style="402" customWidth="1"/>
    <col min="7173" max="7173" width="11.625" style="402" customWidth="1"/>
    <col min="7174" max="7174" width="10.375" style="402" customWidth="1"/>
    <col min="7175" max="7175" width="11" style="402" customWidth="1"/>
    <col min="7176" max="7177" width="12.125" style="402" customWidth="1"/>
    <col min="7178" max="7178" width="12.875" style="402" customWidth="1"/>
    <col min="7179" max="7180" width="12.125" style="402" customWidth="1"/>
    <col min="7181" max="7181" width="11.375" style="402" customWidth="1"/>
    <col min="7182" max="7183" width="11.875" style="402" customWidth="1"/>
    <col min="7184" max="7184" width="11.75" style="402" customWidth="1"/>
    <col min="7185" max="7185" width="11.375" style="402" customWidth="1"/>
    <col min="7186" max="7186" width="11.875" style="402" customWidth="1"/>
    <col min="7187" max="7187" width="11.375" style="402" customWidth="1"/>
    <col min="7188" max="7188" width="10.375" style="402" customWidth="1"/>
    <col min="7189" max="7189" width="12.875" style="402" customWidth="1"/>
    <col min="7190" max="7190" width="11.75" style="402" customWidth="1"/>
    <col min="7191" max="7191" width="11" style="402" customWidth="1"/>
    <col min="7192" max="7425" width="9" style="402"/>
    <col min="7426" max="7426" width="5.375" style="402" customWidth="1"/>
    <col min="7427" max="7427" width="13.125" style="402" customWidth="1"/>
    <col min="7428" max="7428" width="43.875" style="402" customWidth="1"/>
    <col min="7429" max="7429" width="11.625" style="402" customWidth="1"/>
    <col min="7430" max="7430" width="10.375" style="402" customWidth="1"/>
    <col min="7431" max="7431" width="11" style="402" customWidth="1"/>
    <col min="7432" max="7433" width="12.125" style="402" customWidth="1"/>
    <col min="7434" max="7434" width="12.875" style="402" customWidth="1"/>
    <col min="7435" max="7436" width="12.125" style="402" customWidth="1"/>
    <col min="7437" max="7437" width="11.375" style="402" customWidth="1"/>
    <col min="7438" max="7439" width="11.875" style="402" customWidth="1"/>
    <col min="7440" max="7440" width="11.75" style="402" customWidth="1"/>
    <col min="7441" max="7441" width="11.375" style="402" customWidth="1"/>
    <col min="7442" max="7442" width="11.875" style="402" customWidth="1"/>
    <col min="7443" max="7443" width="11.375" style="402" customWidth="1"/>
    <col min="7444" max="7444" width="10.375" style="402" customWidth="1"/>
    <col min="7445" max="7445" width="12.875" style="402" customWidth="1"/>
    <col min="7446" max="7446" width="11.75" style="402" customWidth="1"/>
    <col min="7447" max="7447" width="11" style="402" customWidth="1"/>
    <col min="7448" max="7681" width="9" style="402"/>
    <col min="7682" max="7682" width="5.375" style="402" customWidth="1"/>
    <col min="7683" max="7683" width="13.125" style="402" customWidth="1"/>
    <col min="7684" max="7684" width="43.875" style="402" customWidth="1"/>
    <col min="7685" max="7685" width="11.625" style="402" customWidth="1"/>
    <col min="7686" max="7686" width="10.375" style="402" customWidth="1"/>
    <col min="7687" max="7687" width="11" style="402" customWidth="1"/>
    <col min="7688" max="7689" width="12.125" style="402" customWidth="1"/>
    <col min="7690" max="7690" width="12.875" style="402" customWidth="1"/>
    <col min="7691" max="7692" width="12.125" style="402" customWidth="1"/>
    <col min="7693" max="7693" width="11.375" style="402" customWidth="1"/>
    <col min="7694" max="7695" width="11.875" style="402" customWidth="1"/>
    <col min="7696" max="7696" width="11.75" style="402" customWidth="1"/>
    <col min="7697" max="7697" width="11.375" style="402" customWidth="1"/>
    <col min="7698" max="7698" width="11.875" style="402" customWidth="1"/>
    <col min="7699" max="7699" width="11.375" style="402" customWidth="1"/>
    <col min="7700" max="7700" width="10.375" style="402" customWidth="1"/>
    <col min="7701" max="7701" width="12.875" style="402" customWidth="1"/>
    <col min="7702" max="7702" width="11.75" style="402" customWidth="1"/>
    <col min="7703" max="7703" width="11" style="402" customWidth="1"/>
    <col min="7704" max="7937" width="9" style="402"/>
    <col min="7938" max="7938" width="5.375" style="402" customWidth="1"/>
    <col min="7939" max="7939" width="13.125" style="402" customWidth="1"/>
    <col min="7940" max="7940" width="43.875" style="402" customWidth="1"/>
    <col min="7941" max="7941" width="11.625" style="402" customWidth="1"/>
    <col min="7942" max="7942" width="10.375" style="402" customWidth="1"/>
    <col min="7943" max="7943" width="11" style="402" customWidth="1"/>
    <col min="7944" max="7945" width="12.125" style="402" customWidth="1"/>
    <col min="7946" max="7946" width="12.875" style="402" customWidth="1"/>
    <col min="7947" max="7948" width="12.125" style="402" customWidth="1"/>
    <col min="7949" max="7949" width="11.375" style="402" customWidth="1"/>
    <col min="7950" max="7951" width="11.875" style="402" customWidth="1"/>
    <col min="7952" max="7952" width="11.75" style="402" customWidth="1"/>
    <col min="7953" max="7953" width="11.375" style="402" customWidth="1"/>
    <col min="7954" max="7954" width="11.875" style="402" customWidth="1"/>
    <col min="7955" max="7955" width="11.375" style="402" customWidth="1"/>
    <col min="7956" max="7956" width="10.375" style="402" customWidth="1"/>
    <col min="7957" max="7957" width="12.875" style="402" customWidth="1"/>
    <col min="7958" max="7958" width="11.75" style="402" customWidth="1"/>
    <col min="7959" max="7959" width="11" style="402" customWidth="1"/>
    <col min="7960" max="8193" width="9" style="402"/>
    <col min="8194" max="8194" width="5.375" style="402" customWidth="1"/>
    <col min="8195" max="8195" width="13.125" style="402" customWidth="1"/>
    <col min="8196" max="8196" width="43.875" style="402" customWidth="1"/>
    <col min="8197" max="8197" width="11.625" style="402" customWidth="1"/>
    <col min="8198" max="8198" width="10.375" style="402" customWidth="1"/>
    <col min="8199" max="8199" width="11" style="402" customWidth="1"/>
    <col min="8200" max="8201" width="12.125" style="402" customWidth="1"/>
    <col min="8202" max="8202" width="12.875" style="402" customWidth="1"/>
    <col min="8203" max="8204" width="12.125" style="402" customWidth="1"/>
    <col min="8205" max="8205" width="11.375" style="402" customWidth="1"/>
    <col min="8206" max="8207" width="11.875" style="402" customWidth="1"/>
    <col min="8208" max="8208" width="11.75" style="402" customWidth="1"/>
    <col min="8209" max="8209" width="11.375" style="402" customWidth="1"/>
    <col min="8210" max="8210" width="11.875" style="402" customWidth="1"/>
    <col min="8211" max="8211" width="11.375" style="402" customWidth="1"/>
    <col min="8212" max="8212" width="10.375" style="402" customWidth="1"/>
    <col min="8213" max="8213" width="12.875" style="402" customWidth="1"/>
    <col min="8214" max="8214" width="11.75" style="402" customWidth="1"/>
    <col min="8215" max="8215" width="11" style="402" customWidth="1"/>
    <col min="8216" max="8449" width="9" style="402"/>
    <col min="8450" max="8450" width="5.375" style="402" customWidth="1"/>
    <col min="8451" max="8451" width="13.125" style="402" customWidth="1"/>
    <col min="8452" max="8452" width="43.875" style="402" customWidth="1"/>
    <col min="8453" max="8453" width="11.625" style="402" customWidth="1"/>
    <col min="8454" max="8454" width="10.375" style="402" customWidth="1"/>
    <col min="8455" max="8455" width="11" style="402" customWidth="1"/>
    <col min="8456" max="8457" width="12.125" style="402" customWidth="1"/>
    <col min="8458" max="8458" width="12.875" style="402" customWidth="1"/>
    <col min="8459" max="8460" width="12.125" style="402" customWidth="1"/>
    <col min="8461" max="8461" width="11.375" style="402" customWidth="1"/>
    <col min="8462" max="8463" width="11.875" style="402" customWidth="1"/>
    <col min="8464" max="8464" width="11.75" style="402" customWidth="1"/>
    <col min="8465" max="8465" width="11.375" style="402" customWidth="1"/>
    <col min="8466" max="8466" width="11.875" style="402" customWidth="1"/>
    <col min="8467" max="8467" width="11.375" style="402" customWidth="1"/>
    <col min="8468" max="8468" width="10.375" style="402" customWidth="1"/>
    <col min="8469" max="8469" width="12.875" style="402" customWidth="1"/>
    <col min="8470" max="8470" width="11.75" style="402" customWidth="1"/>
    <col min="8471" max="8471" width="11" style="402" customWidth="1"/>
    <col min="8472" max="8705" width="9" style="402"/>
    <col min="8706" max="8706" width="5.375" style="402" customWidth="1"/>
    <col min="8707" max="8707" width="13.125" style="402" customWidth="1"/>
    <col min="8708" max="8708" width="43.875" style="402" customWidth="1"/>
    <col min="8709" max="8709" width="11.625" style="402" customWidth="1"/>
    <col min="8710" max="8710" width="10.375" style="402" customWidth="1"/>
    <col min="8711" max="8711" width="11" style="402" customWidth="1"/>
    <col min="8712" max="8713" width="12.125" style="402" customWidth="1"/>
    <col min="8714" max="8714" width="12.875" style="402" customWidth="1"/>
    <col min="8715" max="8716" width="12.125" style="402" customWidth="1"/>
    <col min="8717" max="8717" width="11.375" style="402" customWidth="1"/>
    <col min="8718" max="8719" width="11.875" style="402" customWidth="1"/>
    <col min="8720" max="8720" width="11.75" style="402" customWidth="1"/>
    <col min="8721" max="8721" width="11.375" style="402" customWidth="1"/>
    <col min="8722" max="8722" width="11.875" style="402" customWidth="1"/>
    <col min="8723" max="8723" width="11.375" style="402" customWidth="1"/>
    <col min="8724" max="8724" width="10.375" style="402" customWidth="1"/>
    <col min="8725" max="8725" width="12.875" style="402" customWidth="1"/>
    <col min="8726" max="8726" width="11.75" style="402" customWidth="1"/>
    <col min="8727" max="8727" width="11" style="402" customWidth="1"/>
    <col min="8728" max="8961" width="9" style="402"/>
    <col min="8962" max="8962" width="5.375" style="402" customWidth="1"/>
    <col min="8963" max="8963" width="13.125" style="402" customWidth="1"/>
    <col min="8964" max="8964" width="43.875" style="402" customWidth="1"/>
    <col min="8965" max="8965" width="11.625" style="402" customWidth="1"/>
    <col min="8966" max="8966" width="10.375" style="402" customWidth="1"/>
    <col min="8967" max="8967" width="11" style="402" customWidth="1"/>
    <col min="8968" max="8969" width="12.125" style="402" customWidth="1"/>
    <col min="8970" max="8970" width="12.875" style="402" customWidth="1"/>
    <col min="8971" max="8972" width="12.125" style="402" customWidth="1"/>
    <col min="8973" max="8973" width="11.375" style="402" customWidth="1"/>
    <col min="8974" max="8975" width="11.875" style="402" customWidth="1"/>
    <col min="8976" max="8976" width="11.75" style="402" customWidth="1"/>
    <col min="8977" max="8977" width="11.375" style="402" customWidth="1"/>
    <col min="8978" max="8978" width="11.875" style="402" customWidth="1"/>
    <col min="8979" max="8979" width="11.375" style="402" customWidth="1"/>
    <col min="8980" max="8980" width="10.375" style="402" customWidth="1"/>
    <col min="8981" max="8981" width="12.875" style="402" customWidth="1"/>
    <col min="8982" max="8982" width="11.75" style="402" customWidth="1"/>
    <col min="8983" max="8983" width="11" style="402" customWidth="1"/>
    <col min="8984" max="9217" width="9" style="402"/>
    <col min="9218" max="9218" width="5.375" style="402" customWidth="1"/>
    <col min="9219" max="9219" width="13.125" style="402" customWidth="1"/>
    <col min="9220" max="9220" width="43.875" style="402" customWidth="1"/>
    <col min="9221" max="9221" width="11.625" style="402" customWidth="1"/>
    <col min="9222" max="9222" width="10.375" style="402" customWidth="1"/>
    <col min="9223" max="9223" width="11" style="402" customWidth="1"/>
    <col min="9224" max="9225" width="12.125" style="402" customWidth="1"/>
    <col min="9226" max="9226" width="12.875" style="402" customWidth="1"/>
    <col min="9227" max="9228" width="12.125" style="402" customWidth="1"/>
    <col min="9229" max="9229" width="11.375" style="402" customWidth="1"/>
    <col min="9230" max="9231" width="11.875" style="402" customWidth="1"/>
    <col min="9232" max="9232" width="11.75" style="402" customWidth="1"/>
    <col min="9233" max="9233" width="11.375" style="402" customWidth="1"/>
    <col min="9234" max="9234" width="11.875" style="402" customWidth="1"/>
    <col min="9235" max="9235" width="11.375" style="402" customWidth="1"/>
    <col min="9236" max="9236" width="10.375" style="402" customWidth="1"/>
    <col min="9237" max="9237" width="12.875" style="402" customWidth="1"/>
    <col min="9238" max="9238" width="11.75" style="402" customWidth="1"/>
    <col min="9239" max="9239" width="11" style="402" customWidth="1"/>
    <col min="9240" max="9473" width="9" style="402"/>
    <col min="9474" max="9474" width="5.375" style="402" customWidth="1"/>
    <col min="9475" max="9475" width="13.125" style="402" customWidth="1"/>
    <col min="9476" max="9476" width="43.875" style="402" customWidth="1"/>
    <col min="9477" max="9477" width="11.625" style="402" customWidth="1"/>
    <col min="9478" max="9478" width="10.375" style="402" customWidth="1"/>
    <col min="9479" max="9479" width="11" style="402" customWidth="1"/>
    <col min="9480" max="9481" width="12.125" style="402" customWidth="1"/>
    <col min="9482" max="9482" width="12.875" style="402" customWidth="1"/>
    <col min="9483" max="9484" width="12.125" style="402" customWidth="1"/>
    <col min="9485" max="9485" width="11.375" style="402" customWidth="1"/>
    <col min="9486" max="9487" width="11.875" style="402" customWidth="1"/>
    <col min="9488" max="9488" width="11.75" style="402" customWidth="1"/>
    <col min="9489" max="9489" width="11.375" style="402" customWidth="1"/>
    <col min="9490" max="9490" width="11.875" style="402" customWidth="1"/>
    <col min="9491" max="9491" width="11.375" style="402" customWidth="1"/>
    <col min="9492" max="9492" width="10.375" style="402" customWidth="1"/>
    <col min="9493" max="9493" width="12.875" style="402" customWidth="1"/>
    <col min="9494" max="9494" width="11.75" style="402" customWidth="1"/>
    <col min="9495" max="9495" width="11" style="402" customWidth="1"/>
    <col min="9496" max="9729" width="9" style="402"/>
    <col min="9730" max="9730" width="5.375" style="402" customWidth="1"/>
    <col min="9731" max="9731" width="13.125" style="402" customWidth="1"/>
    <col min="9732" max="9732" width="43.875" style="402" customWidth="1"/>
    <col min="9733" max="9733" width="11.625" style="402" customWidth="1"/>
    <col min="9734" max="9734" width="10.375" style="402" customWidth="1"/>
    <col min="9735" max="9735" width="11" style="402" customWidth="1"/>
    <col min="9736" max="9737" width="12.125" style="402" customWidth="1"/>
    <col min="9738" max="9738" width="12.875" style="402" customWidth="1"/>
    <col min="9739" max="9740" width="12.125" style="402" customWidth="1"/>
    <col min="9741" max="9741" width="11.375" style="402" customWidth="1"/>
    <col min="9742" max="9743" width="11.875" style="402" customWidth="1"/>
    <col min="9744" max="9744" width="11.75" style="402" customWidth="1"/>
    <col min="9745" max="9745" width="11.375" style="402" customWidth="1"/>
    <col min="9746" max="9746" width="11.875" style="402" customWidth="1"/>
    <col min="9747" max="9747" width="11.375" style="402" customWidth="1"/>
    <col min="9748" max="9748" width="10.375" style="402" customWidth="1"/>
    <col min="9749" max="9749" width="12.875" style="402" customWidth="1"/>
    <col min="9750" max="9750" width="11.75" style="402" customWidth="1"/>
    <col min="9751" max="9751" width="11" style="402" customWidth="1"/>
    <col min="9752" max="9985" width="9" style="402"/>
    <col min="9986" max="9986" width="5.375" style="402" customWidth="1"/>
    <col min="9987" max="9987" width="13.125" style="402" customWidth="1"/>
    <col min="9988" max="9988" width="43.875" style="402" customWidth="1"/>
    <col min="9989" max="9989" width="11.625" style="402" customWidth="1"/>
    <col min="9990" max="9990" width="10.375" style="402" customWidth="1"/>
    <col min="9991" max="9991" width="11" style="402" customWidth="1"/>
    <col min="9992" max="9993" width="12.125" style="402" customWidth="1"/>
    <col min="9994" max="9994" width="12.875" style="402" customWidth="1"/>
    <col min="9995" max="9996" width="12.125" style="402" customWidth="1"/>
    <col min="9997" max="9997" width="11.375" style="402" customWidth="1"/>
    <col min="9998" max="9999" width="11.875" style="402" customWidth="1"/>
    <col min="10000" max="10000" width="11.75" style="402" customWidth="1"/>
    <col min="10001" max="10001" width="11.375" style="402" customWidth="1"/>
    <col min="10002" max="10002" width="11.875" style="402" customWidth="1"/>
    <col min="10003" max="10003" width="11.375" style="402" customWidth="1"/>
    <col min="10004" max="10004" width="10.375" style="402" customWidth="1"/>
    <col min="10005" max="10005" width="12.875" style="402" customWidth="1"/>
    <col min="10006" max="10006" width="11.75" style="402" customWidth="1"/>
    <col min="10007" max="10007" width="11" style="402" customWidth="1"/>
    <col min="10008" max="10241" width="9" style="402"/>
    <col min="10242" max="10242" width="5.375" style="402" customWidth="1"/>
    <col min="10243" max="10243" width="13.125" style="402" customWidth="1"/>
    <col min="10244" max="10244" width="43.875" style="402" customWidth="1"/>
    <col min="10245" max="10245" width="11.625" style="402" customWidth="1"/>
    <col min="10246" max="10246" width="10.375" style="402" customWidth="1"/>
    <col min="10247" max="10247" width="11" style="402" customWidth="1"/>
    <col min="10248" max="10249" width="12.125" style="402" customWidth="1"/>
    <col min="10250" max="10250" width="12.875" style="402" customWidth="1"/>
    <col min="10251" max="10252" width="12.125" style="402" customWidth="1"/>
    <col min="10253" max="10253" width="11.375" style="402" customWidth="1"/>
    <col min="10254" max="10255" width="11.875" style="402" customWidth="1"/>
    <col min="10256" max="10256" width="11.75" style="402" customWidth="1"/>
    <col min="10257" max="10257" width="11.375" style="402" customWidth="1"/>
    <col min="10258" max="10258" width="11.875" style="402" customWidth="1"/>
    <col min="10259" max="10259" width="11.375" style="402" customWidth="1"/>
    <col min="10260" max="10260" width="10.375" style="402" customWidth="1"/>
    <col min="10261" max="10261" width="12.875" style="402" customWidth="1"/>
    <col min="10262" max="10262" width="11.75" style="402" customWidth="1"/>
    <col min="10263" max="10263" width="11" style="402" customWidth="1"/>
    <col min="10264" max="10497" width="9" style="402"/>
    <col min="10498" max="10498" width="5.375" style="402" customWidth="1"/>
    <col min="10499" max="10499" width="13.125" style="402" customWidth="1"/>
    <col min="10500" max="10500" width="43.875" style="402" customWidth="1"/>
    <col min="10501" max="10501" width="11.625" style="402" customWidth="1"/>
    <col min="10502" max="10502" width="10.375" style="402" customWidth="1"/>
    <col min="10503" max="10503" width="11" style="402" customWidth="1"/>
    <col min="10504" max="10505" width="12.125" style="402" customWidth="1"/>
    <col min="10506" max="10506" width="12.875" style="402" customWidth="1"/>
    <col min="10507" max="10508" width="12.125" style="402" customWidth="1"/>
    <col min="10509" max="10509" width="11.375" style="402" customWidth="1"/>
    <col min="10510" max="10511" width="11.875" style="402" customWidth="1"/>
    <col min="10512" max="10512" width="11.75" style="402" customWidth="1"/>
    <col min="10513" max="10513" width="11.375" style="402" customWidth="1"/>
    <col min="10514" max="10514" width="11.875" style="402" customWidth="1"/>
    <col min="10515" max="10515" width="11.375" style="402" customWidth="1"/>
    <col min="10516" max="10516" width="10.375" style="402" customWidth="1"/>
    <col min="10517" max="10517" width="12.875" style="402" customWidth="1"/>
    <col min="10518" max="10518" width="11.75" style="402" customWidth="1"/>
    <col min="10519" max="10519" width="11" style="402" customWidth="1"/>
    <col min="10520" max="10753" width="9" style="402"/>
    <col min="10754" max="10754" width="5.375" style="402" customWidth="1"/>
    <col min="10755" max="10755" width="13.125" style="402" customWidth="1"/>
    <col min="10756" max="10756" width="43.875" style="402" customWidth="1"/>
    <col min="10757" max="10757" width="11.625" style="402" customWidth="1"/>
    <col min="10758" max="10758" width="10.375" style="402" customWidth="1"/>
    <col min="10759" max="10759" width="11" style="402" customWidth="1"/>
    <col min="10760" max="10761" width="12.125" style="402" customWidth="1"/>
    <col min="10762" max="10762" width="12.875" style="402" customWidth="1"/>
    <col min="10763" max="10764" width="12.125" style="402" customWidth="1"/>
    <col min="10765" max="10765" width="11.375" style="402" customWidth="1"/>
    <col min="10766" max="10767" width="11.875" style="402" customWidth="1"/>
    <col min="10768" max="10768" width="11.75" style="402" customWidth="1"/>
    <col min="10769" max="10769" width="11.375" style="402" customWidth="1"/>
    <col min="10770" max="10770" width="11.875" style="402" customWidth="1"/>
    <col min="10771" max="10771" width="11.375" style="402" customWidth="1"/>
    <col min="10772" max="10772" width="10.375" style="402" customWidth="1"/>
    <col min="10773" max="10773" width="12.875" style="402" customWidth="1"/>
    <col min="10774" max="10774" width="11.75" style="402" customWidth="1"/>
    <col min="10775" max="10775" width="11" style="402" customWidth="1"/>
    <col min="10776" max="11009" width="9" style="402"/>
    <col min="11010" max="11010" width="5.375" style="402" customWidth="1"/>
    <col min="11011" max="11011" width="13.125" style="402" customWidth="1"/>
    <col min="11012" max="11012" width="43.875" style="402" customWidth="1"/>
    <col min="11013" max="11013" width="11.625" style="402" customWidth="1"/>
    <col min="11014" max="11014" width="10.375" style="402" customWidth="1"/>
    <col min="11015" max="11015" width="11" style="402" customWidth="1"/>
    <col min="11016" max="11017" width="12.125" style="402" customWidth="1"/>
    <col min="11018" max="11018" width="12.875" style="402" customWidth="1"/>
    <col min="11019" max="11020" width="12.125" style="402" customWidth="1"/>
    <col min="11021" max="11021" width="11.375" style="402" customWidth="1"/>
    <col min="11022" max="11023" width="11.875" style="402" customWidth="1"/>
    <col min="11024" max="11024" width="11.75" style="402" customWidth="1"/>
    <col min="11025" max="11025" width="11.375" style="402" customWidth="1"/>
    <col min="11026" max="11026" width="11.875" style="402" customWidth="1"/>
    <col min="11027" max="11027" width="11.375" style="402" customWidth="1"/>
    <col min="11028" max="11028" width="10.375" style="402" customWidth="1"/>
    <col min="11029" max="11029" width="12.875" style="402" customWidth="1"/>
    <col min="11030" max="11030" width="11.75" style="402" customWidth="1"/>
    <col min="11031" max="11031" width="11" style="402" customWidth="1"/>
    <col min="11032" max="11265" width="9" style="402"/>
    <col min="11266" max="11266" width="5.375" style="402" customWidth="1"/>
    <col min="11267" max="11267" width="13.125" style="402" customWidth="1"/>
    <col min="11268" max="11268" width="43.875" style="402" customWidth="1"/>
    <col min="11269" max="11269" width="11.625" style="402" customWidth="1"/>
    <col min="11270" max="11270" width="10.375" style="402" customWidth="1"/>
    <col min="11271" max="11271" width="11" style="402" customWidth="1"/>
    <col min="11272" max="11273" width="12.125" style="402" customWidth="1"/>
    <col min="11274" max="11274" width="12.875" style="402" customWidth="1"/>
    <col min="11275" max="11276" width="12.125" style="402" customWidth="1"/>
    <col min="11277" max="11277" width="11.375" style="402" customWidth="1"/>
    <col min="11278" max="11279" width="11.875" style="402" customWidth="1"/>
    <col min="11280" max="11280" width="11.75" style="402" customWidth="1"/>
    <col min="11281" max="11281" width="11.375" style="402" customWidth="1"/>
    <col min="11282" max="11282" width="11.875" style="402" customWidth="1"/>
    <col min="11283" max="11283" width="11.375" style="402" customWidth="1"/>
    <col min="11284" max="11284" width="10.375" style="402" customWidth="1"/>
    <col min="11285" max="11285" width="12.875" style="402" customWidth="1"/>
    <col min="11286" max="11286" width="11.75" style="402" customWidth="1"/>
    <col min="11287" max="11287" width="11" style="402" customWidth="1"/>
    <col min="11288" max="11521" width="9" style="402"/>
    <col min="11522" max="11522" width="5.375" style="402" customWidth="1"/>
    <col min="11523" max="11523" width="13.125" style="402" customWidth="1"/>
    <col min="11524" max="11524" width="43.875" style="402" customWidth="1"/>
    <col min="11525" max="11525" width="11.625" style="402" customWidth="1"/>
    <col min="11526" max="11526" width="10.375" style="402" customWidth="1"/>
    <col min="11527" max="11527" width="11" style="402" customWidth="1"/>
    <col min="11528" max="11529" width="12.125" style="402" customWidth="1"/>
    <col min="11530" max="11530" width="12.875" style="402" customWidth="1"/>
    <col min="11531" max="11532" width="12.125" style="402" customWidth="1"/>
    <col min="11533" max="11533" width="11.375" style="402" customWidth="1"/>
    <col min="11534" max="11535" width="11.875" style="402" customWidth="1"/>
    <col min="11536" max="11536" width="11.75" style="402" customWidth="1"/>
    <col min="11537" max="11537" width="11.375" style="402" customWidth="1"/>
    <col min="11538" max="11538" width="11.875" style="402" customWidth="1"/>
    <col min="11539" max="11539" width="11.375" style="402" customWidth="1"/>
    <col min="11540" max="11540" width="10.375" style="402" customWidth="1"/>
    <col min="11541" max="11541" width="12.875" style="402" customWidth="1"/>
    <col min="11542" max="11542" width="11.75" style="402" customWidth="1"/>
    <col min="11543" max="11543" width="11" style="402" customWidth="1"/>
    <col min="11544" max="11777" width="9" style="402"/>
    <col min="11778" max="11778" width="5.375" style="402" customWidth="1"/>
    <col min="11779" max="11779" width="13.125" style="402" customWidth="1"/>
    <col min="11780" max="11780" width="43.875" style="402" customWidth="1"/>
    <col min="11781" max="11781" width="11.625" style="402" customWidth="1"/>
    <col min="11782" max="11782" width="10.375" style="402" customWidth="1"/>
    <col min="11783" max="11783" width="11" style="402" customWidth="1"/>
    <col min="11784" max="11785" width="12.125" style="402" customWidth="1"/>
    <col min="11786" max="11786" width="12.875" style="402" customWidth="1"/>
    <col min="11787" max="11788" width="12.125" style="402" customWidth="1"/>
    <col min="11789" max="11789" width="11.375" style="402" customWidth="1"/>
    <col min="11790" max="11791" width="11.875" style="402" customWidth="1"/>
    <col min="11792" max="11792" width="11.75" style="402" customWidth="1"/>
    <col min="11793" max="11793" width="11.375" style="402" customWidth="1"/>
    <col min="11794" max="11794" width="11.875" style="402" customWidth="1"/>
    <col min="11795" max="11795" width="11.375" style="402" customWidth="1"/>
    <col min="11796" max="11796" width="10.375" style="402" customWidth="1"/>
    <col min="11797" max="11797" width="12.875" style="402" customWidth="1"/>
    <col min="11798" max="11798" width="11.75" style="402" customWidth="1"/>
    <col min="11799" max="11799" width="11" style="402" customWidth="1"/>
    <col min="11800" max="12033" width="9" style="402"/>
    <col min="12034" max="12034" width="5.375" style="402" customWidth="1"/>
    <col min="12035" max="12035" width="13.125" style="402" customWidth="1"/>
    <col min="12036" max="12036" width="43.875" style="402" customWidth="1"/>
    <col min="12037" max="12037" width="11.625" style="402" customWidth="1"/>
    <col min="12038" max="12038" width="10.375" style="402" customWidth="1"/>
    <col min="12039" max="12039" width="11" style="402" customWidth="1"/>
    <col min="12040" max="12041" width="12.125" style="402" customWidth="1"/>
    <col min="12042" max="12042" width="12.875" style="402" customWidth="1"/>
    <col min="12043" max="12044" width="12.125" style="402" customWidth="1"/>
    <col min="12045" max="12045" width="11.375" style="402" customWidth="1"/>
    <col min="12046" max="12047" width="11.875" style="402" customWidth="1"/>
    <col min="12048" max="12048" width="11.75" style="402" customWidth="1"/>
    <col min="12049" max="12049" width="11.375" style="402" customWidth="1"/>
    <col min="12050" max="12050" width="11.875" style="402" customWidth="1"/>
    <col min="12051" max="12051" width="11.375" style="402" customWidth="1"/>
    <col min="12052" max="12052" width="10.375" style="402" customWidth="1"/>
    <col min="12053" max="12053" width="12.875" style="402" customWidth="1"/>
    <col min="12054" max="12054" width="11.75" style="402" customWidth="1"/>
    <col min="12055" max="12055" width="11" style="402" customWidth="1"/>
    <col min="12056" max="12289" width="9" style="402"/>
    <col min="12290" max="12290" width="5.375" style="402" customWidth="1"/>
    <col min="12291" max="12291" width="13.125" style="402" customWidth="1"/>
    <col min="12292" max="12292" width="43.875" style="402" customWidth="1"/>
    <col min="12293" max="12293" width="11.625" style="402" customWidth="1"/>
    <col min="12294" max="12294" width="10.375" style="402" customWidth="1"/>
    <col min="12295" max="12295" width="11" style="402" customWidth="1"/>
    <col min="12296" max="12297" width="12.125" style="402" customWidth="1"/>
    <col min="12298" max="12298" width="12.875" style="402" customWidth="1"/>
    <col min="12299" max="12300" width="12.125" style="402" customWidth="1"/>
    <col min="12301" max="12301" width="11.375" style="402" customWidth="1"/>
    <col min="12302" max="12303" width="11.875" style="402" customWidth="1"/>
    <col min="12304" max="12304" width="11.75" style="402" customWidth="1"/>
    <col min="12305" max="12305" width="11.375" style="402" customWidth="1"/>
    <col min="12306" max="12306" width="11.875" style="402" customWidth="1"/>
    <col min="12307" max="12307" width="11.375" style="402" customWidth="1"/>
    <col min="12308" max="12308" width="10.375" style="402" customWidth="1"/>
    <col min="12309" max="12309" width="12.875" style="402" customWidth="1"/>
    <col min="12310" max="12310" width="11.75" style="402" customWidth="1"/>
    <col min="12311" max="12311" width="11" style="402" customWidth="1"/>
    <col min="12312" max="12545" width="9" style="402"/>
    <col min="12546" max="12546" width="5.375" style="402" customWidth="1"/>
    <col min="12547" max="12547" width="13.125" style="402" customWidth="1"/>
    <col min="12548" max="12548" width="43.875" style="402" customWidth="1"/>
    <col min="12549" max="12549" width="11.625" style="402" customWidth="1"/>
    <col min="12550" max="12550" width="10.375" style="402" customWidth="1"/>
    <col min="12551" max="12551" width="11" style="402" customWidth="1"/>
    <col min="12552" max="12553" width="12.125" style="402" customWidth="1"/>
    <col min="12554" max="12554" width="12.875" style="402" customWidth="1"/>
    <col min="12555" max="12556" width="12.125" style="402" customWidth="1"/>
    <col min="12557" max="12557" width="11.375" style="402" customWidth="1"/>
    <col min="12558" max="12559" width="11.875" style="402" customWidth="1"/>
    <col min="12560" max="12560" width="11.75" style="402" customWidth="1"/>
    <col min="12561" max="12561" width="11.375" style="402" customWidth="1"/>
    <col min="12562" max="12562" width="11.875" style="402" customWidth="1"/>
    <col min="12563" max="12563" width="11.375" style="402" customWidth="1"/>
    <col min="12564" max="12564" width="10.375" style="402" customWidth="1"/>
    <col min="12565" max="12565" width="12.875" style="402" customWidth="1"/>
    <col min="12566" max="12566" width="11.75" style="402" customWidth="1"/>
    <col min="12567" max="12567" width="11" style="402" customWidth="1"/>
    <col min="12568" max="12801" width="9" style="402"/>
    <col min="12802" max="12802" width="5.375" style="402" customWidth="1"/>
    <col min="12803" max="12803" width="13.125" style="402" customWidth="1"/>
    <col min="12804" max="12804" width="43.875" style="402" customWidth="1"/>
    <col min="12805" max="12805" width="11.625" style="402" customWidth="1"/>
    <col min="12806" max="12806" width="10.375" style="402" customWidth="1"/>
    <col min="12807" max="12807" width="11" style="402" customWidth="1"/>
    <col min="12808" max="12809" width="12.125" style="402" customWidth="1"/>
    <col min="12810" max="12810" width="12.875" style="402" customWidth="1"/>
    <col min="12811" max="12812" width="12.125" style="402" customWidth="1"/>
    <col min="12813" max="12813" width="11.375" style="402" customWidth="1"/>
    <col min="12814" max="12815" width="11.875" style="402" customWidth="1"/>
    <col min="12816" max="12816" width="11.75" style="402" customWidth="1"/>
    <col min="12817" max="12817" width="11.375" style="402" customWidth="1"/>
    <col min="12818" max="12818" width="11.875" style="402" customWidth="1"/>
    <col min="12819" max="12819" width="11.375" style="402" customWidth="1"/>
    <col min="12820" max="12820" width="10.375" style="402" customWidth="1"/>
    <col min="12821" max="12821" width="12.875" style="402" customWidth="1"/>
    <col min="12822" max="12822" width="11.75" style="402" customWidth="1"/>
    <col min="12823" max="12823" width="11" style="402" customWidth="1"/>
    <col min="12824" max="13057" width="9" style="402"/>
    <col min="13058" max="13058" width="5.375" style="402" customWidth="1"/>
    <col min="13059" max="13059" width="13.125" style="402" customWidth="1"/>
    <col min="13060" max="13060" width="43.875" style="402" customWidth="1"/>
    <col min="13061" max="13061" width="11.625" style="402" customWidth="1"/>
    <col min="13062" max="13062" width="10.375" style="402" customWidth="1"/>
    <col min="13063" max="13063" width="11" style="402" customWidth="1"/>
    <col min="13064" max="13065" width="12.125" style="402" customWidth="1"/>
    <col min="13066" max="13066" width="12.875" style="402" customWidth="1"/>
    <col min="13067" max="13068" width="12.125" style="402" customWidth="1"/>
    <col min="13069" max="13069" width="11.375" style="402" customWidth="1"/>
    <col min="13070" max="13071" width="11.875" style="402" customWidth="1"/>
    <col min="13072" max="13072" width="11.75" style="402" customWidth="1"/>
    <col min="13073" max="13073" width="11.375" style="402" customWidth="1"/>
    <col min="13074" max="13074" width="11.875" style="402" customWidth="1"/>
    <col min="13075" max="13075" width="11.375" style="402" customWidth="1"/>
    <col min="13076" max="13076" width="10.375" style="402" customWidth="1"/>
    <col min="13077" max="13077" width="12.875" style="402" customWidth="1"/>
    <col min="13078" max="13078" width="11.75" style="402" customWidth="1"/>
    <col min="13079" max="13079" width="11" style="402" customWidth="1"/>
    <col min="13080" max="13313" width="9" style="402"/>
    <col min="13314" max="13314" width="5.375" style="402" customWidth="1"/>
    <col min="13315" max="13315" width="13.125" style="402" customWidth="1"/>
    <col min="13316" max="13316" width="43.875" style="402" customWidth="1"/>
    <col min="13317" max="13317" width="11.625" style="402" customWidth="1"/>
    <col min="13318" max="13318" width="10.375" style="402" customWidth="1"/>
    <col min="13319" max="13319" width="11" style="402" customWidth="1"/>
    <col min="13320" max="13321" width="12.125" style="402" customWidth="1"/>
    <col min="13322" max="13322" width="12.875" style="402" customWidth="1"/>
    <col min="13323" max="13324" width="12.125" style="402" customWidth="1"/>
    <col min="13325" max="13325" width="11.375" style="402" customWidth="1"/>
    <col min="13326" max="13327" width="11.875" style="402" customWidth="1"/>
    <col min="13328" max="13328" width="11.75" style="402" customWidth="1"/>
    <col min="13329" max="13329" width="11.375" style="402" customWidth="1"/>
    <col min="13330" max="13330" width="11.875" style="402" customWidth="1"/>
    <col min="13331" max="13331" width="11.375" style="402" customWidth="1"/>
    <col min="13332" max="13332" width="10.375" style="402" customWidth="1"/>
    <col min="13333" max="13333" width="12.875" style="402" customWidth="1"/>
    <col min="13334" max="13334" width="11.75" style="402" customWidth="1"/>
    <col min="13335" max="13335" width="11" style="402" customWidth="1"/>
    <col min="13336" max="13569" width="9" style="402"/>
    <col min="13570" max="13570" width="5.375" style="402" customWidth="1"/>
    <col min="13571" max="13571" width="13.125" style="402" customWidth="1"/>
    <col min="13572" max="13572" width="43.875" style="402" customWidth="1"/>
    <col min="13573" max="13573" width="11.625" style="402" customWidth="1"/>
    <col min="13574" max="13574" width="10.375" style="402" customWidth="1"/>
    <col min="13575" max="13575" width="11" style="402" customWidth="1"/>
    <col min="13576" max="13577" width="12.125" style="402" customWidth="1"/>
    <col min="13578" max="13578" width="12.875" style="402" customWidth="1"/>
    <col min="13579" max="13580" width="12.125" style="402" customWidth="1"/>
    <col min="13581" max="13581" width="11.375" style="402" customWidth="1"/>
    <col min="13582" max="13583" width="11.875" style="402" customWidth="1"/>
    <col min="13584" max="13584" width="11.75" style="402" customWidth="1"/>
    <col min="13585" max="13585" width="11.375" style="402" customWidth="1"/>
    <col min="13586" max="13586" width="11.875" style="402" customWidth="1"/>
    <col min="13587" max="13587" width="11.375" style="402" customWidth="1"/>
    <col min="13588" max="13588" width="10.375" style="402" customWidth="1"/>
    <col min="13589" max="13589" width="12.875" style="402" customWidth="1"/>
    <col min="13590" max="13590" width="11.75" style="402" customWidth="1"/>
    <col min="13591" max="13591" width="11" style="402" customWidth="1"/>
    <col min="13592" max="13825" width="9" style="402"/>
    <col min="13826" max="13826" width="5.375" style="402" customWidth="1"/>
    <col min="13827" max="13827" width="13.125" style="402" customWidth="1"/>
    <col min="13828" max="13828" width="43.875" style="402" customWidth="1"/>
    <col min="13829" max="13829" width="11.625" style="402" customWidth="1"/>
    <col min="13830" max="13830" width="10.375" style="402" customWidth="1"/>
    <col min="13831" max="13831" width="11" style="402" customWidth="1"/>
    <col min="13832" max="13833" width="12.125" style="402" customWidth="1"/>
    <col min="13834" max="13834" width="12.875" style="402" customWidth="1"/>
    <col min="13835" max="13836" width="12.125" style="402" customWidth="1"/>
    <col min="13837" max="13837" width="11.375" style="402" customWidth="1"/>
    <col min="13838" max="13839" width="11.875" style="402" customWidth="1"/>
    <col min="13840" max="13840" width="11.75" style="402" customWidth="1"/>
    <col min="13841" max="13841" width="11.375" style="402" customWidth="1"/>
    <col min="13842" max="13842" width="11.875" style="402" customWidth="1"/>
    <col min="13843" max="13843" width="11.375" style="402" customWidth="1"/>
    <col min="13844" max="13844" width="10.375" style="402" customWidth="1"/>
    <col min="13845" max="13845" width="12.875" style="402" customWidth="1"/>
    <col min="13846" max="13846" width="11.75" style="402" customWidth="1"/>
    <col min="13847" max="13847" width="11" style="402" customWidth="1"/>
    <col min="13848" max="14081" width="9" style="402"/>
    <col min="14082" max="14082" width="5.375" style="402" customWidth="1"/>
    <col min="14083" max="14083" width="13.125" style="402" customWidth="1"/>
    <col min="14084" max="14084" width="43.875" style="402" customWidth="1"/>
    <col min="14085" max="14085" width="11.625" style="402" customWidth="1"/>
    <col min="14086" max="14086" width="10.375" style="402" customWidth="1"/>
    <col min="14087" max="14087" width="11" style="402" customWidth="1"/>
    <col min="14088" max="14089" width="12.125" style="402" customWidth="1"/>
    <col min="14090" max="14090" width="12.875" style="402" customWidth="1"/>
    <col min="14091" max="14092" width="12.125" style="402" customWidth="1"/>
    <col min="14093" max="14093" width="11.375" style="402" customWidth="1"/>
    <col min="14094" max="14095" width="11.875" style="402" customWidth="1"/>
    <col min="14096" max="14096" width="11.75" style="402" customWidth="1"/>
    <col min="14097" max="14097" width="11.375" style="402" customWidth="1"/>
    <col min="14098" max="14098" width="11.875" style="402" customWidth="1"/>
    <col min="14099" max="14099" width="11.375" style="402" customWidth="1"/>
    <col min="14100" max="14100" width="10.375" style="402" customWidth="1"/>
    <col min="14101" max="14101" width="12.875" style="402" customWidth="1"/>
    <col min="14102" max="14102" width="11.75" style="402" customWidth="1"/>
    <col min="14103" max="14103" width="11" style="402" customWidth="1"/>
    <col min="14104" max="14337" width="9" style="402"/>
    <col min="14338" max="14338" width="5.375" style="402" customWidth="1"/>
    <col min="14339" max="14339" width="13.125" style="402" customWidth="1"/>
    <col min="14340" max="14340" width="43.875" style="402" customWidth="1"/>
    <col min="14341" max="14341" width="11.625" style="402" customWidth="1"/>
    <col min="14342" max="14342" width="10.375" style="402" customWidth="1"/>
    <col min="14343" max="14343" width="11" style="402" customWidth="1"/>
    <col min="14344" max="14345" width="12.125" style="402" customWidth="1"/>
    <col min="14346" max="14346" width="12.875" style="402" customWidth="1"/>
    <col min="14347" max="14348" width="12.125" style="402" customWidth="1"/>
    <col min="14349" max="14349" width="11.375" style="402" customWidth="1"/>
    <col min="14350" max="14351" width="11.875" style="402" customWidth="1"/>
    <col min="14352" max="14352" width="11.75" style="402" customWidth="1"/>
    <col min="14353" max="14353" width="11.375" style="402" customWidth="1"/>
    <col min="14354" max="14354" width="11.875" style="402" customWidth="1"/>
    <col min="14355" max="14355" width="11.375" style="402" customWidth="1"/>
    <col min="14356" max="14356" width="10.375" style="402" customWidth="1"/>
    <col min="14357" max="14357" width="12.875" style="402" customWidth="1"/>
    <col min="14358" max="14358" width="11.75" style="402" customWidth="1"/>
    <col min="14359" max="14359" width="11" style="402" customWidth="1"/>
    <col min="14360" max="14593" width="9" style="402"/>
    <col min="14594" max="14594" width="5.375" style="402" customWidth="1"/>
    <col min="14595" max="14595" width="13.125" style="402" customWidth="1"/>
    <col min="14596" max="14596" width="43.875" style="402" customWidth="1"/>
    <col min="14597" max="14597" width="11.625" style="402" customWidth="1"/>
    <col min="14598" max="14598" width="10.375" style="402" customWidth="1"/>
    <col min="14599" max="14599" width="11" style="402" customWidth="1"/>
    <col min="14600" max="14601" width="12.125" style="402" customWidth="1"/>
    <col min="14602" max="14602" width="12.875" style="402" customWidth="1"/>
    <col min="14603" max="14604" width="12.125" style="402" customWidth="1"/>
    <col min="14605" max="14605" width="11.375" style="402" customWidth="1"/>
    <col min="14606" max="14607" width="11.875" style="402" customWidth="1"/>
    <col min="14608" max="14608" width="11.75" style="402" customWidth="1"/>
    <col min="14609" max="14609" width="11.375" style="402" customWidth="1"/>
    <col min="14610" max="14610" width="11.875" style="402" customWidth="1"/>
    <col min="14611" max="14611" width="11.375" style="402" customWidth="1"/>
    <col min="14612" max="14612" width="10.375" style="402" customWidth="1"/>
    <col min="14613" max="14613" width="12.875" style="402" customWidth="1"/>
    <col min="14614" max="14614" width="11.75" style="402" customWidth="1"/>
    <col min="14615" max="14615" width="11" style="402" customWidth="1"/>
    <col min="14616" max="14849" width="9" style="402"/>
    <col min="14850" max="14850" width="5.375" style="402" customWidth="1"/>
    <col min="14851" max="14851" width="13.125" style="402" customWidth="1"/>
    <col min="14852" max="14852" width="43.875" style="402" customWidth="1"/>
    <col min="14853" max="14853" width="11.625" style="402" customWidth="1"/>
    <col min="14854" max="14854" width="10.375" style="402" customWidth="1"/>
    <col min="14855" max="14855" width="11" style="402" customWidth="1"/>
    <col min="14856" max="14857" width="12.125" style="402" customWidth="1"/>
    <col min="14858" max="14858" width="12.875" style="402" customWidth="1"/>
    <col min="14859" max="14860" width="12.125" style="402" customWidth="1"/>
    <col min="14861" max="14861" width="11.375" style="402" customWidth="1"/>
    <col min="14862" max="14863" width="11.875" style="402" customWidth="1"/>
    <col min="14864" max="14864" width="11.75" style="402" customWidth="1"/>
    <col min="14865" max="14865" width="11.375" style="402" customWidth="1"/>
    <col min="14866" max="14866" width="11.875" style="402" customWidth="1"/>
    <col min="14867" max="14867" width="11.375" style="402" customWidth="1"/>
    <col min="14868" max="14868" width="10.375" style="402" customWidth="1"/>
    <col min="14869" max="14869" width="12.875" style="402" customWidth="1"/>
    <col min="14870" max="14870" width="11.75" style="402" customWidth="1"/>
    <col min="14871" max="14871" width="11" style="402" customWidth="1"/>
    <col min="14872" max="15105" width="9" style="402"/>
    <col min="15106" max="15106" width="5.375" style="402" customWidth="1"/>
    <col min="15107" max="15107" width="13.125" style="402" customWidth="1"/>
    <col min="15108" max="15108" width="43.875" style="402" customWidth="1"/>
    <col min="15109" max="15109" width="11.625" style="402" customWidth="1"/>
    <col min="15110" max="15110" width="10.375" style="402" customWidth="1"/>
    <col min="15111" max="15111" width="11" style="402" customWidth="1"/>
    <col min="15112" max="15113" width="12.125" style="402" customWidth="1"/>
    <col min="15114" max="15114" width="12.875" style="402" customWidth="1"/>
    <col min="15115" max="15116" width="12.125" style="402" customWidth="1"/>
    <col min="15117" max="15117" width="11.375" style="402" customWidth="1"/>
    <col min="15118" max="15119" width="11.875" style="402" customWidth="1"/>
    <col min="15120" max="15120" width="11.75" style="402" customWidth="1"/>
    <col min="15121" max="15121" width="11.375" style="402" customWidth="1"/>
    <col min="15122" max="15122" width="11.875" style="402" customWidth="1"/>
    <col min="15123" max="15123" width="11.375" style="402" customWidth="1"/>
    <col min="15124" max="15124" width="10.375" style="402" customWidth="1"/>
    <col min="15125" max="15125" width="12.875" style="402" customWidth="1"/>
    <col min="15126" max="15126" width="11.75" style="402" customWidth="1"/>
    <col min="15127" max="15127" width="11" style="402" customWidth="1"/>
    <col min="15128" max="15361" width="9" style="402"/>
    <col min="15362" max="15362" width="5.375" style="402" customWidth="1"/>
    <col min="15363" max="15363" width="13.125" style="402" customWidth="1"/>
    <col min="15364" max="15364" width="43.875" style="402" customWidth="1"/>
    <col min="15365" max="15365" width="11.625" style="402" customWidth="1"/>
    <col min="15366" max="15366" width="10.375" style="402" customWidth="1"/>
    <col min="15367" max="15367" width="11" style="402" customWidth="1"/>
    <col min="15368" max="15369" width="12.125" style="402" customWidth="1"/>
    <col min="15370" max="15370" width="12.875" style="402" customWidth="1"/>
    <col min="15371" max="15372" width="12.125" style="402" customWidth="1"/>
    <col min="15373" max="15373" width="11.375" style="402" customWidth="1"/>
    <col min="15374" max="15375" width="11.875" style="402" customWidth="1"/>
    <col min="15376" max="15376" width="11.75" style="402" customWidth="1"/>
    <col min="15377" max="15377" width="11.375" style="402" customWidth="1"/>
    <col min="15378" max="15378" width="11.875" style="402" customWidth="1"/>
    <col min="15379" max="15379" width="11.375" style="402" customWidth="1"/>
    <col min="15380" max="15380" width="10.375" style="402" customWidth="1"/>
    <col min="15381" max="15381" width="12.875" style="402" customWidth="1"/>
    <col min="15382" max="15382" width="11.75" style="402" customWidth="1"/>
    <col min="15383" max="15383" width="11" style="402" customWidth="1"/>
    <col min="15384" max="15617" width="9" style="402"/>
    <col min="15618" max="15618" width="5.375" style="402" customWidth="1"/>
    <col min="15619" max="15619" width="13.125" style="402" customWidth="1"/>
    <col min="15620" max="15620" width="43.875" style="402" customWidth="1"/>
    <col min="15621" max="15621" width="11.625" style="402" customWidth="1"/>
    <col min="15622" max="15622" width="10.375" style="402" customWidth="1"/>
    <col min="15623" max="15623" width="11" style="402" customWidth="1"/>
    <col min="15624" max="15625" width="12.125" style="402" customWidth="1"/>
    <col min="15626" max="15626" width="12.875" style="402" customWidth="1"/>
    <col min="15627" max="15628" width="12.125" style="402" customWidth="1"/>
    <col min="15629" max="15629" width="11.375" style="402" customWidth="1"/>
    <col min="15630" max="15631" width="11.875" style="402" customWidth="1"/>
    <col min="15632" max="15632" width="11.75" style="402" customWidth="1"/>
    <col min="15633" max="15633" width="11.375" style="402" customWidth="1"/>
    <col min="15634" max="15634" width="11.875" style="402" customWidth="1"/>
    <col min="15635" max="15635" width="11.375" style="402" customWidth="1"/>
    <col min="15636" max="15636" width="10.375" style="402" customWidth="1"/>
    <col min="15637" max="15637" width="12.875" style="402" customWidth="1"/>
    <col min="15638" max="15638" width="11.75" style="402" customWidth="1"/>
    <col min="15639" max="15639" width="11" style="402" customWidth="1"/>
    <col min="15640" max="15873" width="9" style="402"/>
    <col min="15874" max="15874" width="5.375" style="402" customWidth="1"/>
    <col min="15875" max="15875" width="13.125" style="402" customWidth="1"/>
    <col min="15876" max="15876" width="43.875" style="402" customWidth="1"/>
    <col min="15877" max="15877" width="11.625" style="402" customWidth="1"/>
    <col min="15878" max="15878" width="10.375" style="402" customWidth="1"/>
    <col min="15879" max="15879" width="11" style="402" customWidth="1"/>
    <col min="15880" max="15881" width="12.125" style="402" customWidth="1"/>
    <col min="15882" max="15882" width="12.875" style="402" customWidth="1"/>
    <col min="15883" max="15884" width="12.125" style="402" customWidth="1"/>
    <col min="15885" max="15885" width="11.375" style="402" customWidth="1"/>
    <col min="15886" max="15887" width="11.875" style="402" customWidth="1"/>
    <col min="15888" max="15888" width="11.75" style="402" customWidth="1"/>
    <col min="15889" max="15889" width="11.375" style="402" customWidth="1"/>
    <col min="15890" max="15890" width="11.875" style="402" customWidth="1"/>
    <col min="15891" max="15891" width="11.375" style="402" customWidth="1"/>
    <col min="15892" max="15892" width="10.375" style="402" customWidth="1"/>
    <col min="15893" max="15893" width="12.875" style="402" customWidth="1"/>
    <col min="15894" max="15894" width="11.75" style="402" customWidth="1"/>
    <col min="15895" max="15895" width="11" style="402" customWidth="1"/>
    <col min="15896" max="16129" width="9" style="402"/>
    <col min="16130" max="16130" width="5.375" style="402" customWidth="1"/>
    <col min="16131" max="16131" width="13.125" style="402" customWidth="1"/>
    <col min="16132" max="16132" width="43.875" style="402" customWidth="1"/>
    <col min="16133" max="16133" width="11.625" style="402" customWidth="1"/>
    <col min="16134" max="16134" width="10.375" style="402" customWidth="1"/>
    <col min="16135" max="16135" width="11" style="402" customWidth="1"/>
    <col min="16136" max="16137" width="12.125" style="402" customWidth="1"/>
    <col min="16138" max="16138" width="12.875" style="402" customWidth="1"/>
    <col min="16139" max="16140" width="12.125" style="402" customWidth="1"/>
    <col min="16141" max="16141" width="11.375" style="402" customWidth="1"/>
    <col min="16142" max="16143" width="11.875" style="402" customWidth="1"/>
    <col min="16144" max="16144" width="11.75" style="402" customWidth="1"/>
    <col min="16145" max="16145" width="11.375" style="402" customWidth="1"/>
    <col min="16146" max="16146" width="11.875" style="402" customWidth="1"/>
    <col min="16147" max="16147" width="11.375" style="402" customWidth="1"/>
    <col min="16148" max="16148" width="10.375" style="402" customWidth="1"/>
    <col min="16149" max="16149" width="12.875" style="402" customWidth="1"/>
    <col min="16150" max="16150" width="11.75" style="402" customWidth="1"/>
    <col min="16151" max="16151" width="11" style="402" customWidth="1"/>
    <col min="16152" max="16384" width="9" style="402"/>
  </cols>
  <sheetData>
    <row r="1" spans="1:24" s="360" customFormat="1" ht="13.5" customHeight="1">
      <c r="A1" s="359" t="s">
        <v>91</v>
      </c>
      <c r="U1" s="923" t="s">
        <v>997</v>
      </c>
      <c r="V1" s="923"/>
      <c r="W1" s="923"/>
    </row>
    <row r="2" spans="1:24" s="360" customFormat="1" ht="13.5" customHeight="1">
      <c r="A2" s="359"/>
      <c r="U2" s="923" t="s">
        <v>607</v>
      </c>
      <c r="V2" s="923"/>
      <c r="W2" s="923"/>
    </row>
    <row r="3" spans="1:24" s="360" customFormat="1" ht="13.5" customHeight="1">
      <c r="A3" s="359"/>
      <c r="U3" s="923" t="s">
        <v>143</v>
      </c>
      <c r="V3" s="923"/>
      <c r="W3" s="923"/>
    </row>
    <row r="4" spans="1:24" s="360" customFormat="1" ht="5.25" customHeight="1">
      <c r="A4" s="359"/>
    </row>
    <row r="5" spans="1:24" s="360" customFormat="1" ht="44.25" customHeight="1">
      <c r="A5" s="941" t="s">
        <v>947</v>
      </c>
      <c r="B5" s="941"/>
      <c r="C5" s="941"/>
      <c r="D5" s="941"/>
      <c r="E5" s="941"/>
      <c r="F5" s="941"/>
      <c r="G5" s="941"/>
      <c r="H5" s="941"/>
      <c r="I5" s="941"/>
      <c r="J5" s="941"/>
      <c r="K5" s="941"/>
      <c r="L5" s="941"/>
      <c r="M5" s="941"/>
      <c r="N5" s="941"/>
      <c r="O5" s="941"/>
      <c r="P5" s="941"/>
      <c r="Q5" s="941"/>
      <c r="R5" s="941"/>
      <c r="S5" s="941"/>
      <c r="T5" s="941"/>
      <c r="U5" s="941"/>
      <c r="V5" s="941"/>
      <c r="W5" s="941"/>
    </row>
    <row r="6" spans="1:24" s="360" customFormat="1" ht="12" customHeight="1">
      <c r="A6" s="394"/>
      <c r="B6" s="394"/>
      <c r="C6" s="394"/>
      <c r="D6" s="394"/>
      <c r="E6" s="394"/>
      <c r="F6" s="394"/>
      <c r="G6" s="394"/>
      <c r="H6" s="394"/>
      <c r="I6" s="394"/>
      <c r="J6" s="394"/>
      <c r="K6" s="394"/>
      <c r="L6" s="394"/>
      <c r="M6" s="394"/>
      <c r="N6" s="394"/>
      <c r="O6" s="394"/>
      <c r="P6" s="394"/>
      <c r="Q6" s="394"/>
      <c r="R6" s="394"/>
      <c r="S6" s="394"/>
      <c r="T6" s="394"/>
      <c r="U6" s="394"/>
      <c r="V6" s="359" t="s">
        <v>35</v>
      </c>
    </row>
    <row r="7" spans="1:24" s="363" customFormat="1" ht="28.5" customHeight="1">
      <c r="A7" s="852" t="s">
        <v>686</v>
      </c>
      <c r="B7" s="855" t="s">
        <v>948</v>
      </c>
      <c r="C7" s="858" t="s">
        <v>949</v>
      </c>
      <c r="D7" s="858" t="s">
        <v>690</v>
      </c>
      <c r="E7" s="855" t="s">
        <v>691</v>
      </c>
      <c r="F7" s="858" t="s">
        <v>496</v>
      </c>
      <c r="G7" s="861" t="s">
        <v>950</v>
      </c>
      <c r="H7" s="861" t="s">
        <v>951</v>
      </c>
      <c r="I7" s="858" t="s">
        <v>93</v>
      </c>
      <c r="J7" s="845" t="s">
        <v>694</v>
      </c>
      <c r="K7" s="845"/>
      <c r="L7" s="845"/>
      <c r="M7" s="845"/>
      <c r="N7" s="845"/>
      <c r="O7" s="845"/>
      <c r="P7" s="845"/>
      <c r="Q7" s="845"/>
      <c r="R7" s="845"/>
      <c r="S7" s="845"/>
      <c r="T7" s="845"/>
      <c r="U7" s="845"/>
      <c r="V7" s="845"/>
      <c r="W7" s="845"/>
    </row>
    <row r="8" spans="1:24" s="363" customFormat="1" ht="21.75" customHeight="1">
      <c r="A8" s="853"/>
      <c r="B8" s="856"/>
      <c r="C8" s="859"/>
      <c r="D8" s="859"/>
      <c r="E8" s="856"/>
      <c r="F8" s="859"/>
      <c r="G8" s="861"/>
      <c r="H8" s="861"/>
      <c r="I8" s="859"/>
      <c r="J8" s="845"/>
      <c r="K8" s="845"/>
      <c r="L8" s="845"/>
      <c r="M8" s="845"/>
      <c r="N8" s="845"/>
      <c r="O8" s="845"/>
      <c r="P8" s="845"/>
      <c r="Q8" s="845"/>
      <c r="R8" s="845"/>
      <c r="S8" s="845"/>
      <c r="T8" s="845"/>
      <c r="U8" s="845"/>
      <c r="V8" s="845"/>
      <c r="W8" s="845"/>
    </row>
    <row r="9" spans="1:24" s="363" customFormat="1" ht="15.75" customHeight="1">
      <c r="A9" s="853"/>
      <c r="B9" s="856"/>
      <c r="C9" s="859"/>
      <c r="D9" s="859"/>
      <c r="E9" s="856"/>
      <c r="F9" s="859"/>
      <c r="G9" s="365" t="s">
        <v>695</v>
      </c>
      <c r="H9" s="365" t="s">
        <v>695</v>
      </c>
      <c r="I9" s="859"/>
      <c r="J9" s="845" t="s">
        <v>696</v>
      </c>
      <c r="K9" s="848" t="s">
        <v>697</v>
      </c>
      <c r="L9" s="848"/>
      <c r="M9" s="848"/>
      <c r="N9" s="849" t="s">
        <v>698</v>
      </c>
      <c r="O9" s="848" t="s">
        <v>952</v>
      </c>
      <c r="P9" s="848"/>
      <c r="Q9" s="848"/>
      <c r="R9" s="848"/>
      <c r="S9" s="848"/>
      <c r="T9" s="848"/>
      <c r="U9" s="848"/>
      <c r="V9" s="848"/>
      <c r="W9" s="848"/>
    </row>
    <row r="10" spans="1:24" s="363" customFormat="1" ht="12.75" customHeight="1">
      <c r="A10" s="853"/>
      <c r="B10" s="856"/>
      <c r="C10" s="859"/>
      <c r="D10" s="859"/>
      <c r="E10" s="856"/>
      <c r="F10" s="859"/>
      <c r="G10" s="365" t="s">
        <v>700</v>
      </c>
      <c r="H10" s="365" t="s">
        <v>700</v>
      </c>
      <c r="I10" s="859"/>
      <c r="J10" s="845"/>
      <c r="K10" s="848"/>
      <c r="L10" s="848"/>
      <c r="M10" s="848"/>
      <c r="N10" s="849"/>
      <c r="O10" s="850" t="s">
        <v>701</v>
      </c>
      <c r="P10" s="850"/>
      <c r="Q10" s="850"/>
      <c r="R10" s="850" t="s">
        <v>702</v>
      </c>
      <c r="S10" s="850"/>
      <c r="T10" s="850"/>
      <c r="U10" s="849" t="s">
        <v>953</v>
      </c>
      <c r="V10" s="849"/>
      <c r="W10" s="849"/>
    </row>
    <row r="11" spans="1:24" s="363" customFormat="1" ht="14.25" customHeight="1">
      <c r="A11" s="853"/>
      <c r="B11" s="856"/>
      <c r="C11" s="859"/>
      <c r="D11" s="859"/>
      <c r="E11" s="856"/>
      <c r="F11" s="859"/>
      <c r="G11" s="365" t="s">
        <v>704</v>
      </c>
      <c r="H11" s="365" t="s">
        <v>704</v>
      </c>
      <c r="I11" s="859"/>
      <c r="J11" s="845"/>
      <c r="K11" s="850" t="s">
        <v>38</v>
      </c>
      <c r="L11" s="850" t="s">
        <v>705</v>
      </c>
      <c r="M11" s="850" t="s">
        <v>706</v>
      </c>
      <c r="N11" s="849"/>
      <c r="O11" s="850" t="s">
        <v>38</v>
      </c>
      <c r="P11" s="850" t="s">
        <v>707</v>
      </c>
      <c r="Q11" s="870" t="s">
        <v>706</v>
      </c>
      <c r="R11" s="850" t="s">
        <v>38</v>
      </c>
      <c r="S11" s="850" t="s">
        <v>707</v>
      </c>
      <c r="T11" s="870" t="s">
        <v>706</v>
      </c>
      <c r="U11" s="849" t="s">
        <v>708</v>
      </c>
      <c r="V11" s="850" t="s">
        <v>707</v>
      </c>
      <c r="W11" s="870" t="s">
        <v>706</v>
      </c>
    </row>
    <row r="12" spans="1:24" s="363" customFormat="1" ht="16.5" customHeight="1">
      <c r="A12" s="854"/>
      <c r="B12" s="857"/>
      <c r="C12" s="860"/>
      <c r="D12" s="860"/>
      <c r="E12" s="857"/>
      <c r="F12" s="860"/>
      <c r="G12" s="365" t="s">
        <v>953</v>
      </c>
      <c r="H12" s="365" t="s">
        <v>953</v>
      </c>
      <c r="I12" s="860"/>
      <c r="J12" s="845"/>
      <c r="K12" s="850"/>
      <c r="L12" s="850"/>
      <c r="M12" s="850"/>
      <c r="N12" s="849"/>
      <c r="O12" s="850"/>
      <c r="P12" s="850"/>
      <c r="Q12" s="870"/>
      <c r="R12" s="850"/>
      <c r="S12" s="850"/>
      <c r="T12" s="870"/>
      <c r="U12" s="849"/>
      <c r="V12" s="850"/>
      <c r="W12" s="870"/>
    </row>
    <row r="13" spans="1:24" s="367" customFormat="1" ht="12.75" customHeight="1">
      <c r="A13" s="366">
        <v>1</v>
      </c>
      <c r="B13" s="366">
        <v>2</v>
      </c>
      <c r="C13" s="366">
        <v>3</v>
      </c>
      <c r="D13" s="366">
        <v>4</v>
      </c>
      <c r="E13" s="366">
        <v>5</v>
      </c>
      <c r="F13" s="366">
        <v>6</v>
      </c>
      <c r="G13" s="366">
        <v>7</v>
      </c>
      <c r="H13" s="366">
        <v>8</v>
      </c>
      <c r="I13" s="366" t="s">
        <v>709</v>
      </c>
      <c r="J13" s="366" t="s">
        <v>711</v>
      </c>
      <c r="K13" s="366" t="s">
        <v>712</v>
      </c>
      <c r="L13" s="366">
        <v>11</v>
      </c>
      <c r="M13" s="366">
        <v>12</v>
      </c>
      <c r="N13" s="366" t="s">
        <v>713</v>
      </c>
      <c r="O13" s="366" t="s">
        <v>714</v>
      </c>
      <c r="P13" s="366">
        <v>15</v>
      </c>
      <c r="Q13" s="366">
        <v>16</v>
      </c>
      <c r="R13" s="366" t="s">
        <v>715</v>
      </c>
      <c r="S13" s="366">
        <v>18</v>
      </c>
      <c r="T13" s="366">
        <v>19</v>
      </c>
      <c r="U13" s="366" t="s">
        <v>716</v>
      </c>
      <c r="V13" s="366">
        <v>21</v>
      </c>
      <c r="W13" s="366">
        <v>22</v>
      </c>
    </row>
    <row r="14" spans="1:24" s="367" customFormat="1" ht="3" customHeight="1">
      <c r="A14" s="863"/>
      <c r="B14" s="863"/>
      <c r="C14" s="863"/>
      <c r="D14" s="863"/>
      <c r="E14" s="863"/>
      <c r="F14" s="863"/>
      <c r="G14" s="863"/>
      <c r="H14" s="863"/>
      <c r="I14" s="863"/>
      <c r="J14" s="863"/>
      <c r="K14" s="863"/>
      <c r="L14" s="863"/>
      <c r="M14" s="863"/>
      <c r="N14" s="863"/>
      <c r="O14" s="863"/>
      <c r="P14" s="863"/>
      <c r="Q14" s="863"/>
      <c r="R14" s="863"/>
      <c r="S14" s="863"/>
      <c r="T14" s="863"/>
      <c r="U14" s="863"/>
      <c r="V14" s="863"/>
      <c r="W14" s="863"/>
    </row>
    <row r="15" spans="1:24" s="367" customFormat="1" ht="17.25" customHeight="1">
      <c r="A15" s="864" t="s">
        <v>954</v>
      </c>
      <c r="B15" s="864"/>
      <c r="C15" s="864"/>
      <c r="D15" s="864"/>
      <c r="E15" s="864"/>
      <c r="F15" s="864"/>
      <c r="G15" s="864"/>
      <c r="H15" s="864"/>
      <c r="I15" s="864"/>
      <c r="J15" s="864"/>
      <c r="K15" s="864"/>
      <c r="L15" s="864"/>
      <c r="M15" s="864"/>
      <c r="N15" s="864"/>
      <c r="O15" s="864"/>
      <c r="P15" s="864"/>
      <c r="Q15" s="864"/>
      <c r="R15" s="864"/>
      <c r="S15" s="864"/>
      <c r="T15" s="864"/>
      <c r="U15" s="864"/>
      <c r="V15" s="864"/>
      <c r="W15" s="864"/>
      <c r="X15" s="368"/>
    </row>
    <row r="16" spans="1:24" s="367" customFormat="1" ht="3" customHeight="1">
      <c r="A16" s="865"/>
      <c r="B16" s="865"/>
      <c r="C16" s="865"/>
      <c r="D16" s="865"/>
      <c r="E16" s="865"/>
      <c r="F16" s="865"/>
      <c r="G16" s="865"/>
      <c r="H16" s="865"/>
      <c r="I16" s="865"/>
      <c r="J16" s="865"/>
      <c r="K16" s="865"/>
      <c r="L16" s="865"/>
      <c r="M16" s="865"/>
      <c r="N16" s="865"/>
      <c r="O16" s="865"/>
      <c r="P16" s="865"/>
      <c r="Q16" s="865"/>
      <c r="R16" s="865"/>
      <c r="S16" s="865"/>
      <c r="T16" s="865"/>
      <c r="U16" s="865"/>
      <c r="V16" s="865"/>
      <c r="W16" s="865"/>
      <c r="X16" s="369"/>
    </row>
    <row r="17" spans="1:23" s="396" customFormat="1" ht="14.85" hidden="1" customHeight="1">
      <c r="A17" s="867">
        <v>1</v>
      </c>
      <c r="B17" s="867" t="s">
        <v>955</v>
      </c>
      <c r="C17" s="926" t="s">
        <v>956</v>
      </c>
      <c r="D17" s="866" t="s">
        <v>294</v>
      </c>
      <c r="E17" s="925" t="s">
        <v>868</v>
      </c>
      <c r="F17" s="867" t="s">
        <v>957</v>
      </c>
      <c r="G17" s="395">
        <f>G18+G19+G20+G21</f>
        <v>12736049</v>
      </c>
      <c r="H17" s="395">
        <f>H18+H19+H20+H21</f>
        <v>12086049</v>
      </c>
      <c r="I17" s="875" t="s">
        <v>0</v>
      </c>
      <c r="J17" s="930">
        <f>K17+N17</f>
        <v>650000</v>
      </c>
      <c r="K17" s="930">
        <f>L17+M17</f>
        <v>552500</v>
      </c>
      <c r="L17" s="929">
        <v>552500</v>
      </c>
      <c r="M17" s="929">
        <v>0</v>
      </c>
      <c r="N17" s="930">
        <f>O17+R17+U17</f>
        <v>97500</v>
      </c>
      <c r="O17" s="930">
        <f>P17+Q17</f>
        <v>97500</v>
      </c>
      <c r="P17" s="929">
        <v>97500</v>
      </c>
      <c r="Q17" s="929">
        <v>0</v>
      </c>
      <c r="R17" s="930">
        <f>S17+T17</f>
        <v>0</v>
      </c>
      <c r="S17" s="929">
        <v>0</v>
      </c>
      <c r="T17" s="929">
        <v>0</v>
      </c>
      <c r="U17" s="930">
        <f>V17+W17</f>
        <v>0</v>
      </c>
      <c r="V17" s="929">
        <v>0</v>
      </c>
      <c r="W17" s="929">
        <v>0</v>
      </c>
    </row>
    <row r="18" spans="1:23" s="396" customFormat="1" ht="14.85" hidden="1" customHeight="1">
      <c r="A18" s="867"/>
      <c r="B18" s="867"/>
      <c r="C18" s="927"/>
      <c r="D18" s="866"/>
      <c r="E18" s="925"/>
      <c r="F18" s="867"/>
      <c r="G18" s="395">
        <v>10825609</v>
      </c>
      <c r="H18" s="395">
        <v>10273109</v>
      </c>
      <c r="I18" s="876"/>
      <c r="J18" s="930"/>
      <c r="K18" s="930"/>
      <c r="L18" s="929"/>
      <c r="M18" s="929"/>
      <c r="N18" s="930"/>
      <c r="O18" s="930"/>
      <c r="P18" s="929"/>
      <c r="Q18" s="929"/>
      <c r="R18" s="930"/>
      <c r="S18" s="929"/>
      <c r="T18" s="929"/>
      <c r="U18" s="930"/>
      <c r="V18" s="929"/>
      <c r="W18" s="929"/>
    </row>
    <row r="19" spans="1:23" s="396" customFormat="1" ht="14.85" hidden="1" customHeight="1">
      <c r="A19" s="867"/>
      <c r="B19" s="867"/>
      <c r="C19" s="927"/>
      <c r="D19" s="866"/>
      <c r="E19" s="925"/>
      <c r="F19" s="867"/>
      <c r="G19" s="395">
        <v>1910401</v>
      </c>
      <c r="H19" s="395">
        <v>1812901</v>
      </c>
      <c r="I19" s="370" t="s">
        <v>1</v>
      </c>
      <c r="J19" s="397">
        <f>K19+N19</f>
        <v>0</v>
      </c>
      <c r="K19" s="397">
        <f>L19+M19</f>
        <v>0</v>
      </c>
      <c r="L19" s="398">
        <v>0</v>
      </c>
      <c r="M19" s="398">
        <v>0</v>
      </c>
      <c r="N19" s="397">
        <f>O19+R19+U19</f>
        <v>0</v>
      </c>
      <c r="O19" s="397">
        <f>P19+Q19</f>
        <v>0</v>
      </c>
      <c r="P19" s="398">
        <v>0</v>
      </c>
      <c r="Q19" s="398">
        <v>0</v>
      </c>
      <c r="R19" s="397">
        <f>S19+T19</f>
        <v>0</v>
      </c>
      <c r="S19" s="398">
        <v>0</v>
      </c>
      <c r="T19" s="398">
        <v>0</v>
      </c>
      <c r="U19" s="397">
        <f>V19+W19</f>
        <v>0</v>
      </c>
      <c r="V19" s="398">
        <v>0</v>
      </c>
      <c r="W19" s="398">
        <v>0</v>
      </c>
    </row>
    <row r="20" spans="1:23" s="396" customFormat="1" ht="14.85" hidden="1" customHeight="1">
      <c r="A20" s="867"/>
      <c r="B20" s="867"/>
      <c r="C20" s="927"/>
      <c r="D20" s="866"/>
      <c r="E20" s="925"/>
      <c r="F20" s="867"/>
      <c r="G20" s="395">
        <v>39</v>
      </c>
      <c r="H20" s="395">
        <v>39</v>
      </c>
      <c r="I20" s="875" t="s">
        <v>2</v>
      </c>
      <c r="J20" s="930">
        <f t="shared" ref="J20:W20" si="0">J17+J19</f>
        <v>650000</v>
      </c>
      <c r="K20" s="930">
        <f t="shared" si="0"/>
        <v>552500</v>
      </c>
      <c r="L20" s="929">
        <f t="shared" si="0"/>
        <v>552500</v>
      </c>
      <c r="M20" s="929">
        <f t="shared" si="0"/>
        <v>0</v>
      </c>
      <c r="N20" s="930">
        <f t="shared" si="0"/>
        <v>97500</v>
      </c>
      <c r="O20" s="930">
        <f t="shared" si="0"/>
        <v>97500</v>
      </c>
      <c r="P20" s="929">
        <f t="shared" si="0"/>
        <v>97500</v>
      </c>
      <c r="Q20" s="929">
        <f t="shared" si="0"/>
        <v>0</v>
      </c>
      <c r="R20" s="930">
        <f t="shared" si="0"/>
        <v>0</v>
      </c>
      <c r="S20" s="929">
        <f t="shared" si="0"/>
        <v>0</v>
      </c>
      <c r="T20" s="929">
        <f t="shared" si="0"/>
        <v>0</v>
      </c>
      <c r="U20" s="930">
        <f t="shared" si="0"/>
        <v>0</v>
      </c>
      <c r="V20" s="929">
        <f t="shared" si="0"/>
        <v>0</v>
      </c>
      <c r="W20" s="929">
        <f t="shared" si="0"/>
        <v>0</v>
      </c>
    </row>
    <row r="21" spans="1:23" s="396" customFormat="1" ht="14.85" hidden="1" customHeight="1">
      <c r="A21" s="867"/>
      <c r="B21" s="867"/>
      <c r="C21" s="928"/>
      <c r="D21" s="866"/>
      <c r="E21" s="925"/>
      <c r="F21" s="867"/>
      <c r="G21" s="395">
        <v>0</v>
      </c>
      <c r="H21" s="395">
        <v>0</v>
      </c>
      <c r="I21" s="876"/>
      <c r="J21" s="930"/>
      <c r="K21" s="930"/>
      <c r="L21" s="929"/>
      <c r="M21" s="929"/>
      <c r="N21" s="930"/>
      <c r="O21" s="930"/>
      <c r="P21" s="929"/>
      <c r="Q21" s="929"/>
      <c r="R21" s="930"/>
      <c r="S21" s="929"/>
      <c r="T21" s="929"/>
      <c r="U21" s="930"/>
      <c r="V21" s="929"/>
      <c r="W21" s="929"/>
    </row>
    <row r="22" spans="1:23" s="396" customFormat="1" ht="14.85" customHeight="1">
      <c r="A22" s="867">
        <v>1</v>
      </c>
      <c r="B22" s="867" t="s">
        <v>958</v>
      </c>
      <c r="C22" s="926" t="s">
        <v>956</v>
      </c>
      <c r="D22" s="866" t="s">
        <v>294</v>
      </c>
      <c r="E22" s="925" t="s">
        <v>868</v>
      </c>
      <c r="F22" s="867" t="s">
        <v>959</v>
      </c>
      <c r="G22" s="395">
        <f>G23+G24+G25+G26</f>
        <v>4000000</v>
      </c>
      <c r="H22" s="395">
        <f>H23+H24+H25+H26</f>
        <v>0</v>
      </c>
      <c r="I22" s="875" t="s">
        <v>0</v>
      </c>
      <c r="J22" s="930">
        <f>K22+N22</f>
        <v>0</v>
      </c>
      <c r="K22" s="930">
        <f>L22+M22</f>
        <v>0</v>
      </c>
      <c r="L22" s="929">
        <v>0</v>
      </c>
      <c r="M22" s="929">
        <v>0</v>
      </c>
      <c r="N22" s="930">
        <f>O22+R22+U22</f>
        <v>0</v>
      </c>
      <c r="O22" s="930">
        <f>P22+Q22</f>
        <v>0</v>
      </c>
      <c r="P22" s="929">
        <v>0</v>
      </c>
      <c r="Q22" s="929">
        <v>0</v>
      </c>
      <c r="R22" s="930">
        <f>S22+T22</f>
        <v>0</v>
      </c>
      <c r="S22" s="929">
        <v>0</v>
      </c>
      <c r="T22" s="929">
        <v>0</v>
      </c>
      <c r="U22" s="930">
        <f>V22+W22</f>
        <v>0</v>
      </c>
      <c r="V22" s="929">
        <v>0</v>
      </c>
      <c r="W22" s="929">
        <v>0</v>
      </c>
    </row>
    <row r="23" spans="1:23" s="396" customFormat="1" ht="14.85" customHeight="1">
      <c r="A23" s="867"/>
      <c r="B23" s="867"/>
      <c r="C23" s="927"/>
      <c r="D23" s="866"/>
      <c r="E23" s="925"/>
      <c r="F23" s="867"/>
      <c r="G23" s="395">
        <v>3188400</v>
      </c>
      <c r="H23" s="395">
        <v>0</v>
      </c>
      <c r="I23" s="876"/>
      <c r="J23" s="930"/>
      <c r="K23" s="930"/>
      <c r="L23" s="929"/>
      <c r="M23" s="929"/>
      <c r="N23" s="930"/>
      <c r="O23" s="930"/>
      <c r="P23" s="929"/>
      <c r="Q23" s="929"/>
      <c r="R23" s="930"/>
      <c r="S23" s="929"/>
      <c r="T23" s="929"/>
      <c r="U23" s="930"/>
      <c r="V23" s="929"/>
      <c r="W23" s="929"/>
    </row>
    <row r="24" spans="1:23" s="396" customFormat="1" ht="14.85" customHeight="1">
      <c r="A24" s="867"/>
      <c r="B24" s="867"/>
      <c r="C24" s="927"/>
      <c r="D24" s="866"/>
      <c r="E24" s="925"/>
      <c r="F24" s="867"/>
      <c r="G24" s="395">
        <v>811600</v>
      </c>
      <c r="H24" s="395">
        <v>0</v>
      </c>
      <c r="I24" s="370" t="s">
        <v>1</v>
      </c>
      <c r="J24" s="397">
        <f>K24+N24</f>
        <v>880000</v>
      </c>
      <c r="K24" s="397">
        <f>L24+M24</f>
        <v>701448</v>
      </c>
      <c r="L24" s="398">
        <v>701448</v>
      </c>
      <c r="M24" s="398">
        <v>0</v>
      </c>
      <c r="N24" s="397">
        <f>O24+R24+U24</f>
        <v>178552</v>
      </c>
      <c r="O24" s="397">
        <f>P24+Q24</f>
        <v>178552</v>
      </c>
      <c r="P24" s="398">
        <v>178552</v>
      </c>
      <c r="Q24" s="398">
        <v>0</v>
      </c>
      <c r="R24" s="397">
        <f>S24+T24</f>
        <v>0</v>
      </c>
      <c r="S24" s="398">
        <v>0</v>
      </c>
      <c r="T24" s="398">
        <v>0</v>
      </c>
      <c r="U24" s="397">
        <f>V24+W24</f>
        <v>0</v>
      </c>
      <c r="V24" s="398">
        <v>0</v>
      </c>
      <c r="W24" s="398">
        <v>0</v>
      </c>
    </row>
    <row r="25" spans="1:23" s="396" customFormat="1" ht="14.85" customHeight="1">
      <c r="A25" s="867"/>
      <c r="B25" s="867"/>
      <c r="C25" s="927"/>
      <c r="D25" s="866"/>
      <c r="E25" s="925"/>
      <c r="F25" s="867"/>
      <c r="G25" s="395">
        <v>0</v>
      </c>
      <c r="H25" s="395">
        <v>0</v>
      </c>
      <c r="I25" s="875" t="s">
        <v>2</v>
      </c>
      <c r="J25" s="930">
        <f t="shared" ref="J25:W25" si="1">J22+J24</f>
        <v>880000</v>
      </c>
      <c r="K25" s="930">
        <f t="shared" si="1"/>
        <v>701448</v>
      </c>
      <c r="L25" s="929">
        <f t="shared" si="1"/>
        <v>701448</v>
      </c>
      <c r="M25" s="929">
        <f t="shared" si="1"/>
        <v>0</v>
      </c>
      <c r="N25" s="930">
        <f t="shared" si="1"/>
        <v>178552</v>
      </c>
      <c r="O25" s="930">
        <f t="shared" si="1"/>
        <v>178552</v>
      </c>
      <c r="P25" s="929">
        <f t="shared" si="1"/>
        <v>178552</v>
      </c>
      <c r="Q25" s="929">
        <f t="shared" si="1"/>
        <v>0</v>
      </c>
      <c r="R25" s="930">
        <f t="shared" si="1"/>
        <v>0</v>
      </c>
      <c r="S25" s="929">
        <f t="shared" si="1"/>
        <v>0</v>
      </c>
      <c r="T25" s="929">
        <f t="shared" si="1"/>
        <v>0</v>
      </c>
      <c r="U25" s="930">
        <f t="shared" si="1"/>
        <v>0</v>
      </c>
      <c r="V25" s="929">
        <f t="shared" si="1"/>
        <v>0</v>
      </c>
      <c r="W25" s="929">
        <f t="shared" si="1"/>
        <v>0</v>
      </c>
    </row>
    <row r="26" spans="1:23" s="396" customFormat="1" ht="14.85" customHeight="1">
      <c r="A26" s="867"/>
      <c r="B26" s="867"/>
      <c r="C26" s="928"/>
      <c r="D26" s="866"/>
      <c r="E26" s="925"/>
      <c r="F26" s="867"/>
      <c r="G26" s="395">
        <v>0</v>
      </c>
      <c r="H26" s="395">
        <v>0</v>
      </c>
      <c r="I26" s="876"/>
      <c r="J26" s="930"/>
      <c r="K26" s="930"/>
      <c r="L26" s="929"/>
      <c r="M26" s="929"/>
      <c r="N26" s="930"/>
      <c r="O26" s="930"/>
      <c r="P26" s="929"/>
      <c r="Q26" s="929"/>
      <c r="R26" s="930"/>
      <c r="S26" s="929"/>
      <c r="T26" s="929"/>
      <c r="U26" s="930"/>
      <c r="V26" s="929"/>
      <c r="W26" s="929"/>
    </row>
    <row r="27" spans="1:23" s="396" customFormat="1" ht="14.85" customHeight="1">
      <c r="A27" s="867">
        <v>2</v>
      </c>
      <c r="B27" s="886" t="s">
        <v>960</v>
      </c>
      <c r="C27" s="926" t="s">
        <v>961</v>
      </c>
      <c r="D27" s="866" t="s">
        <v>962</v>
      </c>
      <c r="E27" s="925" t="s">
        <v>863</v>
      </c>
      <c r="F27" s="867" t="s">
        <v>723</v>
      </c>
      <c r="G27" s="395">
        <f>G28+G29+G30+G31</f>
        <v>11899374</v>
      </c>
      <c r="H27" s="395">
        <f>H28+H29+H30+H31</f>
        <v>11686374</v>
      </c>
      <c r="I27" s="875" t="s">
        <v>0</v>
      </c>
      <c r="J27" s="930">
        <f t="shared" ref="J27" si="2">K27+N27</f>
        <v>213000</v>
      </c>
      <c r="K27" s="930">
        <f t="shared" ref="K27" si="3">L27+M27</f>
        <v>0</v>
      </c>
      <c r="L27" s="929">
        <v>0</v>
      </c>
      <c r="M27" s="929">
        <v>0</v>
      </c>
      <c r="N27" s="930">
        <f t="shared" ref="N27" si="4">O27+R27+U27</f>
        <v>213000</v>
      </c>
      <c r="O27" s="930">
        <f t="shared" ref="O27" si="5">P27+Q27</f>
        <v>213000</v>
      </c>
      <c r="P27" s="929">
        <v>213000</v>
      </c>
      <c r="Q27" s="929">
        <v>0</v>
      </c>
      <c r="R27" s="930">
        <f t="shared" ref="R27" si="6">S27+T27</f>
        <v>0</v>
      </c>
      <c r="S27" s="929">
        <v>0</v>
      </c>
      <c r="T27" s="929">
        <v>0</v>
      </c>
      <c r="U27" s="930">
        <f t="shared" ref="U27" si="7">V27+W27</f>
        <v>0</v>
      </c>
      <c r="V27" s="929">
        <v>0</v>
      </c>
      <c r="W27" s="929">
        <v>0</v>
      </c>
    </row>
    <row r="28" spans="1:23" s="396" customFormat="1" ht="14.85" customHeight="1">
      <c r="A28" s="867"/>
      <c r="B28" s="887"/>
      <c r="C28" s="927"/>
      <c r="D28" s="866"/>
      <c r="E28" s="925"/>
      <c r="F28" s="867"/>
      <c r="G28" s="395">
        <v>0</v>
      </c>
      <c r="H28" s="395">
        <v>0</v>
      </c>
      <c r="I28" s="876"/>
      <c r="J28" s="930"/>
      <c r="K28" s="930"/>
      <c r="L28" s="929"/>
      <c r="M28" s="929"/>
      <c r="N28" s="930"/>
      <c r="O28" s="930"/>
      <c r="P28" s="929"/>
      <c r="Q28" s="929"/>
      <c r="R28" s="930"/>
      <c r="S28" s="929"/>
      <c r="T28" s="929"/>
      <c r="U28" s="930"/>
      <c r="V28" s="929"/>
      <c r="W28" s="929"/>
    </row>
    <row r="29" spans="1:23" s="396" customFormat="1" ht="14.85" customHeight="1">
      <c r="A29" s="867"/>
      <c r="B29" s="887"/>
      <c r="C29" s="927"/>
      <c r="D29" s="866"/>
      <c r="E29" s="925"/>
      <c r="F29" s="867"/>
      <c r="G29" s="395">
        <v>11899374</v>
      </c>
      <c r="H29" s="395">
        <v>11686374</v>
      </c>
      <c r="I29" s="370" t="s">
        <v>1</v>
      </c>
      <c r="J29" s="397">
        <f t="shared" ref="J29" si="8">K29+N29</f>
        <v>0</v>
      </c>
      <c r="K29" s="397">
        <f t="shared" ref="K29" si="9">L29+M29</f>
        <v>0</v>
      </c>
      <c r="L29" s="398">
        <v>0</v>
      </c>
      <c r="M29" s="398">
        <v>0</v>
      </c>
      <c r="N29" s="397">
        <f t="shared" ref="N29" si="10">O29+R29+U29</f>
        <v>0</v>
      </c>
      <c r="O29" s="397">
        <f t="shared" ref="O29" si="11">P29+Q29</f>
        <v>0</v>
      </c>
      <c r="P29" s="398">
        <v>0</v>
      </c>
      <c r="Q29" s="398">
        <v>0</v>
      </c>
      <c r="R29" s="397">
        <f t="shared" ref="R29" si="12">S29+T29</f>
        <v>0</v>
      </c>
      <c r="S29" s="398">
        <v>0</v>
      </c>
      <c r="T29" s="398">
        <v>0</v>
      </c>
      <c r="U29" s="397">
        <f t="shared" ref="U29" si="13">V29+W29</f>
        <v>0</v>
      </c>
      <c r="V29" s="398">
        <v>0</v>
      </c>
      <c r="W29" s="398">
        <v>0</v>
      </c>
    </row>
    <row r="30" spans="1:23" s="396" customFormat="1" ht="14.85" customHeight="1">
      <c r="A30" s="867"/>
      <c r="B30" s="887"/>
      <c r="C30" s="927"/>
      <c r="D30" s="866"/>
      <c r="E30" s="925"/>
      <c r="F30" s="867"/>
      <c r="G30" s="395">
        <v>0</v>
      </c>
      <c r="H30" s="395">
        <v>0</v>
      </c>
      <c r="I30" s="875" t="s">
        <v>2</v>
      </c>
      <c r="J30" s="930">
        <f t="shared" ref="J30:W30" si="14">J27+J29</f>
        <v>213000</v>
      </c>
      <c r="K30" s="930">
        <f t="shared" si="14"/>
        <v>0</v>
      </c>
      <c r="L30" s="929">
        <f t="shared" si="14"/>
        <v>0</v>
      </c>
      <c r="M30" s="929">
        <f t="shared" si="14"/>
        <v>0</v>
      </c>
      <c r="N30" s="930">
        <f t="shared" si="14"/>
        <v>213000</v>
      </c>
      <c r="O30" s="930">
        <f t="shared" si="14"/>
        <v>213000</v>
      </c>
      <c r="P30" s="929">
        <f t="shared" si="14"/>
        <v>213000</v>
      </c>
      <c r="Q30" s="929">
        <f t="shared" si="14"/>
        <v>0</v>
      </c>
      <c r="R30" s="930">
        <f t="shared" si="14"/>
        <v>0</v>
      </c>
      <c r="S30" s="929">
        <f t="shared" si="14"/>
        <v>0</v>
      </c>
      <c r="T30" s="929">
        <f t="shared" si="14"/>
        <v>0</v>
      </c>
      <c r="U30" s="930">
        <f t="shared" si="14"/>
        <v>0</v>
      </c>
      <c r="V30" s="929">
        <f t="shared" si="14"/>
        <v>0</v>
      </c>
      <c r="W30" s="929">
        <f t="shared" si="14"/>
        <v>0</v>
      </c>
    </row>
    <row r="31" spans="1:23" s="396" customFormat="1" ht="14.85" customHeight="1">
      <c r="A31" s="867"/>
      <c r="B31" s="888"/>
      <c r="C31" s="928"/>
      <c r="D31" s="866"/>
      <c r="E31" s="925"/>
      <c r="F31" s="867"/>
      <c r="G31" s="395">
        <v>0</v>
      </c>
      <c r="H31" s="395">
        <v>0</v>
      </c>
      <c r="I31" s="876"/>
      <c r="J31" s="930"/>
      <c r="K31" s="930"/>
      <c r="L31" s="929"/>
      <c r="M31" s="929"/>
      <c r="N31" s="930"/>
      <c r="O31" s="930"/>
      <c r="P31" s="929"/>
      <c r="Q31" s="929"/>
      <c r="R31" s="930"/>
      <c r="S31" s="929"/>
      <c r="T31" s="929"/>
      <c r="U31" s="930"/>
      <c r="V31" s="929"/>
      <c r="W31" s="929"/>
    </row>
    <row r="32" spans="1:23" s="396" customFormat="1" ht="14.85" hidden="1" customHeight="1">
      <c r="A32" s="942">
        <v>3</v>
      </c>
      <c r="B32" s="886" t="s">
        <v>963</v>
      </c>
      <c r="C32" s="926" t="s">
        <v>964</v>
      </c>
      <c r="D32" s="866" t="s">
        <v>965</v>
      </c>
      <c r="E32" s="925" t="s">
        <v>813</v>
      </c>
      <c r="F32" s="867" t="s">
        <v>726</v>
      </c>
      <c r="G32" s="395">
        <f>G34+G33+G35+G36</f>
        <v>35454369</v>
      </c>
      <c r="H32" s="395">
        <f>H34+H33+H35+H36</f>
        <v>26043234</v>
      </c>
      <c r="I32" s="875" t="s">
        <v>0</v>
      </c>
      <c r="J32" s="930">
        <f t="shared" ref="J32" si="15">K32+N32</f>
        <v>9411135</v>
      </c>
      <c r="K32" s="930">
        <f t="shared" ref="K32" si="16">L32+M32</f>
        <v>8003030</v>
      </c>
      <c r="L32" s="929">
        <v>8003030</v>
      </c>
      <c r="M32" s="929">
        <v>0</v>
      </c>
      <c r="N32" s="930">
        <f t="shared" ref="N32" si="17">O32+R32+U32</f>
        <v>1408105</v>
      </c>
      <c r="O32" s="930">
        <f t="shared" ref="O32" si="18">P32+Q32</f>
        <v>1408105</v>
      </c>
      <c r="P32" s="929">
        <v>1408105</v>
      </c>
      <c r="Q32" s="929">
        <v>0</v>
      </c>
      <c r="R32" s="930">
        <f t="shared" ref="R32" si="19">S32+T32</f>
        <v>0</v>
      </c>
      <c r="S32" s="929">
        <v>0</v>
      </c>
      <c r="T32" s="929">
        <v>0</v>
      </c>
      <c r="U32" s="930">
        <f t="shared" ref="U32" si="20">V32+W32</f>
        <v>0</v>
      </c>
      <c r="V32" s="929">
        <v>0</v>
      </c>
      <c r="W32" s="929">
        <v>0</v>
      </c>
    </row>
    <row r="33" spans="1:23" s="396" customFormat="1" ht="14.85" hidden="1" customHeight="1">
      <c r="A33" s="942"/>
      <c r="B33" s="887"/>
      <c r="C33" s="927"/>
      <c r="D33" s="866"/>
      <c r="E33" s="925"/>
      <c r="F33" s="867"/>
      <c r="G33" s="395">
        <v>29994396</v>
      </c>
      <c r="H33" s="395">
        <v>21991366</v>
      </c>
      <c r="I33" s="876"/>
      <c r="J33" s="930"/>
      <c r="K33" s="930"/>
      <c r="L33" s="929"/>
      <c r="M33" s="929"/>
      <c r="N33" s="930"/>
      <c r="O33" s="930"/>
      <c r="P33" s="929"/>
      <c r="Q33" s="929"/>
      <c r="R33" s="930"/>
      <c r="S33" s="929"/>
      <c r="T33" s="929"/>
      <c r="U33" s="930"/>
      <c r="V33" s="929"/>
      <c r="W33" s="929"/>
    </row>
    <row r="34" spans="1:23" s="396" customFormat="1" ht="14.85" hidden="1" customHeight="1">
      <c r="A34" s="942"/>
      <c r="B34" s="887"/>
      <c r="C34" s="927"/>
      <c r="D34" s="866"/>
      <c r="E34" s="925"/>
      <c r="F34" s="867"/>
      <c r="G34" s="395">
        <v>5459973</v>
      </c>
      <c r="H34" s="395">
        <v>4051868</v>
      </c>
      <c r="I34" s="370" t="s">
        <v>1</v>
      </c>
      <c r="J34" s="397">
        <f t="shared" ref="J34" si="21">K34+N34</f>
        <v>0</v>
      </c>
      <c r="K34" s="397">
        <f t="shared" ref="K34" si="22">L34+M34</f>
        <v>0</v>
      </c>
      <c r="L34" s="398">
        <v>0</v>
      </c>
      <c r="M34" s="398">
        <v>0</v>
      </c>
      <c r="N34" s="397">
        <f t="shared" ref="N34" si="23">O34+R34+U34</f>
        <v>0</v>
      </c>
      <c r="O34" s="397">
        <f t="shared" ref="O34" si="24">P34+Q34</f>
        <v>0</v>
      </c>
      <c r="P34" s="398">
        <v>0</v>
      </c>
      <c r="Q34" s="398">
        <v>0</v>
      </c>
      <c r="R34" s="397">
        <f t="shared" ref="R34" si="25">S34+T34</f>
        <v>0</v>
      </c>
      <c r="S34" s="398">
        <v>0</v>
      </c>
      <c r="T34" s="398">
        <v>0</v>
      </c>
      <c r="U34" s="397">
        <f t="shared" ref="U34" si="26">V34+W34</f>
        <v>0</v>
      </c>
      <c r="V34" s="398">
        <v>0</v>
      </c>
      <c r="W34" s="398">
        <v>0</v>
      </c>
    </row>
    <row r="35" spans="1:23" s="396" customFormat="1" ht="14.85" hidden="1" customHeight="1">
      <c r="A35" s="942"/>
      <c r="B35" s="887"/>
      <c r="C35" s="927"/>
      <c r="D35" s="866"/>
      <c r="E35" s="925"/>
      <c r="F35" s="867"/>
      <c r="G35" s="395">
        <v>0</v>
      </c>
      <c r="H35" s="395">
        <v>0</v>
      </c>
      <c r="I35" s="875" t="s">
        <v>2</v>
      </c>
      <c r="J35" s="930">
        <f t="shared" ref="J35:W35" si="27">J32+J34</f>
        <v>9411135</v>
      </c>
      <c r="K35" s="930">
        <f t="shared" si="27"/>
        <v>8003030</v>
      </c>
      <c r="L35" s="929">
        <f t="shared" si="27"/>
        <v>8003030</v>
      </c>
      <c r="M35" s="929">
        <f t="shared" si="27"/>
        <v>0</v>
      </c>
      <c r="N35" s="930">
        <f t="shared" si="27"/>
        <v>1408105</v>
      </c>
      <c r="O35" s="930">
        <f t="shared" si="27"/>
        <v>1408105</v>
      </c>
      <c r="P35" s="929">
        <f t="shared" si="27"/>
        <v>1408105</v>
      </c>
      <c r="Q35" s="929">
        <f t="shared" si="27"/>
        <v>0</v>
      </c>
      <c r="R35" s="930">
        <f t="shared" si="27"/>
        <v>0</v>
      </c>
      <c r="S35" s="929">
        <f t="shared" si="27"/>
        <v>0</v>
      </c>
      <c r="T35" s="929">
        <f t="shared" si="27"/>
        <v>0</v>
      </c>
      <c r="U35" s="930">
        <f t="shared" si="27"/>
        <v>0</v>
      </c>
      <c r="V35" s="929">
        <f t="shared" si="27"/>
        <v>0</v>
      </c>
      <c r="W35" s="929">
        <f t="shared" si="27"/>
        <v>0</v>
      </c>
    </row>
    <row r="36" spans="1:23" s="396" customFormat="1" ht="14.85" hidden="1" customHeight="1">
      <c r="A36" s="942"/>
      <c r="B36" s="888"/>
      <c r="C36" s="928"/>
      <c r="D36" s="866"/>
      <c r="E36" s="925"/>
      <c r="F36" s="867"/>
      <c r="G36" s="395">
        <v>0</v>
      </c>
      <c r="H36" s="395">
        <v>0</v>
      </c>
      <c r="I36" s="876"/>
      <c r="J36" s="930"/>
      <c r="K36" s="930"/>
      <c r="L36" s="929"/>
      <c r="M36" s="929"/>
      <c r="N36" s="930"/>
      <c r="O36" s="930"/>
      <c r="P36" s="929"/>
      <c r="Q36" s="929"/>
      <c r="R36" s="930"/>
      <c r="S36" s="929"/>
      <c r="T36" s="929"/>
      <c r="U36" s="930"/>
      <c r="V36" s="929"/>
      <c r="W36" s="929"/>
    </row>
    <row r="37" spans="1:23" s="396" customFormat="1" ht="14.85" hidden="1" customHeight="1">
      <c r="A37" s="867">
        <v>4</v>
      </c>
      <c r="B37" s="886" t="s">
        <v>966</v>
      </c>
      <c r="C37" s="926" t="s">
        <v>967</v>
      </c>
      <c r="D37" s="866" t="s">
        <v>294</v>
      </c>
      <c r="E37" s="925" t="s">
        <v>744</v>
      </c>
      <c r="F37" s="867">
        <v>2023</v>
      </c>
      <c r="G37" s="395">
        <f>G38+G39+G40+G41</f>
        <v>99204</v>
      </c>
      <c r="H37" s="395">
        <f>H38+H39+H40+H41</f>
        <v>0</v>
      </c>
      <c r="I37" s="875" t="s">
        <v>0</v>
      </c>
      <c r="J37" s="930">
        <f t="shared" ref="J37" si="28">K37+N37</f>
        <v>99204</v>
      </c>
      <c r="K37" s="930">
        <f t="shared" ref="K37" si="29">L37+M37</f>
        <v>78402</v>
      </c>
      <c r="L37" s="929">
        <v>70593</v>
      </c>
      <c r="M37" s="929">
        <v>7809</v>
      </c>
      <c r="N37" s="930">
        <f t="shared" ref="N37" si="30">O37+R37+U37</f>
        <v>20802</v>
      </c>
      <c r="O37" s="930">
        <f t="shared" ref="O37" si="31">P37+Q37</f>
        <v>14624</v>
      </c>
      <c r="P37" s="929">
        <v>13167</v>
      </c>
      <c r="Q37" s="929">
        <v>1457</v>
      </c>
      <c r="R37" s="930">
        <f t="shared" ref="R37" si="32">S37+T37</f>
        <v>6178</v>
      </c>
      <c r="S37" s="929">
        <v>0</v>
      </c>
      <c r="T37" s="929">
        <v>6178</v>
      </c>
      <c r="U37" s="930">
        <f t="shared" ref="U37" si="33">V37+W37</f>
        <v>0</v>
      </c>
      <c r="V37" s="929">
        <v>0</v>
      </c>
      <c r="W37" s="929">
        <v>0</v>
      </c>
    </row>
    <row r="38" spans="1:23" s="396" customFormat="1" ht="14.85" hidden="1" customHeight="1">
      <c r="A38" s="867"/>
      <c r="B38" s="887"/>
      <c r="C38" s="927"/>
      <c r="D38" s="866"/>
      <c r="E38" s="925"/>
      <c r="F38" s="867"/>
      <c r="G38" s="395">
        <v>78402</v>
      </c>
      <c r="H38" s="395">
        <v>0</v>
      </c>
      <c r="I38" s="876"/>
      <c r="J38" s="930"/>
      <c r="K38" s="930"/>
      <c r="L38" s="929"/>
      <c r="M38" s="929"/>
      <c r="N38" s="930"/>
      <c r="O38" s="930"/>
      <c r="P38" s="929"/>
      <c r="Q38" s="929"/>
      <c r="R38" s="930"/>
      <c r="S38" s="929"/>
      <c r="T38" s="929"/>
      <c r="U38" s="930"/>
      <c r="V38" s="929"/>
      <c r="W38" s="929"/>
    </row>
    <row r="39" spans="1:23" s="396" customFormat="1" ht="14.85" hidden="1" customHeight="1">
      <c r="A39" s="867"/>
      <c r="B39" s="887"/>
      <c r="C39" s="927"/>
      <c r="D39" s="866"/>
      <c r="E39" s="925"/>
      <c r="F39" s="867"/>
      <c r="G39" s="395">
        <v>14624</v>
      </c>
      <c r="H39" s="395">
        <v>0</v>
      </c>
      <c r="I39" s="370" t="s">
        <v>1</v>
      </c>
      <c r="J39" s="397">
        <f t="shared" ref="J39" si="34">K39+N39</f>
        <v>0</v>
      </c>
      <c r="K39" s="397">
        <f t="shared" ref="K39" si="35">L39+M39</f>
        <v>0</v>
      </c>
      <c r="L39" s="398">
        <v>0</v>
      </c>
      <c r="M39" s="398">
        <v>0</v>
      </c>
      <c r="N39" s="397">
        <f t="shared" ref="N39" si="36">O39+R39+U39</f>
        <v>0</v>
      </c>
      <c r="O39" s="397">
        <f t="shared" ref="O39" si="37">P39+Q39</f>
        <v>0</v>
      </c>
      <c r="P39" s="398">
        <v>0</v>
      </c>
      <c r="Q39" s="398">
        <v>0</v>
      </c>
      <c r="R39" s="397">
        <f t="shared" ref="R39" si="38">S39+T39</f>
        <v>0</v>
      </c>
      <c r="S39" s="398">
        <v>0</v>
      </c>
      <c r="T39" s="398">
        <v>0</v>
      </c>
      <c r="U39" s="397">
        <f t="shared" ref="U39" si="39">V39+W39</f>
        <v>0</v>
      </c>
      <c r="V39" s="398">
        <v>0</v>
      </c>
      <c r="W39" s="398">
        <v>0</v>
      </c>
    </row>
    <row r="40" spans="1:23" s="396" customFormat="1" ht="14.85" hidden="1" customHeight="1">
      <c r="A40" s="867"/>
      <c r="B40" s="887"/>
      <c r="C40" s="927"/>
      <c r="D40" s="866"/>
      <c r="E40" s="925"/>
      <c r="F40" s="867"/>
      <c r="G40" s="395">
        <v>6178</v>
      </c>
      <c r="H40" s="395">
        <v>0</v>
      </c>
      <c r="I40" s="875" t="s">
        <v>2</v>
      </c>
      <c r="J40" s="930">
        <f t="shared" ref="J40:W40" si="40">J37+J39</f>
        <v>99204</v>
      </c>
      <c r="K40" s="930">
        <f t="shared" si="40"/>
        <v>78402</v>
      </c>
      <c r="L40" s="929">
        <f t="shared" si="40"/>
        <v>70593</v>
      </c>
      <c r="M40" s="929">
        <f t="shared" si="40"/>
        <v>7809</v>
      </c>
      <c r="N40" s="930">
        <f t="shared" si="40"/>
        <v>20802</v>
      </c>
      <c r="O40" s="930">
        <f t="shared" si="40"/>
        <v>14624</v>
      </c>
      <c r="P40" s="929">
        <f t="shared" si="40"/>
        <v>13167</v>
      </c>
      <c r="Q40" s="929">
        <f t="shared" si="40"/>
        <v>1457</v>
      </c>
      <c r="R40" s="930">
        <f t="shared" si="40"/>
        <v>6178</v>
      </c>
      <c r="S40" s="929">
        <f t="shared" si="40"/>
        <v>0</v>
      </c>
      <c r="T40" s="929">
        <f t="shared" si="40"/>
        <v>6178</v>
      </c>
      <c r="U40" s="930">
        <f t="shared" si="40"/>
        <v>0</v>
      </c>
      <c r="V40" s="929">
        <f t="shared" si="40"/>
        <v>0</v>
      </c>
      <c r="W40" s="929">
        <f t="shared" si="40"/>
        <v>0</v>
      </c>
    </row>
    <row r="41" spans="1:23" s="396" customFormat="1" ht="14.85" hidden="1" customHeight="1">
      <c r="A41" s="867"/>
      <c r="B41" s="888"/>
      <c r="C41" s="928"/>
      <c r="D41" s="866"/>
      <c r="E41" s="925"/>
      <c r="F41" s="867"/>
      <c r="G41" s="395">
        <v>0</v>
      </c>
      <c r="H41" s="395">
        <v>0</v>
      </c>
      <c r="I41" s="876"/>
      <c r="J41" s="930"/>
      <c r="K41" s="930"/>
      <c r="L41" s="929"/>
      <c r="M41" s="929"/>
      <c r="N41" s="930"/>
      <c r="O41" s="930"/>
      <c r="P41" s="929"/>
      <c r="Q41" s="929"/>
      <c r="R41" s="930"/>
      <c r="S41" s="929"/>
      <c r="T41" s="929"/>
      <c r="U41" s="930"/>
      <c r="V41" s="929"/>
      <c r="W41" s="929"/>
    </row>
    <row r="42" spans="1:23" s="396" customFormat="1" ht="14.85" customHeight="1">
      <c r="A42" s="867">
        <v>3</v>
      </c>
      <c r="B42" s="886" t="s">
        <v>968</v>
      </c>
      <c r="C42" s="926" t="s">
        <v>969</v>
      </c>
      <c r="D42" s="866" t="s">
        <v>369</v>
      </c>
      <c r="E42" s="925" t="s">
        <v>773</v>
      </c>
      <c r="F42" s="867" t="s">
        <v>767</v>
      </c>
      <c r="G42" s="395">
        <f>G43+G44+G45+G46</f>
        <v>517500</v>
      </c>
      <c r="H42" s="395">
        <f>H43+H44+H45+H46</f>
        <v>71223</v>
      </c>
      <c r="I42" s="875" t="s">
        <v>0</v>
      </c>
      <c r="J42" s="930">
        <f t="shared" ref="J42" si="41">K42+N42</f>
        <v>446277</v>
      </c>
      <c r="K42" s="930">
        <f t="shared" ref="K42" si="42">L42+M42</f>
        <v>420794</v>
      </c>
      <c r="L42" s="929">
        <v>298971</v>
      </c>
      <c r="M42" s="929">
        <v>121823</v>
      </c>
      <c r="N42" s="930">
        <f t="shared" ref="N42" si="43">O42+R42+U42</f>
        <v>25483</v>
      </c>
      <c r="O42" s="930">
        <f t="shared" ref="O42" si="44">P42+Q42</f>
        <v>25483</v>
      </c>
      <c r="P42" s="929">
        <v>18106</v>
      </c>
      <c r="Q42" s="929">
        <v>7377</v>
      </c>
      <c r="R42" s="930">
        <f t="shared" ref="R42" si="45">S42+T42</f>
        <v>0</v>
      </c>
      <c r="S42" s="929">
        <v>0</v>
      </c>
      <c r="T42" s="929">
        <v>0</v>
      </c>
      <c r="U42" s="930">
        <f t="shared" ref="U42" si="46">V42+W42</f>
        <v>0</v>
      </c>
      <c r="V42" s="929">
        <v>0</v>
      </c>
      <c r="W42" s="929">
        <v>0</v>
      </c>
    </row>
    <row r="43" spans="1:23" s="396" customFormat="1" ht="14.85" customHeight="1">
      <c r="A43" s="867"/>
      <c r="B43" s="887"/>
      <c r="C43" s="927"/>
      <c r="D43" s="866"/>
      <c r="E43" s="925"/>
      <c r="F43" s="867"/>
      <c r="G43" s="395">
        <v>487950</v>
      </c>
      <c r="H43" s="395">
        <v>67156</v>
      </c>
      <c r="I43" s="876"/>
      <c r="J43" s="930"/>
      <c r="K43" s="930"/>
      <c r="L43" s="929"/>
      <c r="M43" s="929"/>
      <c r="N43" s="930"/>
      <c r="O43" s="930"/>
      <c r="P43" s="929"/>
      <c r="Q43" s="929"/>
      <c r="R43" s="930"/>
      <c r="S43" s="929"/>
      <c r="T43" s="929"/>
      <c r="U43" s="930"/>
      <c r="V43" s="929"/>
      <c r="W43" s="929"/>
    </row>
    <row r="44" spans="1:23" s="396" customFormat="1" ht="14.85" customHeight="1">
      <c r="A44" s="867"/>
      <c r="B44" s="887"/>
      <c r="C44" s="927"/>
      <c r="D44" s="866"/>
      <c r="E44" s="925"/>
      <c r="F44" s="867"/>
      <c r="G44" s="395">
        <v>29550</v>
      </c>
      <c r="H44" s="395">
        <v>4067</v>
      </c>
      <c r="I44" s="370" t="s">
        <v>1</v>
      </c>
      <c r="J44" s="397">
        <f t="shared" ref="J44" si="47">K44+N44</f>
        <v>0</v>
      </c>
      <c r="K44" s="397">
        <f t="shared" ref="K44" si="48">L44+M44</f>
        <v>0</v>
      </c>
      <c r="L44" s="398">
        <v>1110</v>
      </c>
      <c r="M44" s="398">
        <v>-1110</v>
      </c>
      <c r="N44" s="397">
        <f t="shared" ref="N44" si="49">O44+R44+U44</f>
        <v>0</v>
      </c>
      <c r="O44" s="397">
        <f t="shared" ref="O44" si="50">P44+Q44</f>
        <v>0</v>
      </c>
      <c r="P44" s="398">
        <v>67</v>
      </c>
      <c r="Q44" s="398">
        <v>-67</v>
      </c>
      <c r="R44" s="397">
        <f t="shared" ref="R44" si="51">S44+T44</f>
        <v>0</v>
      </c>
      <c r="S44" s="398">
        <v>0</v>
      </c>
      <c r="T44" s="398">
        <v>0</v>
      </c>
      <c r="U44" s="397">
        <f t="shared" ref="U44" si="52">V44+W44</f>
        <v>0</v>
      </c>
      <c r="V44" s="398">
        <v>0</v>
      </c>
      <c r="W44" s="398">
        <v>0</v>
      </c>
    </row>
    <row r="45" spans="1:23" s="396" customFormat="1" ht="14.85" customHeight="1">
      <c r="A45" s="867"/>
      <c r="B45" s="887"/>
      <c r="C45" s="927"/>
      <c r="D45" s="866"/>
      <c r="E45" s="925"/>
      <c r="F45" s="867"/>
      <c r="G45" s="395">
        <v>0</v>
      </c>
      <c r="H45" s="395">
        <v>0</v>
      </c>
      <c r="I45" s="875" t="s">
        <v>2</v>
      </c>
      <c r="J45" s="930">
        <f t="shared" ref="J45:W45" si="53">J42+J44</f>
        <v>446277</v>
      </c>
      <c r="K45" s="930">
        <f t="shared" si="53"/>
        <v>420794</v>
      </c>
      <c r="L45" s="929">
        <f t="shared" si="53"/>
        <v>300081</v>
      </c>
      <c r="M45" s="929">
        <f t="shared" si="53"/>
        <v>120713</v>
      </c>
      <c r="N45" s="930">
        <f t="shared" si="53"/>
        <v>25483</v>
      </c>
      <c r="O45" s="930">
        <f t="shared" si="53"/>
        <v>25483</v>
      </c>
      <c r="P45" s="929">
        <f t="shared" si="53"/>
        <v>18173</v>
      </c>
      <c r="Q45" s="929">
        <f t="shared" si="53"/>
        <v>7310</v>
      </c>
      <c r="R45" s="930">
        <f t="shared" si="53"/>
        <v>0</v>
      </c>
      <c r="S45" s="929">
        <f t="shared" si="53"/>
        <v>0</v>
      </c>
      <c r="T45" s="929">
        <f t="shared" si="53"/>
        <v>0</v>
      </c>
      <c r="U45" s="930">
        <f t="shared" si="53"/>
        <v>0</v>
      </c>
      <c r="V45" s="929">
        <f t="shared" si="53"/>
        <v>0</v>
      </c>
      <c r="W45" s="929">
        <f t="shared" si="53"/>
        <v>0</v>
      </c>
    </row>
    <row r="46" spans="1:23" s="396" customFormat="1" ht="14.85" customHeight="1">
      <c r="A46" s="867"/>
      <c r="B46" s="888"/>
      <c r="C46" s="928"/>
      <c r="D46" s="866"/>
      <c r="E46" s="925"/>
      <c r="F46" s="867"/>
      <c r="G46" s="395">
        <v>0</v>
      </c>
      <c r="H46" s="395">
        <v>0</v>
      </c>
      <c r="I46" s="876"/>
      <c r="J46" s="930"/>
      <c r="K46" s="930"/>
      <c r="L46" s="929"/>
      <c r="M46" s="929"/>
      <c r="N46" s="930"/>
      <c r="O46" s="930"/>
      <c r="P46" s="929"/>
      <c r="Q46" s="929"/>
      <c r="R46" s="930"/>
      <c r="S46" s="929"/>
      <c r="T46" s="929"/>
      <c r="U46" s="930"/>
      <c r="V46" s="929"/>
      <c r="W46" s="929"/>
    </row>
    <row r="47" spans="1:23" s="396" customFormat="1" ht="14.85" customHeight="1">
      <c r="A47" s="867">
        <v>4</v>
      </c>
      <c r="B47" s="886" t="s">
        <v>968</v>
      </c>
      <c r="C47" s="926" t="s">
        <v>970</v>
      </c>
      <c r="D47" s="866" t="s">
        <v>971</v>
      </c>
      <c r="E47" s="925" t="s">
        <v>773</v>
      </c>
      <c r="F47" s="867" t="s">
        <v>767</v>
      </c>
      <c r="G47" s="395">
        <f>G48+G49+G50+G51</f>
        <v>519995</v>
      </c>
      <c r="H47" s="395">
        <f>H48+H49+H50+H51</f>
        <v>21447</v>
      </c>
      <c r="I47" s="875" t="s">
        <v>0</v>
      </c>
      <c r="J47" s="930">
        <f t="shared" ref="J47" si="54">K47+N47</f>
        <v>496829</v>
      </c>
      <c r="K47" s="930">
        <f t="shared" ref="K47" si="55">L47+M47</f>
        <v>468457</v>
      </c>
      <c r="L47" s="929">
        <v>212837</v>
      </c>
      <c r="M47" s="929">
        <v>255620</v>
      </c>
      <c r="N47" s="930">
        <f t="shared" ref="N47" si="56">O47+R47+U47</f>
        <v>28372</v>
      </c>
      <c r="O47" s="930">
        <f t="shared" ref="O47" si="57">P47+Q47</f>
        <v>28372</v>
      </c>
      <c r="P47" s="929">
        <v>12892</v>
      </c>
      <c r="Q47" s="929">
        <v>15480</v>
      </c>
      <c r="R47" s="930">
        <f t="shared" ref="R47" si="58">S47+T47</f>
        <v>0</v>
      </c>
      <c r="S47" s="929">
        <v>0</v>
      </c>
      <c r="T47" s="929">
        <v>0</v>
      </c>
      <c r="U47" s="930">
        <f t="shared" ref="U47" si="59">V47+W47</f>
        <v>0</v>
      </c>
      <c r="V47" s="929">
        <v>0</v>
      </c>
      <c r="W47" s="929">
        <v>0</v>
      </c>
    </row>
    <row r="48" spans="1:23" s="396" customFormat="1" ht="14.85" customHeight="1">
      <c r="A48" s="867"/>
      <c r="B48" s="887"/>
      <c r="C48" s="927"/>
      <c r="D48" s="866"/>
      <c r="E48" s="925"/>
      <c r="F48" s="867"/>
      <c r="G48" s="395">
        <v>490304</v>
      </c>
      <c r="H48" s="395">
        <v>20222</v>
      </c>
      <c r="I48" s="876"/>
      <c r="J48" s="930"/>
      <c r="K48" s="930"/>
      <c r="L48" s="929"/>
      <c r="M48" s="929"/>
      <c r="N48" s="930"/>
      <c r="O48" s="930"/>
      <c r="P48" s="929"/>
      <c r="Q48" s="929"/>
      <c r="R48" s="930"/>
      <c r="S48" s="929"/>
      <c r="T48" s="929"/>
      <c r="U48" s="930"/>
      <c r="V48" s="929"/>
      <c r="W48" s="929"/>
    </row>
    <row r="49" spans="1:23" s="396" customFormat="1" ht="14.85" customHeight="1">
      <c r="A49" s="867"/>
      <c r="B49" s="887"/>
      <c r="C49" s="927"/>
      <c r="D49" s="866"/>
      <c r="E49" s="925"/>
      <c r="F49" s="867"/>
      <c r="G49" s="395">
        <v>29691</v>
      </c>
      <c r="H49" s="395">
        <v>1225</v>
      </c>
      <c r="I49" s="370" t="s">
        <v>1</v>
      </c>
      <c r="J49" s="397">
        <f t="shared" ref="J49" si="60">K49+N49</f>
        <v>1719</v>
      </c>
      <c r="K49" s="397">
        <f t="shared" ref="K49" si="61">L49+M49</f>
        <v>1625</v>
      </c>
      <c r="L49" s="398">
        <v>22369</v>
      </c>
      <c r="M49" s="398">
        <v>-20744</v>
      </c>
      <c r="N49" s="397">
        <f t="shared" ref="N49" si="62">O49+R49+U49</f>
        <v>94</v>
      </c>
      <c r="O49" s="397">
        <f t="shared" ref="O49" si="63">P49+Q49</f>
        <v>94</v>
      </c>
      <c r="P49" s="398">
        <v>1350</v>
      </c>
      <c r="Q49" s="398">
        <v>-1256</v>
      </c>
      <c r="R49" s="397">
        <f t="shared" ref="R49" si="64">S49+T49</f>
        <v>0</v>
      </c>
      <c r="S49" s="398">
        <v>0</v>
      </c>
      <c r="T49" s="398">
        <v>0</v>
      </c>
      <c r="U49" s="397">
        <f t="shared" ref="U49" si="65">V49+W49</f>
        <v>0</v>
      </c>
      <c r="V49" s="398">
        <v>0</v>
      </c>
      <c r="W49" s="398">
        <v>0</v>
      </c>
    </row>
    <row r="50" spans="1:23" s="396" customFormat="1" ht="14.85" customHeight="1">
      <c r="A50" s="867"/>
      <c r="B50" s="887"/>
      <c r="C50" s="927"/>
      <c r="D50" s="866"/>
      <c r="E50" s="925"/>
      <c r="F50" s="867"/>
      <c r="G50" s="395">
        <v>0</v>
      </c>
      <c r="H50" s="395">
        <v>0</v>
      </c>
      <c r="I50" s="875" t="s">
        <v>2</v>
      </c>
      <c r="J50" s="930">
        <f t="shared" ref="J50:W50" si="66">J47+J49</f>
        <v>498548</v>
      </c>
      <c r="K50" s="930">
        <f t="shared" si="66"/>
        <v>470082</v>
      </c>
      <c r="L50" s="929">
        <f t="shared" si="66"/>
        <v>235206</v>
      </c>
      <c r="M50" s="929">
        <f t="shared" si="66"/>
        <v>234876</v>
      </c>
      <c r="N50" s="930">
        <f t="shared" si="66"/>
        <v>28466</v>
      </c>
      <c r="O50" s="930">
        <f t="shared" si="66"/>
        <v>28466</v>
      </c>
      <c r="P50" s="929">
        <f t="shared" si="66"/>
        <v>14242</v>
      </c>
      <c r="Q50" s="929">
        <f t="shared" si="66"/>
        <v>14224</v>
      </c>
      <c r="R50" s="930">
        <f t="shared" si="66"/>
        <v>0</v>
      </c>
      <c r="S50" s="929">
        <f t="shared" si="66"/>
        <v>0</v>
      </c>
      <c r="T50" s="929">
        <f t="shared" si="66"/>
        <v>0</v>
      </c>
      <c r="U50" s="930">
        <f t="shared" si="66"/>
        <v>0</v>
      </c>
      <c r="V50" s="929">
        <f t="shared" si="66"/>
        <v>0</v>
      </c>
      <c r="W50" s="929">
        <f t="shared" si="66"/>
        <v>0</v>
      </c>
    </row>
    <row r="51" spans="1:23" s="396" customFormat="1" ht="14.85" customHeight="1">
      <c r="A51" s="867"/>
      <c r="B51" s="888"/>
      <c r="C51" s="928"/>
      <c r="D51" s="866"/>
      <c r="E51" s="925"/>
      <c r="F51" s="867"/>
      <c r="G51" s="395">
        <v>0</v>
      </c>
      <c r="H51" s="395">
        <v>0</v>
      </c>
      <c r="I51" s="876"/>
      <c r="J51" s="930"/>
      <c r="K51" s="930"/>
      <c r="L51" s="929"/>
      <c r="M51" s="929"/>
      <c r="N51" s="930"/>
      <c r="O51" s="930"/>
      <c r="P51" s="929"/>
      <c r="Q51" s="929"/>
      <c r="R51" s="930"/>
      <c r="S51" s="929"/>
      <c r="T51" s="929"/>
      <c r="U51" s="930"/>
      <c r="V51" s="929"/>
      <c r="W51" s="929"/>
    </row>
    <row r="52" spans="1:23" s="396" customFormat="1" ht="14.85" customHeight="1">
      <c r="A52" s="867">
        <v>5</v>
      </c>
      <c r="B52" s="866" t="s">
        <v>972</v>
      </c>
      <c r="C52" s="926" t="s">
        <v>973</v>
      </c>
      <c r="D52" s="866" t="s">
        <v>962</v>
      </c>
      <c r="E52" s="925" t="s">
        <v>863</v>
      </c>
      <c r="F52" s="867" t="s">
        <v>974</v>
      </c>
      <c r="G52" s="395">
        <f>G53+G54+G55+G56</f>
        <v>23030240</v>
      </c>
      <c r="H52" s="395">
        <f>H53+H54+H55+H56</f>
        <v>19929860</v>
      </c>
      <c r="I52" s="875" t="s">
        <v>0</v>
      </c>
      <c r="J52" s="930">
        <f t="shared" ref="J52" si="67">K52+N52</f>
        <v>3100380</v>
      </c>
      <c r="K52" s="930">
        <f t="shared" ref="K52" si="68">L52+M52</f>
        <v>2613000</v>
      </c>
      <c r="L52" s="929">
        <v>2613000</v>
      </c>
      <c r="M52" s="929">
        <v>0</v>
      </c>
      <c r="N52" s="930">
        <f t="shared" ref="N52" si="69">O52+R52+U52</f>
        <v>487380</v>
      </c>
      <c r="O52" s="930">
        <f t="shared" ref="O52" si="70">P52+Q52</f>
        <v>0</v>
      </c>
      <c r="P52" s="929">
        <v>0</v>
      </c>
      <c r="Q52" s="929">
        <v>0</v>
      </c>
      <c r="R52" s="930">
        <f t="shared" ref="R52" si="71">S52+T52</f>
        <v>487380</v>
      </c>
      <c r="S52" s="929">
        <v>487380</v>
      </c>
      <c r="T52" s="929">
        <v>0</v>
      </c>
      <c r="U52" s="930">
        <f t="shared" ref="U52" si="72">V52+W52</f>
        <v>0</v>
      </c>
      <c r="V52" s="929">
        <v>0</v>
      </c>
      <c r="W52" s="929">
        <v>0</v>
      </c>
    </row>
    <row r="53" spans="1:23" s="396" customFormat="1" ht="14.85" customHeight="1">
      <c r="A53" s="867"/>
      <c r="B53" s="866"/>
      <c r="C53" s="927"/>
      <c r="D53" s="866"/>
      <c r="E53" s="925"/>
      <c r="F53" s="867"/>
      <c r="G53" s="395">
        <v>19409884</v>
      </c>
      <c r="H53" s="395">
        <v>16796884</v>
      </c>
      <c r="I53" s="876"/>
      <c r="J53" s="930"/>
      <c r="K53" s="930"/>
      <c r="L53" s="929"/>
      <c r="M53" s="929"/>
      <c r="N53" s="930"/>
      <c r="O53" s="930"/>
      <c r="P53" s="929"/>
      <c r="Q53" s="929"/>
      <c r="R53" s="930"/>
      <c r="S53" s="929"/>
      <c r="T53" s="929"/>
      <c r="U53" s="930"/>
      <c r="V53" s="929"/>
      <c r="W53" s="929"/>
    </row>
    <row r="54" spans="1:23" s="396" customFormat="1" ht="14.85" customHeight="1">
      <c r="A54" s="867"/>
      <c r="B54" s="866"/>
      <c r="C54" s="927"/>
      <c r="D54" s="866"/>
      <c r="E54" s="925"/>
      <c r="F54" s="867"/>
      <c r="G54" s="395">
        <v>0</v>
      </c>
      <c r="H54" s="395">
        <v>0</v>
      </c>
      <c r="I54" s="370" t="s">
        <v>1</v>
      </c>
      <c r="J54" s="397">
        <f t="shared" ref="J54" si="73">K54+N54</f>
        <v>0</v>
      </c>
      <c r="K54" s="397">
        <f t="shared" ref="K54" si="74">L54+M54</f>
        <v>0</v>
      </c>
      <c r="L54" s="398">
        <v>0</v>
      </c>
      <c r="M54" s="398">
        <v>0</v>
      </c>
      <c r="N54" s="397">
        <f t="shared" ref="N54" si="75">O54+R54+U54</f>
        <v>0</v>
      </c>
      <c r="O54" s="397">
        <f t="shared" ref="O54" si="76">P54+Q54</f>
        <v>0</v>
      </c>
      <c r="P54" s="398">
        <v>0</v>
      </c>
      <c r="Q54" s="398">
        <v>0</v>
      </c>
      <c r="R54" s="397">
        <f t="shared" ref="R54" si="77">S54+T54</f>
        <v>0</v>
      </c>
      <c r="S54" s="398">
        <v>0</v>
      </c>
      <c r="T54" s="398">
        <v>0</v>
      </c>
      <c r="U54" s="397">
        <f t="shared" ref="U54" si="78">V54+W54</f>
        <v>0</v>
      </c>
      <c r="V54" s="398">
        <v>0</v>
      </c>
      <c r="W54" s="398">
        <v>0</v>
      </c>
    </row>
    <row r="55" spans="1:23" s="396" customFormat="1" ht="14.85" customHeight="1">
      <c r="A55" s="867"/>
      <c r="B55" s="866"/>
      <c r="C55" s="927"/>
      <c r="D55" s="866"/>
      <c r="E55" s="925"/>
      <c r="F55" s="867"/>
      <c r="G55" s="395">
        <v>3620356</v>
      </c>
      <c r="H55" s="395">
        <v>3132976</v>
      </c>
      <c r="I55" s="875" t="s">
        <v>2</v>
      </c>
      <c r="J55" s="930">
        <f t="shared" ref="J55:W55" si="79">J52+J54</f>
        <v>3100380</v>
      </c>
      <c r="K55" s="930">
        <f t="shared" si="79"/>
        <v>2613000</v>
      </c>
      <c r="L55" s="929">
        <f t="shared" si="79"/>
        <v>2613000</v>
      </c>
      <c r="M55" s="929">
        <f t="shared" si="79"/>
        <v>0</v>
      </c>
      <c r="N55" s="930">
        <f t="shared" si="79"/>
        <v>487380</v>
      </c>
      <c r="O55" s="930">
        <f t="shared" si="79"/>
        <v>0</v>
      </c>
      <c r="P55" s="929">
        <f t="shared" si="79"/>
        <v>0</v>
      </c>
      <c r="Q55" s="929">
        <f t="shared" si="79"/>
        <v>0</v>
      </c>
      <c r="R55" s="930">
        <f t="shared" si="79"/>
        <v>487380</v>
      </c>
      <c r="S55" s="929">
        <f t="shared" si="79"/>
        <v>487380</v>
      </c>
      <c r="T55" s="929">
        <f t="shared" si="79"/>
        <v>0</v>
      </c>
      <c r="U55" s="930">
        <f t="shared" si="79"/>
        <v>0</v>
      </c>
      <c r="V55" s="929">
        <f t="shared" si="79"/>
        <v>0</v>
      </c>
      <c r="W55" s="929">
        <f t="shared" si="79"/>
        <v>0</v>
      </c>
    </row>
    <row r="56" spans="1:23" s="396" customFormat="1" ht="14.85" customHeight="1">
      <c r="A56" s="867"/>
      <c r="B56" s="866"/>
      <c r="C56" s="928"/>
      <c r="D56" s="866"/>
      <c r="E56" s="925"/>
      <c r="F56" s="867"/>
      <c r="G56" s="395">
        <v>0</v>
      </c>
      <c r="H56" s="395">
        <v>0</v>
      </c>
      <c r="I56" s="876"/>
      <c r="J56" s="930"/>
      <c r="K56" s="930"/>
      <c r="L56" s="929"/>
      <c r="M56" s="929"/>
      <c r="N56" s="930"/>
      <c r="O56" s="930"/>
      <c r="P56" s="929"/>
      <c r="Q56" s="929"/>
      <c r="R56" s="930"/>
      <c r="S56" s="929"/>
      <c r="T56" s="929"/>
      <c r="U56" s="930"/>
      <c r="V56" s="929"/>
      <c r="W56" s="929"/>
    </row>
    <row r="57" spans="1:23" s="396" customFormat="1" ht="14.85" hidden="1" customHeight="1">
      <c r="A57" s="943">
        <v>8</v>
      </c>
      <c r="B57" s="886" t="s">
        <v>975</v>
      </c>
      <c r="C57" s="944" t="s">
        <v>976</v>
      </c>
      <c r="D57" s="866" t="s">
        <v>294</v>
      </c>
      <c r="E57" s="925" t="s">
        <v>977</v>
      </c>
      <c r="F57" s="867" t="s">
        <v>978</v>
      </c>
      <c r="G57" s="395">
        <f>G58+G59+G60+G61</f>
        <v>45788777</v>
      </c>
      <c r="H57" s="395">
        <f>H58+H59+H60+H61</f>
        <v>30338777</v>
      </c>
      <c r="I57" s="875" t="s">
        <v>0</v>
      </c>
      <c r="J57" s="930">
        <f t="shared" ref="J57" si="80">K57+N57</f>
        <v>6000000</v>
      </c>
      <c r="K57" s="930">
        <f t="shared" ref="K57" si="81">L57+M57</f>
        <v>3817000</v>
      </c>
      <c r="L57" s="929">
        <v>3817000</v>
      </c>
      <c r="M57" s="929">
        <v>0</v>
      </c>
      <c r="N57" s="930">
        <f t="shared" ref="N57" si="82">O57+R57+U57</f>
        <v>2183000</v>
      </c>
      <c r="O57" s="930">
        <f t="shared" ref="O57" si="83">P57+Q57</f>
        <v>2183000</v>
      </c>
      <c r="P57" s="929">
        <v>2183000</v>
      </c>
      <c r="Q57" s="929">
        <v>0</v>
      </c>
      <c r="R57" s="930">
        <f t="shared" ref="R57" si="84">S57+T57</f>
        <v>0</v>
      </c>
      <c r="S57" s="929">
        <v>0</v>
      </c>
      <c r="T57" s="929">
        <v>0</v>
      </c>
      <c r="U57" s="930">
        <f t="shared" ref="U57" si="85">V57+W57</f>
        <v>0</v>
      </c>
      <c r="V57" s="929">
        <v>0</v>
      </c>
      <c r="W57" s="929">
        <v>0</v>
      </c>
    </row>
    <row r="58" spans="1:23" s="396" customFormat="1" ht="14.85" hidden="1" customHeight="1">
      <c r="A58" s="943"/>
      <c r="B58" s="887"/>
      <c r="C58" s="944"/>
      <c r="D58" s="866"/>
      <c r="E58" s="925"/>
      <c r="F58" s="867"/>
      <c r="G58" s="395">
        <v>29133797</v>
      </c>
      <c r="H58" s="395">
        <v>19304562</v>
      </c>
      <c r="I58" s="876"/>
      <c r="J58" s="930"/>
      <c r="K58" s="930"/>
      <c r="L58" s="929"/>
      <c r="M58" s="929"/>
      <c r="N58" s="930"/>
      <c r="O58" s="930"/>
      <c r="P58" s="929"/>
      <c r="Q58" s="929"/>
      <c r="R58" s="930"/>
      <c r="S58" s="929"/>
      <c r="T58" s="929"/>
      <c r="U58" s="930"/>
      <c r="V58" s="929"/>
      <c r="W58" s="929"/>
    </row>
    <row r="59" spans="1:23" s="396" customFormat="1" ht="14.85" hidden="1" customHeight="1">
      <c r="A59" s="943"/>
      <c r="B59" s="887"/>
      <c r="C59" s="944"/>
      <c r="D59" s="866"/>
      <c r="E59" s="925"/>
      <c r="F59" s="867"/>
      <c r="G59" s="395">
        <v>16654980</v>
      </c>
      <c r="H59" s="395">
        <v>11034215</v>
      </c>
      <c r="I59" s="370" t="s">
        <v>1</v>
      </c>
      <c r="J59" s="397">
        <f t="shared" ref="J59" si="86">K59+N59</f>
        <v>0</v>
      </c>
      <c r="K59" s="397">
        <f t="shared" ref="K59" si="87">L59+M59</f>
        <v>0</v>
      </c>
      <c r="L59" s="398">
        <v>0</v>
      </c>
      <c r="M59" s="398">
        <v>0</v>
      </c>
      <c r="N59" s="397">
        <f t="shared" ref="N59" si="88">O59+R59+U59</f>
        <v>0</v>
      </c>
      <c r="O59" s="397">
        <f t="shared" ref="O59" si="89">P59+Q59</f>
        <v>0</v>
      </c>
      <c r="P59" s="398">
        <v>0</v>
      </c>
      <c r="Q59" s="398">
        <v>0</v>
      </c>
      <c r="R59" s="397">
        <f t="shared" ref="R59" si="90">S59+T59</f>
        <v>0</v>
      </c>
      <c r="S59" s="398">
        <v>0</v>
      </c>
      <c r="T59" s="398">
        <v>0</v>
      </c>
      <c r="U59" s="397">
        <f t="shared" ref="U59" si="91">V59+W59</f>
        <v>0</v>
      </c>
      <c r="V59" s="398">
        <v>0</v>
      </c>
      <c r="W59" s="398">
        <v>0</v>
      </c>
    </row>
    <row r="60" spans="1:23" s="396" customFormat="1" ht="14.85" hidden="1" customHeight="1">
      <c r="A60" s="943"/>
      <c r="B60" s="887"/>
      <c r="C60" s="944"/>
      <c r="D60" s="866"/>
      <c r="E60" s="925"/>
      <c r="F60" s="867"/>
      <c r="G60" s="395">
        <v>0</v>
      </c>
      <c r="H60" s="395">
        <v>0</v>
      </c>
      <c r="I60" s="875" t="s">
        <v>2</v>
      </c>
      <c r="J60" s="930">
        <f t="shared" ref="J60:W60" si="92">J57+J59</f>
        <v>6000000</v>
      </c>
      <c r="K60" s="930">
        <f t="shared" si="92"/>
        <v>3817000</v>
      </c>
      <c r="L60" s="929">
        <f t="shared" si="92"/>
        <v>3817000</v>
      </c>
      <c r="M60" s="929">
        <f t="shared" si="92"/>
        <v>0</v>
      </c>
      <c r="N60" s="930">
        <f t="shared" si="92"/>
        <v>2183000</v>
      </c>
      <c r="O60" s="930">
        <f t="shared" si="92"/>
        <v>2183000</v>
      </c>
      <c r="P60" s="929">
        <f t="shared" si="92"/>
        <v>2183000</v>
      </c>
      <c r="Q60" s="929">
        <f t="shared" si="92"/>
        <v>0</v>
      </c>
      <c r="R60" s="930">
        <f t="shared" si="92"/>
        <v>0</v>
      </c>
      <c r="S60" s="929">
        <f t="shared" si="92"/>
        <v>0</v>
      </c>
      <c r="T60" s="929">
        <f t="shared" si="92"/>
        <v>0</v>
      </c>
      <c r="U60" s="930">
        <f t="shared" si="92"/>
        <v>0</v>
      </c>
      <c r="V60" s="929">
        <f t="shared" si="92"/>
        <v>0</v>
      </c>
      <c r="W60" s="929">
        <f t="shared" si="92"/>
        <v>0</v>
      </c>
    </row>
    <row r="61" spans="1:23" s="396" customFormat="1" ht="14.85" hidden="1" customHeight="1">
      <c r="A61" s="943"/>
      <c r="B61" s="888"/>
      <c r="C61" s="944"/>
      <c r="D61" s="866"/>
      <c r="E61" s="925"/>
      <c r="F61" s="867"/>
      <c r="G61" s="395">
        <v>0</v>
      </c>
      <c r="H61" s="395">
        <v>0</v>
      </c>
      <c r="I61" s="876"/>
      <c r="J61" s="930"/>
      <c r="K61" s="930"/>
      <c r="L61" s="929"/>
      <c r="M61" s="929"/>
      <c r="N61" s="930"/>
      <c r="O61" s="930"/>
      <c r="P61" s="929"/>
      <c r="Q61" s="929"/>
      <c r="R61" s="930"/>
      <c r="S61" s="929"/>
      <c r="T61" s="929"/>
      <c r="U61" s="930"/>
      <c r="V61" s="929"/>
      <c r="W61" s="929"/>
    </row>
    <row r="62" spans="1:23" s="396" customFormat="1" ht="14.85" hidden="1" customHeight="1">
      <c r="A62" s="943">
        <v>9</v>
      </c>
      <c r="B62" s="886" t="s">
        <v>975</v>
      </c>
      <c r="C62" s="944" t="s">
        <v>979</v>
      </c>
      <c r="D62" s="866" t="s">
        <v>294</v>
      </c>
      <c r="E62" s="925" t="s">
        <v>977</v>
      </c>
      <c r="F62" s="867" t="s">
        <v>978</v>
      </c>
      <c r="G62" s="395">
        <f>G63+G64+G65+G66</f>
        <v>1108834</v>
      </c>
      <c r="H62" s="395">
        <f>H63+H64+H65+H66</f>
        <v>808834</v>
      </c>
      <c r="I62" s="875" t="s">
        <v>0</v>
      </c>
      <c r="J62" s="930">
        <f t="shared" ref="J62" si="93">K62+N62</f>
        <v>100000</v>
      </c>
      <c r="K62" s="930">
        <f t="shared" ref="K62" si="94">L62+M62</f>
        <v>64000</v>
      </c>
      <c r="L62" s="929">
        <v>64000</v>
      </c>
      <c r="M62" s="929">
        <v>0</v>
      </c>
      <c r="N62" s="930">
        <f t="shared" ref="N62" si="95">O62+R62+U62</f>
        <v>36000</v>
      </c>
      <c r="O62" s="930">
        <f t="shared" ref="O62" si="96">P62+Q62</f>
        <v>36000</v>
      </c>
      <c r="P62" s="929">
        <v>36000</v>
      </c>
      <c r="Q62" s="929">
        <v>0</v>
      </c>
      <c r="R62" s="930">
        <f t="shared" ref="R62" si="97">S62+T62</f>
        <v>0</v>
      </c>
      <c r="S62" s="929">
        <v>0</v>
      </c>
      <c r="T62" s="929">
        <v>0</v>
      </c>
      <c r="U62" s="930">
        <f t="shared" ref="U62" si="98">V62+W62</f>
        <v>0</v>
      </c>
      <c r="V62" s="929">
        <v>0</v>
      </c>
      <c r="W62" s="929">
        <v>0</v>
      </c>
    </row>
    <row r="63" spans="1:23" s="396" customFormat="1" ht="14.85" hidden="1" customHeight="1">
      <c r="A63" s="943"/>
      <c r="B63" s="887"/>
      <c r="C63" s="944"/>
      <c r="D63" s="866"/>
      <c r="E63" s="925"/>
      <c r="F63" s="867"/>
      <c r="G63" s="395">
        <v>706661</v>
      </c>
      <c r="H63" s="395">
        <v>514661</v>
      </c>
      <c r="I63" s="876"/>
      <c r="J63" s="930"/>
      <c r="K63" s="930"/>
      <c r="L63" s="929"/>
      <c r="M63" s="929"/>
      <c r="N63" s="930"/>
      <c r="O63" s="930"/>
      <c r="P63" s="929"/>
      <c r="Q63" s="929"/>
      <c r="R63" s="930"/>
      <c r="S63" s="929"/>
      <c r="T63" s="929"/>
      <c r="U63" s="930"/>
      <c r="V63" s="929"/>
      <c r="W63" s="929"/>
    </row>
    <row r="64" spans="1:23" s="396" customFormat="1" ht="14.85" hidden="1" customHeight="1">
      <c r="A64" s="943"/>
      <c r="B64" s="887"/>
      <c r="C64" s="944"/>
      <c r="D64" s="866"/>
      <c r="E64" s="925"/>
      <c r="F64" s="867"/>
      <c r="G64" s="395">
        <v>402173</v>
      </c>
      <c r="H64" s="395">
        <v>294173</v>
      </c>
      <c r="I64" s="370" t="s">
        <v>1</v>
      </c>
      <c r="J64" s="397">
        <f t="shared" ref="J64" si="99">K64+N64</f>
        <v>0</v>
      </c>
      <c r="K64" s="397">
        <f t="shared" ref="K64" si="100">L64+M64</f>
        <v>0</v>
      </c>
      <c r="L64" s="398">
        <v>0</v>
      </c>
      <c r="M64" s="398">
        <v>0</v>
      </c>
      <c r="N64" s="397">
        <f t="shared" ref="N64" si="101">O64+R64+U64</f>
        <v>0</v>
      </c>
      <c r="O64" s="397">
        <f t="shared" ref="O64" si="102">P64+Q64</f>
        <v>0</v>
      </c>
      <c r="P64" s="398">
        <v>0</v>
      </c>
      <c r="Q64" s="398">
        <v>0</v>
      </c>
      <c r="R64" s="397">
        <f t="shared" ref="R64" si="103">S64+T64</f>
        <v>0</v>
      </c>
      <c r="S64" s="398">
        <v>0</v>
      </c>
      <c r="T64" s="398">
        <v>0</v>
      </c>
      <c r="U64" s="397">
        <f t="shared" ref="U64" si="104">V64+W64</f>
        <v>0</v>
      </c>
      <c r="V64" s="398">
        <v>0</v>
      </c>
      <c r="W64" s="398">
        <v>0</v>
      </c>
    </row>
    <row r="65" spans="1:23" s="396" customFormat="1" ht="14.85" hidden="1" customHeight="1">
      <c r="A65" s="943"/>
      <c r="B65" s="887"/>
      <c r="C65" s="944"/>
      <c r="D65" s="866"/>
      <c r="E65" s="925"/>
      <c r="F65" s="867"/>
      <c r="G65" s="395">
        <v>0</v>
      </c>
      <c r="H65" s="395">
        <v>0</v>
      </c>
      <c r="I65" s="875" t="s">
        <v>2</v>
      </c>
      <c r="J65" s="930">
        <f t="shared" ref="J65:W65" si="105">J62+J64</f>
        <v>100000</v>
      </c>
      <c r="K65" s="930">
        <f t="shared" si="105"/>
        <v>64000</v>
      </c>
      <c r="L65" s="929">
        <f t="shared" si="105"/>
        <v>64000</v>
      </c>
      <c r="M65" s="929">
        <f t="shared" si="105"/>
        <v>0</v>
      </c>
      <c r="N65" s="930">
        <f t="shared" si="105"/>
        <v>36000</v>
      </c>
      <c r="O65" s="930">
        <f t="shared" si="105"/>
        <v>36000</v>
      </c>
      <c r="P65" s="929">
        <f t="shared" si="105"/>
        <v>36000</v>
      </c>
      <c r="Q65" s="929">
        <f t="shared" si="105"/>
        <v>0</v>
      </c>
      <c r="R65" s="930">
        <f t="shared" si="105"/>
        <v>0</v>
      </c>
      <c r="S65" s="929">
        <f t="shared" si="105"/>
        <v>0</v>
      </c>
      <c r="T65" s="929">
        <f t="shared" si="105"/>
        <v>0</v>
      </c>
      <c r="U65" s="930">
        <f t="shared" si="105"/>
        <v>0</v>
      </c>
      <c r="V65" s="929">
        <f t="shared" si="105"/>
        <v>0</v>
      </c>
      <c r="W65" s="929">
        <f t="shared" si="105"/>
        <v>0</v>
      </c>
    </row>
    <row r="66" spans="1:23" s="396" customFormat="1" ht="14.85" hidden="1" customHeight="1">
      <c r="A66" s="943"/>
      <c r="B66" s="888"/>
      <c r="C66" s="944"/>
      <c r="D66" s="866"/>
      <c r="E66" s="925"/>
      <c r="F66" s="867"/>
      <c r="G66" s="395">
        <v>0</v>
      </c>
      <c r="H66" s="395">
        <v>0</v>
      </c>
      <c r="I66" s="876"/>
      <c r="J66" s="930"/>
      <c r="K66" s="930"/>
      <c r="L66" s="929"/>
      <c r="M66" s="929"/>
      <c r="N66" s="930"/>
      <c r="O66" s="930"/>
      <c r="P66" s="929"/>
      <c r="Q66" s="929"/>
      <c r="R66" s="930"/>
      <c r="S66" s="929"/>
      <c r="T66" s="929"/>
      <c r="U66" s="930"/>
      <c r="V66" s="929"/>
      <c r="W66" s="929"/>
    </row>
    <row r="67" spans="1:23" s="396" customFormat="1" ht="14.85" customHeight="1">
      <c r="A67" s="867">
        <v>6</v>
      </c>
      <c r="B67" s="886" t="s">
        <v>975</v>
      </c>
      <c r="C67" s="944" t="s">
        <v>980</v>
      </c>
      <c r="D67" s="866" t="s">
        <v>294</v>
      </c>
      <c r="E67" s="925" t="s">
        <v>977</v>
      </c>
      <c r="F67" s="867" t="s">
        <v>978</v>
      </c>
      <c r="G67" s="395">
        <f>G68+G69+G70+G71</f>
        <v>10830461</v>
      </c>
      <c r="H67" s="395">
        <f>H68+H69+H70+H71</f>
        <v>7870461</v>
      </c>
      <c r="I67" s="875" t="s">
        <v>0</v>
      </c>
      <c r="J67" s="930">
        <f t="shared" ref="J67" si="106">K67+N67</f>
        <v>1760000</v>
      </c>
      <c r="K67" s="930">
        <f t="shared" ref="K67" si="107">L67+M67</f>
        <v>1120000</v>
      </c>
      <c r="L67" s="929">
        <v>1110000</v>
      </c>
      <c r="M67" s="929">
        <v>10000</v>
      </c>
      <c r="N67" s="930">
        <f t="shared" ref="N67" si="108">O67+R67+U67</f>
        <v>640000</v>
      </c>
      <c r="O67" s="930">
        <f t="shared" ref="O67" si="109">P67+Q67</f>
        <v>640000</v>
      </c>
      <c r="P67" s="929">
        <v>635000</v>
      </c>
      <c r="Q67" s="929">
        <v>5000</v>
      </c>
      <c r="R67" s="930">
        <f t="shared" ref="R67" si="110">S67+T67</f>
        <v>0</v>
      </c>
      <c r="S67" s="929">
        <v>0</v>
      </c>
      <c r="T67" s="929">
        <v>0</v>
      </c>
      <c r="U67" s="930">
        <f t="shared" ref="U67" si="111">V67+W67</f>
        <v>0</v>
      </c>
      <c r="V67" s="929">
        <v>0</v>
      </c>
      <c r="W67" s="929">
        <v>0</v>
      </c>
    </row>
    <row r="68" spans="1:23" s="396" customFormat="1" ht="14.85" customHeight="1">
      <c r="A68" s="867"/>
      <c r="B68" s="887"/>
      <c r="C68" s="944"/>
      <c r="D68" s="866"/>
      <c r="E68" s="925"/>
      <c r="F68" s="867"/>
      <c r="G68" s="395">
        <v>6890973</v>
      </c>
      <c r="H68" s="395">
        <v>5007973</v>
      </c>
      <c r="I68" s="876"/>
      <c r="J68" s="930"/>
      <c r="K68" s="930"/>
      <c r="L68" s="929"/>
      <c r="M68" s="929"/>
      <c r="N68" s="930"/>
      <c r="O68" s="930"/>
      <c r="P68" s="929"/>
      <c r="Q68" s="929"/>
      <c r="R68" s="930"/>
      <c r="S68" s="929"/>
      <c r="T68" s="929"/>
      <c r="U68" s="930"/>
      <c r="V68" s="929"/>
      <c r="W68" s="929"/>
    </row>
    <row r="69" spans="1:23" s="396" customFormat="1" ht="14.85" customHeight="1">
      <c r="A69" s="867"/>
      <c r="B69" s="887"/>
      <c r="C69" s="944"/>
      <c r="D69" s="866"/>
      <c r="E69" s="925"/>
      <c r="F69" s="867"/>
      <c r="G69" s="395">
        <v>3939488</v>
      </c>
      <c r="H69" s="395">
        <v>2862488</v>
      </c>
      <c r="I69" s="370" t="s">
        <v>1</v>
      </c>
      <c r="J69" s="397">
        <f t="shared" ref="J69" si="112">K69+N69</f>
        <v>0</v>
      </c>
      <c r="K69" s="397">
        <f t="shared" ref="K69" si="113">L69+M69</f>
        <v>0</v>
      </c>
      <c r="L69" s="398">
        <v>0</v>
      </c>
      <c r="M69" s="398">
        <v>0</v>
      </c>
      <c r="N69" s="397">
        <f t="shared" ref="N69" si="114">O69+R69+U69</f>
        <v>0</v>
      </c>
      <c r="O69" s="397">
        <f t="shared" ref="O69" si="115">P69+Q69</f>
        <v>0</v>
      </c>
      <c r="P69" s="398">
        <v>0</v>
      </c>
      <c r="Q69" s="398">
        <v>0</v>
      </c>
      <c r="R69" s="397">
        <f t="shared" ref="R69" si="116">S69+T69</f>
        <v>0</v>
      </c>
      <c r="S69" s="398">
        <v>0</v>
      </c>
      <c r="T69" s="398">
        <v>0</v>
      </c>
      <c r="U69" s="397">
        <f t="shared" ref="U69" si="117">V69+W69</f>
        <v>0</v>
      </c>
      <c r="V69" s="398">
        <v>0</v>
      </c>
      <c r="W69" s="398">
        <v>0</v>
      </c>
    </row>
    <row r="70" spans="1:23" s="396" customFormat="1" ht="14.85" customHeight="1">
      <c r="A70" s="867"/>
      <c r="B70" s="887"/>
      <c r="C70" s="944"/>
      <c r="D70" s="866"/>
      <c r="E70" s="925"/>
      <c r="F70" s="867"/>
      <c r="G70" s="395">
        <v>0</v>
      </c>
      <c r="H70" s="395">
        <v>0</v>
      </c>
      <c r="I70" s="875" t="s">
        <v>2</v>
      </c>
      <c r="J70" s="930">
        <f t="shared" ref="J70:W70" si="118">J67+J69</f>
        <v>1760000</v>
      </c>
      <c r="K70" s="930">
        <f t="shared" si="118"/>
        <v>1120000</v>
      </c>
      <c r="L70" s="929">
        <f t="shared" si="118"/>
        <v>1110000</v>
      </c>
      <c r="M70" s="929">
        <f t="shared" si="118"/>
        <v>10000</v>
      </c>
      <c r="N70" s="930">
        <f t="shared" si="118"/>
        <v>640000</v>
      </c>
      <c r="O70" s="930">
        <f t="shared" si="118"/>
        <v>640000</v>
      </c>
      <c r="P70" s="929">
        <f t="shared" si="118"/>
        <v>635000</v>
      </c>
      <c r="Q70" s="929">
        <f t="shared" si="118"/>
        <v>5000</v>
      </c>
      <c r="R70" s="930">
        <f t="shared" si="118"/>
        <v>0</v>
      </c>
      <c r="S70" s="929">
        <f t="shared" si="118"/>
        <v>0</v>
      </c>
      <c r="T70" s="929">
        <f t="shared" si="118"/>
        <v>0</v>
      </c>
      <c r="U70" s="930">
        <f t="shared" si="118"/>
        <v>0</v>
      </c>
      <c r="V70" s="929">
        <f t="shared" si="118"/>
        <v>0</v>
      </c>
      <c r="W70" s="929">
        <f t="shared" si="118"/>
        <v>0</v>
      </c>
    </row>
    <row r="71" spans="1:23" s="396" customFormat="1" ht="14.85" customHeight="1">
      <c r="A71" s="867"/>
      <c r="B71" s="888"/>
      <c r="C71" s="944"/>
      <c r="D71" s="866"/>
      <c r="E71" s="925"/>
      <c r="F71" s="867"/>
      <c r="G71" s="395">
        <v>0</v>
      </c>
      <c r="H71" s="395">
        <v>0</v>
      </c>
      <c r="I71" s="876"/>
      <c r="J71" s="930"/>
      <c r="K71" s="930"/>
      <c r="L71" s="929"/>
      <c r="M71" s="929"/>
      <c r="N71" s="930"/>
      <c r="O71" s="930"/>
      <c r="P71" s="929"/>
      <c r="Q71" s="929"/>
      <c r="R71" s="930"/>
      <c r="S71" s="929"/>
      <c r="T71" s="929"/>
      <c r="U71" s="930"/>
      <c r="V71" s="929"/>
      <c r="W71" s="929"/>
    </row>
    <row r="72" spans="1:23" s="396" customFormat="1" ht="14.85" hidden="1" customHeight="1">
      <c r="A72" s="943">
        <v>11</v>
      </c>
      <c r="B72" s="866" t="s">
        <v>981</v>
      </c>
      <c r="C72" s="926" t="s">
        <v>982</v>
      </c>
      <c r="D72" s="866" t="s">
        <v>294</v>
      </c>
      <c r="E72" s="925" t="s">
        <v>983</v>
      </c>
      <c r="F72" s="866" t="s">
        <v>723</v>
      </c>
      <c r="G72" s="395">
        <f>G74+G73+G75+G76</f>
        <v>2629613</v>
      </c>
      <c r="H72" s="395">
        <f>H74+H73+H75+H76</f>
        <v>2629613</v>
      </c>
      <c r="I72" s="875" t="s">
        <v>0</v>
      </c>
      <c r="J72" s="930">
        <f t="shared" ref="J72" si="119">K72+N72</f>
        <v>0</v>
      </c>
      <c r="K72" s="930">
        <f t="shared" ref="K72" si="120">L72+M72</f>
        <v>0</v>
      </c>
      <c r="L72" s="929">
        <v>0</v>
      </c>
      <c r="M72" s="929">
        <v>0</v>
      </c>
      <c r="N72" s="930">
        <f t="shared" ref="N72" si="121">O72+R72+U72</f>
        <v>0</v>
      </c>
      <c r="O72" s="930">
        <f t="shared" ref="O72" si="122">P72+Q72</f>
        <v>0</v>
      </c>
      <c r="P72" s="929">
        <v>0</v>
      </c>
      <c r="Q72" s="929">
        <v>0</v>
      </c>
      <c r="R72" s="930">
        <f t="shared" ref="R72" si="123">S72+T72</f>
        <v>0</v>
      </c>
      <c r="S72" s="929">
        <v>0</v>
      </c>
      <c r="T72" s="929">
        <v>0</v>
      </c>
      <c r="U72" s="930">
        <f t="shared" ref="U72" si="124">V72+W72</f>
        <v>0</v>
      </c>
      <c r="V72" s="929">
        <v>0</v>
      </c>
      <c r="W72" s="929">
        <v>0</v>
      </c>
    </row>
    <row r="73" spans="1:23" s="396" customFormat="1" ht="14.85" hidden="1" customHeight="1">
      <c r="A73" s="943"/>
      <c r="B73" s="866"/>
      <c r="C73" s="927"/>
      <c r="D73" s="866"/>
      <c r="E73" s="925"/>
      <c r="F73" s="866"/>
      <c r="G73" s="395">
        <v>1972210</v>
      </c>
      <c r="H73" s="395">
        <v>1972210</v>
      </c>
      <c r="I73" s="876"/>
      <c r="J73" s="930"/>
      <c r="K73" s="930"/>
      <c r="L73" s="929"/>
      <c r="M73" s="929"/>
      <c r="N73" s="930"/>
      <c r="O73" s="930"/>
      <c r="P73" s="929"/>
      <c r="Q73" s="929"/>
      <c r="R73" s="930"/>
      <c r="S73" s="929"/>
      <c r="T73" s="929"/>
      <c r="U73" s="930"/>
      <c r="V73" s="929"/>
      <c r="W73" s="929"/>
    </row>
    <row r="74" spans="1:23" s="396" customFormat="1" ht="14.85" hidden="1" customHeight="1">
      <c r="A74" s="943"/>
      <c r="B74" s="866"/>
      <c r="C74" s="927"/>
      <c r="D74" s="866"/>
      <c r="E74" s="925"/>
      <c r="F74" s="866"/>
      <c r="G74" s="395">
        <v>657403</v>
      </c>
      <c r="H74" s="395">
        <v>657403</v>
      </c>
      <c r="I74" s="370" t="s">
        <v>1</v>
      </c>
      <c r="J74" s="397">
        <f t="shared" ref="J74" si="125">K74+N74</f>
        <v>0</v>
      </c>
      <c r="K74" s="397">
        <f t="shared" ref="K74" si="126">L74+M74</f>
        <v>0</v>
      </c>
      <c r="L74" s="398">
        <v>0</v>
      </c>
      <c r="M74" s="398">
        <v>0</v>
      </c>
      <c r="N74" s="397">
        <f t="shared" ref="N74" si="127">O74+R74+U74</f>
        <v>0</v>
      </c>
      <c r="O74" s="397">
        <f t="shared" ref="O74" si="128">P74+Q74</f>
        <v>0</v>
      </c>
      <c r="P74" s="398">
        <v>0</v>
      </c>
      <c r="Q74" s="398">
        <v>0</v>
      </c>
      <c r="R74" s="397">
        <f t="shared" ref="R74" si="129">S74+T74</f>
        <v>0</v>
      </c>
      <c r="S74" s="398">
        <v>0</v>
      </c>
      <c r="T74" s="398">
        <v>0</v>
      </c>
      <c r="U74" s="397">
        <f t="shared" ref="U74" si="130">V74+W74</f>
        <v>0</v>
      </c>
      <c r="V74" s="398">
        <v>0</v>
      </c>
      <c r="W74" s="398">
        <v>0</v>
      </c>
    </row>
    <row r="75" spans="1:23" s="396" customFormat="1" ht="14.85" hidden="1" customHeight="1">
      <c r="A75" s="943"/>
      <c r="B75" s="866"/>
      <c r="C75" s="927"/>
      <c r="D75" s="866"/>
      <c r="E75" s="925"/>
      <c r="F75" s="866"/>
      <c r="G75" s="395">
        <v>0</v>
      </c>
      <c r="H75" s="395">
        <v>0</v>
      </c>
      <c r="I75" s="875" t="s">
        <v>2</v>
      </c>
      <c r="J75" s="930">
        <f t="shared" ref="J75:W75" si="131">J72+J74</f>
        <v>0</v>
      </c>
      <c r="K75" s="930">
        <f t="shared" si="131"/>
        <v>0</v>
      </c>
      <c r="L75" s="929">
        <f t="shared" si="131"/>
        <v>0</v>
      </c>
      <c r="M75" s="929">
        <f t="shared" si="131"/>
        <v>0</v>
      </c>
      <c r="N75" s="930">
        <f t="shared" si="131"/>
        <v>0</v>
      </c>
      <c r="O75" s="930">
        <f t="shared" si="131"/>
        <v>0</v>
      </c>
      <c r="P75" s="929">
        <f t="shared" si="131"/>
        <v>0</v>
      </c>
      <c r="Q75" s="929">
        <f t="shared" si="131"/>
        <v>0</v>
      </c>
      <c r="R75" s="930">
        <f t="shared" si="131"/>
        <v>0</v>
      </c>
      <c r="S75" s="929">
        <f t="shared" si="131"/>
        <v>0</v>
      </c>
      <c r="T75" s="929">
        <f t="shared" si="131"/>
        <v>0</v>
      </c>
      <c r="U75" s="930">
        <f t="shared" si="131"/>
        <v>0</v>
      </c>
      <c r="V75" s="929">
        <f t="shared" si="131"/>
        <v>0</v>
      </c>
      <c r="W75" s="929">
        <f t="shared" si="131"/>
        <v>0</v>
      </c>
    </row>
    <row r="76" spans="1:23" s="396" customFormat="1" ht="14.85" hidden="1" customHeight="1">
      <c r="A76" s="943"/>
      <c r="B76" s="866"/>
      <c r="C76" s="928"/>
      <c r="D76" s="866"/>
      <c r="E76" s="925"/>
      <c r="F76" s="866"/>
      <c r="G76" s="395">
        <v>0</v>
      </c>
      <c r="H76" s="395">
        <v>0</v>
      </c>
      <c r="I76" s="876"/>
      <c r="J76" s="930"/>
      <c r="K76" s="930"/>
      <c r="L76" s="929"/>
      <c r="M76" s="929"/>
      <c r="N76" s="930"/>
      <c r="O76" s="930"/>
      <c r="P76" s="929"/>
      <c r="Q76" s="929"/>
      <c r="R76" s="930"/>
      <c r="S76" s="929"/>
      <c r="T76" s="929"/>
      <c r="U76" s="930"/>
      <c r="V76" s="929"/>
      <c r="W76" s="929"/>
    </row>
    <row r="77" spans="1:23" s="396" customFormat="1" ht="14.85" customHeight="1">
      <c r="A77" s="867">
        <v>7</v>
      </c>
      <c r="B77" s="866" t="s">
        <v>984</v>
      </c>
      <c r="C77" s="926" t="s">
        <v>985</v>
      </c>
      <c r="D77" s="866" t="s">
        <v>294</v>
      </c>
      <c r="E77" s="925" t="s">
        <v>761</v>
      </c>
      <c r="F77" s="867" t="s">
        <v>723</v>
      </c>
      <c r="G77" s="395">
        <f>G78+G79+G80+G81</f>
        <v>33490932</v>
      </c>
      <c r="H77" s="395">
        <f>H78+H79+H80+H81</f>
        <v>31921768</v>
      </c>
      <c r="I77" s="875" t="s">
        <v>0</v>
      </c>
      <c r="J77" s="930">
        <f t="shared" ref="J77" si="132">K77+N77</f>
        <v>1204164</v>
      </c>
      <c r="K77" s="930">
        <f t="shared" ref="K77" si="133">L77+M77</f>
        <v>0</v>
      </c>
      <c r="L77" s="929">
        <v>0</v>
      </c>
      <c r="M77" s="929">
        <v>0</v>
      </c>
      <c r="N77" s="930">
        <f t="shared" ref="N77" si="134">O77+R77+U77</f>
        <v>1204164</v>
      </c>
      <c r="O77" s="930">
        <f t="shared" ref="O77" si="135">P77+Q77</f>
        <v>0</v>
      </c>
      <c r="P77" s="929">
        <v>0</v>
      </c>
      <c r="Q77" s="929">
        <v>0</v>
      </c>
      <c r="R77" s="930">
        <f t="shared" ref="R77" si="136">S77+T77</f>
        <v>1204164</v>
      </c>
      <c r="S77" s="929">
        <v>97570</v>
      </c>
      <c r="T77" s="929">
        <v>1106594</v>
      </c>
      <c r="U77" s="930">
        <f t="shared" ref="U77" si="137">V77+W77</f>
        <v>0</v>
      </c>
      <c r="V77" s="929">
        <v>0</v>
      </c>
      <c r="W77" s="929">
        <v>0</v>
      </c>
    </row>
    <row r="78" spans="1:23" s="396" customFormat="1" ht="14.85" customHeight="1">
      <c r="A78" s="867"/>
      <c r="B78" s="866"/>
      <c r="C78" s="927"/>
      <c r="D78" s="866"/>
      <c r="E78" s="925"/>
      <c r="F78" s="867"/>
      <c r="G78" s="395">
        <v>14873864</v>
      </c>
      <c r="H78" s="395">
        <v>14873864</v>
      </c>
      <c r="I78" s="876"/>
      <c r="J78" s="930"/>
      <c r="K78" s="930"/>
      <c r="L78" s="929"/>
      <c r="M78" s="929"/>
      <c r="N78" s="930"/>
      <c r="O78" s="930"/>
      <c r="P78" s="929"/>
      <c r="Q78" s="929"/>
      <c r="R78" s="930"/>
      <c r="S78" s="929"/>
      <c r="T78" s="929"/>
      <c r="U78" s="930"/>
      <c r="V78" s="929"/>
      <c r="W78" s="929"/>
    </row>
    <row r="79" spans="1:23" s="396" customFormat="1" ht="14.85" customHeight="1">
      <c r="A79" s="867"/>
      <c r="B79" s="866"/>
      <c r="C79" s="927"/>
      <c r="D79" s="866"/>
      <c r="E79" s="925"/>
      <c r="F79" s="867"/>
      <c r="G79" s="395">
        <v>0</v>
      </c>
      <c r="H79" s="395">
        <v>0</v>
      </c>
      <c r="I79" s="370" t="s">
        <v>1</v>
      </c>
      <c r="J79" s="397">
        <f t="shared" ref="J79" si="138">K79+N79</f>
        <v>365000</v>
      </c>
      <c r="K79" s="397">
        <f t="shared" ref="K79" si="139">L79+M79</f>
        <v>0</v>
      </c>
      <c r="L79" s="398">
        <v>0</v>
      </c>
      <c r="M79" s="398">
        <v>0</v>
      </c>
      <c r="N79" s="397">
        <f t="shared" ref="N79" si="140">O79+R79+U79</f>
        <v>365000</v>
      </c>
      <c r="O79" s="397">
        <f t="shared" ref="O79" si="141">P79+Q79</f>
        <v>0</v>
      </c>
      <c r="P79" s="398">
        <v>0</v>
      </c>
      <c r="Q79" s="398">
        <v>0</v>
      </c>
      <c r="R79" s="397">
        <f t="shared" ref="R79" si="142">S79+T79</f>
        <v>365000</v>
      </c>
      <c r="S79" s="398">
        <v>75000</v>
      </c>
      <c r="T79" s="398">
        <v>290000</v>
      </c>
      <c r="U79" s="397">
        <f t="shared" ref="U79" si="143">V79+W79</f>
        <v>0</v>
      </c>
      <c r="V79" s="398">
        <v>0</v>
      </c>
      <c r="W79" s="398">
        <v>0</v>
      </c>
    </row>
    <row r="80" spans="1:23" s="396" customFormat="1" ht="14.85" customHeight="1">
      <c r="A80" s="867"/>
      <c r="B80" s="866"/>
      <c r="C80" s="927"/>
      <c r="D80" s="866"/>
      <c r="E80" s="925"/>
      <c r="F80" s="867"/>
      <c r="G80" s="395">
        <v>18617068</v>
      </c>
      <c r="H80" s="395">
        <v>17047904</v>
      </c>
      <c r="I80" s="875" t="s">
        <v>2</v>
      </c>
      <c r="J80" s="930">
        <f t="shared" ref="J80:W80" si="144">J77+J79</f>
        <v>1569164</v>
      </c>
      <c r="K80" s="930">
        <f t="shared" si="144"/>
        <v>0</v>
      </c>
      <c r="L80" s="929">
        <f t="shared" si="144"/>
        <v>0</v>
      </c>
      <c r="M80" s="929">
        <f t="shared" si="144"/>
        <v>0</v>
      </c>
      <c r="N80" s="930">
        <f t="shared" si="144"/>
        <v>1569164</v>
      </c>
      <c r="O80" s="930">
        <f t="shared" si="144"/>
        <v>0</v>
      </c>
      <c r="P80" s="929">
        <f t="shared" si="144"/>
        <v>0</v>
      </c>
      <c r="Q80" s="929">
        <f t="shared" si="144"/>
        <v>0</v>
      </c>
      <c r="R80" s="930">
        <f t="shared" si="144"/>
        <v>1569164</v>
      </c>
      <c r="S80" s="929">
        <f t="shared" si="144"/>
        <v>172570</v>
      </c>
      <c r="T80" s="929">
        <f t="shared" si="144"/>
        <v>1396594</v>
      </c>
      <c r="U80" s="930">
        <f t="shared" si="144"/>
        <v>0</v>
      </c>
      <c r="V80" s="929">
        <f t="shared" si="144"/>
        <v>0</v>
      </c>
      <c r="W80" s="929">
        <f t="shared" si="144"/>
        <v>0</v>
      </c>
    </row>
    <row r="81" spans="1:23" s="396" customFormat="1" ht="14.85" customHeight="1">
      <c r="A81" s="867"/>
      <c r="B81" s="866"/>
      <c r="C81" s="928"/>
      <c r="D81" s="866"/>
      <c r="E81" s="925"/>
      <c r="F81" s="867"/>
      <c r="G81" s="395">
        <v>0</v>
      </c>
      <c r="H81" s="395">
        <v>0</v>
      </c>
      <c r="I81" s="876"/>
      <c r="J81" s="930"/>
      <c r="K81" s="930"/>
      <c r="L81" s="929"/>
      <c r="M81" s="929"/>
      <c r="N81" s="930"/>
      <c r="O81" s="930"/>
      <c r="P81" s="929"/>
      <c r="Q81" s="929"/>
      <c r="R81" s="930"/>
      <c r="S81" s="929"/>
      <c r="T81" s="929"/>
      <c r="U81" s="930"/>
      <c r="V81" s="929"/>
      <c r="W81" s="929"/>
    </row>
    <row r="82" spans="1:23" s="396" customFormat="1" ht="14.25" customHeight="1">
      <c r="A82" s="867">
        <v>8</v>
      </c>
      <c r="B82" s="886" t="s">
        <v>986</v>
      </c>
      <c r="C82" s="926" t="s">
        <v>987</v>
      </c>
      <c r="D82" s="866" t="s">
        <v>294</v>
      </c>
      <c r="E82" s="925" t="s">
        <v>988</v>
      </c>
      <c r="F82" s="867" t="s">
        <v>726</v>
      </c>
      <c r="G82" s="395">
        <f>G83+G84+G85+G86</f>
        <v>777942</v>
      </c>
      <c r="H82" s="395">
        <f>H83+H84+H85+H86</f>
        <v>753391</v>
      </c>
      <c r="I82" s="875" t="s">
        <v>0</v>
      </c>
      <c r="J82" s="930">
        <f t="shared" ref="J82" si="145">K82+N82</f>
        <v>28229</v>
      </c>
      <c r="K82" s="930">
        <f t="shared" ref="K82" si="146">L82+M82</f>
        <v>23996</v>
      </c>
      <c r="L82" s="929">
        <v>23996</v>
      </c>
      <c r="M82" s="929">
        <v>0</v>
      </c>
      <c r="N82" s="930">
        <f t="shared" ref="N82" si="147">O82+R82+U82</f>
        <v>4233</v>
      </c>
      <c r="O82" s="930">
        <f t="shared" ref="O82" si="148">P82+Q82</f>
        <v>0</v>
      </c>
      <c r="P82" s="929">
        <v>0</v>
      </c>
      <c r="Q82" s="929">
        <v>0</v>
      </c>
      <c r="R82" s="930">
        <f t="shared" ref="R82" si="149">S82+T82</f>
        <v>4233</v>
      </c>
      <c r="S82" s="929">
        <v>4233</v>
      </c>
      <c r="T82" s="929">
        <v>0</v>
      </c>
      <c r="U82" s="930">
        <f t="shared" ref="U82" si="150">V82+W82</f>
        <v>0</v>
      </c>
      <c r="V82" s="929">
        <v>0</v>
      </c>
      <c r="W82" s="929">
        <v>0</v>
      </c>
    </row>
    <row r="83" spans="1:23" s="396" customFormat="1" ht="14.25" customHeight="1">
      <c r="A83" s="867"/>
      <c r="B83" s="887"/>
      <c r="C83" s="927"/>
      <c r="D83" s="866"/>
      <c r="E83" s="925"/>
      <c r="F83" s="867"/>
      <c r="G83" s="395">
        <v>661136</v>
      </c>
      <c r="H83" s="395">
        <v>640270</v>
      </c>
      <c r="I83" s="876"/>
      <c r="J83" s="930"/>
      <c r="K83" s="930"/>
      <c r="L83" s="929"/>
      <c r="M83" s="929"/>
      <c r="N83" s="930"/>
      <c r="O83" s="930"/>
      <c r="P83" s="929"/>
      <c r="Q83" s="929"/>
      <c r="R83" s="930"/>
      <c r="S83" s="929"/>
      <c r="T83" s="929"/>
      <c r="U83" s="930"/>
      <c r="V83" s="929"/>
      <c r="W83" s="929"/>
    </row>
    <row r="84" spans="1:23" s="396" customFormat="1" ht="14.25" customHeight="1">
      <c r="A84" s="867"/>
      <c r="B84" s="887"/>
      <c r="C84" s="927"/>
      <c r="D84" s="866"/>
      <c r="E84" s="925"/>
      <c r="F84" s="867"/>
      <c r="G84" s="395">
        <v>0</v>
      </c>
      <c r="H84" s="395">
        <v>0</v>
      </c>
      <c r="I84" s="370" t="s">
        <v>1</v>
      </c>
      <c r="J84" s="397">
        <f t="shared" ref="J84" si="151">K84+N84</f>
        <v>-3678</v>
      </c>
      <c r="K84" s="397">
        <f t="shared" ref="K84" si="152">L84+M84</f>
        <v>-3130</v>
      </c>
      <c r="L84" s="398">
        <v>-3130</v>
      </c>
      <c r="M84" s="398">
        <v>0</v>
      </c>
      <c r="N84" s="397">
        <f t="shared" ref="N84" si="153">O84+R84+U84</f>
        <v>-548</v>
      </c>
      <c r="O84" s="397">
        <f t="shared" ref="O84" si="154">P84+Q84</f>
        <v>0</v>
      </c>
      <c r="P84" s="398">
        <v>0</v>
      </c>
      <c r="Q84" s="398">
        <v>0</v>
      </c>
      <c r="R84" s="397">
        <f t="shared" ref="R84" si="155">S84+T84</f>
        <v>-548</v>
      </c>
      <c r="S84" s="398">
        <v>-548</v>
      </c>
      <c r="T84" s="398">
        <v>0</v>
      </c>
      <c r="U84" s="397">
        <f t="shared" ref="U84" si="156">V84+W84</f>
        <v>0</v>
      </c>
      <c r="V84" s="398">
        <v>0</v>
      </c>
      <c r="W84" s="398">
        <v>0</v>
      </c>
    </row>
    <row r="85" spans="1:23" s="396" customFormat="1" ht="14.25" customHeight="1">
      <c r="A85" s="867"/>
      <c r="B85" s="887"/>
      <c r="C85" s="927"/>
      <c r="D85" s="866"/>
      <c r="E85" s="925"/>
      <c r="F85" s="867"/>
      <c r="G85" s="395">
        <v>116806</v>
      </c>
      <c r="H85" s="395">
        <v>113121</v>
      </c>
      <c r="I85" s="875" t="s">
        <v>2</v>
      </c>
      <c r="J85" s="930">
        <f t="shared" ref="J85:W85" si="157">J82+J84</f>
        <v>24551</v>
      </c>
      <c r="K85" s="930">
        <f t="shared" si="157"/>
        <v>20866</v>
      </c>
      <c r="L85" s="929">
        <f t="shared" si="157"/>
        <v>20866</v>
      </c>
      <c r="M85" s="929">
        <f t="shared" si="157"/>
        <v>0</v>
      </c>
      <c r="N85" s="930">
        <f t="shared" si="157"/>
        <v>3685</v>
      </c>
      <c r="O85" s="930">
        <f t="shared" si="157"/>
        <v>0</v>
      </c>
      <c r="P85" s="929">
        <f t="shared" si="157"/>
        <v>0</v>
      </c>
      <c r="Q85" s="929">
        <f t="shared" si="157"/>
        <v>0</v>
      </c>
      <c r="R85" s="930">
        <f t="shared" si="157"/>
        <v>3685</v>
      </c>
      <c r="S85" s="929">
        <f t="shared" si="157"/>
        <v>3685</v>
      </c>
      <c r="T85" s="929">
        <f t="shared" si="157"/>
        <v>0</v>
      </c>
      <c r="U85" s="930">
        <f t="shared" si="157"/>
        <v>0</v>
      </c>
      <c r="V85" s="929">
        <f t="shared" si="157"/>
        <v>0</v>
      </c>
      <c r="W85" s="929">
        <f t="shared" si="157"/>
        <v>0</v>
      </c>
    </row>
    <row r="86" spans="1:23" s="396" customFormat="1" ht="14.25" customHeight="1">
      <c r="A86" s="867"/>
      <c r="B86" s="888"/>
      <c r="C86" s="928"/>
      <c r="D86" s="866"/>
      <c r="E86" s="925"/>
      <c r="F86" s="867"/>
      <c r="G86" s="395">
        <v>0</v>
      </c>
      <c r="H86" s="395">
        <v>0</v>
      </c>
      <c r="I86" s="876"/>
      <c r="J86" s="930"/>
      <c r="K86" s="930"/>
      <c r="L86" s="929"/>
      <c r="M86" s="929"/>
      <c r="N86" s="930"/>
      <c r="O86" s="930"/>
      <c r="P86" s="929"/>
      <c r="Q86" s="929"/>
      <c r="R86" s="930"/>
      <c r="S86" s="929"/>
      <c r="T86" s="929"/>
      <c r="U86" s="930"/>
      <c r="V86" s="929"/>
      <c r="W86" s="929"/>
    </row>
    <row r="87" spans="1:23" s="396" customFormat="1" ht="14.25" hidden="1" customHeight="1">
      <c r="A87" s="943">
        <v>14</v>
      </c>
      <c r="B87" s="886" t="s">
        <v>986</v>
      </c>
      <c r="C87" s="926" t="s">
        <v>989</v>
      </c>
      <c r="D87" s="866" t="s">
        <v>294</v>
      </c>
      <c r="E87" s="925" t="s">
        <v>817</v>
      </c>
      <c r="F87" s="867" t="s">
        <v>990</v>
      </c>
      <c r="G87" s="395">
        <f>G88+G89+G90+G91</f>
        <v>1512338</v>
      </c>
      <c r="H87" s="395">
        <f>H88+H89+H90+H91</f>
        <v>0</v>
      </c>
      <c r="I87" s="875" t="s">
        <v>0</v>
      </c>
      <c r="J87" s="930">
        <f t="shared" ref="J87" si="158">K87+N87</f>
        <v>403043</v>
      </c>
      <c r="K87" s="930">
        <f t="shared" ref="K87" si="159">L87+M87</f>
        <v>322434</v>
      </c>
      <c r="L87" s="929">
        <v>322434</v>
      </c>
      <c r="M87" s="929">
        <v>0</v>
      </c>
      <c r="N87" s="930">
        <f t="shared" ref="N87" si="160">O87+R87+U87</f>
        <v>80609</v>
      </c>
      <c r="O87" s="930">
        <f t="shared" ref="O87" si="161">P87+Q87</f>
        <v>0</v>
      </c>
      <c r="P87" s="929">
        <v>0</v>
      </c>
      <c r="Q87" s="929">
        <v>0</v>
      </c>
      <c r="R87" s="930">
        <f t="shared" ref="R87" si="162">S87+T87</f>
        <v>80609</v>
      </c>
      <c r="S87" s="929">
        <v>80609</v>
      </c>
      <c r="T87" s="929">
        <v>0</v>
      </c>
      <c r="U87" s="930">
        <f t="shared" ref="U87" si="163">V87+W87</f>
        <v>0</v>
      </c>
      <c r="V87" s="929">
        <v>0</v>
      </c>
      <c r="W87" s="929">
        <v>0</v>
      </c>
    </row>
    <row r="88" spans="1:23" s="396" customFormat="1" ht="14.25" hidden="1" customHeight="1">
      <c r="A88" s="943"/>
      <c r="B88" s="887"/>
      <c r="C88" s="927"/>
      <c r="D88" s="866"/>
      <c r="E88" s="925"/>
      <c r="F88" s="867"/>
      <c r="G88" s="395">
        <v>1209870</v>
      </c>
      <c r="H88" s="395">
        <v>0</v>
      </c>
      <c r="I88" s="876"/>
      <c r="J88" s="930"/>
      <c r="K88" s="930"/>
      <c r="L88" s="929"/>
      <c r="M88" s="929"/>
      <c r="N88" s="930"/>
      <c r="O88" s="930"/>
      <c r="P88" s="929"/>
      <c r="Q88" s="929"/>
      <c r="R88" s="930"/>
      <c r="S88" s="929"/>
      <c r="T88" s="929"/>
      <c r="U88" s="930"/>
      <c r="V88" s="929"/>
      <c r="W88" s="929"/>
    </row>
    <row r="89" spans="1:23" s="396" customFormat="1" ht="14.25" hidden="1" customHeight="1">
      <c r="A89" s="943"/>
      <c r="B89" s="887"/>
      <c r="C89" s="927"/>
      <c r="D89" s="866"/>
      <c r="E89" s="925"/>
      <c r="F89" s="867"/>
      <c r="G89" s="395">
        <v>0</v>
      </c>
      <c r="H89" s="395">
        <v>0</v>
      </c>
      <c r="I89" s="370" t="s">
        <v>1</v>
      </c>
      <c r="J89" s="397">
        <f t="shared" ref="J89" si="164">K89+N89</f>
        <v>0</v>
      </c>
      <c r="K89" s="397">
        <f t="shared" ref="K89" si="165">L89+M89</f>
        <v>0</v>
      </c>
      <c r="L89" s="398">
        <v>0</v>
      </c>
      <c r="M89" s="398">
        <v>0</v>
      </c>
      <c r="N89" s="397">
        <f t="shared" ref="N89" si="166">O89+R89+U89</f>
        <v>0</v>
      </c>
      <c r="O89" s="397">
        <f t="shared" ref="O89" si="167">P89+Q89</f>
        <v>0</v>
      </c>
      <c r="P89" s="398">
        <v>0</v>
      </c>
      <c r="Q89" s="398">
        <v>0</v>
      </c>
      <c r="R89" s="397">
        <f t="shared" ref="R89" si="168">S89+T89</f>
        <v>0</v>
      </c>
      <c r="S89" s="398">
        <v>0</v>
      </c>
      <c r="T89" s="398">
        <v>0</v>
      </c>
      <c r="U89" s="397">
        <f t="shared" ref="U89" si="169">V89+W89</f>
        <v>0</v>
      </c>
      <c r="V89" s="398">
        <v>0</v>
      </c>
      <c r="W89" s="398">
        <v>0</v>
      </c>
    </row>
    <row r="90" spans="1:23" s="396" customFormat="1" ht="14.25" hidden="1" customHeight="1">
      <c r="A90" s="943"/>
      <c r="B90" s="887"/>
      <c r="C90" s="927"/>
      <c r="D90" s="866"/>
      <c r="E90" s="925"/>
      <c r="F90" s="867"/>
      <c r="G90" s="395">
        <v>302468</v>
      </c>
      <c r="H90" s="395">
        <v>0</v>
      </c>
      <c r="I90" s="875" t="s">
        <v>2</v>
      </c>
      <c r="J90" s="930">
        <f t="shared" ref="J90:W90" si="170">J87+J89</f>
        <v>403043</v>
      </c>
      <c r="K90" s="930">
        <f t="shared" si="170"/>
        <v>322434</v>
      </c>
      <c r="L90" s="929">
        <f t="shared" si="170"/>
        <v>322434</v>
      </c>
      <c r="M90" s="929">
        <f t="shared" si="170"/>
        <v>0</v>
      </c>
      <c r="N90" s="930">
        <f t="shared" si="170"/>
        <v>80609</v>
      </c>
      <c r="O90" s="930">
        <f t="shared" si="170"/>
        <v>0</v>
      </c>
      <c r="P90" s="929">
        <f t="shared" si="170"/>
        <v>0</v>
      </c>
      <c r="Q90" s="929">
        <f t="shared" si="170"/>
        <v>0</v>
      </c>
      <c r="R90" s="930">
        <f t="shared" si="170"/>
        <v>80609</v>
      </c>
      <c r="S90" s="929">
        <f t="shared" si="170"/>
        <v>80609</v>
      </c>
      <c r="T90" s="929">
        <f t="shared" si="170"/>
        <v>0</v>
      </c>
      <c r="U90" s="930">
        <f t="shared" si="170"/>
        <v>0</v>
      </c>
      <c r="V90" s="929">
        <f t="shared" si="170"/>
        <v>0</v>
      </c>
      <c r="W90" s="929">
        <f t="shared" si="170"/>
        <v>0</v>
      </c>
    </row>
    <row r="91" spans="1:23" s="396" customFormat="1" ht="14.25" hidden="1" customHeight="1">
      <c r="A91" s="943"/>
      <c r="B91" s="888"/>
      <c r="C91" s="928"/>
      <c r="D91" s="866"/>
      <c r="E91" s="925"/>
      <c r="F91" s="867"/>
      <c r="G91" s="395">
        <v>0</v>
      </c>
      <c r="H91" s="395">
        <v>0</v>
      </c>
      <c r="I91" s="876"/>
      <c r="J91" s="930"/>
      <c r="K91" s="930"/>
      <c r="L91" s="929"/>
      <c r="M91" s="929"/>
      <c r="N91" s="930"/>
      <c r="O91" s="930"/>
      <c r="P91" s="929"/>
      <c r="Q91" s="929"/>
      <c r="R91" s="930"/>
      <c r="S91" s="929"/>
      <c r="T91" s="929"/>
      <c r="U91" s="930"/>
      <c r="V91" s="929"/>
      <c r="W91" s="929"/>
    </row>
    <row r="92" spans="1:23" s="396" customFormat="1" ht="14.25" hidden="1" customHeight="1">
      <c r="A92" s="943">
        <v>15</v>
      </c>
      <c r="B92" s="886" t="s">
        <v>991</v>
      </c>
      <c r="C92" s="926" t="s">
        <v>992</v>
      </c>
      <c r="D92" s="866" t="s">
        <v>294</v>
      </c>
      <c r="E92" s="925" t="s">
        <v>875</v>
      </c>
      <c r="F92" s="867" t="s">
        <v>993</v>
      </c>
      <c r="G92" s="395">
        <f>G93+G94+G95+G96</f>
        <v>971220</v>
      </c>
      <c r="H92" s="395">
        <f>H93+H94+H95+H96</f>
        <v>0</v>
      </c>
      <c r="I92" s="875" t="s">
        <v>0</v>
      </c>
      <c r="J92" s="930">
        <f t="shared" ref="J92" si="171">K92+N92</f>
        <v>304776</v>
      </c>
      <c r="K92" s="930">
        <f t="shared" ref="K92" si="172">L92+M92</f>
        <v>243821</v>
      </c>
      <c r="L92" s="929">
        <v>243821</v>
      </c>
      <c r="M92" s="929">
        <v>0</v>
      </c>
      <c r="N92" s="930">
        <f t="shared" ref="N92" si="173">O92+R92+U92</f>
        <v>60955</v>
      </c>
      <c r="O92" s="930">
        <f t="shared" ref="O92" si="174">P92+Q92</f>
        <v>0</v>
      </c>
      <c r="P92" s="929">
        <v>0</v>
      </c>
      <c r="Q92" s="929">
        <v>0</v>
      </c>
      <c r="R92" s="930">
        <f t="shared" ref="R92" si="175">S92+T92</f>
        <v>60955</v>
      </c>
      <c r="S92" s="929">
        <v>60955</v>
      </c>
      <c r="T92" s="929">
        <v>0</v>
      </c>
      <c r="U92" s="930">
        <f t="shared" ref="U92" si="176">V92+W92</f>
        <v>0</v>
      </c>
      <c r="V92" s="929">
        <v>0</v>
      </c>
      <c r="W92" s="929">
        <v>0</v>
      </c>
    </row>
    <row r="93" spans="1:23" s="396" customFormat="1" ht="14.25" hidden="1" customHeight="1">
      <c r="A93" s="943"/>
      <c r="B93" s="887"/>
      <c r="C93" s="927"/>
      <c r="D93" s="866"/>
      <c r="E93" s="925"/>
      <c r="F93" s="867"/>
      <c r="G93" s="395">
        <v>776976</v>
      </c>
      <c r="H93" s="395">
        <v>0</v>
      </c>
      <c r="I93" s="876"/>
      <c r="J93" s="930"/>
      <c r="K93" s="930"/>
      <c r="L93" s="929"/>
      <c r="M93" s="929"/>
      <c r="N93" s="930"/>
      <c r="O93" s="930"/>
      <c r="P93" s="929"/>
      <c r="Q93" s="929"/>
      <c r="R93" s="930"/>
      <c r="S93" s="929"/>
      <c r="T93" s="929"/>
      <c r="U93" s="930"/>
      <c r="V93" s="929"/>
      <c r="W93" s="929"/>
    </row>
    <row r="94" spans="1:23" s="396" customFormat="1" ht="14.25" hidden="1" customHeight="1">
      <c r="A94" s="943"/>
      <c r="B94" s="887"/>
      <c r="C94" s="927"/>
      <c r="D94" s="866"/>
      <c r="E94" s="925"/>
      <c r="F94" s="867"/>
      <c r="G94" s="395">
        <v>0</v>
      </c>
      <c r="H94" s="395">
        <v>0</v>
      </c>
      <c r="I94" s="370" t="s">
        <v>1</v>
      </c>
      <c r="J94" s="397">
        <f t="shared" ref="J94" si="177">K94+N94</f>
        <v>0</v>
      </c>
      <c r="K94" s="397">
        <f t="shared" ref="K94" si="178">L94+M94</f>
        <v>0</v>
      </c>
      <c r="L94" s="398">
        <v>0</v>
      </c>
      <c r="M94" s="398">
        <v>0</v>
      </c>
      <c r="N94" s="397">
        <f t="shared" ref="N94" si="179">O94+R94+U94</f>
        <v>0</v>
      </c>
      <c r="O94" s="397">
        <f t="shared" ref="O94" si="180">P94+Q94</f>
        <v>0</v>
      </c>
      <c r="P94" s="398">
        <v>0</v>
      </c>
      <c r="Q94" s="398">
        <v>0</v>
      </c>
      <c r="R94" s="397">
        <f t="shared" ref="R94" si="181">S94+T94</f>
        <v>0</v>
      </c>
      <c r="S94" s="398">
        <v>0</v>
      </c>
      <c r="T94" s="398">
        <v>0</v>
      </c>
      <c r="U94" s="397">
        <f t="shared" ref="U94" si="182">V94+W94</f>
        <v>0</v>
      </c>
      <c r="V94" s="398">
        <v>0</v>
      </c>
      <c r="W94" s="398">
        <v>0</v>
      </c>
    </row>
    <row r="95" spans="1:23" s="396" customFormat="1" ht="14.25" hidden="1" customHeight="1">
      <c r="A95" s="943"/>
      <c r="B95" s="887"/>
      <c r="C95" s="927"/>
      <c r="D95" s="866"/>
      <c r="E95" s="925"/>
      <c r="F95" s="867"/>
      <c r="G95" s="395">
        <v>194244</v>
      </c>
      <c r="H95" s="395">
        <v>0</v>
      </c>
      <c r="I95" s="875" t="s">
        <v>2</v>
      </c>
      <c r="J95" s="930">
        <f t="shared" ref="J95:W95" si="183">J92+J94</f>
        <v>304776</v>
      </c>
      <c r="K95" s="930">
        <f t="shared" si="183"/>
        <v>243821</v>
      </c>
      <c r="L95" s="929">
        <f t="shared" si="183"/>
        <v>243821</v>
      </c>
      <c r="M95" s="929">
        <f t="shared" si="183"/>
        <v>0</v>
      </c>
      <c r="N95" s="930">
        <f t="shared" si="183"/>
        <v>60955</v>
      </c>
      <c r="O95" s="930">
        <f t="shared" si="183"/>
        <v>0</v>
      </c>
      <c r="P95" s="929">
        <f t="shared" si="183"/>
        <v>0</v>
      </c>
      <c r="Q95" s="929">
        <f t="shared" si="183"/>
        <v>0</v>
      </c>
      <c r="R95" s="930">
        <f t="shared" si="183"/>
        <v>60955</v>
      </c>
      <c r="S95" s="929">
        <f t="shared" si="183"/>
        <v>60955</v>
      </c>
      <c r="T95" s="929">
        <f t="shared" si="183"/>
        <v>0</v>
      </c>
      <c r="U95" s="930">
        <f t="shared" si="183"/>
        <v>0</v>
      </c>
      <c r="V95" s="929">
        <f t="shared" si="183"/>
        <v>0</v>
      </c>
      <c r="W95" s="929">
        <f t="shared" si="183"/>
        <v>0</v>
      </c>
    </row>
    <row r="96" spans="1:23" s="396" customFormat="1" ht="14.25" hidden="1" customHeight="1">
      <c r="A96" s="943"/>
      <c r="B96" s="888"/>
      <c r="C96" s="928"/>
      <c r="D96" s="866"/>
      <c r="E96" s="925"/>
      <c r="F96" s="867"/>
      <c r="G96" s="395">
        <v>0</v>
      </c>
      <c r="H96" s="395">
        <v>0</v>
      </c>
      <c r="I96" s="876"/>
      <c r="J96" s="930"/>
      <c r="K96" s="930"/>
      <c r="L96" s="929"/>
      <c r="M96" s="929"/>
      <c r="N96" s="930"/>
      <c r="O96" s="930"/>
      <c r="P96" s="929"/>
      <c r="Q96" s="929"/>
      <c r="R96" s="930"/>
      <c r="S96" s="929"/>
      <c r="T96" s="929"/>
      <c r="U96" s="930"/>
      <c r="V96" s="929"/>
      <c r="W96" s="929"/>
    </row>
    <row r="97" spans="1:23" s="396" customFormat="1" ht="14.25" customHeight="1">
      <c r="A97" s="867">
        <v>9</v>
      </c>
      <c r="B97" s="945" t="s">
        <v>994</v>
      </c>
      <c r="C97" s="948" t="s">
        <v>995</v>
      </c>
      <c r="D97" s="951" t="s">
        <v>996</v>
      </c>
      <c r="E97" s="952" t="s">
        <v>836</v>
      </c>
      <c r="F97" s="953">
        <v>2023</v>
      </c>
      <c r="G97" s="395">
        <f>G98+G99+G100+G101</f>
        <v>62963</v>
      </c>
      <c r="H97" s="395">
        <f>H98+H99+H100+H101</f>
        <v>0</v>
      </c>
      <c r="I97" s="875" t="s">
        <v>0</v>
      </c>
      <c r="J97" s="930">
        <f t="shared" ref="J97" si="184">K97+N97</f>
        <v>0</v>
      </c>
      <c r="K97" s="930">
        <f t="shared" ref="K97" si="185">L97+M97</f>
        <v>0</v>
      </c>
      <c r="L97" s="929">
        <v>0</v>
      </c>
      <c r="M97" s="929">
        <v>0</v>
      </c>
      <c r="N97" s="930">
        <f t="shared" ref="N97" si="186">O97+R97+U97</f>
        <v>0</v>
      </c>
      <c r="O97" s="930">
        <f t="shared" ref="O97" si="187">P97+Q97</f>
        <v>0</v>
      </c>
      <c r="P97" s="929">
        <v>0</v>
      </c>
      <c r="Q97" s="929">
        <v>0</v>
      </c>
      <c r="R97" s="930">
        <f t="shared" ref="R97" si="188">S97+T97</f>
        <v>0</v>
      </c>
      <c r="S97" s="929">
        <v>0</v>
      </c>
      <c r="T97" s="929">
        <v>0</v>
      </c>
      <c r="U97" s="930">
        <f t="shared" ref="U97" si="189">V97+W97</f>
        <v>0</v>
      </c>
      <c r="V97" s="929">
        <v>0</v>
      </c>
      <c r="W97" s="929">
        <v>0</v>
      </c>
    </row>
    <row r="98" spans="1:23" s="396" customFormat="1" ht="14.25" customHeight="1">
      <c r="A98" s="867"/>
      <c r="B98" s="946"/>
      <c r="C98" s="949"/>
      <c r="D98" s="951"/>
      <c r="E98" s="952"/>
      <c r="F98" s="953"/>
      <c r="G98" s="395">
        <v>62963</v>
      </c>
      <c r="H98" s="395">
        <v>0</v>
      </c>
      <c r="I98" s="876"/>
      <c r="J98" s="930"/>
      <c r="K98" s="930"/>
      <c r="L98" s="929"/>
      <c r="M98" s="929"/>
      <c r="N98" s="930"/>
      <c r="O98" s="930"/>
      <c r="P98" s="929"/>
      <c r="Q98" s="929"/>
      <c r="R98" s="930"/>
      <c r="S98" s="929"/>
      <c r="T98" s="929"/>
      <c r="U98" s="930"/>
      <c r="V98" s="929"/>
      <c r="W98" s="929"/>
    </row>
    <row r="99" spans="1:23" s="396" customFormat="1" ht="14.25" customHeight="1">
      <c r="A99" s="867"/>
      <c r="B99" s="946"/>
      <c r="C99" s="949"/>
      <c r="D99" s="951"/>
      <c r="E99" s="952"/>
      <c r="F99" s="953"/>
      <c r="G99" s="395">
        <v>0</v>
      </c>
      <c r="H99" s="395">
        <v>0</v>
      </c>
      <c r="I99" s="370" t="s">
        <v>1</v>
      </c>
      <c r="J99" s="397">
        <f t="shared" ref="J99" si="190">K99+N99</f>
        <v>62963</v>
      </c>
      <c r="K99" s="397">
        <f t="shared" ref="K99" si="191">L99+M99</f>
        <v>62963</v>
      </c>
      <c r="L99" s="398">
        <v>62963</v>
      </c>
      <c r="M99" s="398">
        <v>0</v>
      </c>
      <c r="N99" s="397">
        <f t="shared" ref="N99" si="192">O99+R99+U99</f>
        <v>0</v>
      </c>
      <c r="O99" s="397">
        <f t="shared" ref="O99" si="193">P99+Q99</f>
        <v>0</v>
      </c>
      <c r="P99" s="398">
        <v>0</v>
      </c>
      <c r="Q99" s="398">
        <v>0</v>
      </c>
      <c r="R99" s="397">
        <f t="shared" ref="R99" si="194">S99+T99</f>
        <v>0</v>
      </c>
      <c r="S99" s="398">
        <v>0</v>
      </c>
      <c r="T99" s="398">
        <v>0</v>
      </c>
      <c r="U99" s="397">
        <f t="shared" ref="U99" si="195">V99+W99</f>
        <v>0</v>
      </c>
      <c r="V99" s="398">
        <v>0</v>
      </c>
      <c r="W99" s="398">
        <v>0</v>
      </c>
    </row>
    <row r="100" spans="1:23" s="396" customFormat="1" ht="14.25" customHeight="1">
      <c r="A100" s="867"/>
      <c r="B100" s="946"/>
      <c r="C100" s="949"/>
      <c r="D100" s="951"/>
      <c r="E100" s="952"/>
      <c r="F100" s="953"/>
      <c r="G100" s="395">
        <v>0</v>
      </c>
      <c r="H100" s="395">
        <v>0</v>
      </c>
      <c r="I100" s="875" t="s">
        <v>2</v>
      </c>
      <c r="J100" s="930">
        <f t="shared" ref="J100:W100" si="196">J97+J99</f>
        <v>62963</v>
      </c>
      <c r="K100" s="930">
        <f t="shared" si="196"/>
        <v>62963</v>
      </c>
      <c r="L100" s="929">
        <f t="shared" si="196"/>
        <v>62963</v>
      </c>
      <c r="M100" s="929">
        <f t="shared" si="196"/>
        <v>0</v>
      </c>
      <c r="N100" s="930">
        <f t="shared" si="196"/>
        <v>0</v>
      </c>
      <c r="O100" s="930">
        <f t="shared" si="196"/>
        <v>0</v>
      </c>
      <c r="P100" s="929">
        <f t="shared" si="196"/>
        <v>0</v>
      </c>
      <c r="Q100" s="929">
        <f t="shared" si="196"/>
        <v>0</v>
      </c>
      <c r="R100" s="930">
        <f t="shared" si="196"/>
        <v>0</v>
      </c>
      <c r="S100" s="929">
        <f t="shared" si="196"/>
        <v>0</v>
      </c>
      <c r="T100" s="929">
        <f t="shared" si="196"/>
        <v>0</v>
      </c>
      <c r="U100" s="930">
        <f t="shared" si="196"/>
        <v>0</v>
      </c>
      <c r="V100" s="929">
        <f t="shared" si="196"/>
        <v>0</v>
      </c>
      <c r="W100" s="929">
        <f t="shared" si="196"/>
        <v>0</v>
      </c>
    </row>
    <row r="101" spans="1:23" s="396" customFormat="1" ht="14.25" customHeight="1">
      <c r="A101" s="867"/>
      <c r="B101" s="947"/>
      <c r="C101" s="950"/>
      <c r="D101" s="951"/>
      <c r="E101" s="952"/>
      <c r="F101" s="953"/>
      <c r="G101" s="395">
        <v>0</v>
      </c>
      <c r="H101" s="395">
        <v>0</v>
      </c>
      <c r="I101" s="876"/>
      <c r="J101" s="930"/>
      <c r="K101" s="930"/>
      <c r="L101" s="929"/>
      <c r="M101" s="929"/>
      <c r="N101" s="930"/>
      <c r="O101" s="930"/>
      <c r="P101" s="929"/>
      <c r="Q101" s="929"/>
      <c r="R101" s="930"/>
      <c r="S101" s="929"/>
      <c r="T101" s="929"/>
      <c r="U101" s="930"/>
      <c r="V101" s="929"/>
      <c r="W101" s="929"/>
    </row>
    <row r="102" spans="1:23" s="400" customFormat="1">
      <c r="A102" s="931" t="s">
        <v>698</v>
      </c>
      <c r="B102" s="932"/>
      <c r="C102" s="932"/>
      <c r="D102" s="932"/>
      <c r="E102" s="932"/>
      <c r="F102" s="933"/>
      <c r="G102" s="399">
        <f>G17+G27+G32+G37+G42+G47+G52+G57+G62+G67+G72+G77+G82+G87+G92+G97+G22</f>
        <v>185429811</v>
      </c>
      <c r="H102" s="399">
        <f>H17+H27+H32+H37+H42+H47+H52+H57+H62+H67+H72+H77+H82+H87+H92+H97+H22</f>
        <v>144161031</v>
      </c>
      <c r="I102" s="905" t="s">
        <v>0</v>
      </c>
      <c r="J102" s="940">
        <f>J17+J27+J32+J37+J42+J47+J52+J57+J62+J67+J72+J77+J82+J87+J92+J97+J22</f>
        <v>24217037</v>
      </c>
      <c r="K102" s="940">
        <f t="shared" ref="K102:W102" si="197">K17+K27+K32+K37+K42+K47+K52+K57+K62+K67+K72+K77+K82+K87+K92+K97+K22</f>
        <v>17727434</v>
      </c>
      <c r="L102" s="940">
        <f t="shared" si="197"/>
        <v>17332182</v>
      </c>
      <c r="M102" s="940">
        <f t="shared" si="197"/>
        <v>395252</v>
      </c>
      <c r="N102" s="940">
        <f t="shared" si="197"/>
        <v>6489603</v>
      </c>
      <c r="O102" s="940">
        <f t="shared" si="197"/>
        <v>4646084</v>
      </c>
      <c r="P102" s="940">
        <f t="shared" si="197"/>
        <v>4616770</v>
      </c>
      <c r="Q102" s="940">
        <f t="shared" si="197"/>
        <v>29314</v>
      </c>
      <c r="R102" s="940">
        <f t="shared" si="197"/>
        <v>1843519</v>
      </c>
      <c r="S102" s="940">
        <f t="shared" si="197"/>
        <v>730747</v>
      </c>
      <c r="T102" s="940">
        <f t="shared" si="197"/>
        <v>1112772</v>
      </c>
      <c r="U102" s="940">
        <f t="shared" si="197"/>
        <v>0</v>
      </c>
      <c r="V102" s="940">
        <f t="shared" si="197"/>
        <v>0</v>
      </c>
      <c r="W102" s="940">
        <f t="shared" si="197"/>
        <v>0</v>
      </c>
    </row>
    <row r="103" spans="1:23" s="400" customFormat="1">
      <c r="A103" s="934"/>
      <c r="B103" s="935"/>
      <c r="C103" s="935"/>
      <c r="D103" s="935"/>
      <c r="E103" s="935"/>
      <c r="F103" s="936"/>
      <c r="G103" s="399">
        <f t="shared" ref="G103:H106" si="198">G18+G28+G33+G38+G43+G48+G53+G58+G63+G68+G73+G78+G83+G88+G93+G98+G23</f>
        <v>120763395</v>
      </c>
      <c r="H103" s="399">
        <f t="shared" si="198"/>
        <v>91462277</v>
      </c>
      <c r="I103" s="906"/>
      <c r="J103" s="940"/>
      <c r="K103" s="940"/>
      <c r="L103" s="940"/>
      <c r="M103" s="940"/>
      <c r="N103" s="940"/>
      <c r="O103" s="940"/>
      <c r="P103" s="940"/>
      <c r="Q103" s="940"/>
      <c r="R103" s="940"/>
      <c r="S103" s="940"/>
      <c r="T103" s="940"/>
      <c r="U103" s="940"/>
      <c r="V103" s="940"/>
      <c r="W103" s="940"/>
    </row>
    <row r="104" spans="1:23" s="400" customFormat="1">
      <c r="A104" s="934"/>
      <c r="B104" s="935"/>
      <c r="C104" s="935"/>
      <c r="D104" s="935"/>
      <c r="E104" s="935"/>
      <c r="F104" s="936"/>
      <c r="G104" s="399">
        <f t="shared" si="198"/>
        <v>41809257</v>
      </c>
      <c r="H104" s="399">
        <f t="shared" si="198"/>
        <v>32404714</v>
      </c>
      <c r="I104" s="377" t="s">
        <v>1</v>
      </c>
      <c r="J104" s="401">
        <f>J19+J29+J34+J39+J44+J49+J54+J59+J64+J69+J74+J79+J84+J89+J94+J99+J24</f>
        <v>1306004</v>
      </c>
      <c r="K104" s="401">
        <f t="shared" ref="K104:W104" si="199">K19+K29+K34+K39+K44+K49+K54+K59+K64+K69+K74+K79+K84+K89+K94+K99+K24</f>
        <v>762906</v>
      </c>
      <c r="L104" s="401">
        <f t="shared" si="199"/>
        <v>784760</v>
      </c>
      <c r="M104" s="401">
        <f t="shared" si="199"/>
        <v>-21854</v>
      </c>
      <c r="N104" s="401">
        <f t="shared" si="199"/>
        <v>543098</v>
      </c>
      <c r="O104" s="401">
        <f t="shared" si="199"/>
        <v>178646</v>
      </c>
      <c r="P104" s="401">
        <f t="shared" si="199"/>
        <v>179969</v>
      </c>
      <c r="Q104" s="401">
        <f t="shared" si="199"/>
        <v>-1323</v>
      </c>
      <c r="R104" s="401">
        <f t="shared" si="199"/>
        <v>364452</v>
      </c>
      <c r="S104" s="401">
        <f t="shared" si="199"/>
        <v>74452</v>
      </c>
      <c r="T104" s="401">
        <f t="shared" si="199"/>
        <v>290000</v>
      </c>
      <c r="U104" s="401">
        <f t="shared" si="199"/>
        <v>0</v>
      </c>
      <c r="V104" s="401">
        <f t="shared" si="199"/>
        <v>0</v>
      </c>
      <c r="W104" s="401">
        <f t="shared" si="199"/>
        <v>0</v>
      </c>
    </row>
    <row r="105" spans="1:23" s="400" customFormat="1">
      <c r="A105" s="934"/>
      <c r="B105" s="935"/>
      <c r="C105" s="935"/>
      <c r="D105" s="935"/>
      <c r="E105" s="935"/>
      <c r="F105" s="936"/>
      <c r="G105" s="399">
        <f t="shared" si="198"/>
        <v>22857159</v>
      </c>
      <c r="H105" s="399">
        <f t="shared" si="198"/>
        <v>20294040</v>
      </c>
      <c r="I105" s="905" t="s">
        <v>2</v>
      </c>
      <c r="J105" s="940">
        <f t="shared" ref="J105:W105" si="200">J102+J104</f>
        <v>25523041</v>
      </c>
      <c r="K105" s="940">
        <f t="shared" si="200"/>
        <v>18490340</v>
      </c>
      <c r="L105" s="940">
        <f t="shared" si="200"/>
        <v>18116942</v>
      </c>
      <c r="M105" s="940">
        <f t="shared" si="200"/>
        <v>373398</v>
      </c>
      <c r="N105" s="940">
        <f t="shared" si="200"/>
        <v>7032701</v>
      </c>
      <c r="O105" s="940">
        <f t="shared" si="200"/>
        <v>4824730</v>
      </c>
      <c r="P105" s="940">
        <f t="shared" si="200"/>
        <v>4796739</v>
      </c>
      <c r="Q105" s="940">
        <f t="shared" si="200"/>
        <v>27991</v>
      </c>
      <c r="R105" s="940">
        <f t="shared" si="200"/>
        <v>2207971</v>
      </c>
      <c r="S105" s="940">
        <f t="shared" si="200"/>
        <v>805199</v>
      </c>
      <c r="T105" s="940">
        <f t="shared" si="200"/>
        <v>1402772</v>
      </c>
      <c r="U105" s="940">
        <f t="shared" si="200"/>
        <v>0</v>
      </c>
      <c r="V105" s="940">
        <f t="shared" si="200"/>
        <v>0</v>
      </c>
      <c r="W105" s="940">
        <f t="shared" si="200"/>
        <v>0</v>
      </c>
    </row>
    <row r="106" spans="1:23" s="400" customFormat="1">
      <c r="A106" s="937"/>
      <c r="B106" s="938"/>
      <c r="C106" s="938"/>
      <c r="D106" s="938"/>
      <c r="E106" s="938"/>
      <c r="F106" s="939"/>
      <c r="G106" s="399">
        <f t="shared" si="198"/>
        <v>0</v>
      </c>
      <c r="H106" s="399">
        <f t="shared" si="198"/>
        <v>0</v>
      </c>
      <c r="I106" s="906"/>
      <c r="J106" s="940"/>
      <c r="K106" s="940"/>
      <c r="L106" s="940"/>
      <c r="M106" s="940"/>
      <c r="N106" s="940"/>
      <c r="O106" s="940"/>
      <c r="P106" s="940"/>
      <c r="Q106" s="940"/>
      <c r="R106" s="940"/>
      <c r="S106" s="940"/>
      <c r="T106" s="940"/>
      <c r="U106" s="940"/>
      <c r="V106" s="940"/>
      <c r="W106" s="940"/>
    </row>
    <row r="108" spans="1:23">
      <c r="A108" s="390" t="s">
        <v>93</v>
      </c>
      <c r="B108" s="391"/>
      <c r="C108" s="391"/>
    </row>
    <row r="109" spans="1:23">
      <c r="A109" s="392" t="s">
        <v>0</v>
      </c>
      <c r="B109" s="382" t="s">
        <v>944</v>
      </c>
      <c r="C109" s="382"/>
    </row>
    <row r="110" spans="1:23">
      <c r="A110" s="392" t="s">
        <v>1</v>
      </c>
      <c r="B110" s="382" t="s">
        <v>616</v>
      </c>
      <c r="C110" s="382"/>
    </row>
    <row r="111" spans="1:23">
      <c r="A111" s="392" t="s">
        <v>2</v>
      </c>
      <c r="B111" s="382" t="s">
        <v>945</v>
      </c>
      <c r="C111" s="382"/>
    </row>
  </sheetData>
  <sheetProtection password="C25B" sheet="1" objects="1" scenarios="1"/>
  <mergeCells count="679">
    <mergeCell ref="W105:W106"/>
    <mergeCell ref="Q105:Q106"/>
    <mergeCell ref="R105:R106"/>
    <mergeCell ref="S105:S106"/>
    <mergeCell ref="T105:T106"/>
    <mergeCell ref="U105:U106"/>
    <mergeCell ref="V105:V106"/>
    <mergeCell ref="V102:V103"/>
    <mergeCell ref="W102:W103"/>
    <mergeCell ref="Q102:Q103"/>
    <mergeCell ref="R102:R103"/>
    <mergeCell ref="S102:S103"/>
    <mergeCell ref="T102:T103"/>
    <mergeCell ref="U102:U103"/>
    <mergeCell ref="R100:R101"/>
    <mergeCell ref="S100:S101"/>
    <mergeCell ref="T100:T101"/>
    <mergeCell ref="U100:U101"/>
    <mergeCell ref="A97:A101"/>
    <mergeCell ref="B97:B101"/>
    <mergeCell ref="C97:C101"/>
    <mergeCell ref="D97:D101"/>
    <mergeCell ref="E97:E101"/>
    <mergeCell ref="F97:F101"/>
    <mergeCell ref="U97:U98"/>
    <mergeCell ref="A102:F106"/>
    <mergeCell ref="I102:I103"/>
    <mergeCell ref="J102:J103"/>
    <mergeCell ref="K102:K103"/>
    <mergeCell ref="L102:L103"/>
    <mergeCell ref="M102:M103"/>
    <mergeCell ref="N102:N103"/>
    <mergeCell ref="O102:O103"/>
    <mergeCell ref="P100:P101"/>
    <mergeCell ref="I105:I106"/>
    <mergeCell ref="J105:J106"/>
    <mergeCell ref="K105:K106"/>
    <mergeCell ref="L105:L106"/>
    <mergeCell ref="M105:M106"/>
    <mergeCell ref="N105:N106"/>
    <mergeCell ref="O105:O106"/>
    <mergeCell ref="P105:P106"/>
    <mergeCell ref="P102:P103"/>
    <mergeCell ref="V97:V98"/>
    <mergeCell ref="W97:W98"/>
    <mergeCell ref="I100:I101"/>
    <mergeCell ref="J100:J101"/>
    <mergeCell ref="K100:K101"/>
    <mergeCell ref="L100:L101"/>
    <mergeCell ref="M100:M101"/>
    <mergeCell ref="N100:N101"/>
    <mergeCell ref="O100:O101"/>
    <mergeCell ref="O97:O98"/>
    <mergeCell ref="P97:P98"/>
    <mergeCell ref="Q97:Q98"/>
    <mergeCell ref="R97:R98"/>
    <mergeCell ref="S97:S98"/>
    <mergeCell ref="T97:T98"/>
    <mergeCell ref="I97:I98"/>
    <mergeCell ref="J97:J98"/>
    <mergeCell ref="K97:K98"/>
    <mergeCell ref="L97:L98"/>
    <mergeCell ref="M97:M98"/>
    <mergeCell ref="N97:N98"/>
    <mergeCell ref="V100:V101"/>
    <mergeCell ref="W100:W101"/>
    <mergeCell ref="Q100:Q101"/>
    <mergeCell ref="R95:R96"/>
    <mergeCell ref="S95:S96"/>
    <mergeCell ref="T95:T96"/>
    <mergeCell ref="U95:U96"/>
    <mergeCell ref="V95:V96"/>
    <mergeCell ref="W95:W96"/>
    <mergeCell ref="W92:W93"/>
    <mergeCell ref="I95:I96"/>
    <mergeCell ref="J95:J96"/>
    <mergeCell ref="K95:K96"/>
    <mergeCell ref="L95:L96"/>
    <mergeCell ref="M95:M96"/>
    <mergeCell ref="N95:N96"/>
    <mergeCell ref="O95:O96"/>
    <mergeCell ref="P95:P96"/>
    <mergeCell ref="Q95:Q96"/>
    <mergeCell ref="Q92:Q93"/>
    <mergeCell ref="R92:R93"/>
    <mergeCell ref="S92:S93"/>
    <mergeCell ref="T92:T93"/>
    <mergeCell ref="U92:U93"/>
    <mergeCell ref="V92:V93"/>
    <mergeCell ref="K92:K93"/>
    <mergeCell ref="L92:L93"/>
    <mergeCell ref="M92:M93"/>
    <mergeCell ref="N92:N93"/>
    <mergeCell ref="O92:O93"/>
    <mergeCell ref="P92:P93"/>
    <mergeCell ref="V90:V91"/>
    <mergeCell ref="W90:W91"/>
    <mergeCell ref="A92:A96"/>
    <mergeCell ref="B92:B96"/>
    <mergeCell ref="C92:C96"/>
    <mergeCell ref="D92:D96"/>
    <mergeCell ref="E92:E96"/>
    <mergeCell ref="F92:F96"/>
    <mergeCell ref="I92:I93"/>
    <mergeCell ref="J92:J93"/>
    <mergeCell ref="P90:P91"/>
    <mergeCell ref="Q90:Q91"/>
    <mergeCell ref="R90:R91"/>
    <mergeCell ref="S90:S91"/>
    <mergeCell ref="T90:T91"/>
    <mergeCell ref="U90:U91"/>
    <mergeCell ref="A87:A91"/>
    <mergeCell ref="B87:B91"/>
    <mergeCell ref="C87:C91"/>
    <mergeCell ref="D87:D91"/>
    <mergeCell ref="U87:U88"/>
    <mergeCell ref="V87:V88"/>
    <mergeCell ref="W87:W88"/>
    <mergeCell ref="I90:I91"/>
    <mergeCell ref="J90:J91"/>
    <mergeCell ref="K90:K91"/>
    <mergeCell ref="L90:L91"/>
    <mergeCell ref="M90:M91"/>
    <mergeCell ref="N90:N91"/>
    <mergeCell ref="O90:O91"/>
    <mergeCell ref="O87:O88"/>
    <mergeCell ref="P87:P88"/>
    <mergeCell ref="Q87:Q88"/>
    <mergeCell ref="R87:R88"/>
    <mergeCell ref="S87:S88"/>
    <mergeCell ref="T87:T88"/>
    <mergeCell ref="I87:I88"/>
    <mergeCell ref="J87:J88"/>
    <mergeCell ref="K87:K88"/>
    <mergeCell ref="L87:L88"/>
    <mergeCell ref="M87:M88"/>
    <mergeCell ref="N87:N88"/>
    <mergeCell ref="E87:E91"/>
    <mergeCell ref="F87:F91"/>
    <mergeCell ref="R85:R86"/>
    <mergeCell ref="S85:S86"/>
    <mergeCell ref="T85:T86"/>
    <mergeCell ref="U85:U86"/>
    <mergeCell ref="V85:V86"/>
    <mergeCell ref="W85:W86"/>
    <mergeCell ref="W82:W83"/>
    <mergeCell ref="I85:I86"/>
    <mergeCell ref="J85:J86"/>
    <mergeCell ref="K85:K86"/>
    <mergeCell ref="L85:L86"/>
    <mergeCell ref="M85:M86"/>
    <mergeCell ref="N85:N86"/>
    <mergeCell ref="O85:O86"/>
    <mergeCell ref="P85:P86"/>
    <mergeCell ref="Q85:Q86"/>
    <mergeCell ref="Q82:Q83"/>
    <mergeCell ref="R82:R83"/>
    <mergeCell ref="S82:S83"/>
    <mergeCell ref="T82:T83"/>
    <mergeCell ref="U82:U83"/>
    <mergeCell ref="V82:V83"/>
    <mergeCell ref="K82:K83"/>
    <mergeCell ref="L82:L83"/>
    <mergeCell ref="M82:M83"/>
    <mergeCell ref="N82:N83"/>
    <mergeCell ref="O82:O83"/>
    <mergeCell ref="P82:P83"/>
    <mergeCell ref="V80:V81"/>
    <mergeCell ref="W80:W81"/>
    <mergeCell ref="A82:A86"/>
    <mergeCell ref="B82:B86"/>
    <mergeCell ref="C82:C86"/>
    <mergeCell ref="D82:D86"/>
    <mergeCell ref="E82:E86"/>
    <mergeCell ref="F82:F86"/>
    <mergeCell ref="I82:I83"/>
    <mergeCell ref="J82:J83"/>
    <mergeCell ref="P80:P81"/>
    <mergeCell ref="Q80:Q81"/>
    <mergeCell ref="R80:R81"/>
    <mergeCell ref="S80:S81"/>
    <mergeCell ref="T80:T81"/>
    <mergeCell ref="U80:U81"/>
    <mergeCell ref="A77:A81"/>
    <mergeCell ref="B77:B81"/>
    <mergeCell ref="W77:W78"/>
    <mergeCell ref="I80:I81"/>
    <mergeCell ref="J80:J81"/>
    <mergeCell ref="K80:K81"/>
    <mergeCell ref="L80:L81"/>
    <mergeCell ref="M80:M81"/>
    <mergeCell ref="N80:N81"/>
    <mergeCell ref="O80:O81"/>
    <mergeCell ref="O77:O78"/>
    <mergeCell ref="P77:P78"/>
    <mergeCell ref="Q77:Q78"/>
    <mergeCell ref="R77:R78"/>
    <mergeCell ref="S77:S78"/>
    <mergeCell ref="T77:T78"/>
    <mergeCell ref="I77:I78"/>
    <mergeCell ref="J77:J78"/>
    <mergeCell ref="K77:K78"/>
    <mergeCell ref="L77:L78"/>
    <mergeCell ref="M77:M78"/>
    <mergeCell ref="N77:N78"/>
    <mergeCell ref="C77:C81"/>
    <mergeCell ref="D77:D81"/>
    <mergeCell ref="E77:E81"/>
    <mergeCell ref="F77:F81"/>
    <mergeCell ref="R75:R76"/>
    <mergeCell ref="S75:S76"/>
    <mergeCell ref="T75:T76"/>
    <mergeCell ref="U75:U76"/>
    <mergeCell ref="V75:V76"/>
    <mergeCell ref="U77:U78"/>
    <mergeCell ref="V77:V78"/>
    <mergeCell ref="W75:W76"/>
    <mergeCell ref="W72:W73"/>
    <mergeCell ref="I75:I76"/>
    <mergeCell ref="J75:J76"/>
    <mergeCell ref="K75:K76"/>
    <mergeCell ref="L75:L76"/>
    <mergeCell ref="M75:M76"/>
    <mergeCell ref="N75:N76"/>
    <mergeCell ref="O75:O76"/>
    <mergeCell ref="P75:P76"/>
    <mergeCell ref="Q75:Q76"/>
    <mergeCell ref="Q72:Q73"/>
    <mergeCell ref="R72:R73"/>
    <mergeCell ref="S72:S73"/>
    <mergeCell ref="T72:T73"/>
    <mergeCell ref="U72:U73"/>
    <mergeCell ref="V72:V73"/>
    <mergeCell ref="K72:K73"/>
    <mergeCell ref="L72:L73"/>
    <mergeCell ref="M72:M73"/>
    <mergeCell ref="N72:N73"/>
    <mergeCell ref="O72:O73"/>
    <mergeCell ref="P72:P73"/>
    <mergeCell ref="R70:R71"/>
    <mergeCell ref="S70:S71"/>
    <mergeCell ref="T70:T71"/>
    <mergeCell ref="U70:U71"/>
    <mergeCell ref="A67:A71"/>
    <mergeCell ref="B67:B71"/>
    <mergeCell ref="C67:C71"/>
    <mergeCell ref="D67:D71"/>
    <mergeCell ref="E67:E71"/>
    <mergeCell ref="F67:F71"/>
    <mergeCell ref="U67:U68"/>
    <mergeCell ref="A72:A76"/>
    <mergeCell ref="B72:B76"/>
    <mergeCell ref="C72:C76"/>
    <mergeCell ref="D72:D76"/>
    <mergeCell ref="E72:E76"/>
    <mergeCell ref="F72:F76"/>
    <mergeCell ref="I72:I73"/>
    <mergeCell ref="J72:J73"/>
    <mergeCell ref="P70:P71"/>
    <mergeCell ref="V67:V68"/>
    <mergeCell ref="W67:W68"/>
    <mergeCell ref="I70:I71"/>
    <mergeCell ref="J70:J71"/>
    <mergeCell ref="K70:K71"/>
    <mergeCell ref="L70:L71"/>
    <mergeCell ref="M70:M71"/>
    <mergeCell ref="N70:N71"/>
    <mergeCell ref="O70:O71"/>
    <mergeCell ref="O67:O68"/>
    <mergeCell ref="P67:P68"/>
    <mergeCell ref="Q67:Q68"/>
    <mergeCell ref="R67:R68"/>
    <mergeCell ref="S67:S68"/>
    <mergeCell ref="T67:T68"/>
    <mergeCell ref="I67:I68"/>
    <mergeCell ref="J67:J68"/>
    <mergeCell ref="K67:K68"/>
    <mergeCell ref="L67:L68"/>
    <mergeCell ref="M67:M68"/>
    <mergeCell ref="N67:N68"/>
    <mergeCell ref="V70:V71"/>
    <mergeCell ref="W70:W71"/>
    <mergeCell ref="Q70:Q71"/>
    <mergeCell ref="R65:R66"/>
    <mergeCell ref="S65:S66"/>
    <mergeCell ref="T65:T66"/>
    <mergeCell ref="U65:U66"/>
    <mergeCell ref="V65:V66"/>
    <mergeCell ref="W65:W66"/>
    <mergeCell ref="W62:W63"/>
    <mergeCell ref="I65:I66"/>
    <mergeCell ref="J65:J66"/>
    <mergeCell ref="K65:K66"/>
    <mergeCell ref="L65:L66"/>
    <mergeCell ref="M65:M66"/>
    <mergeCell ref="N65:N66"/>
    <mergeCell ref="O65:O66"/>
    <mergeCell ref="P65:P66"/>
    <mergeCell ref="Q65:Q66"/>
    <mergeCell ref="Q62:Q63"/>
    <mergeCell ref="R62:R63"/>
    <mergeCell ref="S62:S63"/>
    <mergeCell ref="T62:T63"/>
    <mergeCell ref="U62:U63"/>
    <mergeCell ref="V62:V63"/>
    <mergeCell ref="K62:K63"/>
    <mergeCell ref="L62:L63"/>
    <mergeCell ref="M62:M63"/>
    <mergeCell ref="N62:N63"/>
    <mergeCell ref="O62:O63"/>
    <mergeCell ref="P62:P63"/>
    <mergeCell ref="V60:V61"/>
    <mergeCell ref="W60:W61"/>
    <mergeCell ref="A62:A66"/>
    <mergeCell ref="B62:B66"/>
    <mergeCell ref="C62:C66"/>
    <mergeCell ref="D62:D66"/>
    <mergeCell ref="E62:E66"/>
    <mergeCell ref="F62:F66"/>
    <mergeCell ref="I62:I63"/>
    <mergeCell ref="J62:J63"/>
    <mergeCell ref="P60:P61"/>
    <mergeCell ref="Q60:Q61"/>
    <mergeCell ref="R60:R61"/>
    <mergeCell ref="S60:S61"/>
    <mergeCell ref="T60:T61"/>
    <mergeCell ref="U60:U61"/>
    <mergeCell ref="A57:A61"/>
    <mergeCell ref="B57:B61"/>
    <mergeCell ref="C57:C61"/>
    <mergeCell ref="D57:D61"/>
    <mergeCell ref="U57:U58"/>
    <mergeCell ref="V57:V58"/>
    <mergeCell ref="W57:W58"/>
    <mergeCell ref="I60:I61"/>
    <mergeCell ref="J60:J61"/>
    <mergeCell ref="K60:K61"/>
    <mergeCell ref="L60:L61"/>
    <mergeCell ref="M60:M61"/>
    <mergeCell ref="N60:N61"/>
    <mergeCell ref="O60:O61"/>
    <mergeCell ref="O57:O58"/>
    <mergeCell ref="P57:P58"/>
    <mergeCell ref="Q57:Q58"/>
    <mergeCell ref="R57:R58"/>
    <mergeCell ref="S57:S58"/>
    <mergeCell ref="T57:T58"/>
    <mergeCell ref="I57:I58"/>
    <mergeCell ref="J57:J58"/>
    <mergeCell ref="K57:K58"/>
    <mergeCell ref="L57:L58"/>
    <mergeCell ref="M57:M58"/>
    <mergeCell ref="N57:N58"/>
    <mergeCell ref="E57:E61"/>
    <mergeCell ref="F57:F61"/>
    <mergeCell ref="R55:R56"/>
    <mergeCell ref="S55:S56"/>
    <mergeCell ref="T55:T56"/>
    <mergeCell ref="U55:U56"/>
    <mergeCell ref="V55:V56"/>
    <mergeCell ref="W55:W56"/>
    <mergeCell ref="W52:W53"/>
    <mergeCell ref="I55:I56"/>
    <mergeCell ref="J55:J56"/>
    <mergeCell ref="K55:K56"/>
    <mergeCell ref="L55:L56"/>
    <mergeCell ref="M55:M56"/>
    <mergeCell ref="N55:N56"/>
    <mergeCell ref="O55:O56"/>
    <mergeCell ref="P55:P56"/>
    <mergeCell ref="Q55:Q56"/>
    <mergeCell ref="Q52:Q53"/>
    <mergeCell ref="R52:R53"/>
    <mergeCell ref="S52:S53"/>
    <mergeCell ref="T52:T53"/>
    <mergeCell ref="U52:U53"/>
    <mergeCell ref="V52:V53"/>
    <mergeCell ref="K52:K53"/>
    <mergeCell ref="L52:L53"/>
    <mergeCell ref="M52:M53"/>
    <mergeCell ref="N52:N53"/>
    <mergeCell ref="O52:O53"/>
    <mergeCell ref="P52:P53"/>
    <mergeCell ref="V50:V51"/>
    <mergeCell ref="W50:W51"/>
    <mergeCell ref="A52:A56"/>
    <mergeCell ref="B52:B56"/>
    <mergeCell ref="C52:C56"/>
    <mergeCell ref="D52:D56"/>
    <mergeCell ref="E52:E56"/>
    <mergeCell ref="F52:F56"/>
    <mergeCell ref="I52:I53"/>
    <mergeCell ref="J52:J53"/>
    <mergeCell ref="P50:P51"/>
    <mergeCell ref="Q50:Q51"/>
    <mergeCell ref="R50:R51"/>
    <mergeCell ref="S50:S51"/>
    <mergeCell ref="T50:T51"/>
    <mergeCell ref="U50:U51"/>
    <mergeCell ref="A47:A51"/>
    <mergeCell ref="B47:B51"/>
    <mergeCell ref="W47:W48"/>
    <mergeCell ref="I50:I51"/>
    <mergeCell ref="J50:J51"/>
    <mergeCell ref="K50:K51"/>
    <mergeCell ref="L50:L51"/>
    <mergeCell ref="M50:M51"/>
    <mergeCell ref="N50:N51"/>
    <mergeCell ref="O50:O51"/>
    <mergeCell ref="O47:O48"/>
    <mergeCell ref="P47:P48"/>
    <mergeCell ref="Q47:Q48"/>
    <mergeCell ref="R47:R48"/>
    <mergeCell ref="S47:S48"/>
    <mergeCell ref="T47:T48"/>
    <mergeCell ref="I47:I48"/>
    <mergeCell ref="J47:J48"/>
    <mergeCell ref="K47:K48"/>
    <mergeCell ref="L47:L48"/>
    <mergeCell ref="M47:M48"/>
    <mergeCell ref="N47:N48"/>
    <mergeCell ref="C47:C51"/>
    <mergeCell ref="D47:D51"/>
    <mergeCell ref="E47:E51"/>
    <mergeCell ref="F47:F51"/>
    <mergeCell ref="R45:R46"/>
    <mergeCell ref="S45:S46"/>
    <mergeCell ref="T45:T46"/>
    <mergeCell ref="U45:U46"/>
    <mergeCell ref="V45:V46"/>
    <mergeCell ref="U47:U48"/>
    <mergeCell ref="V47:V48"/>
    <mergeCell ref="W45:W46"/>
    <mergeCell ref="W42:W43"/>
    <mergeCell ref="I45:I46"/>
    <mergeCell ref="J45:J46"/>
    <mergeCell ref="K45:K46"/>
    <mergeCell ref="L45:L46"/>
    <mergeCell ref="M45:M46"/>
    <mergeCell ref="N45:N46"/>
    <mergeCell ref="O45:O46"/>
    <mergeCell ref="P45:P46"/>
    <mergeCell ref="Q45:Q46"/>
    <mergeCell ref="Q42:Q43"/>
    <mergeCell ref="R42:R43"/>
    <mergeCell ref="S42:S43"/>
    <mergeCell ref="T42:T43"/>
    <mergeCell ref="U42:U43"/>
    <mergeCell ref="V42:V43"/>
    <mergeCell ref="K42:K43"/>
    <mergeCell ref="L42:L43"/>
    <mergeCell ref="M42:M43"/>
    <mergeCell ref="N42:N43"/>
    <mergeCell ref="O42:O43"/>
    <mergeCell ref="P42:P43"/>
    <mergeCell ref="R40:R41"/>
    <mergeCell ref="S40:S41"/>
    <mergeCell ref="T40:T41"/>
    <mergeCell ref="U40:U41"/>
    <mergeCell ref="A37:A41"/>
    <mergeCell ref="B37:B41"/>
    <mergeCell ref="C37:C41"/>
    <mergeCell ref="D37:D41"/>
    <mergeCell ref="E37:E41"/>
    <mergeCell ref="F37:F41"/>
    <mergeCell ref="U37:U38"/>
    <mergeCell ref="A42:A46"/>
    <mergeCell ref="B42:B46"/>
    <mergeCell ref="C42:C46"/>
    <mergeCell ref="D42:D46"/>
    <mergeCell ref="E42:E46"/>
    <mergeCell ref="F42:F46"/>
    <mergeCell ref="I42:I43"/>
    <mergeCell ref="J42:J43"/>
    <mergeCell ref="P40:P41"/>
    <mergeCell ref="V37:V38"/>
    <mergeCell ref="W37:W38"/>
    <mergeCell ref="I40:I41"/>
    <mergeCell ref="J40:J41"/>
    <mergeCell ref="K40:K41"/>
    <mergeCell ref="L40:L41"/>
    <mergeCell ref="M40:M41"/>
    <mergeCell ref="N40:N41"/>
    <mergeCell ref="O40:O41"/>
    <mergeCell ref="O37:O38"/>
    <mergeCell ref="P37:P38"/>
    <mergeCell ref="Q37:Q38"/>
    <mergeCell ref="R37:R38"/>
    <mergeCell ref="S37:S38"/>
    <mergeCell ref="T37:T38"/>
    <mergeCell ref="I37:I38"/>
    <mergeCell ref="J37:J38"/>
    <mergeCell ref="K37:K38"/>
    <mergeCell ref="L37:L38"/>
    <mergeCell ref="M37:M38"/>
    <mergeCell ref="N37:N38"/>
    <mergeCell ref="V40:V41"/>
    <mergeCell ref="W40:W41"/>
    <mergeCell ref="Q40:Q41"/>
    <mergeCell ref="R35:R36"/>
    <mergeCell ref="S35:S36"/>
    <mergeCell ref="T35:T36"/>
    <mergeCell ref="U35:U36"/>
    <mergeCell ref="V35:V36"/>
    <mergeCell ref="W35:W36"/>
    <mergeCell ref="W32:W33"/>
    <mergeCell ref="I35:I36"/>
    <mergeCell ref="J35:J36"/>
    <mergeCell ref="K35:K36"/>
    <mergeCell ref="L35:L36"/>
    <mergeCell ref="M35:M36"/>
    <mergeCell ref="N35:N36"/>
    <mergeCell ref="O35:O36"/>
    <mergeCell ref="P35:P36"/>
    <mergeCell ref="Q35:Q36"/>
    <mergeCell ref="Q32:Q33"/>
    <mergeCell ref="R32:R33"/>
    <mergeCell ref="S32:S33"/>
    <mergeCell ref="T32:T33"/>
    <mergeCell ref="U32:U33"/>
    <mergeCell ref="V32:V33"/>
    <mergeCell ref="K32:K33"/>
    <mergeCell ref="L32:L33"/>
    <mergeCell ref="M32:M33"/>
    <mergeCell ref="N32:N33"/>
    <mergeCell ref="O32:O33"/>
    <mergeCell ref="P32:P33"/>
    <mergeCell ref="V30:V31"/>
    <mergeCell ref="W30:W31"/>
    <mergeCell ref="A32:A36"/>
    <mergeCell ref="B32:B36"/>
    <mergeCell ref="C32:C36"/>
    <mergeCell ref="D32:D36"/>
    <mergeCell ref="E32:E36"/>
    <mergeCell ref="F32:F36"/>
    <mergeCell ref="I32:I33"/>
    <mergeCell ref="J32:J33"/>
    <mergeCell ref="P30:P31"/>
    <mergeCell ref="Q30:Q31"/>
    <mergeCell ref="R30:R31"/>
    <mergeCell ref="S30:S31"/>
    <mergeCell ref="T30:T31"/>
    <mergeCell ref="U30:U31"/>
    <mergeCell ref="A27:A31"/>
    <mergeCell ref="B27:B31"/>
    <mergeCell ref="C27:C31"/>
    <mergeCell ref="D27:D31"/>
    <mergeCell ref="U27:U28"/>
    <mergeCell ref="V27:V28"/>
    <mergeCell ref="W27:W28"/>
    <mergeCell ref="I30:I31"/>
    <mergeCell ref="J30:J31"/>
    <mergeCell ref="K30:K31"/>
    <mergeCell ref="L30:L31"/>
    <mergeCell ref="M30:M31"/>
    <mergeCell ref="N30:N31"/>
    <mergeCell ref="O30:O31"/>
    <mergeCell ref="O27:O28"/>
    <mergeCell ref="P27:P28"/>
    <mergeCell ref="Q27:Q28"/>
    <mergeCell ref="R27:R28"/>
    <mergeCell ref="S27:S28"/>
    <mergeCell ref="T27:T28"/>
    <mergeCell ref="I27:I28"/>
    <mergeCell ref="J27:J28"/>
    <mergeCell ref="K27:K28"/>
    <mergeCell ref="L27:L28"/>
    <mergeCell ref="M27:M28"/>
    <mergeCell ref="N27:N28"/>
    <mergeCell ref="E27:E31"/>
    <mergeCell ref="F27:F31"/>
    <mergeCell ref="R25:R26"/>
    <mergeCell ref="S25:S26"/>
    <mergeCell ref="T25:T26"/>
    <mergeCell ref="U25:U26"/>
    <mergeCell ref="V25:V26"/>
    <mergeCell ref="W25:W26"/>
    <mergeCell ref="W22:W23"/>
    <mergeCell ref="I25:I26"/>
    <mergeCell ref="J25:J26"/>
    <mergeCell ref="K25:K26"/>
    <mergeCell ref="L25:L26"/>
    <mergeCell ref="M25:M26"/>
    <mergeCell ref="N25:N26"/>
    <mergeCell ref="O25:O26"/>
    <mergeCell ref="P25:P26"/>
    <mergeCell ref="Q25:Q26"/>
    <mergeCell ref="Q22:Q23"/>
    <mergeCell ref="R22:R23"/>
    <mergeCell ref="S22:S23"/>
    <mergeCell ref="T22:T23"/>
    <mergeCell ref="U22:U23"/>
    <mergeCell ref="V22:V23"/>
    <mergeCell ref="K22:K23"/>
    <mergeCell ref="L22:L23"/>
    <mergeCell ref="M22:M23"/>
    <mergeCell ref="N22:N23"/>
    <mergeCell ref="O22:O23"/>
    <mergeCell ref="P22:P23"/>
    <mergeCell ref="V20:V21"/>
    <mergeCell ref="W20:W21"/>
    <mergeCell ref="A22:A26"/>
    <mergeCell ref="B22:B26"/>
    <mergeCell ref="C22:C26"/>
    <mergeCell ref="D22:D26"/>
    <mergeCell ref="E22:E26"/>
    <mergeCell ref="F22:F26"/>
    <mergeCell ref="I22:I23"/>
    <mergeCell ref="J22:J23"/>
    <mergeCell ref="P20:P21"/>
    <mergeCell ref="Q20:Q21"/>
    <mergeCell ref="R20:R21"/>
    <mergeCell ref="S20:S21"/>
    <mergeCell ref="T20:T21"/>
    <mergeCell ref="U20:U21"/>
    <mergeCell ref="A17:A21"/>
    <mergeCell ref="B17:B21"/>
    <mergeCell ref="U11:U12"/>
    <mergeCell ref="V11:V12"/>
    <mergeCell ref="W11:W12"/>
    <mergeCell ref="A14:W14"/>
    <mergeCell ref="A15:W15"/>
    <mergeCell ref="A16:W16"/>
    <mergeCell ref="U17:U18"/>
    <mergeCell ref="V17:V18"/>
    <mergeCell ref="W17:W18"/>
    <mergeCell ref="O17:O18"/>
    <mergeCell ref="P17:P18"/>
    <mergeCell ref="Q17:Q18"/>
    <mergeCell ref="R17:R18"/>
    <mergeCell ref="S17:S18"/>
    <mergeCell ref="T17:T18"/>
    <mergeCell ref="I17:I18"/>
    <mergeCell ref="J17:J18"/>
    <mergeCell ref="K17:K18"/>
    <mergeCell ref="L17:L18"/>
    <mergeCell ref="M17:M18"/>
    <mergeCell ref="N17:N18"/>
    <mergeCell ref="O11:O12"/>
    <mergeCell ref="P11:P12"/>
    <mergeCell ref="Q11:Q12"/>
    <mergeCell ref="R11:R12"/>
    <mergeCell ref="S11:S12"/>
    <mergeCell ref="T11:T12"/>
    <mergeCell ref="C17:C21"/>
    <mergeCell ref="D17:D21"/>
    <mergeCell ref="E17:E21"/>
    <mergeCell ref="F17:F21"/>
    <mergeCell ref="I20:I21"/>
    <mergeCell ref="J20:J21"/>
    <mergeCell ref="K20:K21"/>
    <mergeCell ref="L20:L21"/>
    <mergeCell ref="M20:M21"/>
    <mergeCell ref="N20:N21"/>
    <mergeCell ref="O20:O21"/>
    <mergeCell ref="U1:W1"/>
    <mergeCell ref="U2:W2"/>
    <mergeCell ref="U3:W3"/>
    <mergeCell ref="A5:W5"/>
    <mergeCell ref="A7:A12"/>
    <mergeCell ref="B7:B12"/>
    <mergeCell ref="C7:C12"/>
    <mergeCell ref="D7:D12"/>
    <mergeCell ref="E7:E12"/>
    <mergeCell ref="F7:F12"/>
    <mergeCell ref="G7:G8"/>
    <mergeCell ref="H7:H8"/>
    <mergeCell ref="I7:I12"/>
    <mergeCell ref="J7:W8"/>
    <mergeCell ref="J9:J12"/>
    <mergeCell ref="K9:M10"/>
    <mergeCell ref="N9:N12"/>
    <mergeCell ref="O9:W9"/>
    <mergeCell ref="O10:Q10"/>
    <mergeCell ref="R10:T10"/>
    <mergeCell ref="U10:W10"/>
    <mergeCell ref="K11:K12"/>
    <mergeCell ref="L11:L12"/>
    <mergeCell ref="M11:M12"/>
  </mergeCells>
  <printOptions horizontalCentered="1"/>
  <pageMargins left="0.23622047244094491" right="0.19685039370078741" top="0.98425196850393704" bottom="0.74803149606299213" header="0.31496062992125984" footer="0.31496062992125984"/>
  <pageSetup paperSize="9" scale="46" orientation="landscape" copies="2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596"/>
  <sheetViews>
    <sheetView view="pageBreakPreview" topLeftCell="A449" zoomScaleNormal="100" zoomScaleSheetLayoutView="100" workbookViewId="0">
      <selection activeCell="G507" sqref="G507"/>
    </sheetView>
  </sheetViews>
  <sheetFormatPr defaultColWidth="8.75" defaultRowHeight="12.75"/>
  <cols>
    <col min="1" max="1" width="4.125" style="190" customWidth="1"/>
    <col min="2" max="2" width="6.25" style="187" customWidth="1"/>
    <col min="3" max="3" width="8.375" style="187" customWidth="1"/>
    <col min="4" max="4" width="38.5" style="187" customWidth="1"/>
    <col min="5" max="5" width="10.25" style="187" customWidth="1"/>
    <col min="6" max="6" width="2.25" style="187" customWidth="1"/>
    <col min="7" max="7" width="12.75" style="187" customWidth="1"/>
    <col min="8" max="8" width="11.75" style="187" customWidth="1"/>
    <col min="9" max="9" width="12.125" style="187" customWidth="1"/>
    <col min="10" max="10" width="12.875" style="187" customWidth="1"/>
    <col min="11" max="11" width="12" style="187" customWidth="1"/>
    <col min="12" max="12" width="30.25" style="187" customWidth="1"/>
    <col min="13" max="13" width="10.75" style="188" bestFit="1" customWidth="1"/>
    <col min="14" max="14" width="11.75" style="188" bestFit="1" customWidth="1"/>
    <col min="15" max="15" width="10.375" style="188" bestFit="1" customWidth="1"/>
    <col min="16" max="16" width="8.75" style="188"/>
    <col min="17" max="17" width="9.875" style="188" bestFit="1" customWidth="1"/>
    <col min="18" max="18" width="8.75" style="188"/>
    <col min="19" max="19" width="11.875" style="188" customWidth="1"/>
    <col min="20" max="20" width="9.125" style="188" bestFit="1" customWidth="1"/>
    <col min="21" max="21" width="10.75" style="188" bestFit="1" customWidth="1"/>
    <col min="22" max="26" width="8.75" style="188"/>
    <col min="27" max="16384" width="8.75" style="187"/>
  </cols>
  <sheetData>
    <row r="1" spans="1:256" s="207" customFormat="1" ht="14.1" customHeight="1">
      <c r="A1" s="189"/>
      <c r="K1" s="403" t="s">
        <v>1008</v>
      </c>
      <c r="L1" s="251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</row>
    <row r="2" spans="1:256" s="207" customFormat="1" ht="14.1" customHeight="1">
      <c r="A2" s="404"/>
      <c r="B2" s="404"/>
      <c r="C2" s="404"/>
      <c r="D2" s="404"/>
      <c r="E2" s="404"/>
      <c r="F2" s="404"/>
      <c r="G2" s="404"/>
      <c r="H2" s="404"/>
      <c r="I2" s="404"/>
      <c r="J2" s="404"/>
      <c r="K2" s="403" t="s">
        <v>1009</v>
      </c>
      <c r="L2" s="404"/>
      <c r="M2" s="405"/>
      <c r="N2" s="405"/>
      <c r="O2" s="405"/>
      <c r="P2" s="405"/>
      <c r="Q2" s="405"/>
      <c r="R2" s="405"/>
      <c r="S2" s="405"/>
      <c r="T2" s="405"/>
      <c r="U2" s="405"/>
      <c r="V2" s="405"/>
      <c r="W2" s="405"/>
      <c r="X2" s="405"/>
      <c r="Y2" s="405"/>
      <c r="Z2" s="405"/>
      <c r="AA2" s="406"/>
      <c r="AB2" s="406"/>
      <c r="AC2" s="406"/>
      <c r="AD2" s="406"/>
      <c r="AE2" s="406"/>
      <c r="AF2" s="406"/>
      <c r="AG2" s="406"/>
      <c r="AH2" s="406"/>
      <c r="AI2" s="406"/>
      <c r="AJ2" s="406"/>
      <c r="AK2" s="406"/>
      <c r="AL2" s="406"/>
      <c r="AM2" s="406"/>
      <c r="AN2" s="406"/>
      <c r="AO2" s="406"/>
      <c r="AP2" s="406"/>
      <c r="AQ2" s="406"/>
      <c r="AR2" s="406"/>
      <c r="AS2" s="406"/>
      <c r="AT2" s="406"/>
      <c r="AU2" s="406"/>
      <c r="AV2" s="406"/>
      <c r="AW2" s="406"/>
      <c r="AX2" s="406"/>
      <c r="AY2" s="406"/>
      <c r="AZ2" s="406"/>
      <c r="BA2" s="406"/>
      <c r="BB2" s="406"/>
      <c r="BC2" s="406"/>
      <c r="BD2" s="406"/>
      <c r="BE2" s="406"/>
      <c r="BF2" s="406"/>
      <c r="BG2" s="406"/>
      <c r="BH2" s="406"/>
      <c r="BI2" s="406"/>
      <c r="BJ2" s="406"/>
      <c r="BK2" s="406"/>
      <c r="BL2" s="406"/>
      <c r="BM2" s="406"/>
      <c r="BN2" s="406"/>
      <c r="BO2" s="406"/>
      <c r="BP2" s="406"/>
      <c r="BQ2" s="406"/>
      <c r="BR2" s="406"/>
      <c r="BS2" s="406"/>
      <c r="BT2" s="406"/>
      <c r="BU2" s="406"/>
      <c r="BV2" s="406"/>
      <c r="BW2" s="406"/>
      <c r="BX2" s="406"/>
      <c r="BY2" s="406"/>
      <c r="BZ2" s="406"/>
      <c r="CA2" s="406"/>
      <c r="CB2" s="406"/>
      <c r="CC2" s="406"/>
      <c r="CD2" s="406"/>
      <c r="CE2" s="406"/>
      <c r="CF2" s="406"/>
      <c r="CG2" s="406"/>
      <c r="CH2" s="406"/>
      <c r="CI2" s="406"/>
      <c r="CJ2" s="406"/>
      <c r="CK2" s="406"/>
      <c r="CL2" s="406"/>
      <c r="CM2" s="406"/>
      <c r="CN2" s="406"/>
      <c r="CO2" s="406"/>
      <c r="CP2" s="406"/>
      <c r="CQ2" s="406"/>
      <c r="CR2" s="406"/>
      <c r="CS2" s="406"/>
      <c r="CT2" s="406"/>
      <c r="CU2" s="406"/>
      <c r="CV2" s="406"/>
      <c r="CW2" s="406"/>
      <c r="CX2" s="406"/>
      <c r="CY2" s="406"/>
      <c r="CZ2" s="406"/>
      <c r="DA2" s="406"/>
      <c r="DB2" s="406"/>
      <c r="DC2" s="406"/>
      <c r="DD2" s="406"/>
      <c r="DE2" s="406"/>
      <c r="DF2" s="406"/>
      <c r="DG2" s="406"/>
      <c r="DH2" s="406"/>
      <c r="DI2" s="406"/>
      <c r="DJ2" s="406"/>
      <c r="DK2" s="406"/>
      <c r="DL2" s="406"/>
      <c r="DM2" s="406"/>
      <c r="DN2" s="406"/>
      <c r="DO2" s="406"/>
      <c r="DP2" s="406"/>
      <c r="DQ2" s="406"/>
      <c r="DR2" s="406"/>
      <c r="DS2" s="406"/>
      <c r="DT2" s="406"/>
      <c r="DU2" s="406"/>
      <c r="DV2" s="406"/>
      <c r="DW2" s="406"/>
      <c r="DX2" s="406"/>
      <c r="DY2" s="406"/>
      <c r="DZ2" s="406"/>
      <c r="EA2" s="406"/>
      <c r="EB2" s="406"/>
      <c r="EC2" s="406"/>
      <c r="ED2" s="406"/>
      <c r="EE2" s="406"/>
      <c r="EF2" s="406"/>
      <c r="EG2" s="406"/>
      <c r="EH2" s="406"/>
      <c r="EI2" s="406"/>
      <c r="EJ2" s="406"/>
      <c r="EK2" s="406"/>
      <c r="EL2" s="406"/>
      <c r="EM2" s="406"/>
      <c r="EN2" s="406"/>
      <c r="EO2" s="406"/>
      <c r="EP2" s="406"/>
      <c r="EQ2" s="406"/>
      <c r="ER2" s="406"/>
      <c r="ES2" s="406"/>
      <c r="ET2" s="406"/>
      <c r="EU2" s="406"/>
      <c r="EV2" s="406"/>
      <c r="EW2" s="406"/>
      <c r="EX2" s="406"/>
      <c r="EY2" s="406"/>
      <c r="EZ2" s="406"/>
      <c r="FA2" s="406"/>
      <c r="FB2" s="406"/>
      <c r="FC2" s="406"/>
      <c r="FD2" s="406"/>
      <c r="FE2" s="406"/>
      <c r="FF2" s="406"/>
      <c r="FG2" s="406"/>
      <c r="FH2" s="406"/>
      <c r="FI2" s="406"/>
      <c r="FJ2" s="406"/>
      <c r="FK2" s="406"/>
      <c r="FL2" s="406"/>
      <c r="FM2" s="406"/>
      <c r="FN2" s="406"/>
      <c r="FO2" s="406"/>
      <c r="FP2" s="406"/>
      <c r="FQ2" s="406"/>
      <c r="FR2" s="406"/>
      <c r="FS2" s="406"/>
      <c r="FT2" s="406"/>
      <c r="FU2" s="406"/>
      <c r="FV2" s="406"/>
      <c r="FW2" s="406"/>
      <c r="FX2" s="406"/>
      <c r="FY2" s="406"/>
      <c r="FZ2" s="406"/>
      <c r="GA2" s="406"/>
      <c r="GB2" s="406"/>
      <c r="GC2" s="406"/>
      <c r="GD2" s="406"/>
      <c r="GE2" s="406"/>
      <c r="GF2" s="406"/>
      <c r="GG2" s="406"/>
      <c r="GH2" s="406"/>
      <c r="GI2" s="406"/>
      <c r="GJ2" s="406"/>
      <c r="GK2" s="406"/>
      <c r="GL2" s="406"/>
      <c r="GM2" s="406"/>
      <c r="GN2" s="406"/>
      <c r="GO2" s="406"/>
      <c r="GP2" s="406"/>
      <c r="GQ2" s="406"/>
      <c r="GR2" s="406"/>
      <c r="GS2" s="406"/>
      <c r="GT2" s="406"/>
      <c r="GU2" s="406"/>
      <c r="GV2" s="406"/>
      <c r="GW2" s="406"/>
      <c r="GX2" s="406"/>
      <c r="GY2" s="406"/>
      <c r="GZ2" s="406"/>
      <c r="HA2" s="406"/>
      <c r="HB2" s="406"/>
      <c r="HC2" s="406"/>
      <c r="HD2" s="406"/>
      <c r="HE2" s="406"/>
      <c r="HF2" s="406"/>
      <c r="HG2" s="406"/>
      <c r="HH2" s="406"/>
      <c r="HI2" s="406"/>
      <c r="HJ2" s="406"/>
      <c r="HK2" s="406"/>
      <c r="HL2" s="406"/>
      <c r="HM2" s="406"/>
      <c r="HN2" s="406"/>
      <c r="HO2" s="406"/>
      <c r="HP2" s="406"/>
      <c r="HQ2" s="406"/>
      <c r="HR2" s="406"/>
      <c r="HS2" s="406"/>
      <c r="HT2" s="406"/>
      <c r="HU2" s="406"/>
      <c r="HV2" s="406"/>
      <c r="HW2" s="406"/>
      <c r="HX2" s="406"/>
      <c r="HY2" s="406"/>
      <c r="HZ2" s="406"/>
      <c r="IA2" s="406"/>
      <c r="IB2" s="406"/>
      <c r="IC2" s="406"/>
      <c r="ID2" s="406"/>
      <c r="IE2" s="406"/>
      <c r="IF2" s="406"/>
      <c r="IG2" s="406"/>
      <c r="IH2" s="406"/>
      <c r="II2" s="406"/>
      <c r="IJ2" s="406"/>
      <c r="IK2" s="406"/>
      <c r="IL2" s="406"/>
      <c r="IM2" s="406"/>
      <c r="IN2" s="406"/>
      <c r="IO2" s="406"/>
      <c r="IP2" s="406"/>
      <c r="IQ2" s="406"/>
      <c r="IR2" s="406"/>
      <c r="IS2" s="406"/>
      <c r="IT2" s="406"/>
      <c r="IU2" s="406"/>
      <c r="IV2" s="406"/>
    </row>
    <row r="3" spans="1:256" s="207" customFormat="1" ht="14.1" customHeight="1">
      <c r="A3" s="404"/>
      <c r="B3" s="404"/>
      <c r="C3" s="404"/>
      <c r="D3" s="404"/>
      <c r="E3" s="404"/>
      <c r="F3" s="404"/>
      <c r="G3" s="404"/>
      <c r="H3" s="404"/>
      <c r="I3" s="404"/>
      <c r="J3" s="404"/>
      <c r="K3" s="403" t="s">
        <v>143</v>
      </c>
      <c r="L3" s="404"/>
      <c r="M3" s="405"/>
      <c r="N3" s="405"/>
      <c r="O3" s="405"/>
      <c r="P3" s="405"/>
      <c r="Q3" s="405"/>
      <c r="R3" s="405"/>
      <c r="S3" s="405"/>
      <c r="T3" s="405"/>
      <c r="U3" s="405"/>
      <c r="V3" s="405"/>
      <c r="W3" s="405"/>
      <c r="X3" s="405"/>
      <c r="Y3" s="405"/>
      <c r="Z3" s="405"/>
      <c r="AA3" s="406"/>
      <c r="AB3" s="406"/>
      <c r="AC3" s="406"/>
      <c r="AD3" s="406"/>
      <c r="AE3" s="406"/>
      <c r="AF3" s="406"/>
      <c r="AG3" s="406"/>
      <c r="AH3" s="406"/>
      <c r="AI3" s="406"/>
      <c r="AJ3" s="406"/>
      <c r="AK3" s="406"/>
      <c r="AL3" s="406"/>
      <c r="AM3" s="406"/>
      <c r="AN3" s="406"/>
      <c r="AO3" s="406"/>
      <c r="AP3" s="406"/>
      <c r="AQ3" s="406"/>
      <c r="AR3" s="406"/>
      <c r="AS3" s="406"/>
      <c r="AT3" s="406"/>
      <c r="AU3" s="406"/>
      <c r="AV3" s="406"/>
      <c r="AW3" s="406"/>
      <c r="AX3" s="406"/>
      <c r="AY3" s="406"/>
      <c r="AZ3" s="406"/>
      <c r="BA3" s="406"/>
      <c r="BB3" s="406"/>
      <c r="BC3" s="406"/>
      <c r="BD3" s="406"/>
      <c r="BE3" s="406"/>
      <c r="BF3" s="406"/>
      <c r="BG3" s="406"/>
      <c r="BH3" s="406"/>
      <c r="BI3" s="406"/>
      <c r="BJ3" s="406"/>
      <c r="BK3" s="406"/>
      <c r="BL3" s="406"/>
      <c r="BM3" s="406"/>
      <c r="BN3" s="406"/>
      <c r="BO3" s="406"/>
      <c r="BP3" s="406"/>
      <c r="BQ3" s="406"/>
      <c r="BR3" s="406"/>
      <c r="BS3" s="406"/>
      <c r="BT3" s="406"/>
      <c r="BU3" s="406"/>
      <c r="BV3" s="406"/>
      <c r="BW3" s="406"/>
      <c r="BX3" s="406"/>
      <c r="BY3" s="406"/>
      <c r="BZ3" s="406"/>
      <c r="CA3" s="406"/>
      <c r="CB3" s="406"/>
      <c r="CC3" s="406"/>
      <c r="CD3" s="406"/>
      <c r="CE3" s="406"/>
      <c r="CF3" s="406"/>
      <c r="CG3" s="406"/>
      <c r="CH3" s="406"/>
      <c r="CI3" s="406"/>
      <c r="CJ3" s="406"/>
      <c r="CK3" s="406"/>
      <c r="CL3" s="406"/>
      <c r="CM3" s="406"/>
      <c r="CN3" s="406"/>
      <c r="CO3" s="406"/>
      <c r="CP3" s="406"/>
      <c r="CQ3" s="406"/>
      <c r="CR3" s="406"/>
      <c r="CS3" s="406"/>
      <c r="CT3" s="406"/>
      <c r="CU3" s="406"/>
      <c r="CV3" s="406"/>
      <c r="CW3" s="406"/>
      <c r="CX3" s="406"/>
      <c r="CY3" s="406"/>
      <c r="CZ3" s="406"/>
      <c r="DA3" s="406"/>
      <c r="DB3" s="406"/>
      <c r="DC3" s="406"/>
      <c r="DD3" s="406"/>
      <c r="DE3" s="406"/>
      <c r="DF3" s="406"/>
      <c r="DG3" s="406"/>
      <c r="DH3" s="406"/>
      <c r="DI3" s="406"/>
      <c r="DJ3" s="406"/>
      <c r="DK3" s="406"/>
      <c r="DL3" s="406"/>
      <c r="DM3" s="406"/>
      <c r="DN3" s="406"/>
      <c r="DO3" s="406"/>
      <c r="DP3" s="406"/>
      <c r="DQ3" s="406"/>
      <c r="DR3" s="406"/>
      <c r="DS3" s="406"/>
      <c r="DT3" s="406"/>
      <c r="DU3" s="406"/>
      <c r="DV3" s="406"/>
      <c r="DW3" s="406"/>
      <c r="DX3" s="406"/>
      <c r="DY3" s="406"/>
      <c r="DZ3" s="406"/>
      <c r="EA3" s="406"/>
      <c r="EB3" s="406"/>
      <c r="EC3" s="406"/>
      <c r="ED3" s="406"/>
      <c r="EE3" s="406"/>
      <c r="EF3" s="406"/>
      <c r="EG3" s="406"/>
      <c r="EH3" s="406"/>
      <c r="EI3" s="406"/>
      <c r="EJ3" s="406"/>
      <c r="EK3" s="406"/>
      <c r="EL3" s="406"/>
      <c r="EM3" s="406"/>
      <c r="EN3" s="406"/>
      <c r="EO3" s="406"/>
      <c r="EP3" s="406"/>
      <c r="EQ3" s="406"/>
      <c r="ER3" s="406"/>
      <c r="ES3" s="406"/>
      <c r="ET3" s="406"/>
      <c r="EU3" s="406"/>
      <c r="EV3" s="406"/>
      <c r="EW3" s="406"/>
      <c r="EX3" s="406"/>
      <c r="EY3" s="406"/>
      <c r="EZ3" s="406"/>
      <c r="FA3" s="406"/>
      <c r="FB3" s="406"/>
      <c r="FC3" s="406"/>
      <c r="FD3" s="406"/>
      <c r="FE3" s="406"/>
      <c r="FF3" s="406"/>
      <c r="FG3" s="406"/>
      <c r="FH3" s="406"/>
      <c r="FI3" s="406"/>
      <c r="FJ3" s="406"/>
      <c r="FK3" s="406"/>
      <c r="FL3" s="406"/>
      <c r="FM3" s="406"/>
      <c r="FN3" s="406"/>
      <c r="FO3" s="406"/>
      <c r="FP3" s="406"/>
      <c r="FQ3" s="406"/>
      <c r="FR3" s="406"/>
      <c r="FS3" s="406"/>
      <c r="FT3" s="406"/>
      <c r="FU3" s="406"/>
      <c r="FV3" s="406"/>
      <c r="FW3" s="406"/>
      <c r="FX3" s="406"/>
      <c r="FY3" s="406"/>
      <c r="FZ3" s="406"/>
      <c r="GA3" s="406"/>
      <c r="GB3" s="406"/>
      <c r="GC3" s="406"/>
      <c r="GD3" s="406"/>
      <c r="GE3" s="406"/>
      <c r="GF3" s="406"/>
      <c r="GG3" s="406"/>
      <c r="GH3" s="406"/>
      <c r="GI3" s="406"/>
      <c r="GJ3" s="406"/>
      <c r="GK3" s="406"/>
      <c r="GL3" s="406"/>
      <c r="GM3" s="406"/>
      <c r="GN3" s="406"/>
      <c r="GO3" s="406"/>
      <c r="GP3" s="406"/>
      <c r="GQ3" s="406"/>
      <c r="GR3" s="406"/>
      <c r="GS3" s="406"/>
      <c r="GT3" s="406"/>
      <c r="GU3" s="406"/>
      <c r="GV3" s="406"/>
      <c r="GW3" s="406"/>
      <c r="GX3" s="406"/>
      <c r="GY3" s="406"/>
      <c r="GZ3" s="406"/>
      <c r="HA3" s="406"/>
      <c r="HB3" s="406"/>
      <c r="HC3" s="406"/>
      <c r="HD3" s="406"/>
      <c r="HE3" s="406"/>
      <c r="HF3" s="406"/>
      <c r="HG3" s="406"/>
      <c r="HH3" s="406"/>
      <c r="HI3" s="406"/>
      <c r="HJ3" s="406"/>
      <c r="HK3" s="406"/>
      <c r="HL3" s="406"/>
      <c r="HM3" s="406"/>
      <c r="HN3" s="406"/>
      <c r="HO3" s="406"/>
      <c r="HP3" s="406"/>
      <c r="HQ3" s="406"/>
      <c r="HR3" s="406"/>
      <c r="HS3" s="406"/>
      <c r="HT3" s="406"/>
      <c r="HU3" s="406"/>
      <c r="HV3" s="406"/>
      <c r="HW3" s="406"/>
      <c r="HX3" s="406"/>
      <c r="HY3" s="406"/>
      <c r="HZ3" s="406"/>
      <c r="IA3" s="406"/>
      <c r="IB3" s="406"/>
      <c r="IC3" s="406"/>
      <c r="ID3" s="406"/>
      <c r="IE3" s="406"/>
      <c r="IF3" s="406"/>
      <c r="IG3" s="406"/>
      <c r="IH3" s="406"/>
      <c r="II3" s="406"/>
      <c r="IJ3" s="406"/>
      <c r="IK3" s="406"/>
      <c r="IL3" s="406"/>
      <c r="IM3" s="406"/>
      <c r="IN3" s="406"/>
      <c r="IO3" s="406"/>
      <c r="IP3" s="406"/>
      <c r="IQ3" s="406"/>
      <c r="IR3" s="406"/>
      <c r="IS3" s="406"/>
      <c r="IT3" s="406"/>
      <c r="IU3" s="406"/>
      <c r="IV3" s="406"/>
    </row>
    <row r="4" spans="1:256" ht="6.75" customHeight="1">
      <c r="A4" s="218"/>
      <c r="B4" s="218"/>
      <c r="C4" s="218"/>
      <c r="D4" s="218"/>
      <c r="E4" s="218"/>
      <c r="F4" s="218"/>
      <c r="G4" s="218"/>
      <c r="H4" s="218"/>
      <c r="I4" s="218"/>
      <c r="J4" s="218"/>
      <c r="K4" s="218"/>
      <c r="L4" s="218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216"/>
      <c r="BK4" s="216"/>
      <c r="BL4" s="216"/>
      <c r="BM4" s="216"/>
      <c r="BN4" s="216"/>
      <c r="BO4" s="216"/>
      <c r="BP4" s="216"/>
      <c r="BQ4" s="216"/>
      <c r="BR4" s="216"/>
      <c r="BS4" s="216"/>
      <c r="BT4" s="216"/>
      <c r="BU4" s="216"/>
      <c r="BV4" s="216"/>
      <c r="BW4" s="216"/>
      <c r="BX4" s="216"/>
      <c r="BY4" s="216"/>
      <c r="BZ4" s="216"/>
      <c r="CA4" s="216"/>
      <c r="CB4" s="216"/>
      <c r="CC4" s="216"/>
      <c r="CD4" s="216"/>
      <c r="CE4" s="216"/>
      <c r="CF4" s="216"/>
      <c r="CG4" s="216"/>
      <c r="CH4" s="216"/>
      <c r="CI4" s="216"/>
      <c r="CJ4" s="216"/>
      <c r="CK4" s="216"/>
      <c r="CL4" s="216"/>
      <c r="CM4" s="216"/>
      <c r="CN4" s="216"/>
      <c r="CO4" s="216"/>
      <c r="CP4" s="216"/>
      <c r="CQ4" s="216"/>
      <c r="CR4" s="216"/>
      <c r="CS4" s="216"/>
      <c r="CT4" s="216"/>
      <c r="CU4" s="216"/>
      <c r="CV4" s="216"/>
      <c r="CW4" s="216"/>
      <c r="CX4" s="216"/>
      <c r="CY4" s="216"/>
      <c r="CZ4" s="216"/>
      <c r="DA4" s="216"/>
      <c r="DB4" s="216"/>
      <c r="DC4" s="216"/>
      <c r="DD4" s="216"/>
      <c r="DE4" s="216"/>
      <c r="DF4" s="216"/>
      <c r="DG4" s="216"/>
      <c r="DH4" s="216"/>
      <c r="DI4" s="216"/>
      <c r="DJ4" s="216"/>
      <c r="DK4" s="216"/>
      <c r="DL4" s="216"/>
      <c r="DM4" s="216"/>
      <c r="DN4" s="216"/>
      <c r="DO4" s="216"/>
      <c r="DP4" s="216"/>
      <c r="DQ4" s="216"/>
      <c r="DR4" s="216"/>
      <c r="DS4" s="216"/>
      <c r="DT4" s="216"/>
      <c r="DU4" s="216"/>
      <c r="DV4" s="216"/>
      <c r="DW4" s="216"/>
      <c r="DX4" s="216"/>
      <c r="DY4" s="216"/>
      <c r="DZ4" s="216"/>
      <c r="EA4" s="216"/>
      <c r="EB4" s="216"/>
      <c r="EC4" s="216"/>
      <c r="ED4" s="216"/>
      <c r="EE4" s="216"/>
      <c r="EF4" s="216"/>
      <c r="EG4" s="216"/>
      <c r="EH4" s="216"/>
      <c r="EI4" s="216"/>
      <c r="EJ4" s="216"/>
      <c r="EK4" s="216"/>
      <c r="EL4" s="216"/>
      <c r="EM4" s="216"/>
      <c r="EN4" s="216"/>
      <c r="EO4" s="216"/>
      <c r="EP4" s="216"/>
      <c r="EQ4" s="216"/>
      <c r="ER4" s="216"/>
      <c r="ES4" s="216"/>
      <c r="ET4" s="216"/>
      <c r="EU4" s="216"/>
      <c r="EV4" s="216"/>
      <c r="EW4" s="216"/>
      <c r="EX4" s="216"/>
      <c r="EY4" s="216"/>
      <c r="EZ4" s="216"/>
      <c r="FA4" s="216"/>
      <c r="FB4" s="216"/>
      <c r="FC4" s="216"/>
      <c r="FD4" s="216"/>
      <c r="FE4" s="216"/>
      <c r="FF4" s="216"/>
      <c r="FG4" s="216"/>
      <c r="FH4" s="216"/>
      <c r="FI4" s="216"/>
      <c r="FJ4" s="216"/>
      <c r="FK4" s="216"/>
      <c r="FL4" s="216"/>
      <c r="FM4" s="216"/>
      <c r="FN4" s="216"/>
      <c r="FO4" s="216"/>
      <c r="FP4" s="216"/>
      <c r="FQ4" s="216"/>
      <c r="FR4" s="216"/>
      <c r="FS4" s="216"/>
      <c r="FT4" s="216"/>
      <c r="FU4" s="216"/>
      <c r="FV4" s="216"/>
      <c r="FW4" s="216"/>
      <c r="FX4" s="216"/>
      <c r="FY4" s="216"/>
      <c r="FZ4" s="216"/>
      <c r="GA4" s="216"/>
      <c r="GB4" s="216"/>
      <c r="GC4" s="216"/>
      <c r="GD4" s="216"/>
      <c r="GE4" s="216"/>
      <c r="GF4" s="216"/>
      <c r="GG4" s="216"/>
      <c r="GH4" s="216"/>
      <c r="GI4" s="216"/>
      <c r="GJ4" s="216"/>
      <c r="GK4" s="216"/>
      <c r="GL4" s="216"/>
      <c r="GM4" s="216"/>
      <c r="GN4" s="216"/>
      <c r="GO4" s="216"/>
      <c r="GP4" s="216"/>
      <c r="GQ4" s="216"/>
      <c r="GR4" s="216"/>
      <c r="GS4" s="216"/>
      <c r="GT4" s="216"/>
      <c r="GU4" s="216"/>
      <c r="GV4" s="216"/>
      <c r="GW4" s="216"/>
      <c r="GX4" s="216"/>
      <c r="GY4" s="216"/>
      <c r="GZ4" s="216"/>
      <c r="HA4" s="216"/>
      <c r="HB4" s="216"/>
      <c r="HC4" s="216"/>
      <c r="HD4" s="216"/>
      <c r="HE4" s="216"/>
      <c r="HF4" s="216"/>
      <c r="HG4" s="216"/>
      <c r="HH4" s="216"/>
      <c r="HI4" s="216"/>
      <c r="HJ4" s="216"/>
      <c r="HK4" s="216"/>
      <c r="HL4" s="216"/>
      <c r="HM4" s="216"/>
      <c r="HN4" s="216"/>
      <c r="HO4" s="216"/>
      <c r="HP4" s="216"/>
      <c r="HQ4" s="216"/>
      <c r="HR4" s="216"/>
      <c r="HS4" s="216"/>
      <c r="HT4" s="216"/>
      <c r="HU4" s="216"/>
      <c r="HV4" s="216"/>
      <c r="HW4" s="216"/>
      <c r="HX4" s="216"/>
      <c r="HY4" s="216"/>
      <c r="HZ4" s="216"/>
      <c r="IA4" s="216"/>
      <c r="IB4" s="216"/>
      <c r="IC4" s="216"/>
      <c r="ID4" s="216"/>
      <c r="IE4" s="216"/>
      <c r="IF4" s="216"/>
      <c r="IG4" s="216"/>
      <c r="IH4" s="216"/>
      <c r="II4" s="216"/>
      <c r="IJ4" s="216"/>
      <c r="IK4" s="216"/>
      <c r="IL4" s="216"/>
      <c r="IM4" s="216"/>
      <c r="IN4" s="216"/>
      <c r="IO4" s="216"/>
      <c r="IP4" s="216"/>
      <c r="IQ4" s="216"/>
      <c r="IR4" s="216"/>
      <c r="IS4" s="216"/>
      <c r="IT4" s="216"/>
      <c r="IU4" s="216"/>
      <c r="IV4" s="216"/>
    </row>
    <row r="5" spans="1:256" ht="28.15" customHeight="1">
      <c r="A5" s="784" t="s">
        <v>499</v>
      </c>
      <c r="B5" s="784"/>
      <c r="C5" s="784"/>
      <c r="D5" s="784"/>
      <c r="E5" s="784"/>
      <c r="F5" s="784"/>
      <c r="G5" s="784"/>
      <c r="H5" s="784"/>
      <c r="I5" s="784"/>
      <c r="J5" s="784"/>
      <c r="K5" s="784"/>
      <c r="L5" s="784"/>
      <c r="M5" s="215"/>
      <c r="N5" s="215"/>
      <c r="O5" s="215"/>
      <c r="P5" s="215"/>
    </row>
    <row r="6" spans="1:256">
      <c r="G6" s="191"/>
      <c r="L6" s="190" t="s">
        <v>35</v>
      </c>
    </row>
    <row r="7" spans="1:256">
      <c r="A7" s="969" t="s">
        <v>498</v>
      </c>
      <c r="B7" s="969" t="s">
        <v>36</v>
      </c>
      <c r="C7" s="969" t="s">
        <v>235</v>
      </c>
      <c r="D7" s="969" t="s">
        <v>497</v>
      </c>
      <c r="E7" s="969" t="s">
        <v>496</v>
      </c>
      <c r="F7" s="972" t="s">
        <v>93</v>
      </c>
      <c r="G7" s="969" t="s">
        <v>495</v>
      </c>
      <c r="H7" s="969" t="s">
        <v>494</v>
      </c>
      <c r="I7" s="970" t="s">
        <v>493</v>
      </c>
      <c r="J7" s="970"/>
      <c r="K7" s="970"/>
      <c r="L7" s="969" t="s">
        <v>492</v>
      </c>
    </row>
    <row r="8" spans="1:256">
      <c r="A8" s="969"/>
      <c r="B8" s="969"/>
      <c r="C8" s="969"/>
      <c r="D8" s="969"/>
      <c r="E8" s="969"/>
      <c r="F8" s="973"/>
      <c r="G8" s="969"/>
      <c r="H8" s="969"/>
      <c r="I8" s="969" t="s">
        <v>491</v>
      </c>
      <c r="J8" s="971" t="s">
        <v>490</v>
      </c>
      <c r="K8" s="971"/>
      <c r="L8" s="969"/>
    </row>
    <row r="9" spans="1:256">
      <c r="A9" s="969"/>
      <c r="B9" s="969"/>
      <c r="C9" s="969"/>
      <c r="D9" s="969"/>
      <c r="E9" s="969"/>
      <c r="F9" s="973"/>
      <c r="G9" s="969"/>
      <c r="H9" s="969"/>
      <c r="I9" s="969"/>
      <c r="J9" s="969" t="s">
        <v>489</v>
      </c>
      <c r="K9" s="969" t="s">
        <v>488</v>
      </c>
      <c r="L9" s="969"/>
    </row>
    <row r="10" spans="1:256">
      <c r="A10" s="969"/>
      <c r="B10" s="969"/>
      <c r="C10" s="969"/>
      <c r="D10" s="969"/>
      <c r="E10" s="969"/>
      <c r="F10" s="974"/>
      <c r="G10" s="969"/>
      <c r="H10" s="969"/>
      <c r="I10" s="969"/>
      <c r="J10" s="969"/>
      <c r="K10" s="969"/>
      <c r="L10" s="969"/>
    </row>
    <row r="11" spans="1:256">
      <c r="A11" s="214">
        <v>1</v>
      </c>
      <c r="B11" s="214">
        <v>2</v>
      </c>
      <c r="C11" s="214">
        <v>3</v>
      </c>
      <c r="D11" s="214">
        <v>4</v>
      </c>
      <c r="E11" s="214">
        <v>5</v>
      </c>
      <c r="F11" s="214"/>
      <c r="G11" s="214">
        <v>6</v>
      </c>
      <c r="H11" s="214">
        <v>7</v>
      </c>
      <c r="I11" s="214">
        <v>8</v>
      </c>
      <c r="J11" s="214">
        <v>9</v>
      </c>
      <c r="K11" s="214">
        <v>10</v>
      </c>
      <c r="L11" s="214">
        <v>11</v>
      </c>
    </row>
    <row r="12" spans="1:256" ht="9.9499999999999993" customHeight="1">
      <c r="A12" s="210"/>
      <c r="B12" s="209"/>
      <c r="C12" s="209"/>
      <c r="D12" s="209"/>
      <c r="E12" s="209"/>
      <c r="F12" s="209"/>
      <c r="G12" s="209"/>
      <c r="H12" s="209"/>
      <c r="I12" s="209"/>
      <c r="J12" s="209"/>
      <c r="K12" s="210"/>
      <c r="L12" s="209"/>
    </row>
    <row r="13" spans="1:256" ht="15.75">
      <c r="A13" s="984"/>
      <c r="B13" s="984"/>
      <c r="C13" s="984"/>
      <c r="D13" s="984" t="s">
        <v>245</v>
      </c>
      <c r="E13" s="984" t="s">
        <v>244</v>
      </c>
      <c r="F13" s="194" t="s">
        <v>0</v>
      </c>
      <c r="G13" s="984" t="s">
        <v>244</v>
      </c>
      <c r="H13" s="984" t="s">
        <v>244</v>
      </c>
      <c r="I13" s="193">
        <f t="shared" ref="I13:K14" si="0">I332+I534+I540+I552+I546</f>
        <v>839756160</v>
      </c>
      <c r="J13" s="193">
        <f t="shared" si="0"/>
        <v>406114621</v>
      </c>
      <c r="K13" s="193">
        <f t="shared" si="0"/>
        <v>433641539</v>
      </c>
      <c r="L13" s="984" t="s">
        <v>244</v>
      </c>
    </row>
    <row r="14" spans="1:256" ht="15.75">
      <c r="A14" s="985"/>
      <c r="B14" s="985"/>
      <c r="C14" s="985"/>
      <c r="D14" s="985"/>
      <c r="E14" s="985"/>
      <c r="F14" s="194" t="s">
        <v>1</v>
      </c>
      <c r="G14" s="985"/>
      <c r="H14" s="985"/>
      <c r="I14" s="193">
        <f t="shared" si="0"/>
        <v>-30135707</v>
      </c>
      <c r="J14" s="193">
        <f t="shared" si="0"/>
        <v>32149060</v>
      </c>
      <c r="K14" s="193">
        <f t="shared" si="0"/>
        <v>-62284767</v>
      </c>
      <c r="L14" s="985"/>
    </row>
    <row r="15" spans="1:256" ht="15.75">
      <c r="A15" s="986"/>
      <c r="B15" s="986"/>
      <c r="C15" s="986"/>
      <c r="D15" s="986"/>
      <c r="E15" s="986"/>
      <c r="F15" s="194" t="s">
        <v>2</v>
      </c>
      <c r="G15" s="986"/>
      <c r="H15" s="986"/>
      <c r="I15" s="193">
        <f>I13+I14</f>
        <v>809620453</v>
      </c>
      <c r="J15" s="193">
        <f>J13+J14</f>
        <v>438263681</v>
      </c>
      <c r="K15" s="193">
        <f>K13+K14</f>
        <v>371356772</v>
      </c>
      <c r="L15" s="986"/>
    </row>
    <row r="16" spans="1:256" ht="9.9499999999999993" customHeight="1">
      <c r="A16" s="210"/>
      <c r="B16" s="209"/>
      <c r="C16" s="209"/>
      <c r="D16" s="213"/>
      <c r="E16" s="212"/>
      <c r="F16" s="212"/>
      <c r="G16" s="209"/>
      <c r="H16" s="209"/>
      <c r="I16" s="209"/>
      <c r="J16" s="209"/>
      <c r="K16" s="210"/>
      <c r="L16" s="209"/>
    </row>
    <row r="17" spans="1:12" ht="15.75">
      <c r="A17" s="194" t="s">
        <v>487</v>
      </c>
      <c r="B17" s="987" t="s">
        <v>486</v>
      </c>
      <c r="C17" s="987"/>
      <c r="D17" s="987"/>
      <c r="E17" s="987"/>
      <c r="F17" s="987"/>
      <c r="G17" s="987"/>
      <c r="H17" s="987"/>
      <c r="I17" s="987"/>
      <c r="J17" s="987"/>
      <c r="K17" s="987"/>
      <c r="L17" s="987"/>
    </row>
    <row r="18" spans="1:12" ht="9.9499999999999993" customHeight="1">
      <c r="A18" s="210"/>
      <c r="B18" s="211"/>
      <c r="C18" s="211"/>
      <c r="D18" s="209"/>
      <c r="E18" s="209"/>
      <c r="F18" s="209"/>
      <c r="G18" s="209"/>
      <c r="H18" s="209"/>
      <c r="I18" s="209"/>
      <c r="J18" s="209"/>
      <c r="K18" s="210"/>
      <c r="L18" s="209"/>
    </row>
    <row r="19" spans="1:12" hidden="1">
      <c r="A19" s="975"/>
      <c r="B19" s="978" t="s">
        <v>42</v>
      </c>
      <c r="C19" s="978"/>
      <c r="D19" s="981" t="s">
        <v>231</v>
      </c>
      <c r="E19" s="975" t="s">
        <v>244</v>
      </c>
      <c r="F19" s="196" t="s">
        <v>0</v>
      </c>
      <c r="G19" s="204">
        <f>G22</f>
        <v>12126448</v>
      </c>
      <c r="H19" s="966" t="s">
        <v>244</v>
      </c>
      <c r="I19" s="204">
        <f t="shared" ref="I19:K20" si="1">I22</f>
        <v>12126448</v>
      </c>
      <c r="J19" s="204">
        <f t="shared" si="1"/>
        <v>12126448</v>
      </c>
      <c r="K19" s="204">
        <f t="shared" si="1"/>
        <v>0</v>
      </c>
      <c r="L19" s="975" t="s">
        <v>244</v>
      </c>
    </row>
    <row r="20" spans="1:12" hidden="1">
      <c r="A20" s="976"/>
      <c r="B20" s="979"/>
      <c r="C20" s="979"/>
      <c r="D20" s="982"/>
      <c r="E20" s="976"/>
      <c r="F20" s="196" t="s">
        <v>1</v>
      </c>
      <c r="G20" s="204">
        <f>G23</f>
        <v>0</v>
      </c>
      <c r="H20" s="967"/>
      <c r="I20" s="204">
        <f t="shared" si="1"/>
        <v>0</v>
      </c>
      <c r="J20" s="204">
        <f t="shared" si="1"/>
        <v>0</v>
      </c>
      <c r="K20" s="204">
        <f t="shared" si="1"/>
        <v>0</v>
      </c>
      <c r="L20" s="976"/>
    </row>
    <row r="21" spans="1:12" hidden="1">
      <c r="A21" s="977"/>
      <c r="B21" s="980"/>
      <c r="C21" s="980"/>
      <c r="D21" s="983"/>
      <c r="E21" s="977"/>
      <c r="F21" s="196" t="s">
        <v>2</v>
      </c>
      <c r="G21" s="204">
        <f>G19+G20</f>
        <v>12126448</v>
      </c>
      <c r="H21" s="968"/>
      <c r="I21" s="204">
        <f>I19+I20</f>
        <v>12126448</v>
      </c>
      <c r="J21" s="204">
        <f>J19+J20</f>
        <v>12126448</v>
      </c>
      <c r="K21" s="204">
        <f>K19+K20</f>
        <v>0</v>
      </c>
      <c r="L21" s="977"/>
    </row>
    <row r="22" spans="1:12" hidden="1">
      <c r="A22" s="954">
        <v>1</v>
      </c>
      <c r="B22" s="963"/>
      <c r="C22" s="963" t="s">
        <v>485</v>
      </c>
      <c r="D22" s="960" t="s">
        <v>484</v>
      </c>
      <c r="E22" s="954">
        <v>2023</v>
      </c>
      <c r="F22" s="201" t="s">
        <v>0</v>
      </c>
      <c r="G22" s="199">
        <v>12126448</v>
      </c>
      <c r="H22" s="957" t="s">
        <v>244</v>
      </c>
      <c r="I22" s="199">
        <f>J22+K22</f>
        <v>12126448</v>
      </c>
      <c r="J22" s="199">
        <v>12126448</v>
      </c>
      <c r="K22" s="199">
        <v>0</v>
      </c>
      <c r="L22" s="960" t="s">
        <v>294</v>
      </c>
    </row>
    <row r="23" spans="1:12" hidden="1">
      <c r="A23" s="955"/>
      <c r="B23" s="964"/>
      <c r="C23" s="964"/>
      <c r="D23" s="961"/>
      <c r="E23" s="955"/>
      <c r="F23" s="201" t="s">
        <v>1</v>
      </c>
      <c r="G23" s="199"/>
      <c r="H23" s="958"/>
      <c r="I23" s="199">
        <f>J23+K23</f>
        <v>0</v>
      </c>
      <c r="J23" s="199"/>
      <c r="K23" s="199"/>
      <c r="L23" s="961"/>
    </row>
    <row r="24" spans="1:12" hidden="1">
      <c r="A24" s="956"/>
      <c r="B24" s="965"/>
      <c r="C24" s="965"/>
      <c r="D24" s="962"/>
      <c r="E24" s="956"/>
      <c r="F24" s="201" t="s">
        <v>2</v>
      </c>
      <c r="G24" s="199">
        <f>G22+G23</f>
        <v>12126448</v>
      </c>
      <c r="H24" s="959"/>
      <c r="I24" s="199">
        <f>I22+I23</f>
        <v>12126448</v>
      </c>
      <c r="J24" s="199">
        <f>J22+J23</f>
        <v>12126448</v>
      </c>
      <c r="K24" s="199">
        <f>K22+K23</f>
        <v>0</v>
      </c>
      <c r="L24" s="962"/>
    </row>
    <row r="25" spans="1:12">
      <c r="A25" s="975"/>
      <c r="B25" s="978" t="s">
        <v>45</v>
      </c>
      <c r="C25" s="978"/>
      <c r="D25" s="981" t="s">
        <v>46</v>
      </c>
      <c r="E25" s="975" t="s">
        <v>244</v>
      </c>
      <c r="F25" s="196" t="s">
        <v>0</v>
      </c>
      <c r="G25" s="204">
        <f>G28+G37+G40+G43+G46+G49+G52+G55+G58+G70+G34+G61+G64+G31+G67+G73</f>
        <v>144892787</v>
      </c>
      <c r="H25" s="966" t="s">
        <v>244</v>
      </c>
      <c r="I25" s="204">
        <f t="shared" ref="I25:K27" si="2">I28+I37+I40+I43+I46+I49+I52+I55+I58+I70+I34+I61+I64+I31+I67+I73</f>
        <v>144892787</v>
      </c>
      <c r="J25" s="204">
        <f t="shared" si="2"/>
        <v>138017787</v>
      </c>
      <c r="K25" s="204">
        <f t="shared" si="2"/>
        <v>6875000</v>
      </c>
      <c r="L25" s="975" t="s">
        <v>244</v>
      </c>
    </row>
    <row r="26" spans="1:12">
      <c r="A26" s="976"/>
      <c r="B26" s="979"/>
      <c r="C26" s="979"/>
      <c r="D26" s="982"/>
      <c r="E26" s="976"/>
      <c r="F26" s="196" t="s">
        <v>1</v>
      </c>
      <c r="G26" s="204">
        <f>G29+G38+G41+G44+G47+G50+G53+G56+G59+G71+G35+G62+G65+G32+G68+G74</f>
        <v>11681165</v>
      </c>
      <c r="H26" s="967"/>
      <c r="I26" s="204">
        <f t="shared" si="2"/>
        <v>11681165</v>
      </c>
      <c r="J26" s="204">
        <f t="shared" si="2"/>
        <v>11681165</v>
      </c>
      <c r="K26" s="204">
        <f t="shared" si="2"/>
        <v>0</v>
      </c>
      <c r="L26" s="976"/>
    </row>
    <row r="27" spans="1:12">
      <c r="A27" s="977"/>
      <c r="B27" s="980"/>
      <c r="C27" s="980"/>
      <c r="D27" s="983"/>
      <c r="E27" s="977"/>
      <c r="F27" s="196" t="s">
        <v>2</v>
      </c>
      <c r="G27" s="204">
        <f>G30+G39+G42+G45+G48+G51+G54+G57+G60+G72+G36+G63+G66+G33+G69+G75</f>
        <v>156573952</v>
      </c>
      <c r="H27" s="968"/>
      <c r="I27" s="204">
        <f t="shared" si="2"/>
        <v>156573952</v>
      </c>
      <c r="J27" s="204">
        <f t="shared" si="2"/>
        <v>149698952</v>
      </c>
      <c r="K27" s="204">
        <f t="shared" si="2"/>
        <v>6875000</v>
      </c>
      <c r="L27" s="977"/>
    </row>
    <row r="28" spans="1:12" hidden="1">
      <c r="A28" s="954">
        <v>2</v>
      </c>
      <c r="B28" s="963"/>
      <c r="C28" s="963" t="s">
        <v>482</v>
      </c>
      <c r="D28" s="960" t="s">
        <v>483</v>
      </c>
      <c r="E28" s="954">
        <v>2023</v>
      </c>
      <c r="F28" s="201" t="s">
        <v>0</v>
      </c>
      <c r="G28" s="199">
        <f>6875000+4605000</f>
        <v>11480000</v>
      </c>
      <c r="H28" s="957" t="s">
        <v>244</v>
      </c>
      <c r="I28" s="199">
        <f>J28+K28</f>
        <v>11480000</v>
      </c>
      <c r="J28" s="199">
        <v>4605000</v>
      </c>
      <c r="K28" s="199">
        <v>6875000</v>
      </c>
      <c r="L28" s="960" t="s">
        <v>294</v>
      </c>
    </row>
    <row r="29" spans="1:12" hidden="1">
      <c r="A29" s="955"/>
      <c r="B29" s="964"/>
      <c r="C29" s="964"/>
      <c r="D29" s="961"/>
      <c r="E29" s="955"/>
      <c r="F29" s="201" t="s">
        <v>1</v>
      </c>
      <c r="G29" s="199"/>
      <c r="H29" s="958"/>
      <c r="I29" s="199">
        <f>J29+K29</f>
        <v>0</v>
      </c>
      <c r="J29" s="199"/>
      <c r="K29" s="199"/>
      <c r="L29" s="961"/>
    </row>
    <row r="30" spans="1:12" hidden="1">
      <c r="A30" s="956"/>
      <c r="B30" s="965"/>
      <c r="C30" s="965"/>
      <c r="D30" s="962"/>
      <c r="E30" s="956"/>
      <c r="F30" s="201" t="s">
        <v>2</v>
      </c>
      <c r="G30" s="199">
        <f>G28+G29</f>
        <v>11480000</v>
      </c>
      <c r="H30" s="959"/>
      <c r="I30" s="199">
        <f>I28+I29</f>
        <v>11480000</v>
      </c>
      <c r="J30" s="199">
        <f>J28+J29</f>
        <v>4605000</v>
      </c>
      <c r="K30" s="199">
        <f>K28+K29</f>
        <v>6875000</v>
      </c>
      <c r="L30" s="962"/>
    </row>
    <row r="31" spans="1:12" hidden="1">
      <c r="A31" s="954">
        <v>1</v>
      </c>
      <c r="B31" s="963"/>
      <c r="C31" s="963" t="s">
        <v>482</v>
      </c>
      <c r="D31" s="960" t="s">
        <v>481</v>
      </c>
      <c r="E31" s="954">
        <v>2023</v>
      </c>
      <c r="F31" s="201" t="s">
        <v>0</v>
      </c>
      <c r="G31" s="199">
        <v>2605787</v>
      </c>
      <c r="H31" s="957" t="s">
        <v>244</v>
      </c>
      <c r="I31" s="199">
        <f>J31+K31</f>
        <v>2605787</v>
      </c>
      <c r="J31" s="199">
        <v>2605787</v>
      </c>
      <c r="K31" s="199">
        <v>0</v>
      </c>
      <c r="L31" s="960" t="s">
        <v>294</v>
      </c>
    </row>
    <row r="32" spans="1:12" hidden="1">
      <c r="A32" s="955"/>
      <c r="B32" s="964"/>
      <c r="C32" s="964"/>
      <c r="D32" s="961"/>
      <c r="E32" s="955"/>
      <c r="F32" s="201" t="s">
        <v>1</v>
      </c>
      <c r="G32" s="199"/>
      <c r="H32" s="958"/>
      <c r="I32" s="199">
        <f>J32+K32</f>
        <v>0</v>
      </c>
      <c r="J32" s="199"/>
      <c r="K32" s="199"/>
      <c r="L32" s="961"/>
    </row>
    <row r="33" spans="1:256" hidden="1">
      <c r="A33" s="956"/>
      <c r="B33" s="965"/>
      <c r="C33" s="965"/>
      <c r="D33" s="962"/>
      <c r="E33" s="956"/>
      <c r="F33" s="201" t="s">
        <v>2</v>
      </c>
      <c r="G33" s="199">
        <f>G31+G32</f>
        <v>2605787</v>
      </c>
      <c r="H33" s="959"/>
      <c r="I33" s="199">
        <f>I31+I32</f>
        <v>2605787</v>
      </c>
      <c r="J33" s="199">
        <f>J31+J32</f>
        <v>2605787</v>
      </c>
      <c r="K33" s="199">
        <f>K31+K32</f>
        <v>0</v>
      </c>
      <c r="L33" s="962"/>
    </row>
    <row r="34" spans="1:256" hidden="1">
      <c r="A34" s="954">
        <v>1</v>
      </c>
      <c r="B34" s="963"/>
      <c r="C34" s="963" t="s">
        <v>480</v>
      </c>
      <c r="D34" s="960" t="s">
        <v>479</v>
      </c>
      <c r="E34" s="954">
        <v>2023</v>
      </c>
      <c r="F34" s="201" t="s">
        <v>0</v>
      </c>
      <c r="G34" s="200">
        <v>200000</v>
      </c>
      <c r="H34" s="957" t="s">
        <v>244</v>
      </c>
      <c r="I34" s="199">
        <f>J34+K34</f>
        <v>200000</v>
      </c>
      <c r="J34" s="200">
        <v>200000</v>
      </c>
      <c r="K34" s="200">
        <v>0</v>
      </c>
      <c r="L34" s="960" t="s">
        <v>294</v>
      </c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  <c r="AA34" s="207"/>
      <c r="AB34" s="207"/>
      <c r="AC34" s="207"/>
      <c r="AD34" s="207"/>
      <c r="AE34" s="207"/>
      <c r="AF34" s="207"/>
      <c r="AG34" s="207"/>
      <c r="AH34" s="207"/>
      <c r="AI34" s="207"/>
      <c r="AJ34" s="207"/>
      <c r="AK34" s="207"/>
      <c r="AL34" s="207"/>
      <c r="AM34" s="207"/>
      <c r="AN34" s="207"/>
      <c r="AO34" s="207"/>
      <c r="AP34" s="207"/>
      <c r="AQ34" s="207"/>
      <c r="AR34" s="207"/>
      <c r="AS34" s="207"/>
      <c r="AT34" s="207"/>
      <c r="AU34" s="207"/>
      <c r="AV34" s="207"/>
      <c r="AW34" s="207"/>
      <c r="AX34" s="207"/>
      <c r="AY34" s="207"/>
      <c r="AZ34" s="207"/>
      <c r="BA34" s="207"/>
      <c r="BB34" s="207"/>
      <c r="BC34" s="207"/>
      <c r="BD34" s="207"/>
      <c r="BE34" s="207"/>
      <c r="BF34" s="207"/>
      <c r="BG34" s="207"/>
      <c r="BH34" s="207"/>
      <c r="BI34" s="207"/>
      <c r="BJ34" s="207"/>
      <c r="BK34" s="207"/>
      <c r="BL34" s="207"/>
      <c r="BM34" s="207"/>
      <c r="BN34" s="207"/>
      <c r="BO34" s="207"/>
      <c r="BP34" s="207"/>
      <c r="BQ34" s="207"/>
      <c r="BR34" s="207"/>
      <c r="BS34" s="207"/>
      <c r="BT34" s="207"/>
      <c r="BU34" s="207"/>
      <c r="BV34" s="207"/>
      <c r="BW34" s="207"/>
      <c r="BX34" s="207"/>
      <c r="BY34" s="207"/>
      <c r="BZ34" s="207"/>
      <c r="CA34" s="207"/>
      <c r="CB34" s="207"/>
      <c r="CC34" s="207"/>
      <c r="CD34" s="207"/>
      <c r="CE34" s="207"/>
      <c r="CF34" s="207"/>
      <c r="CG34" s="207"/>
      <c r="CH34" s="207"/>
      <c r="CI34" s="207"/>
      <c r="CJ34" s="207"/>
      <c r="CK34" s="207"/>
      <c r="CL34" s="207"/>
      <c r="CM34" s="207"/>
      <c r="CN34" s="207"/>
      <c r="CO34" s="207"/>
      <c r="CP34" s="207"/>
      <c r="CQ34" s="207"/>
      <c r="CR34" s="207"/>
      <c r="CS34" s="207"/>
      <c r="CT34" s="207"/>
      <c r="CU34" s="207"/>
      <c r="CV34" s="207"/>
      <c r="CW34" s="207"/>
      <c r="CX34" s="207"/>
      <c r="CY34" s="207"/>
      <c r="CZ34" s="207"/>
      <c r="DA34" s="207"/>
      <c r="DB34" s="207"/>
      <c r="DC34" s="207"/>
      <c r="DD34" s="207"/>
      <c r="DE34" s="207"/>
      <c r="DF34" s="207"/>
      <c r="DG34" s="207"/>
      <c r="DH34" s="207"/>
      <c r="DI34" s="207"/>
      <c r="DJ34" s="207"/>
      <c r="DK34" s="207"/>
      <c r="DL34" s="207"/>
      <c r="DM34" s="207"/>
      <c r="DN34" s="207"/>
      <c r="DO34" s="207"/>
      <c r="DP34" s="207"/>
      <c r="DQ34" s="207"/>
      <c r="DR34" s="207"/>
      <c r="DS34" s="207"/>
      <c r="DT34" s="207"/>
      <c r="DU34" s="207"/>
      <c r="DV34" s="207"/>
      <c r="DW34" s="207"/>
      <c r="DX34" s="207"/>
      <c r="DY34" s="207"/>
      <c r="DZ34" s="207"/>
      <c r="EA34" s="207"/>
      <c r="EB34" s="207"/>
      <c r="EC34" s="207"/>
      <c r="ED34" s="207"/>
      <c r="EE34" s="207"/>
      <c r="EF34" s="207"/>
      <c r="EG34" s="207"/>
      <c r="EH34" s="207"/>
      <c r="EI34" s="207"/>
      <c r="EJ34" s="207"/>
      <c r="EK34" s="207"/>
      <c r="EL34" s="207"/>
      <c r="EM34" s="207"/>
      <c r="EN34" s="207"/>
      <c r="EO34" s="207"/>
      <c r="EP34" s="207"/>
      <c r="EQ34" s="207"/>
      <c r="ER34" s="207"/>
      <c r="ES34" s="207"/>
      <c r="ET34" s="207"/>
      <c r="EU34" s="207"/>
      <c r="EV34" s="207"/>
      <c r="EW34" s="207"/>
      <c r="EX34" s="207"/>
      <c r="EY34" s="207"/>
      <c r="EZ34" s="207"/>
      <c r="FA34" s="207"/>
      <c r="FB34" s="207"/>
      <c r="FC34" s="207"/>
      <c r="FD34" s="207"/>
      <c r="FE34" s="207"/>
      <c r="FF34" s="207"/>
      <c r="FG34" s="207"/>
      <c r="FH34" s="207"/>
      <c r="FI34" s="207"/>
      <c r="FJ34" s="207"/>
      <c r="FK34" s="207"/>
      <c r="FL34" s="207"/>
      <c r="FM34" s="207"/>
      <c r="FN34" s="207"/>
      <c r="FO34" s="207"/>
      <c r="FP34" s="207"/>
      <c r="FQ34" s="207"/>
      <c r="FR34" s="207"/>
      <c r="FS34" s="207"/>
      <c r="FT34" s="207"/>
      <c r="FU34" s="207"/>
      <c r="FV34" s="207"/>
      <c r="FW34" s="207"/>
      <c r="FX34" s="207"/>
      <c r="FY34" s="207"/>
      <c r="FZ34" s="207"/>
      <c r="GA34" s="207"/>
      <c r="GB34" s="207"/>
      <c r="GC34" s="207"/>
      <c r="GD34" s="207"/>
      <c r="GE34" s="207"/>
      <c r="GF34" s="207"/>
      <c r="GG34" s="207"/>
      <c r="GH34" s="207"/>
      <c r="GI34" s="207"/>
      <c r="GJ34" s="207"/>
      <c r="GK34" s="207"/>
      <c r="GL34" s="207"/>
      <c r="GM34" s="207"/>
      <c r="GN34" s="207"/>
      <c r="GO34" s="207"/>
      <c r="GP34" s="207"/>
      <c r="GQ34" s="207"/>
      <c r="GR34" s="207"/>
      <c r="GS34" s="207"/>
      <c r="GT34" s="207"/>
      <c r="GU34" s="207"/>
      <c r="GV34" s="207"/>
      <c r="GW34" s="207"/>
      <c r="GX34" s="207"/>
      <c r="GY34" s="207"/>
      <c r="GZ34" s="207"/>
      <c r="HA34" s="207"/>
      <c r="HB34" s="207"/>
      <c r="HC34" s="207"/>
      <c r="HD34" s="207"/>
      <c r="HE34" s="207"/>
      <c r="HF34" s="207"/>
      <c r="HG34" s="207"/>
      <c r="HH34" s="207"/>
      <c r="HI34" s="207"/>
      <c r="HJ34" s="207"/>
      <c r="HK34" s="207"/>
      <c r="HL34" s="207"/>
      <c r="HM34" s="207"/>
      <c r="HN34" s="207"/>
      <c r="HO34" s="207"/>
      <c r="HP34" s="207"/>
      <c r="HQ34" s="207"/>
      <c r="HR34" s="207"/>
      <c r="HS34" s="207"/>
      <c r="HT34" s="207"/>
      <c r="HU34" s="207"/>
      <c r="HV34" s="207"/>
      <c r="HW34" s="207"/>
      <c r="HX34" s="207"/>
      <c r="HY34" s="207"/>
      <c r="HZ34" s="207"/>
      <c r="IA34" s="207"/>
      <c r="IB34" s="207"/>
      <c r="IC34" s="207"/>
      <c r="ID34" s="207"/>
      <c r="IE34" s="207"/>
      <c r="IF34" s="207"/>
      <c r="IG34" s="207"/>
      <c r="IH34" s="207"/>
      <c r="II34" s="207"/>
      <c r="IJ34" s="207"/>
      <c r="IK34" s="207"/>
      <c r="IL34" s="207"/>
      <c r="IM34" s="207"/>
      <c r="IN34" s="207"/>
      <c r="IO34" s="207"/>
      <c r="IP34" s="207"/>
      <c r="IQ34" s="207"/>
      <c r="IR34" s="207"/>
      <c r="IS34" s="207"/>
      <c r="IT34" s="207"/>
      <c r="IU34" s="207"/>
      <c r="IV34" s="207"/>
    </row>
    <row r="35" spans="1:256" hidden="1">
      <c r="A35" s="955"/>
      <c r="B35" s="964"/>
      <c r="C35" s="964"/>
      <c r="D35" s="961"/>
      <c r="E35" s="955"/>
      <c r="F35" s="201" t="s">
        <v>1</v>
      </c>
      <c r="G35" s="200"/>
      <c r="H35" s="958"/>
      <c r="I35" s="199">
        <f>J35+K35</f>
        <v>0</v>
      </c>
      <c r="J35" s="200"/>
      <c r="K35" s="200"/>
      <c r="L35" s="961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  <c r="AA35" s="207"/>
      <c r="AB35" s="207"/>
      <c r="AC35" s="207"/>
      <c r="AD35" s="207"/>
      <c r="AE35" s="207"/>
      <c r="AF35" s="207"/>
      <c r="AG35" s="207"/>
      <c r="AH35" s="207"/>
      <c r="AI35" s="207"/>
      <c r="AJ35" s="207"/>
      <c r="AK35" s="207"/>
      <c r="AL35" s="207"/>
      <c r="AM35" s="207"/>
      <c r="AN35" s="207"/>
      <c r="AO35" s="207"/>
      <c r="AP35" s="207"/>
      <c r="AQ35" s="207"/>
      <c r="AR35" s="207"/>
      <c r="AS35" s="207"/>
      <c r="AT35" s="207"/>
      <c r="AU35" s="207"/>
      <c r="AV35" s="207"/>
      <c r="AW35" s="207"/>
      <c r="AX35" s="207"/>
      <c r="AY35" s="207"/>
      <c r="AZ35" s="207"/>
      <c r="BA35" s="207"/>
      <c r="BB35" s="207"/>
      <c r="BC35" s="207"/>
      <c r="BD35" s="207"/>
      <c r="BE35" s="207"/>
      <c r="BF35" s="207"/>
      <c r="BG35" s="207"/>
      <c r="BH35" s="207"/>
      <c r="BI35" s="207"/>
      <c r="BJ35" s="207"/>
      <c r="BK35" s="207"/>
      <c r="BL35" s="207"/>
      <c r="BM35" s="207"/>
      <c r="BN35" s="207"/>
      <c r="BO35" s="207"/>
      <c r="BP35" s="207"/>
      <c r="BQ35" s="207"/>
      <c r="BR35" s="207"/>
      <c r="BS35" s="207"/>
      <c r="BT35" s="207"/>
      <c r="BU35" s="207"/>
      <c r="BV35" s="207"/>
      <c r="BW35" s="207"/>
      <c r="BX35" s="207"/>
      <c r="BY35" s="207"/>
      <c r="BZ35" s="207"/>
      <c r="CA35" s="207"/>
      <c r="CB35" s="207"/>
      <c r="CC35" s="207"/>
      <c r="CD35" s="207"/>
      <c r="CE35" s="207"/>
      <c r="CF35" s="207"/>
      <c r="CG35" s="207"/>
      <c r="CH35" s="207"/>
      <c r="CI35" s="207"/>
      <c r="CJ35" s="207"/>
      <c r="CK35" s="207"/>
      <c r="CL35" s="207"/>
      <c r="CM35" s="207"/>
      <c r="CN35" s="207"/>
      <c r="CO35" s="207"/>
      <c r="CP35" s="207"/>
      <c r="CQ35" s="207"/>
      <c r="CR35" s="207"/>
      <c r="CS35" s="207"/>
      <c r="CT35" s="207"/>
      <c r="CU35" s="207"/>
      <c r="CV35" s="207"/>
      <c r="CW35" s="207"/>
      <c r="CX35" s="207"/>
      <c r="CY35" s="207"/>
      <c r="CZ35" s="207"/>
      <c r="DA35" s="207"/>
      <c r="DB35" s="207"/>
      <c r="DC35" s="207"/>
      <c r="DD35" s="207"/>
      <c r="DE35" s="207"/>
      <c r="DF35" s="207"/>
      <c r="DG35" s="207"/>
      <c r="DH35" s="207"/>
      <c r="DI35" s="207"/>
      <c r="DJ35" s="207"/>
      <c r="DK35" s="207"/>
      <c r="DL35" s="207"/>
      <c r="DM35" s="207"/>
      <c r="DN35" s="207"/>
      <c r="DO35" s="207"/>
      <c r="DP35" s="207"/>
      <c r="DQ35" s="207"/>
      <c r="DR35" s="207"/>
      <c r="DS35" s="207"/>
      <c r="DT35" s="207"/>
      <c r="DU35" s="207"/>
      <c r="DV35" s="207"/>
      <c r="DW35" s="207"/>
      <c r="DX35" s="207"/>
      <c r="DY35" s="207"/>
      <c r="DZ35" s="207"/>
      <c r="EA35" s="207"/>
      <c r="EB35" s="207"/>
      <c r="EC35" s="207"/>
      <c r="ED35" s="207"/>
      <c r="EE35" s="207"/>
      <c r="EF35" s="207"/>
      <c r="EG35" s="207"/>
      <c r="EH35" s="207"/>
      <c r="EI35" s="207"/>
      <c r="EJ35" s="207"/>
      <c r="EK35" s="207"/>
      <c r="EL35" s="207"/>
      <c r="EM35" s="207"/>
      <c r="EN35" s="207"/>
      <c r="EO35" s="207"/>
      <c r="EP35" s="207"/>
      <c r="EQ35" s="207"/>
      <c r="ER35" s="207"/>
      <c r="ES35" s="207"/>
      <c r="ET35" s="207"/>
      <c r="EU35" s="207"/>
      <c r="EV35" s="207"/>
      <c r="EW35" s="207"/>
      <c r="EX35" s="207"/>
      <c r="EY35" s="207"/>
      <c r="EZ35" s="207"/>
      <c r="FA35" s="207"/>
      <c r="FB35" s="207"/>
      <c r="FC35" s="207"/>
      <c r="FD35" s="207"/>
      <c r="FE35" s="207"/>
      <c r="FF35" s="207"/>
      <c r="FG35" s="207"/>
      <c r="FH35" s="207"/>
      <c r="FI35" s="207"/>
      <c r="FJ35" s="207"/>
      <c r="FK35" s="207"/>
      <c r="FL35" s="207"/>
      <c r="FM35" s="207"/>
      <c r="FN35" s="207"/>
      <c r="FO35" s="207"/>
      <c r="FP35" s="207"/>
      <c r="FQ35" s="207"/>
      <c r="FR35" s="207"/>
      <c r="FS35" s="207"/>
      <c r="FT35" s="207"/>
      <c r="FU35" s="207"/>
      <c r="FV35" s="207"/>
      <c r="FW35" s="207"/>
      <c r="FX35" s="207"/>
      <c r="FY35" s="207"/>
      <c r="FZ35" s="207"/>
      <c r="GA35" s="207"/>
      <c r="GB35" s="207"/>
      <c r="GC35" s="207"/>
      <c r="GD35" s="207"/>
      <c r="GE35" s="207"/>
      <c r="GF35" s="207"/>
      <c r="GG35" s="207"/>
      <c r="GH35" s="207"/>
      <c r="GI35" s="207"/>
      <c r="GJ35" s="207"/>
      <c r="GK35" s="207"/>
      <c r="GL35" s="207"/>
      <c r="GM35" s="207"/>
      <c r="GN35" s="207"/>
      <c r="GO35" s="207"/>
      <c r="GP35" s="207"/>
      <c r="GQ35" s="207"/>
      <c r="GR35" s="207"/>
      <c r="GS35" s="207"/>
      <c r="GT35" s="207"/>
      <c r="GU35" s="207"/>
      <c r="GV35" s="207"/>
      <c r="GW35" s="207"/>
      <c r="GX35" s="207"/>
      <c r="GY35" s="207"/>
      <c r="GZ35" s="207"/>
      <c r="HA35" s="207"/>
      <c r="HB35" s="207"/>
      <c r="HC35" s="207"/>
      <c r="HD35" s="207"/>
      <c r="HE35" s="207"/>
      <c r="HF35" s="207"/>
      <c r="HG35" s="207"/>
      <c r="HH35" s="207"/>
      <c r="HI35" s="207"/>
      <c r="HJ35" s="207"/>
      <c r="HK35" s="207"/>
      <c r="HL35" s="207"/>
      <c r="HM35" s="207"/>
      <c r="HN35" s="207"/>
      <c r="HO35" s="207"/>
      <c r="HP35" s="207"/>
      <c r="HQ35" s="207"/>
      <c r="HR35" s="207"/>
      <c r="HS35" s="207"/>
      <c r="HT35" s="207"/>
      <c r="HU35" s="207"/>
      <c r="HV35" s="207"/>
      <c r="HW35" s="207"/>
      <c r="HX35" s="207"/>
      <c r="HY35" s="207"/>
      <c r="HZ35" s="207"/>
      <c r="IA35" s="207"/>
      <c r="IB35" s="207"/>
      <c r="IC35" s="207"/>
      <c r="ID35" s="207"/>
      <c r="IE35" s="207"/>
      <c r="IF35" s="207"/>
      <c r="IG35" s="207"/>
      <c r="IH35" s="207"/>
      <c r="II35" s="207"/>
      <c r="IJ35" s="207"/>
      <c r="IK35" s="207"/>
      <c r="IL35" s="207"/>
      <c r="IM35" s="207"/>
      <c r="IN35" s="207"/>
      <c r="IO35" s="207"/>
      <c r="IP35" s="207"/>
      <c r="IQ35" s="207"/>
      <c r="IR35" s="207"/>
      <c r="IS35" s="207"/>
      <c r="IT35" s="207"/>
      <c r="IU35" s="207"/>
      <c r="IV35" s="207"/>
    </row>
    <row r="36" spans="1:256" hidden="1">
      <c r="A36" s="956"/>
      <c r="B36" s="965"/>
      <c r="C36" s="965"/>
      <c r="D36" s="962"/>
      <c r="E36" s="956"/>
      <c r="F36" s="201" t="s">
        <v>2</v>
      </c>
      <c r="G36" s="200">
        <f>G34+G35</f>
        <v>200000</v>
      </c>
      <c r="H36" s="959"/>
      <c r="I36" s="199">
        <f>I34+I35</f>
        <v>200000</v>
      </c>
      <c r="J36" s="199">
        <f>J34+J35</f>
        <v>200000</v>
      </c>
      <c r="K36" s="199">
        <f>K34+K35</f>
        <v>0</v>
      </c>
      <c r="L36" s="962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  <c r="AA36" s="207"/>
      <c r="AB36" s="207"/>
      <c r="AC36" s="207"/>
      <c r="AD36" s="207"/>
      <c r="AE36" s="207"/>
      <c r="AF36" s="207"/>
      <c r="AG36" s="207"/>
      <c r="AH36" s="207"/>
      <c r="AI36" s="207"/>
      <c r="AJ36" s="207"/>
      <c r="AK36" s="207"/>
      <c r="AL36" s="207"/>
      <c r="AM36" s="207"/>
      <c r="AN36" s="207"/>
      <c r="AO36" s="207"/>
      <c r="AP36" s="207"/>
      <c r="AQ36" s="207"/>
      <c r="AR36" s="207"/>
      <c r="AS36" s="207"/>
      <c r="AT36" s="207"/>
      <c r="AU36" s="207"/>
      <c r="AV36" s="207"/>
      <c r="AW36" s="207"/>
      <c r="AX36" s="207"/>
      <c r="AY36" s="207"/>
      <c r="AZ36" s="207"/>
      <c r="BA36" s="207"/>
      <c r="BB36" s="207"/>
      <c r="BC36" s="207"/>
      <c r="BD36" s="207"/>
      <c r="BE36" s="207"/>
      <c r="BF36" s="207"/>
      <c r="BG36" s="207"/>
      <c r="BH36" s="207"/>
      <c r="BI36" s="207"/>
      <c r="BJ36" s="207"/>
      <c r="BK36" s="207"/>
      <c r="BL36" s="207"/>
      <c r="BM36" s="207"/>
      <c r="BN36" s="207"/>
      <c r="BO36" s="207"/>
      <c r="BP36" s="207"/>
      <c r="BQ36" s="207"/>
      <c r="BR36" s="207"/>
      <c r="BS36" s="207"/>
      <c r="BT36" s="207"/>
      <c r="BU36" s="207"/>
      <c r="BV36" s="207"/>
      <c r="BW36" s="207"/>
      <c r="BX36" s="207"/>
      <c r="BY36" s="207"/>
      <c r="BZ36" s="207"/>
      <c r="CA36" s="207"/>
      <c r="CB36" s="207"/>
      <c r="CC36" s="207"/>
      <c r="CD36" s="207"/>
      <c r="CE36" s="207"/>
      <c r="CF36" s="207"/>
      <c r="CG36" s="207"/>
      <c r="CH36" s="207"/>
      <c r="CI36" s="207"/>
      <c r="CJ36" s="207"/>
      <c r="CK36" s="207"/>
      <c r="CL36" s="207"/>
      <c r="CM36" s="207"/>
      <c r="CN36" s="207"/>
      <c r="CO36" s="207"/>
      <c r="CP36" s="207"/>
      <c r="CQ36" s="207"/>
      <c r="CR36" s="207"/>
      <c r="CS36" s="207"/>
      <c r="CT36" s="207"/>
      <c r="CU36" s="207"/>
      <c r="CV36" s="207"/>
      <c r="CW36" s="207"/>
      <c r="CX36" s="207"/>
      <c r="CY36" s="207"/>
      <c r="CZ36" s="207"/>
      <c r="DA36" s="207"/>
      <c r="DB36" s="207"/>
      <c r="DC36" s="207"/>
      <c r="DD36" s="207"/>
      <c r="DE36" s="207"/>
      <c r="DF36" s="207"/>
      <c r="DG36" s="207"/>
      <c r="DH36" s="207"/>
      <c r="DI36" s="207"/>
      <c r="DJ36" s="207"/>
      <c r="DK36" s="207"/>
      <c r="DL36" s="207"/>
      <c r="DM36" s="207"/>
      <c r="DN36" s="207"/>
      <c r="DO36" s="207"/>
      <c r="DP36" s="207"/>
      <c r="DQ36" s="207"/>
      <c r="DR36" s="207"/>
      <c r="DS36" s="207"/>
      <c r="DT36" s="207"/>
      <c r="DU36" s="207"/>
      <c r="DV36" s="207"/>
      <c r="DW36" s="207"/>
      <c r="DX36" s="207"/>
      <c r="DY36" s="207"/>
      <c r="DZ36" s="207"/>
      <c r="EA36" s="207"/>
      <c r="EB36" s="207"/>
      <c r="EC36" s="207"/>
      <c r="ED36" s="207"/>
      <c r="EE36" s="207"/>
      <c r="EF36" s="207"/>
      <c r="EG36" s="207"/>
      <c r="EH36" s="207"/>
      <c r="EI36" s="207"/>
      <c r="EJ36" s="207"/>
      <c r="EK36" s="207"/>
      <c r="EL36" s="207"/>
      <c r="EM36" s="207"/>
      <c r="EN36" s="207"/>
      <c r="EO36" s="207"/>
      <c r="EP36" s="207"/>
      <c r="EQ36" s="207"/>
      <c r="ER36" s="207"/>
      <c r="ES36" s="207"/>
      <c r="ET36" s="207"/>
      <c r="EU36" s="207"/>
      <c r="EV36" s="207"/>
      <c r="EW36" s="207"/>
      <c r="EX36" s="207"/>
      <c r="EY36" s="207"/>
      <c r="EZ36" s="207"/>
      <c r="FA36" s="207"/>
      <c r="FB36" s="207"/>
      <c r="FC36" s="207"/>
      <c r="FD36" s="207"/>
      <c r="FE36" s="207"/>
      <c r="FF36" s="207"/>
      <c r="FG36" s="207"/>
      <c r="FH36" s="207"/>
      <c r="FI36" s="207"/>
      <c r="FJ36" s="207"/>
      <c r="FK36" s="207"/>
      <c r="FL36" s="207"/>
      <c r="FM36" s="207"/>
      <c r="FN36" s="207"/>
      <c r="FO36" s="207"/>
      <c r="FP36" s="207"/>
      <c r="FQ36" s="207"/>
      <c r="FR36" s="207"/>
      <c r="FS36" s="207"/>
      <c r="FT36" s="207"/>
      <c r="FU36" s="207"/>
      <c r="FV36" s="207"/>
      <c r="FW36" s="207"/>
      <c r="FX36" s="207"/>
      <c r="FY36" s="207"/>
      <c r="FZ36" s="207"/>
      <c r="GA36" s="207"/>
      <c r="GB36" s="207"/>
      <c r="GC36" s="207"/>
      <c r="GD36" s="207"/>
      <c r="GE36" s="207"/>
      <c r="GF36" s="207"/>
      <c r="GG36" s="207"/>
      <c r="GH36" s="207"/>
      <c r="GI36" s="207"/>
      <c r="GJ36" s="207"/>
      <c r="GK36" s="207"/>
      <c r="GL36" s="207"/>
      <c r="GM36" s="207"/>
      <c r="GN36" s="207"/>
      <c r="GO36" s="207"/>
      <c r="GP36" s="207"/>
      <c r="GQ36" s="207"/>
      <c r="GR36" s="207"/>
      <c r="GS36" s="207"/>
      <c r="GT36" s="207"/>
      <c r="GU36" s="207"/>
      <c r="GV36" s="207"/>
      <c r="GW36" s="207"/>
      <c r="GX36" s="207"/>
      <c r="GY36" s="207"/>
      <c r="GZ36" s="207"/>
      <c r="HA36" s="207"/>
      <c r="HB36" s="207"/>
      <c r="HC36" s="207"/>
      <c r="HD36" s="207"/>
      <c r="HE36" s="207"/>
      <c r="HF36" s="207"/>
      <c r="HG36" s="207"/>
      <c r="HH36" s="207"/>
      <c r="HI36" s="207"/>
      <c r="HJ36" s="207"/>
      <c r="HK36" s="207"/>
      <c r="HL36" s="207"/>
      <c r="HM36" s="207"/>
      <c r="HN36" s="207"/>
      <c r="HO36" s="207"/>
      <c r="HP36" s="207"/>
      <c r="HQ36" s="207"/>
      <c r="HR36" s="207"/>
      <c r="HS36" s="207"/>
      <c r="HT36" s="207"/>
      <c r="HU36" s="207"/>
      <c r="HV36" s="207"/>
      <c r="HW36" s="207"/>
      <c r="HX36" s="207"/>
      <c r="HY36" s="207"/>
      <c r="HZ36" s="207"/>
      <c r="IA36" s="207"/>
      <c r="IB36" s="207"/>
      <c r="IC36" s="207"/>
      <c r="ID36" s="207"/>
      <c r="IE36" s="207"/>
      <c r="IF36" s="207"/>
      <c r="IG36" s="207"/>
      <c r="IH36" s="207"/>
      <c r="II36" s="207"/>
      <c r="IJ36" s="207"/>
      <c r="IK36" s="207"/>
      <c r="IL36" s="207"/>
      <c r="IM36" s="207"/>
      <c r="IN36" s="207"/>
      <c r="IO36" s="207"/>
      <c r="IP36" s="207"/>
      <c r="IQ36" s="207"/>
      <c r="IR36" s="207"/>
      <c r="IS36" s="207"/>
      <c r="IT36" s="207"/>
      <c r="IU36" s="207"/>
      <c r="IV36" s="207"/>
    </row>
    <row r="37" spans="1:256">
      <c r="A37" s="954">
        <v>1</v>
      </c>
      <c r="B37" s="963"/>
      <c r="C37" s="963" t="s">
        <v>325</v>
      </c>
      <c r="D37" s="960" t="s">
        <v>478</v>
      </c>
      <c r="E37" s="954">
        <v>2023</v>
      </c>
      <c r="F37" s="201" t="s">
        <v>0</v>
      </c>
      <c r="G37" s="199">
        <v>25000000</v>
      </c>
      <c r="H37" s="957" t="s">
        <v>244</v>
      </c>
      <c r="I37" s="199">
        <f>J37+K37</f>
        <v>25000000</v>
      </c>
      <c r="J37" s="199">
        <v>25000000</v>
      </c>
      <c r="K37" s="199">
        <v>0</v>
      </c>
      <c r="L37" s="960" t="s">
        <v>454</v>
      </c>
    </row>
    <row r="38" spans="1:256">
      <c r="A38" s="955"/>
      <c r="B38" s="964"/>
      <c r="C38" s="964"/>
      <c r="D38" s="961"/>
      <c r="E38" s="955"/>
      <c r="F38" s="201" t="s">
        <v>1</v>
      </c>
      <c r="G38" s="199">
        <v>1605165</v>
      </c>
      <c r="H38" s="958"/>
      <c r="I38" s="199">
        <f>J38+K38</f>
        <v>1605165</v>
      </c>
      <c r="J38" s="199">
        <v>1605165</v>
      </c>
      <c r="K38" s="199"/>
      <c r="L38" s="961"/>
    </row>
    <row r="39" spans="1:256">
      <c r="A39" s="956"/>
      <c r="B39" s="965"/>
      <c r="C39" s="965"/>
      <c r="D39" s="962"/>
      <c r="E39" s="956"/>
      <c r="F39" s="201" t="s">
        <v>2</v>
      </c>
      <c r="G39" s="199">
        <f>G37+G38</f>
        <v>26605165</v>
      </c>
      <c r="H39" s="959"/>
      <c r="I39" s="199">
        <f>I37+I38</f>
        <v>26605165</v>
      </c>
      <c r="J39" s="199">
        <f>J37+J38</f>
        <v>26605165</v>
      </c>
      <c r="K39" s="199">
        <f>K37+K38</f>
        <v>0</v>
      </c>
      <c r="L39" s="962"/>
    </row>
    <row r="40" spans="1:256" hidden="1">
      <c r="A40" s="954">
        <v>4</v>
      </c>
      <c r="B40" s="963"/>
      <c r="C40" s="963" t="s">
        <v>325</v>
      </c>
      <c r="D40" s="960" t="s">
        <v>477</v>
      </c>
      <c r="E40" s="954">
        <v>2023</v>
      </c>
      <c r="F40" s="201" t="s">
        <v>0</v>
      </c>
      <c r="G40" s="199">
        <v>3000000</v>
      </c>
      <c r="H40" s="957" t="s">
        <v>244</v>
      </c>
      <c r="I40" s="199">
        <f>J40+K40</f>
        <v>3000000</v>
      </c>
      <c r="J40" s="199">
        <v>3000000</v>
      </c>
      <c r="K40" s="199">
        <v>0</v>
      </c>
      <c r="L40" s="960" t="s">
        <v>454</v>
      </c>
    </row>
    <row r="41" spans="1:256" hidden="1">
      <c r="A41" s="955"/>
      <c r="B41" s="964"/>
      <c r="C41" s="964"/>
      <c r="D41" s="961"/>
      <c r="E41" s="955"/>
      <c r="F41" s="201" t="s">
        <v>1</v>
      </c>
      <c r="G41" s="199"/>
      <c r="H41" s="958"/>
      <c r="I41" s="199">
        <f>J41+K41</f>
        <v>0</v>
      </c>
      <c r="J41" s="199"/>
      <c r="K41" s="199"/>
      <c r="L41" s="961"/>
    </row>
    <row r="42" spans="1:256" hidden="1">
      <c r="A42" s="956"/>
      <c r="B42" s="965"/>
      <c r="C42" s="965"/>
      <c r="D42" s="962"/>
      <c r="E42" s="956"/>
      <c r="F42" s="201" t="s">
        <v>2</v>
      </c>
      <c r="G42" s="199">
        <f>G40+G41</f>
        <v>3000000</v>
      </c>
      <c r="H42" s="959"/>
      <c r="I42" s="199">
        <f>I40+I41</f>
        <v>3000000</v>
      </c>
      <c r="J42" s="199">
        <f>J40+J41</f>
        <v>3000000</v>
      </c>
      <c r="K42" s="199">
        <f>K40+K41</f>
        <v>0</v>
      </c>
      <c r="L42" s="962"/>
    </row>
    <row r="43" spans="1:256" hidden="1">
      <c r="A43" s="954">
        <v>2</v>
      </c>
      <c r="B43" s="963"/>
      <c r="C43" s="963" t="s">
        <v>325</v>
      </c>
      <c r="D43" s="960" t="s">
        <v>476</v>
      </c>
      <c r="E43" s="954">
        <v>2023</v>
      </c>
      <c r="F43" s="201" t="s">
        <v>0</v>
      </c>
      <c r="G43" s="199">
        <v>0</v>
      </c>
      <c r="H43" s="957" t="s">
        <v>244</v>
      </c>
      <c r="I43" s="199">
        <f>J43+K43</f>
        <v>0</v>
      </c>
      <c r="J43" s="199">
        <v>0</v>
      </c>
      <c r="K43" s="199">
        <v>0</v>
      </c>
      <c r="L43" s="960" t="s">
        <v>454</v>
      </c>
    </row>
    <row r="44" spans="1:256" hidden="1">
      <c r="A44" s="955"/>
      <c r="B44" s="964"/>
      <c r="C44" s="964"/>
      <c r="D44" s="961"/>
      <c r="E44" s="955"/>
      <c r="F44" s="201" t="s">
        <v>1</v>
      </c>
      <c r="G44" s="199"/>
      <c r="H44" s="958"/>
      <c r="I44" s="199">
        <f>J44+K44</f>
        <v>0</v>
      </c>
      <c r="J44" s="199"/>
      <c r="K44" s="199"/>
      <c r="L44" s="961"/>
    </row>
    <row r="45" spans="1:256" hidden="1">
      <c r="A45" s="956"/>
      <c r="B45" s="965"/>
      <c r="C45" s="965"/>
      <c r="D45" s="962"/>
      <c r="E45" s="956"/>
      <c r="F45" s="201" t="s">
        <v>2</v>
      </c>
      <c r="G45" s="199">
        <f>G43+G44</f>
        <v>0</v>
      </c>
      <c r="H45" s="959"/>
      <c r="I45" s="199">
        <f>I43+I44</f>
        <v>0</v>
      </c>
      <c r="J45" s="199">
        <f>J43+J44</f>
        <v>0</v>
      </c>
      <c r="K45" s="199">
        <f>K43+K44</f>
        <v>0</v>
      </c>
      <c r="L45" s="962"/>
    </row>
    <row r="46" spans="1:256">
      <c r="A46" s="954">
        <v>2</v>
      </c>
      <c r="B46" s="963"/>
      <c r="C46" s="963" t="s">
        <v>325</v>
      </c>
      <c r="D46" s="960" t="s">
        <v>475</v>
      </c>
      <c r="E46" s="954">
        <v>2023</v>
      </c>
      <c r="F46" s="201" t="s">
        <v>0</v>
      </c>
      <c r="G46" s="199">
        <v>37000000</v>
      </c>
      <c r="H46" s="957" t="s">
        <v>244</v>
      </c>
      <c r="I46" s="199">
        <f>J46+K46</f>
        <v>37000000</v>
      </c>
      <c r="J46" s="199">
        <v>37000000</v>
      </c>
      <c r="K46" s="199">
        <v>0</v>
      </c>
      <c r="L46" s="960" t="s">
        <v>454</v>
      </c>
    </row>
    <row r="47" spans="1:256">
      <c r="A47" s="955"/>
      <c r="B47" s="964"/>
      <c r="C47" s="964"/>
      <c r="D47" s="961"/>
      <c r="E47" s="955"/>
      <c r="F47" s="201" t="s">
        <v>1</v>
      </c>
      <c r="G47" s="199">
        <v>5000000</v>
      </c>
      <c r="H47" s="958"/>
      <c r="I47" s="199">
        <f>J47+K47</f>
        <v>5000000</v>
      </c>
      <c r="J47" s="199">
        <v>5000000</v>
      </c>
      <c r="K47" s="199"/>
      <c r="L47" s="961"/>
    </row>
    <row r="48" spans="1:256">
      <c r="A48" s="956"/>
      <c r="B48" s="965"/>
      <c r="C48" s="965"/>
      <c r="D48" s="962"/>
      <c r="E48" s="956"/>
      <c r="F48" s="201" t="s">
        <v>2</v>
      </c>
      <c r="G48" s="199">
        <f>G46+G47</f>
        <v>42000000</v>
      </c>
      <c r="H48" s="959"/>
      <c r="I48" s="199">
        <f>I46+I47</f>
        <v>42000000</v>
      </c>
      <c r="J48" s="199">
        <f>J46+J47</f>
        <v>42000000</v>
      </c>
      <c r="K48" s="199">
        <f>K46+K47</f>
        <v>0</v>
      </c>
      <c r="L48" s="962"/>
    </row>
    <row r="49" spans="1:14">
      <c r="A49" s="954">
        <v>3</v>
      </c>
      <c r="B49" s="963"/>
      <c r="C49" s="963" t="s">
        <v>325</v>
      </c>
      <c r="D49" s="960" t="s">
        <v>474</v>
      </c>
      <c r="E49" s="954">
        <v>2023</v>
      </c>
      <c r="F49" s="201" t="s">
        <v>0</v>
      </c>
      <c r="G49" s="199">
        <v>46000000</v>
      </c>
      <c r="H49" s="957" t="s">
        <v>244</v>
      </c>
      <c r="I49" s="199">
        <f>J49+K49</f>
        <v>46000000</v>
      </c>
      <c r="J49" s="199">
        <v>46000000</v>
      </c>
      <c r="K49" s="199">
        <v>0</v>
      </c>
      <c r="L49" s="960" t="s">
        <v>454</v>
      </c>
    </row>
    <row r="50" spans="1:14">
      <c r="A50" s="955"/>
      <c r="B50" s="964"/>
      <c r="C50" s="964"/>
      <c r="D50" s="961"/>
      <c r="E50" s="955"/>
      <c r="F50" s="201" t="s">
        <v>1</v>
      </c>
      <c r="G50" s="199">
        <v>3000000</v>
      </c>
      <c r="H50" s="958"/>
      <c r="I50" s="199">
        <f>J50+K50</f>
        <v>3000000</v>
      </c>
      <c r="J50" s="199">
        <v>3000000</v>
      </c>
      <c r="K50" s="199"/>
      <c r="L50" s="961"/>
    </row>
    <row r="51" spans="1:14">
      <c r="A51" s="956"/>
      <c r="B51" s="965"/>
      <c r="C51" s="965"/>
      <c r="D51" s="962"/>
      <c r="E51" s="956"/>
      <c r="F51" s="201" t="s">
        <v>2</v>
      </c>
      <c r="G51" s="199">
        <f>G49+G50</f>
        <v>49000000</v>
      </c>
      <c r="H51" s="959"/>
      <c r="I51" s="199">
        <f>I49+I50</f>
        <v>49000000</v>
      </c>
      <c r="J51" s="199">
        <f>J49+J50</f>
        <v>49000000</v>
      </c>
      <c r="K51" s="199">
        <f>K49+K50</f>
        <v>0</v>
      </c>
      <c r="L51" s="962"/>
      <c r="N51" s="205"/>
    </row>
    <row r="52" spans="1:14">
      <c r="A52" s="954">
        <v>4</v>
      </c>
      <c r="B52" s="963"/>
      <c r="C52" s="963" t="s">
        <v>325</v>
      </c>
      <c r="D52" s="960" t="s">
        <v>379</v>
      </c>
      <c r="E52" s="954">
        <v>2023</v>
      </c>
      <c r="F52" s="201" t="s">
        <v>0</v>
      </c>
      <c r="G52" s="199">
        <v>3000000</v>
      </c>
      <c r="H52" s="957" t="s">
        <v>244</v>
      </c>
      <c r="I52" s="199">
        <f>J52+K52</f>
        <v>3000000</v>
      </c>
      <c r="J52" s="199">
        <v>3000000</v>
      </c>
      <c r="K52" s="199">
        <v>0</v>
      </c>
      <c r="L52" s="960" t="s">
        <v>454</v>
      </c>
    </row>
    <row r="53" spans="1:14">
      <c r="A53" s="955"/>
      <c r="B53" s="964"/>
      <c r="C53" s="964"/>
      <c r="D53" s="961"/>
      <c r="E53" s="955"/>
      <c r="F53" s="201" t="s">
        <v>1</v>
      </c>
      <c r="G53" s="199">
        <v>-50000</v>
      </c>
      <c r="H53" s="958"/>
      <c r="I53" s="199">
        <f>J53+K53</f>
        <v>-50000</v>
      </c>
      <c r="J53" s="199">
        <v>-50000</v>
      </c>
      <c r="K53" s="199"/>
      <c r="L53" s="961"/>
    </row>
    <row r="54" spans="1:14">
      <c r="A54" s="956"/>
      <c r="B54" s="965"/>
      <c r="C54" s="965"/>
      <c r="D54" s="962"/>
      <c r="E54" s="956"/>
      <c r="F54" s="201" t="s">
        <v>2</v>
      </c>
      <c r="G54" s="199">
        <f>G52+G53</f>
        <v>2950000</v>
      </c>
      <c r="H54" s="959"/>
      <c r="I54" s="199">
        <f>I52+I53</f>
        <v>2950000</v>
      </c>
      <c r="J54" s="199">
        <f>J52+J53</f>
        <v>2950000</v>
      </c>
      <c r="K54" s="199">
        <f>K52+K53</f>
        <v>0</v>
      </c>
      <c r="L54" s="962"/>
    </row>
    <row r="55" spans="1:14" hidden="1">
      <c r="A55" s="954">
        <v>9</v>
      </c>
      <c r="B55" s="963"/>
      <c r="C55" s="963" t="s">
        <v>325</v>
      </c>
      <c r="D55" s="960" t="s">
        <v>473</v>
      </c>
      <c r="E55" s="954">
        <v>2023</v>
      </c>
      <c r="F55" s="201" t="s">
        <v>0</v>
      </c>
      <c r="G55" s="199">
        <v>1000000</v>
      </c>
      <c r="H55" s="957" t="s">
        <v>244</v>
      </c>
      <c r="I55" s="199">
        <f>J55+K55</f>
        <v>1000000</v>
      </c>
      <c r="J55" s="199">
        <v>1000000</v>
      </c>
      <c r="K55" s="199">
        <v>0</v>
      </c>
      <c r="L55" s="960" t="s">
        <v>454</v>
      </c>
    </row>
    <row r="56" spans="1:14" hidden="1">
      <c r="A56" s="955"/>
      <c r="B56" s="964"/>
      <c r="C56" s="964"/>
      <c r="D56" s="961"/>
      <c r="E56" s="955"/>
      <c r="F56" s="201" t="s">
        <v>1</v>
      </c>
      <c r="G56" s="199"/>
      <c r="H56" s="958"/>
      <c r="I56" s="199">
        <f>J56+K56</f>
        <v>0</v>
      </c>
      <c r="J56" s="199"/>
      <c r="K56" s="199"/>
      <c r="L56" s="961"/>
    </row>
    <row r="57" spans="1:14" hidden="1">
      <c r="A57" s="956"/>
      <c r="B57" s="965"/>
      <c r="C57" s="965"/>
      <c r="D57" s="962"/>
      <c r="E57" s="956"/>
      <c r="F57" s="201" t="s">
        <v>2</v>
      </c>
      <c r="G57" s="199">
        <f>G55+G56</f>
        <v>1000000</v>
      </c>
      <c r="H57" s="959"/>
      <c r="I57" s="199">
        <f>I55+I56</f>
        <v>1000000</v>
      </c>
      <c r="J57" s="199">
        <f>J55+J56</f>
        <v>1000000</v>
      </c>
      <c r="K57" s="199">
        <f>K55+K56</f>
        <v>0</v>
      </c>
      <c r="L57" s="962"/>
    </row>
    <row r="58" spans="1:14" hidden="1">
      <c r="A58" s="954">
        <v>10</v>
      </c>
      <c r="B58" s="963"/>
      <c r="C58" s="963" t="s">
        <v>325</v>
      </c>
      <c r="D58" s="960" t="s">
        <v>472</v>
      </c>
      <c r="E58" s="954">
        <v>2023</v>
      </c>
      <c r="F58" s="201" t="s">
        <v>0</v>
      </c>
      <c r="G58" s="199">
        <v>1000000</v>
      </c>
      <c r="H58" s="957" t="s">
        <v>244</v>
      </c>
      <c r="I58" s="199">
        <f>J58+K58</f>
        <v>1000000</v>
      </c>
      <c r="J58" s="199">
        <v>1000000</v>
      </c>
      <c r="K58" s="199">
        <v>0</v>
      </c>
      <c r="L58" s="1001" t="s">
        <v>454</v>
      </c>
    </row>
    <row r="59" spans="1:14" hidden="1">
      <c r="A59" s="955"/>
      <c r="B59" s="964"/>
      <c r="C59" s="964"/>
      <c r="D59" s="961"/>
      <c r="E59" s="955"/>
      <c r="F59" s="201" t="s">
        <v>1</v>
      </c>
      <c r="G59" s="199"/>
      <c r="H59" s="958"/>
      <c r="I59" s="199">
        <f>J59+K59</f>
        <v>0</v>
      </c>
      <c r="J59" s="199"/>
      <c r="K59" s="199"/>
      <c r="L59" s="1002"/>
    </row>
    <row r="60" spans="1:14" hidden="1">
      <c r="A60" s="956"/>
      <c r="B60" s="965"/>
      <c r="C60" s="965"/>
      <c r="D60" s="962"/>
      <c r="E60" s="956"/>
      <c r="F60" s="201" t="s">
        <v>2</v>
      </c>
      <c r="G60" s="199">
        <f>G58+G59</f>
        <v>1000000</v>
      </c>
      <c r="H60" s="959"/>
      <c r="I60" s="199">
        <f>I58+I59</f>
        <v>1000000</v>
      </c>
      <c r="J60" s="199">
        <f>J58+J59</f>
        <v>1000000</v>
      </c>
      <c r="K60" s="199">
        <f>K58+K59</f>
        <v>0</v>
      </c>
      <c r="L60" s="1003"/>
    </row>
    <row r="61" spans="1:14" hidden="1">
      <c r="A61" s="954">
        <v>5</v>
      </c>
      <c r="B61" s="963"/>
      <c r="C61" s="963" t="s">
        <v>325</v>
      </c>
      <c r="D61" s="960" t="s">
        <v>471</v>
      </c>
      <c r="E61" s="954">
        <v>2023</v>
      </c>
      <c r="F61" s="201" t="s">
        <v>0</v>
      </c>
      <c r="G61" s="199">
        <v>14500000</v>
      </c>
      <c r="H61" s="957" t="s">
        <v>244</v>
      </c>
      <c r="I61" s="199">
        <f>J61+K61</f>
        <v>14500000</v>
      </c>
      <c r="J61" s="199">
        <v>14500000</v>
      </c>
      <c r="K61" s="199">
        <v>0</v>
      </c>
      <c r="L61" s="1001" t="s">
        <v>454</v>
      </c>
    </row>
    <row r="62" spans="1:14" hidden="1">
      <c r="A62" s="955"/>
      <c r="B62" s="964"/>
      <c r="C62" s="964"/>
      <c r="D62" s="961"/>
      <c r="E62" s="955"/>
      <c r="F62" s="201" t="s">
        <v>1</v>
      </c>
      <c r="G62" s="199"/>
      <c r="H62" s="958"/>
      <c r="I62" s="199">
        <f>J62+K62</f>
        <v>0</v>
      </c>
      <c r="J62" s="199"/>
      <c r="K62" s="199"/>
      <c r="L62" s="1002"/>
    </row>
    <row r="63" spans="1:14" hidden="1">
      <c r="A63" s="956"/>
      <c r="B63" s="965"/>
      <c r="C63" s="965"/>
      <c r="D63" s="962"/>
      <c r="E63" s="956"/>
      <c r="F63" s="201" t="s">
        <v>2</v>
      </c>
      <c r="G63" s="199">
        <f>G61+G62</f>
        <v>14500000</v>
      </c>
      <c r="H63" s="959"/>
      <c r="I63" s="199">
        <f>I61+I62</f>
        <v>14500000</v>
      </c>
      <c r="J63" s="199">
        <f>J61+J62</f>
        <v>14500000</v>
      </c>
      <c r="K63" s="199">
        <f>K61+K62</f>
        <v>0</v>
      </c>
      <c r="L63" s="1003"/>
    </row>
    <row r="64" spans="1:14" hidden="1">
      <c r="A64" s="954">
        <v>6</v>
      </c>
      <c r="B64" s="963"/>
      <c r="C64" s="963" t="s">
        <v>320</v>
      </c>
      <c r="D64" s="960" t="s">
        <v>470</v>
      </c>
      <c r="E64" s="954">
        <v>2023</v>
      </c>
      <c r="F64" s="201" t="s">
        <v>0</v>
      </c>
      <c r="G64" s="199">
        <v>71000</v>
      </c>
      <c r="H64" s="957" t="s">
        <v>244</v>
      </c>
      <c r="I64" s="199">
        <f>J64+K64</f>
        <v>71000</v>
      </c>
      <c r="J64" s="199">
        <v>71000</v>
      </c>
      <c r="K64" s="199">
        <v>0</v>
      </c>
      <c r="L64" s="960" t="s">
        <v>294</v>
      </c>
    </row>
    <row r="65" spans="1:12" hidden="1">
      <c r="A65" s="955"/>
      <c r="B65" s="964"/>
      <c r="C65" s="964"/>
      <c r="D65" s="961"/>
      <c r="E65" s="955"/>
      <c r="F65" s="201" t="s">
        <v>1</v>
      </c>
      <c r="G65" s="199"/>
      <c r="H65" s="958"/>
      <c r="I65" s="199">
        <f>J65+K65</f>
        <v>0</v>
      </c>
      <c r="J65" s="199"/>
      <c r="K65" s="199"/>
      <c r="L65" s="961"/>
    </row>
    <row r="66" spans="1:12" hidden="1">
      <c r="A66" s="956"/>
      <c r="B66" s="965"/>
      <c r="C66" s="965"/>
      <c r="D66" s="962"/>
      <c r="E66" s="956"/>
      <c r="F66" s="201" t="s">
        <v>2</v>
      </c>
      <c r="G66" s="199">
        <f>G64+G65</f>
        <v>71000</v>
      </c>
      <c r="H66" s="959"/>
      <c r="I66" s="199">
        <f>I64+I65</f>
        <v>71000</v>
      </c>
      <c r="J66" s="199">
        <f>J64+J65</f>
        <v>71000</v>
      </c>
      <c r="K66" s="199">
        <f>K64+K65</f>
        <v>0</v>
      </c>
      <c r="L66" s="962"/>
    </row>
    <row r="67" spans="1:12">
      <c r="A67" s="954">
        <v>5</v>
      </c>
      <c r="B67" s="963"/>
      <c r="C67" s="963" t="s">
        <v>320</v>
      </c>
      <c r="D67" s="960" t="s">
        <v>469</v>
      </c>
      <c r="E67" s="954">
        <v>2023</v>
      </c>
      <c r="F67" s="201" t="s">
        <v>0</v>
      </c>
      <c r="G67" s="199">
        <v>0</v>
      </c>
      <c r="H67" s="957" t="s">
        <v>244</v>
      </c>
      <c r="I67" s="199">
        <f>J67+K67</f>
        <v>0</v>
      </c>
      <c r="J67" s="199">
        <v>0</v>
      </c>
      <c r="K67" s="199">
        <v>0</v>
      </c>
      <c r="L67" s="960" t="s">
        <v>294</v>
      </c>
    </row>
    <row r="68" spans="1:12">
      <c r="A68" s="955"/>
      <c r="B68" s="964"/>
      <c r="C68" s="964"/>
      <c r="D68" s="961"/>
      <c r="E68" s="955"/>
      <c r="F68" s="201" t="s">
        <v>1</v>
      </c>
      <c r="G68" s="199">
        <v>1250000</v>
      </c>
      <c r="H68" s="958"/>
      <c r="I68" s="199">
        <f>J68+K68</f>
        <v>1250000</v>
      </c>
      <c r="J68" s="199">
        <v>1250000</v>
      </c>
      <c r="K68" s="199"/>
      <c r="L68" s="961"/>
    </row>
    <row r="69" spans="1:12">
      <c r="A69" s="956"/>
      <c r="B69" s="965"/>
      <c r="C69" s="965"/>
      <c r="D69" s="962"/>
      <c r="E69" s="956"/>
      <c r="F69" s="201" t="s">
        <v>2</v>
      </c>
      <c r="G69" s="199">
        <f>G67+G68</f>
        <v>1250000</v>
      </c>
      <c r="H69" s="959"/>
      <c r="I69" s="199">
        <f>I67+I68</f>
        <v>1250000</v>
      </c>
      <c r="J69" s="199">
        <f>J67+J68</f>
        <v>1250000</v>
      </c>
      <c r="K69" s="199">
        <f>K67+K68</f>
        <v>0</v>
      </c>
      <c r="L69" s="962"/>
    </row>
    <row r="70" spans="1:12" hidden="1">
      <c r="A70" s="954">
        <v>11</v>
      </c>
      <c r="B70" s="963"/>
      <c r="C70" s="963" t="s">
        <v>318</v>
      </c>
      <c r="D70" s="960" t="s">
        <v>468</v>
      </c>
      <c r="E70" s="954">
        <v>2023</v>
      </c>
      <c r="F70" s="201" t="s">
        <v>0</v>
      </c>
      <c r="G70" s="199">
        <v>36000</v>
      </c>
      <c r="H70" s="957" t="s">
        <v>244</v>
      </c>
      <c r="I70" s="199">
        <f>J70+K70</f>
        <v>36000</v>
      </c>
      <c r="J70" s="199">
        <v>36000</v>
      </c>
      <c r="K70" s="199">
        <v>0</v>
      </c>
      <c r="L70" s="960" t="s">
        <v>294</v>
      </c>
    </row>
    <row r="71" spans="1:12" hidden="1">
      <c r="A71" s="955"/>
      <c r="B71" s="964"/>
      <c r="C71" s="964"/>
      <c r="D71" s="961"/>
      <c r="E71" s="955"/>
      <c r="F71" s="201" t="s">
        <v>1</v>
      </c>
      <c r="G71" s="199"/>
      <c r="H71" s="958"/>
      <c r="I71" s="199">
        <f>J71+K71</f>
        <v>0</v>
      </c>
      <c r="J71" s="199"/>
      <c r="K71" s="199"/>
      <c r="L71" s="961"/>
    </row>
    <row r="72" spans="1:12" hidden="1">
      <c r="A72" s="956"/>
      <c r="B72" s="965"/>
      <c r="C72" s="965"/>
      <c r="D72" s="962"/>
      <c r="E72" s="956"/>
      <c r="F72" s="201" t="s">
        <v>2</v>
      </c>
      <c r="G72" s="199">
        <f>G70+G71</f>
        <v>36000</v>
      </c>
      <c r="H72" s="959"/>
      <c r="I72" s="199">
        <f>I70+I71</f>
        <v>36000</v>
      </c>
      <c r="J72" s="199">
        <f>J70+J71</f>
        <v>36000</v>
      </c>
      <c r="K72" s="199">
        <f>K70+K71</f>
        <v>0</v>
      </c>
      <c r="L72" s="962"/>
    </row>
    <row r="73" spans="1:12">
      <c r="A73" s="954">
        <v>6</v>
      </c>
      <c r="B73" s="963"/>
      <c r="C73" s="963" t="s">
        <v>318</v>
      </c>
      <c r="D73" s="960" t="s">
        <v>467</v>
      </c>
      <c r="E73" s="954">
        <v>2023</v>
      </c>
      <c r="F73" s="201" t="s">
        <v>0</v>
      </c>
      <c r="G73" s="199">
        <v>0</v>
      </c>
      <c r="H73" s="957" t="s">
        <v>244</v>
      </c>
      <c r="I73" s="199">
        <f>J73+K73</f>
        <v>0</v>
      </c>
      <c r="J73" s="199">
        <v>0</v>
      </c>
      <c r="K73" s="199">
        <v>0</v>
      </c>
      <c r="L73" s="960" t="s">
        <v>294</v>
      </c>
    </row>
    <row r="74" spans="1:12">
      <c r="A74" s="955"/>
      <c r="B74" s="964"/>
      <c r="C74" s="964"/>
      <c r="D74" s="961"/>
      <c r="E74" s="955"/>
      <c r="F74" s="201" t="s">
        <v>1</v>
      </c>
      <c r="G74" s="199">
        <v>876000</v>
      </c>
      <c r="H74" s="958"/>
      <c r="I74" s="199">
        <f>J74+K74</f>
        <v>876000</v>
      </c>
      <c r="J74" s="199">
        <v>876000</v>
      </c>
      <c r="K74" s="199"/>
      <c r="L74" s="961"/>
    </row>
    <row r="75" spans="1:12">
      <c r="A75" s="956"/>
      <c r="B75" s="965"/>
      <c r="C75" s="965"/>
      <c r="D75" s="962"/>
      <c r="E75" s="956"/>
      <c r="F75" s="201" t="s">
        <v>2</v>
      </c>
      <c r="G75" s="199">
        <f>G73+G74</f>
        <v>876000</v>
      </c>
      <c r="H75" s="959"/>
      <c r="I75" s="199">
        <f>I73+I74</f>
        <v>876000</v>
      </c>
      <c r="J75" s="199">
        <f>J73+J74</f>
        <v>876000</v>
      </c>
      <c r="K75" s="199">
        <f>K73+K74</f>
        <v>0</v>
      </c>
      <c r="L75" s="962"/>
    </row>
    <row r="76" spans="1:12">
      <c r="A76" s="975"/>
      <c r="B76" s="978" t="s">
        <v>47</v>
      </c>
      <c r="C76" s="978"/>
      <c r="D76" s="981" t="s">
        <v>48</v>
      </c>
      <c r="E76" s="975" t="s">
        <v>244</v>
      </c>
      <c r="F76" s="196" t="s">
        <v>0</v>
      </c>
      <c r="G76" s="204">
        <f>G79+G91+G82+G85+G88</f>
        <v>849830</v>
      </c>
      <c r="H76" s="966" t="s">
        <v>244</v>
      </c>
      <c r="I76" s="204">
        <f t="shared" ref="I76:J78" si="3">I79+I91+I82+I85+I88</f>
        <v>849830</v>
      </c>
      <c r="J76" s="204">
        <f t="shared" si="3"/>
        <v>849830</v>
      </c>
      <c r="K76" s="204">
        <f>K79+K91+K82</f>
        <v>0</v>
      </c>
      <c r="L76" s="975" t="s">
        <v>244</v>
      </c>
    </row>
    <row r="77" spans="1:12">
      <c r="A77" s="976"/>
      <c r="B77" s="979"/>
      <c r="C77" s="979"/>
      <c r="D77" s="982"/>
      <c r="E77" s="976"/>
      <c r="F77" s="196" t="s">
        <v>1</v>
      </c>
      <c r="G77" s="204">
        <f>G80+G92+G83+G86+G89</f>
        <v>2415000</v>
      </c>
      <c r="H77" s="967"/>
      <c r="I77" s="204">
        <f t="shared" si="3"/>
        <v>2415000</v>
      </c>
      <c r="J77" s="204">
        <f t="shared" si="3"/>
        <v>2415000</v>
      </c>
      <c r="K77" s="204">
        <f>K80+K92+K83</f>
        <v>0</v>
      </c>
      <c r="L77" s="976"/>
    </row>
    <row r="78" spans="1:12">
      <c r="A78" s="977"/>
      <c r="B78" s="980"/>
      <c r="C78" s="980"/>
      <c r="D78" s="983"/>
      <c r="E78" s="977"/>
      <c r="F78" s="196" t="s">
        <v>2</v>
      </c>
      <c r="G78" s="204">
        <f>G81+G93+G84+G87+G90</f>
        <v>3264830</v>
      </c>
      <c r="H78" s="968"/>
      <c r="I78" s="204">
        <f t="shared" si="3"/>
        <v>3264830</v>
      </c>
      <c r="J78" s="204">
        <f t="shared" si="3"/>
        <v>3264830</v>
      </c>
      <c r="K78" s="204">
        <f>K76+K77</f>
        <v>0</v>
      </c>
      <c r="L78" s="977"/>
    </row>
    <row r="79" spans="1:12">
      <c r="A79" s="954">
        <v>7</v>
      </c>
      <c r="B79" s="963"/>
      <c r="C79" s="963" t="s">
        <v>311</v>
      </c>
      <c r="D79" s="960" t="s">
        <v>466</v>
      </c>
      <c r="E79" s="954">
        <v>2023</v>
      </c>
      <c r="F79" s="201" t="s">
        <v>0</v>
      </c>
      <c r="G79" s="199">
        <v>22755</v>
      </c>
      <c r="H79" s="957" t="s">
        <v>244</v>
      </c>
      <c r="I79" s="199">
        <f>J79+K79</f>
        <v>22755</v>
      </c>
      <c r="J79" s="199">
        <v>22755</v>
      </c>
      <c r="K79" s="199">
        <v>0</v>
      </c>
      <c r="L79" s="960" t="s">
        <v>294</v>
      </c>
    </row>
    <row r="80" spans="1:12">
      <c r="A80" s="955"/>
      <c r="B80" s="964"/>
      <c r="C80" s="964"/>
      <c r="D80" s="961"/>
      <c r="E80" s="955"/>
      <c r="F80" s="201" t="s">
        <v>1</v>
      </c>
      <c r="G80" s="199">
        <v>4920</v>
      </c>
      <c r="H80" s="958"/>
      <c r="I80" s="199">
        <f>J80+K80</f>
        <v>4920</v>
      </c>
      <c r="J80" s="199">
        <v>4920</v>
      </c>
      <c r="K80" s="199"/>
      <c r="L80" s="961"/>
    </row>
    <row r="81" spans="1:12">
      <c r="A81" s="956"/>
      <c r="B81" s="965"/>
      <c r="C81" s="965"/>
      <c r="D81" s="962"/>
      <c r="E81" s="956"/>
      <c r="F81" s="201" t="s">
        <v>2</v>
      </c>
      <c r="G81" s="199">
        <f>G79+G80</f>
        <v>27675</v>
      </c>
      <c r="H81" s="959"/>
      <c r="I81" s="199">
        <f>I79+I80</f>
        <v>27675</v>
      </c>
      <c r="J81" s="199">
        <f>J79+J80</f>
        <v>27675</v>
      </c>
      <c r="K81" s="199">
        <f>K79+K80</f>
        <v>0</v>
      </c>
      <c r="L81" s="962"/>
    </row>
    <row r="82" spans="1:12" hidden="1">
      <c r="A82" s="954">
        <v>2</v>
      </c>
      <c r="B82" s="963"/>
      <c r="C82" s="963" t="s">
        <v>311</v>
      </c>
      <c r="D82" s="960" t="s">
        <v>465</v>
      </c>
      <c r="E82" s="954">
        <v>2023</v>
      </c>
      <c r="F82" s="201" t="s">
        <v>0</v>
      </c>
      <c r="G82" s="199">
        <v>492075</v>
      </c>
      <c r="H82" s="957" t="s">
        <v>244</v>
      </c>
      <c r="I82" s="199">
        <f>J82+K82</f>
        <v>492075</v>
      </c>
      <c r="J82" s="199">
        <v>492075</v>
      </c>
      <c r="K82" s="199">
        <v>0</v>
      </c>
      <c r="L82" s="960" t="s">
        <v>294</v>
      </c>
    </row>
    <row r="83" spans="1:12" hidden="1">
      <c r="A83" s="955"/>
      <c r="B83" s="964"/>
      <c r="C83" s="964"/>
      <c r="D83" s="961"/>
      <c r="E83" s="955"/>
      <c r="F83" s="201" t="s">
        <v>1</v>
      </c>
      <c r="G83" s="199"/>
      <c r="H83" s="958"/>
      <c r="I83" s="199">
        <f>J83+K83</f>
        <v>0</v>
      </c>
      <c r="J83" s="199"/>
      <c r="K83" s="199"/>
      <c r="L83" s="961"/>
    </row>
    <row r="84" spans="1:12" hidden="1">
      <c r="A84" s="956"/>
      <c r="B84" s="965"/>
      <c r="C84" s="965"/>
      <c r="D84" s="962"/>
      <c r="E84" s="956"/>
      <c r="F84" s="201" t="s">
        <v>2</v>
      </c>
      <c r="G84" s="199">
        <f>G82+G83</f>
        <v>492075</v>
      </c>
      <c r="H84" s="959"/>
      <c r="I84" s="199">
        <f>I82+I83</f>
        <v>492075</v>
      </c>
      <c r="J84" s="199">
        <f>J82+J83</f>
        <v>492075</v>
      </c>
      <c r="K84" s="199">
        <f>K82+K83</f>
        <v>0</v>
      </c>
      <c r="L84" s="962"/>
    </row>
    <row r="85" spans="1:12" ht="12.75" customHeight="1">
      <c r="A85" s="954">
        <v>8</v>
      </c>
      <c r="B85" s="963"/>
      <c r="C85" s="963" t="s">
        <v>311</v>
      </c>
      <c r="D85" s="960" t="s">
        <v>464</v>
      </c>
      <c r="E85" s="954">
        <v>2023</v>
      </c>
      <c r="F85" s="201" t="s">
        <v>0</v>
      </c>
      <c r="G85" s="199">
        <v>0</v>
      </c>
      <c r="H85" s="957" t="s">
        <v>244</v>
      </c>
      <c r="I85" s="199">
        <f>J85+K85</f>
        <v>0</v>
      </c>
      <c r="J85" s="199">
        <v>0</v>
      </c>
      <c r="K85" s="199">
        <v>0</v>
      </c>
      <c r="L85" s="960" t="s">
        <v>294</v>
      </c>
    </row>
    <row r="86" spans="1:12">
      <c r="A86" s="955"/>
      <c r="B86" s="964"/>
      <c r="C86" s="964"/>
      <c r="D86" s="961"/>
      <c r="E86" s="955"/>
      <c r="F86" s="201" t="s">
        <v>1</v>
      </c>
      <c r="G86" s="199">
        <v>985080</v>
      </c>
      <c r="H86" s="958"/>
      <c r="I86" s="199">
        <f>J86+K86</f>
        <v>985080</v>
      </c>
      <c r="J86" s="199">
        <v>985080</v>
      </c>
      <c r="K86" s="199"/>
      <c r="L86" s="961"/>
    </row>
    <row r="87" spans="1:12">
      <c r="A87" s="956"/>
      <c r="B87" s="965"/>
      <c r="C87" s="965"/>
      <c r="D87" s="962"/>
      <c r="E87" s="956"/>
      <c r="F87" s="201" t="s">
        <v>2</v>
      </c>
      <c r="G87" s="199">
        <f>G85+G86</f>
        <v>985080</v>
      </c>
      <c r="H87" s="959"/>
      <c r="I87" s="199">
        <f>I85+I86</f>
        <v>985080</v>
      </c>
      <c r="J87" s="199">
        <f>J85+J86</f>
        <v>985080</v>
      </c>
      <c r="K87" s="199">
        <f>K85+K86</f>
        <v>0</v>
      </c>
      <c r="L87" s="962"/>
    </row>
    <row r="88" spans="1:12" ht="12.75" customHeight="1">
      <c r="A88" s="954">
        <v>9</v>
      </c>
      <c r="B88" s="963"/>
      <c r="C88" s="963" t="s">
        <v>311</v>
      </c>
      <c r="D88" s="960" t="s">
        <v>463</v>
      </c>
      <c r="E88" s="954">
        <v>2023</v>
      </c>
      <c r="F88" s="201" t="s">
        <v>0</v>
      </c>
      <c r="G88" s="199">
        <v>0</v>
      </c>
      <c r="H88" s="957" t="s">
        <v>244</v>
      </c>
      <c r="I88" s="199">
        <f>J88+K88</f>
        <v>0</v>
      </c>
      <c r="J88" s="199">
        <v>0</v>
      </c>
      <c r="K88" s="199">
        <v>0</v>
      </c>
      <c r="L88" s="960" t="s">
        <v>294</v>
      </c>
    </row>
    <row r="89" spans="1:12">
      <c r="A89" s="955"/>
      <c r="B89" s="964"/>
      <c r="C89" s="964"/>
      <c r="D89" s="961"/>
      <c r="E89" s="955"/>
      <c r="F89" s="201" t="s">
        <v>1</v>
      </c>
      <c r="G89" s="199">
        <v>1425000</v>
      </c>
      <c r="H89" s="958"/>
      <c r="I89" s="199">
        <f>J89+K89</f>
        <v>1425000</v>
      </c>
      <c r="J89" s="199">
        <v>1425000</v>
      </c>
      <c r="K89" s="199"/>
      <c r="L89" s="961"/>
    </row>
    <row r="90" spans="1:12">
      <c r="A90" s="956"/>
      <c r="B90" s="965"/>
      <c r="C90" s="965"/>
      <c r="D90" s="962"/>
      <c r="E90" s="956"/>
      <c r="F90" s="201" t="s">
        <v>2</v>
      </c>
      <c r="G90" s="199">
        <f>G88+G89</f>
        <v>1425000</v>
      </c>
      <c r="H90" s="959"/>
      <c r="I90" s="199">
        <f>I88+I89</f>
        <v>1425000</v>
      </c>
      <c r="J90" s="199">
        <f>J88+J89</f>
        <v>1425000</v>
      </c>
      <c r="K90" s="199">
        <f>K88+K89</f>
        <v>0</v>
      </c>
      <c r="L90" s="962"/>
    </row>
    <row r="91" spans="1:12" hidden="1">
      <c r="A91" s="954">
        <v>13</v>
      </c>
      <c r="B91" s="963"/>
      <c r="C91" s="963" t="s">
        <v>462</v>
      </c>
      <c r="D91" s="960" t="s">
        <v>461</v>
      </c>
      <c r="E91" s="954">
        <v>2023</v>
      </c>
      <c r="F91" s="201" t="s">
        <v>0</v>
      </c>
      <c r="G91" s="199">
        <v>335000</v>
      </c>
      <c r="H91" s="957" t="s">
        <v>244</v>
      </c>
      <c r="I91" s="199">
        <f>J91+K91</f>
        <v>335000</v>
      </c>
      <c r="J91" s="199">
        <v>335000</v>
      </c>
      <c r="K91" s="199">
        <v>0</v>
      </c>
      <c r="L91" s="960" t="s">
        <v>294</v>
      </c>
    </row>
    <row r="92" spans="1:12" hidden="1">
      <c r="A92" s="955"/>
      <c r="B92" s="964"/>
      <c r="C92" s="964"/>
      <c r="D92" s="961"/>
      <c r="E92" s="955"/>
      <c r="F92" s="201" t="s">
        <v>1</v>
      </c>
      <c r="G92" s="199"/>
      <c r="H92" s="958"/>
      <c r="I92" s="199">
        <f>J92+K92</f>
        <v>0</v>
      </c>
      <c r="J92" s="199"/>
      <c r="K92" s="199"/>
      <c r="L92" s="961"/>
    </row>
    <row r="93" spans="1:12" hidden="1">
      <c r="A93" s="956"/>
      <c r="B93" s="965"/>
      <c r="C93" s="965"/>
      <c r="D93" s="962"/>
      <c r="E93" s="956"/>
      <c r="F93" s="201" t="s">
        <v>2</v>
      </c>
      <c r="G93" s="199">
        <f>G91+G92</f>
        <v>335000</v>
      </c>
      <c r="H93" s="959"/>
      <c r="I93" s="199">
        <f>I91+I92</f>
        <v>335000</v>
      </c>
      <c r="J93" s="199">
        <f>J91+J92</f>
        <v>335000</v>
      </c>
      <c r="K93" s="199">
        <f>K91+K92</f>
        <v>0</v>
      </c>
      <c r="L93" s="962"/>
    </row>
    <row r="94" spans="1:12" hidden="1">
      <c r="A94" s="975"/>
      <c r="B94" s="978" t="s">
        <v>49</v>
      </c>
      <c r="C94" s="978"/>
      <c r="D94" s="981" t="s">
        <v>50</v>
      </c>
      <c r="E94" s="975" t="s">
        <v>244</v>
      </c>
      <c r="F94" s="196" t="s">
        <v>0</v>
      </c>
      <c r="G94" s="204">
        <f>G97</f>
        <v>68000</v>
      </c>
      <c r="H94" s="966" t="s">
        <v>244</v>
      </c>
      <c r="I94" s="204">
        <f t="shared" ref="I94:K95" si="4">I97</f>
        <v>68000</v>
      </c>
      <c r="J94" s="204">
        <f t="shared" si="4"/>
        <v>68000</v>
      </c>
      <c r="K94" s="204">
        <f t="shared" si="4"/>
        <v>0</v>
      </c>
      <c r="L94" s="975" t="s">
        <v>244</v>
      </c>
    </row>
    <row r="95" spans="1:12" hidden="1">
      <c r="A95" s="976"/>
      <c r="B95" s="979"/>
      <c r="C95" s="979"/>
      <c r="D95" s="982"/>
      <c r="E95" s="976"/>
      <c r="F95" s="196" t="s">
        <v>1</v>
      </c>
      <c r="G95" s="204">
        <f>G98</f>
        <v>0</v>
      </c>
      <c r="H95" s="967"/>
      <c r="I95" s="204">
        <f t="shared" si="4"/>
        <v>0</v>
      </c>
      <c r="J95" s="204">
        <f t="shared" si="4"/>
        <v>0</v>
      </c>
      <c r="K95" s="204">
        <f t="shared" si="4"/>
        <v>0</v>
      </c>
      <c r="L95" s="976"/>
    </row>
    <row r="96" spans="1:12" hidden="1">
      <c r="A96" s="977"/>
      <c r="B96" s="980"/>
      <c r="C96" s="980"/>
      <c r="D96" s="983"/>
      <c r="E96" s="977"/>
      <c r="F96" s="196" t="s">
        <v>2</v>
      </c>
      <c r="G96" s="204">
        <f>G94+G95</f>
        <v>68000</v>
      </c>
      <c r="H96" s="968"/>
      <c r="I96" s="204">
        <f>I94+I95</f>
        <v>68000</v>
      </c>
      <c r="J96" s="204">
        <f>J94+J95</f>
        <v>68000</v>
      </c>
      <c r="K96" s="204">
        <f>K94+K95</f>
        <v>0</v>
      </c>
      <c r="L96" s="977"/>
    </row>
    <row r="97" spans="1:12" hidden="1">
      <c r="A97" s="954">
        <v>14</v>
      </c>
      <c r="B97" s="963"/>
      <c r="C97" s="963" t="s">
        <v>460</v>
      </c>
      <c r="D97" s="960" t="s">
        <v>459</v>
      </c>
      <c r="E97" s="954">
        <v>2023</v>
      </c>
      <c r="F97" s="201" t="s">
        <v>0</v>
      </c>
      <c r="G97" s="199">
        <v>68000</v>
      </c>
      <c r="H97" s="957" t="s">
        <v>244</v>
      </c>
      <c r="I97" s="199">
        <f>J97+K97</f>
        <v>68000</v>
      </c>
      <c r="J97" s="199">
        <v>68000</v>
      </c>
      <c r="K97" s="199">
        <v>0</v>
      </c>
      <c r="L97" s="960" t="s">
        <v>458</v>
      </c>
    </row>
    <row r="98" spans="1:12" hidden="1">
      <c r="A98" s="955"/>
      <c r="B98" s="964"/>
      <c r="C98" s="964"/>
      <c r="D98" s="961"/>
      <c r="E98" s="955"/>
      <c r="F98" s="201" t="s">
        <v>1</v>
      </c>
      <c r="G98" s="199"/>
      <c r="H98" s="958"/>
      <c r="I98" s="199">
        <f>J98+K98</f>
        <v>0</v>
      </c>
      <c r="J98" s="199"/>
      <c r="K98" s="199"/>
      <c r="L98" s="961"/>
    </row>
    <row r="99" spans="1:12" hidden="1">
      <c r="A99" s="956"/>
      <c r="B99" s="965"/>
      <c r="C99" s="965"/>
      <c r="D99" s="962"/>
      <c r="E99" s="956"/>
      <c r="F99" s="201" t="s">
        <v>2</v>
      </c>
      <c r="G99" s="199">
        <f>G97+G98</f>
        <v>68000</v>
      </c>
      <c r="H99" s="959"/>
      <c r="I99" s="199">
        <f>I97+I98</f>
        <v>68000</v>
      </c>
      <c r="J99" s="199">
        <f>J97+J98</f>
        <v>68000</v>
      </c>
      <c r="K99" s="199">
        <f>K97+K98</f>
        <v>0</v>
      </c>
      <c r="L99" s="962"/>
    </row>
    <row r="100" spans="1:12" hidden="1">
      <c r="A100" s="975"/>
      <c r="B100" s="978" t="s">
        <v>51</v>
      </c>
      <c r="C100" s="978"/>
      <c r="D100" s="981" t="s">
        <v>52</v>
      </c>
      <c r="E100" s="975" t="s">
        <v>244</v>
      </c>
      <c r="F100" s="196" t="s">
        <v>0</v>
      </c>
      <c r="G100" s="204">
        <f>G103</f>
        <v>1500000</v>
      </c>
      <c r="H100" s="966" t="s">
        <v>244</v>
      </c>
      <c r="I100" s="204">
        <f t="shared" ref="I100:K101" si="5">I103</f>
        <v>1500000</v>
      </c>
      <c r="J100" s="204">
        <f t="shared" si="5"/>
        <v>1500000</v>
      </c>
      <c r="K100" s="204">
        <f t="shared" si="5"/>
        <v>0</v>
      </c>
      <c r="L100" s="975" t="s">
        <v>244</v>
      </c>
    </row>
    <row r="101" spans="1:12" hidden="1">
      <c r="A101" s="976"/>
      <c r="B101" s="979"/>
      <c r="C101" s="979"/>
      <c r="D101" s="982"/>
      <c r="E101" s="976"/>
      <c r="F101" s="196" t="s">
        <v>1</v>
      </c>
      <c r="G101" s="204">
        <f>G104</f>
        <v>0</v>
      </c>
      <c r="H101" s="967"/>
      <c r="I101" s="204">
        <f t="shared" si="5"/>
        <v>0</v>
      </c>
      <c r="J101" s="204">
        <f t="shared" si="5"/>
        <v>0</v>
      </c>
      <c r="K101" s="204">
        <f t="shared" si="5"/>
        <v>0</v>
      </c>
      <c r="L101" s="976"/>
    </row>
    <row r="102" spans="1:12" hidden="1">
      <c r="A102" s="977"/>
      <c r="B102" s="980"/>
      <c r="C102" s="980"/>
      <c r="D102" s="983"/>
      <c r="E102" s="977"/>
      <c r="F102" s="196" t="s">
        <v>2</v>
      </c>
      <c r="G102" s="204">
        <f>G100+G101</f>
        <v>1500000</v>
      </c>
      <c r="H102" s="968"/>
      <c r="I102" s="204">
        <f>I100+I101</f>
        <v>1500000</v>
      </c>
      <c r="J102" s="204">
        <f>J100+J101</f>
        <v>1500000</v>
      </c>
      <c r="K102" s="204">
        <f>K100+K101</f>
        <v>0</v>
      </c>
      <c r="L102" s="977"/>
    </row>
    <row r="103" spans="1:12" hidden="1">
      <c r="A103" s="954">
        <v>7</v>
      </c>
      <c r="B103" s="963"/>
      <c r="C103" s="963" t="s">
        <v>309</v>
      </c>
      <c r="D103" s="960" t="s">
        <v>457</v>
      </c>
      <c r="E103" s="954">
        <v>2023</v>
      </c>
      <c r="F103" s="201" t="s">
        <v>0</v>
      </c>
      <c r="G103" s="199">
        <v>1500000</v>
      </c>
      <c r="H103" s="957" t="s">
        <v>244</v>
      </c>
      <c r="I103" s="199">
        <f>J103+K103</f>
        <v>1500000</v>
      </c>
      <c r="J103" s="199">
        <v>1500000</v>
      </c>
      <c r="K103" s="199">
        <v>0</v>
      </c>
      <c r="L103" s="960" t="s">
        <v>294</v>
      </c>
    </row>
    <row r="104" spans="1:12" hidden="1">
      <c r="A104" s="955"/>
      <c r="B104" s="964"/>
      <c r="C104" s="964"/>
      <c r="D104" s="961"/>
      <c r="E104" s="955"/>
      <c r="F104" s="201" t="s">
        <v>1</v>
      </c>
      <c r="G104" s="199"/>
      <c r="H104" s="958"/>
      <c r="I104" s="199">
        <f>J104+K104</f>
        <v>0</v>
      </c>
      <c r="J104" s="199"/>
      <c r="K104" s="199"/>
      <c r="L104" s="961"/>
    </row>
    <row r="105" spans="1:12" hidden="1">
      <c r="A105" s="956"/>
      <c r="B105" s="965"/>
      <c r="C105" s="965"/>
      <c r="D105" s="962"/>
      <c r="E105" s="956"/>
      <c r="F105" s="201" t="s">
        <v>2</v>
      </c>
      <c r="G105" s="199">
        <f>G103+G104</f>
        <v>1500000</v>
      </c>
      <c r="H105" s="959"/>
      <c r="I105" s="199">
        <f>I103+I104</f>
        <v>1500000</v>
      </c>
      <c r="J105" s="199">
        <f>J103+J104</f>
        <v>1500000</v>
      </c>
      <c r="K105" s="199">
        <f>K103+K104</f>
        <v>0</v>
      </c>
      <c r="L105" s="962"/>
    </row>
    <row r="106" spans="1:12">
      <c r="A106" s="975"/>
      <c r="B106" s="978" t="s">
        <v>53</v>
      </c>
      <c r="C106" s="978"/>
      <c r="D106" s="981" t="s">
        <v>54</v>
      </c>
      <c r="E106" s="975" t="s">
        <v>244</v>
      </c>
      <c r="F106" s="196" t="s">
        <v>0</v>
      </c>
      <c r="G106" s="204">
        <f>G109+G112+G115+G118+G127+G121+G124</f>
        <v>4551063</v>
      </c>
      <c r="H106" s="966" t="s">
        <v>244</v>
      </c>
      <c r="I106" s="204">
        <f t="shared" ref="I106:K108" si="6">I109+I112+I115+I118+I127+I121+I124</f>
        <v>4551063</v>
      </c>
      <c r="J106" s="204">
        <f t="shared" si="6"/>
        <v>4551063</v>
      </c>
      <c r="K106" s="204">
        <f t="shared" si="6"/>
        <v>0</v>
      </c>
      <c r="L106" s="975" t="s">
        <v>244</v>
      </c>
    </row>
    <row r="107" spans="1:12">
      <c r="A107" s="976"/>
      <c r="B107" s="979"/>
      <c r="C107" s="979"/>
      <c r="D107" s="982"/>
      <c r="E107" s="976"/>
      <c r="F107" s="196" t="s">
        <v>1</v>
      </c>
      <c r="G107" s="204">
        <f>G110+G113+G116+G119+G128+G122+G125</f>
        <v>-7940</v>
      </c>
      <c r="H107" s="967"/>
      <c r="I107" s="204">
        <f t="shared" si="6"/>
        <v>-7940</v>
      </c>
      <c r="J107" s="204">
        <f t="shared" si="6"/>
        <v>-7940</v>
      </c>
      <c r="K107" s="204">
        <f t="shared" si="6"/>
        <v>0</v>
      </c>
      <c r="L107" s="976"/>
    </row>
    <row r="108" spans="1:12">
      <c r="A108" s="977"/>
      <c r="B108" s="980"/>
      <c r="C108" s="980"/>
      <c r="D108" s="983"/>
      <c r="E108" s="977"/>
      <c r="F108" s="196" t="s">
        <v>2</v>
      </c>
      <c r="G108" s="204">
        <f>G111+G114+G117+G120+G129+G123+G126</f>
        <v>4543123</v>
      </c>
      <c r="H108" s="968"/>
      <c r="I108" s="204">
        <f t="shared" si="6"/>
        <v>4543123</v>
      </c>
      <c r="J108" s="204">
        <f t="shared" si="6"/>
        <v>4543123</v>
      </c>
      <c r="K108" s="204">
        <f t="shared" si="6"/>
        <v>0</v>
      </c>
      <c r="L108" s="977"/>
    </row>
    <row r="109" spans="1:12" hidden="1">
      <c r="A109" s="954">
        <v>15</v>
      </c>
      <c r="B109" s="963"/>
      <c r="C109" s="963" t="s">
        <v>306</v>
      </c>
      <c r="D109" s="960" t="s">
        <v>379</v>
      </c>
      <c r="E109" s="954">
        <v>2023</v>
      </c>
      <c r="F109" s="201" t="s">
        <v>0</v>
      </c>
      <c r="G109" s="199">
        <v>1260000</v>
      </c>
      <c r="H109" s="957" t="s">
        <v>244</v>
      </c>
      <c r="I109" s="199">
        <f>J109+K109</f>
        <v>1260000</v>
      </c>
      <c r="J109" s="199">
        <v>1260000</v>
      </c>
      <c r="K109" s="199">
        <v>0</v>
      </c>
      <c r="L109" s="960" t="s">
        <v>294</v>
      </c>
    </row>
    <row r="110" spans="1:12" hidden="1">
      <c r="A110" s="955"/>
      <c r="B110" s="964"/>
      <c r="C110" s="964"/>
      <c r="D110" s="961"/>
      <c r="E110" s="955"/>
      <c r="F110" s="201" t="s">
        <v>1</v>
      </c>
      <c r="G110" s="199"/>
      <c r="H110" s="958"/>
      <c r="I110" s="199">
        <f>J110+K110</f>
        <v>0</v>
      </c>
      <c r="J110" s="199"/>
      <c r="K110" s="199"/>
      <c r="L110" s="961"/>
    </row>
    <row r="111" spans="1:12" hidden="1">
      <c r="A111" s="956"/>
      <c r="B111" s="965"/>
      <c r="C111" s="965"/>
      <c r="D111" s="962"/>
      <c r="E111" s="956"/>
      <c r="F111" s="201" t="s">
        <v>2</v>
      </c>
      <c r="G111" s="199">
        <f>G109+G110</f>
        <v>1260000</v>
      </c>
      <c r="H111" s="959"/>
      <c r="I111" s="199">
        <f>I109+I110</f>
        <v>1260000</v>
      </c>
      <c r="J111" s="199">
        <f>J109+J110</f>
        <v>1260000</v>
      </c>
      <c r="K111" s="199">
        <f>K109+K110</f>
        <v>0</v>
      </c>
      <c r="L111" s="962"/>
    </row>
    <row r="112" spans="1:12" hidden="1">
      <c r="A112" s="954">
        <v>16</v>
      </c>
      <c r="B112" s="963"/>
      <c r="C112" s="963" t="s">
        <v>306</v>
      </c>
      <c r="D112" s="960" t="s">
        <v>422</v>
      </c>
      <c r="E112" s="954">
        <v>2023</v>
      </c>
      <c r="F112" s="201" t="s">
        <v>0</v>
      </c>
      <c r="G112" s="199">
        <v>1650000</v>
      </c>
      <c r="H112" s="957" t="s">
        <v>244</v>
      </c>
      <c r="I112" s="199">
        <f>J112+K112</f>
        <v>1650000</v>
      </c>
      <c r="J112" s="199">
        <v>1650000</v>
      </c>
      <c r="K112" s="199">
        <v>0</v>
      </c>
      <c r="L112" s="960" t="s">
        <v>294</v>
      </c>
    </row>
    <row r="113" spans="1:12" hidden="1">
      <c r="A113" s="955"/>
      <c r="B113" s="964"/>
      <c r="C113" s="964"/>
      <c r="D113" s="961"/>
      <c r="E113" s="955"/>
      <c r="F113" s="201" t="s">
        <v>1</v>
      </c>
      <c r="G113" s="199"/>
      <c r="H113" s="958"/>
      <c r="I113" s="199">
        <f>J113+K113</f>
        <v>0</v>
      </c>
      <c r="J113" s="199"/>
      <c r="K113" s="199"/>
      <c r="L113" s="961"/>
    </row>
    <row r="114" spans="1:12" hidden="1">
      <c r="A114" s="956"/>
      <c r="B114" s="965"/>
      <c r="C114" s="965"/>
      <c r="D114" s="962"/>
      <c r="E114" s="956"/>
      <c r="F114" s="201" t="s">
        <v>2</v>
      </c>
      <c r="G114" s="199">
        <f>G112+G113</f>
        <v>1650000</v>
      </c>
      <c r="H114" s="959"/>
      <c r="I114" s="199">
        <f>I112+I113</f>
        <v>1650000</v>
      </c>
      <c r="J114" s="199">
        <f>J112+J113</f>
        <v>1650000</v>
      </c>
      <c r="K114" s="199">
        <f>K112+K113</f>
        <v>0</v>
      </c>
      <c r="L114" s="962"/>
    </row>
    <row r="115" spans="1:12" hidden="1">
      <c r="A115" s="954">
        <v>17</v>
      </c>
      <c r="B115" s="963"/>
      <c r="C115" s="963" t="s">
        <v>306</v>
      </c>
      <c r="D115" s="960" t="s">
        <v>456</v>
      </c>
      <c r="E115" s="954">
        <v>2023</v>
      </c>
      <c r="F115" s="201" t="s">
        <v>0</v>
      </c>
      <c r="G115" s="199">
        <v>338863</v>
      </c>
      <c r="H115" s="957" t="s">
        <v>244</v>
      </c>
      <c r="I115" s="199">
        <f>J115+K115</f>
        <v>338863</v>
      </c>
      <c r="J115" s="199">
        <v>338863</v>
      </c>
      <c r="K115" s="199">
        <v>0</v>
      </c>
      <c r="L115" s="960" t="s">
        <v>294</v>
      </c>
    </row>
    <row r="116" spans="1:12" hidden="1">
      <c r="A116" s="955"/>
      <c r="B116" s="964"/>
      <c r="C116" s="964"/>
      <c r="D116" s="961"/>
      <c r="E116" s="955"/>
      <c r="F116" s="201" t="s">
        <v>1</v>
      </c>
      <c r="G116" s="199"/>
      <c r="H116" s="958"/>
      <c r="I116" s="199">
        <f>J116+K116</f>
        <v>0</v>
      </c>
      <c r="J116" s="199"/>
      <c r="K116" s="199"/>
      <c r="L116" s="961"/>
    </row>
    <row r="117" spans="1:12" hidden="1">
      <c r="A117" s="956"/>
      <c r="B117" s="965"/>
      <c r="C117" s="965"/>
      <c r="D117" s="962"/>
      <c r="E117" s="956"/>
      <c r="F117" s="201" t="s">
        <v>2</v>
      </c>
      <c r="G117" s="199">
        <f>G115+G116</f>
        <v>338863</v>
      </c>
      <c r="H117" s="959"/>
      <c r="I117" s="199">
        <f>I115+I116</f>
        <v>338863</v>
      </c>
      <c r="J117" s="199">
        <f>J115+J116</f>
        <v>338863</v>
      </c>
      <c r="K117" s="199">
        <f>K115+K116</f>
        <v>0</v>
      </c>
      <c r="L117" s="962"/>
    </row>
    <row r="118" spans="1:12" hidden="1">
      <c r="A118" s="954">
        <v>18</v>
      </c>
      <c r="B118" s="963"/>
      <c r="C118" s="963" t="s">
        <v>306</v>
      </c>
      <c r="D118" s="960" t="s">
        <v>455</v>
      </c>
      <c r="E118" s="954">
        <v>2023</v>
      </c>
      <c r="F118" s="201" t="s">
        <v>0</v>
      </c>
      <c r="G118" s="199">
        <v>800000</v>
      </c>
      <c r="H118" s="957" t="s">
        <v>244</v>
      </c>
      <c r="I118" s="199">
        <f>J118+K118</f>
        <v>800000</v>
      </c>
      <c r="J118" s="199">
        <v>800000</v>
      </c>
      <c r="K118" s="199">
        <v>0</v>
      </c>
      <c r="L118" s="960" t="s">
        <v>454</v>
      </c>
    </row>
    <row r="119" spans="1:12" hidden="1">
      <c r="A119" s="955"/>
      <c r="B119" s="964"/>
      <c r="C119" s="964"/>
      <c r="D119" s="961"/>
      <c r="E119" s="955"/>
      <c r="F119" s="201" t="s">
        <v>1</v>
      </c>
      <c r="G119" s="199"/>
      <c r="H119" s="958"/>
      <c r="I119" s="199">
        <f>J119+K119</f>
        <v>0</v>
      </c>
      <c r="J119" s="199"/>
      <c r="K119" s="199"/>
      <c r="L119" s="961"/>
    </row>
    <row r="120" spans="1:12" hidden="1">
      <c r="A120" s="956"/>
      <c r="B120" s="965"/>
      <c r="C120" s="965"/>
      <c r="D120" s="962"/>
      <c r="E120" s="956"/>
      <c r="F120" s="201" t="s">
        <v>2</v>
      </c>
      <c r="G120" s="199">
        <f>G118+G119</f>
        <v>800000</v>
      </c>
      <c r="H120" s="959"/>
      <c r="I120" s="199">
        <f>I118+I119</f>
        <v>800000</v>
      </c>
      <c r="J120" s="199">
        <f>J118+J119</f>
        <v>800000</v>
      </c>
      <c r="K120" s="199">
        <f>K118+K119</f>
        <v>0</v>
      </c>
      <c r="L120" s="962"/>
    </row>
    <row r="121" spans="1:12" ht="13.5" customHeight="1">
      <c r="A121" s="954">
        <v>10</v>
      </c>
      <c r="B121" s="963"/>
      <c r="C121" s="963" t="s">
        <v>306</v>
      </c>
      <c r="D121" s="960" t="s">
        <v>379</v>
      </c>
      <c r="E121" s="954">
        <v>2023</v>
      </c>
      <c r="F121" s="201" t="s">
        <v>0</v>
      </c>
      <c r="G121" s="199"/>
      <c r="H121" s="957" t="s">
        <v>244</v>
      </c>
      <c r="I121" s="199">
        <f>J121+K121</f>
        <v>0</v>
      </c>
      <c r="J121" s="199">
        <v>0</v>
      </c>
      <c r="K121" s="199">
        <v>0</v>
      </c>
      <c r="L121" s="960" t="s">
        <v>454</v>
      </c>
    </row>
    <row r="122" spans="1:12" ht="13.5" customHeight="1">
      <c r="A122" s="955"/>
      <c r="B122" s="964"/>
      <c r="C122" s="964"/>
      <c r="D122" s="961"/>
      <c r="E122" s="955"/>
      <c r="F122" s="201" t="s">
        <v>1</v>
      </c>
      <c r="G122" s="199">
        <v>50000</v>
      </c>
      <c r="H122" s="958"/>
      <c r="I122" s="199">
        <f>J122+K122</f>
        <v>50000</v>
      </c>
      <c r="J122" s="199">
        <v>50000</v>
      </c>
      <c r="K122" s="199"/>
      <c r="L122" s="961"/>
    </row>
    <row r="123" spans="1:12" ht="13.5" customHeight="1">
      <c r="A123" s="956"/>
      <c r="B123" s="965"/>
      <c r="C123" s="965"/>
      <c r="D123" s="962"/>
      <c r="E123" s="956"/>
      <c r="F123" s="201" t="s">
        <v>2</v>
      </c>
      <c r="G123" s="199">
        <f>G121+G122</f>
        <v>50000</v>
      </c>
      <c r="H123" s="959"/>
      <c r="I123" s="199">
        <f>I121+I122</f>
        <v>50000</v>
      </c>
      <c r="J123" s="199">
        <f>J121+J122</f>
        <v>50000</v>
      </c>
      <c r="K123" s="199">
        <f>K121+K122</f>
        <v>0</v>
      </c>
      <c r="L123" s="962"/>
    </row>
    <row r="124" spans="1:12" ht="18.75" customHeight="1">
      <c r="A124" s="954">
        <v>11</v>
      </c>
      <c r="B124" s="963"/>
      <c r="C124" s="963" t="s">
        <v>306</v>
      </c>
      <c r="D124" s="960" t="s">
        <v>453</v>
      </c>
      <c r="E124" s="954">
        <v>2023</v>
      </c>
      <c r="F124" s="201" t="s">
        <v>0</v>
      </c>
      <c r="G124" s="199">
        <v>0</v>
      </c>
      <c r="H124" s="957" t="s">
        <v>244</v>
      </c>
      <c r="I124" s="199">
        <f>J124+K124</f>
        <v>0</v>
      </c>
      <c r="J124" s="199">
        <v>0</v>
      </c>
      <c r="K124" s="199">
        <v>0</v>
      </c>
      <c r="L124" s="960" t="s">
        <v>294</v>
      </c>
    </row>
    <row r="125" spans="1:12" ht="18.75" customHeight="1">
      <c r="A125" s="955"/>
      <c r="B125" s="964"/>
      <c r="C125" s="964"/>
      <c r="D125" s="961"/>
      <c r="E125" s="955"/>
      <c r="F125" s="201" t="s">
        <v>1</v>
      </c>
      <c r="G125" s="199">
        <v>77060</v>
      </c>
      <c r="H125" s="958"/>
      <c r="I125" s="199">
        <f>J125+K125</f>
        <v>77060</v>
      </c>
      <c r="J125" s="199">
        <v>77060</v>
      </c>
      <c r="K125" s="199"/>
      <c r="L125" s="961"/>
    </row>
    <row r="126" spans="1:12" ht="18.75" customHeight="1">
      <c r="A126" s="956"/>
      <c r="B126" s="965"/>
      <c r="C126" s="965"/>
      <c r="D126" s="962"/>
      <c r="E126" s="956"/>
      <c r="F126" s="201" t="s">
        <v>2</v>
      </c>
      <c r="G126" s="199">
        <f>G124+G125</f>
        <v>77060</v>
      </c>
      <c r="H126" s="959"/>
      <c r="I126" s="199">
        <f>I124+I125</f>
        <v>77060</v>
      </c>
      <c r="J126" s="199">
        <f>J124+J125</f>
        <v>77060</v>
      </c>
      <c r="K126" s="199">
        <f>K124+K125</f>
        <v>0</v>
      </c>
      <c r="L126" s="962"/>
    </row>
    <row r="127" spans="1:12" ht="13.5" customHeight="1">
      <c r="A127" s="954">
        <v>12</v>
      </c>
      <c r="B127" s="963"/>
      <c r="C127" s="963" t="s">
        <v>452</v>
      </c>
      <c r="D127" s="960" t="s">
        <v>451</v>
      </c>
      <c r="E127" s="954">
        <v>2023</v>
      </c>
      <c r="F127" s="201" t="s">
        <v>0</v>
      </c>
      <c r="G127" s="199">
        <v>502200</v>
      </c>
      <c r="H127" s="957" t="s">
        <v>244</v>
      </c>
      <c r="I127" s="199">
        <f>J127+K127</f>
        <v>502200</v>
      </c>
      <c r="J127" s="199">
        <v>502200</v>
      </c>
      <c r="K127" s="199">
        <v>0</v>
      </c>
      <c r="L127" s="960" t="s">
        <v>294</v>
      </c>
    </row>
    <row r="128" spans="1:12" ht="13.5" customHeight="1">
      <c r="A128" s="955"/>
      <c r="B128" s="964"/>
      <c r="C128" s="964"/>
      <c r="D128" s="961"/>
      <c r="E128" s="955"/>
      <c r="F128" s="201" t="s">
        <v>1</v>
      </c>
      <c r="G128" s="199">
        <v>-135000</v>
      </c>
      <c r="H128" s="958"/>
      <c r="I128" s="199">
        <f>J128+K128</f>
        <v>-135000</v>
      </c>
      <c r="J128" s="199">
        <v>-135000</v>
      </c>
      <c r="K128" s="199"/>
      <c r="L128" s="961"/>
    </row>
    <row r="129" spans="1:12" ht="13.5" customHeight="1">
      <c r="A129" s="956"/>
      <c r="B129" s="965"/>
      <c r="C129" s="965"/>
      <c r="D129" s="962"/>
      <c r="E129" s="956"/>
      <c r="F129" s="201" t="s">
        <v>2</v>
      </c>
      <c r="G129" s="199">
        <f>G127+G128</f>
        <v>367200</v>
      </c>
      <c r="H129" s="959"/>
      <c r="I129" s="199">
        <f>I127+I128</f>
        <v>367200</v>
      </c>
      <c r="J129" s="199">
        <f>J127+J128</f>
        <v>367200</v>
      </c>
      <c r="K129" s="199">
        <f>K127+K128</f>
        <v>0</v>
      </c>
      <c r="L129" s="962"/>
    </row>
    <row r="130" spans="1:12" hidden="1">
      <c r="A130" s="975"/>
      <c r="B130" s="978" t="s">
        <v>96</v>
      </c>
      <c r="C130" s="978"/>
      <c r="D130" s="1004" t="s">
        <v>95</v>
      </c>
      <c r="E130" s="975" t="s">
        <v>244</v>
      </c>
      <c r="F130" s="196" t="s">
        <v>0</v>
      </c>
      <c r="G130" s="204">
        <f>G133</f>
        <v>430000</v>
      </c>
      <c r="H130" s="966" t="s">
        <v>244</v>
      </c>
      <c r="I130" s="204">
        <f t="shared" ref="I130:K131" si="7">I133</f>
        <v>430000</v>
      </c>
      <c r="J130" s="204">
        <f t="shared" si="7"/>
        <v>430000</v>
      </c>
      <c r="K130" s="204">
        <f t="shared" si="7"/>
        <v>0</v>
      </c>
      <c r="L130" s="975" t="s">
        <v>244</v>
      </c>
    </row>
    <row r="131" spans="1:12" hidden="1">
      <c r="A131" s="976"/>
      <c r="B131" s="979"/>
      <c r="C131" s="979"/>
      <c r="D131" s="1005"/>
      <c r="E131" s="976"/>
      <c r="F131" s="196" t="s">
        <v>1</v>
      </c>
      <c r="G131" s="204">
        <f>G134</f>
        <v>0</v>
      </c>
      <c r="H131" s="967"/>
      <c r="I131" s="204">
        <f t="shared" si="7"/>
        <v>0</v>
      </c>
      <c r="J131" s="204">
        <f t="shared" si="7"/>
        <v>0</v>
      </c>
      <c r="K131" s="204">
        <f t="shared" si="7"/>
        <v>0</v>
      </c>
      <c r="L131" s="976"/>
    </row>
    <row r="132" spans="1:12" hidden="1">
      <c r="A132" s="977"/>
      <c r="B132" s="980"/>
      <c r="C132" s="980"/>
      <c r="D132" s="1006"/>
      <c r="E132" s="977"/>
      <c r="F132" s="196" t="s">
        <v>2</v>
      </c>
      <c r="G132" s="204">
        <f>G130+G131</f>
        <v>430000</v>
      </c>
      <c r="H132" s="968"/>
      <c r="I132" s="204">
        <f>I130+I131</f>
        <v>430000</v>
      </c>
      <c r="J132" s="204">
        <f>J130+J131</f>
        <v>430000</v>
      </c>
      <c r="K132" s="204">
        <f>K130+K131</f>
        <v>0</v>
      </c>
      <c r="L132" s="977"/>
    </row>
    <row r="133" spans="1:12" hidden="1">
      <c r="A133" s="954">
        <v>9</v>
      </c>
      <c r="B133" s="963"/>
      <c r="C133" s="963" t="s">
        <v>450</v>
      </c>
      <c r="D133" s="960" t="s">
        <v>449</v>
      </c>
      <c r="E133" s="954">
        <v>2023</v>
      </c>
      <c r="F133" s="201" t="s">
        <v>0</v>
      </c>
      <c r="G133" s="199">
        <v>430000</v>
      </c>
      <c r="H133" s="957" t="s">
        <v>244</v>
      </c>
      <c r="I133" s="199">
        <f>J133+K133</f>
        <v>430000</v>
      </c>
      <c r="J133" s="199">
        <v>430000</v>
      </c>
      <c r="K133" s="199">
        <v>0</v>
      </c>
      <c r="L133" s="960" t="s">
        <v>294</v>
      </c>
    </row>
    <row r="134" spans="1:12" hidden="1">
      <c r="A134" s="955"/>
      <c r="B134" s="964"/>
      <c r="C134" s="964"/>
      <c r="D134" s="961"/>
      <c r="E134" s="955"/>
      <c r="F134" s="201" t="s">
        <v>1</v>
      </c>
      <c r="G134" s="199"/>
      <c r="H134" s="958"/>
      <c r="I134" s="199">
        <f>J134+K134</f>
        <v>0</v>
      </c>
      <c r="J134" s="199"/>
      <c r="K134" s="199"/>
      <c r="L134" s="961"/>
    </row>
    <row r="135" spans="1:12" hidden="1">
      <c r="A135" s="956"/>
      <c r="B135" s="965"/>
      <c r="C135" s="965"/>
      <c r="D135" s="962"/>
      <c r="E135" s="956"/>
      <c r="F135" s="201" t="s">
        <v>2</v>
      </c>
      <c r="G135" s="199">
        <f>G133+G134</f>
        <v>430000</v>
      </c>
      <c r="H135" s="959"/>
      <c r="I135" s="199">
        <f>I133+I134</f>
        <v>430000</v>
      </c>
      <c r="J135" s="199">
        <f>J133+J134</f>
        <v>430000</v>
      </c>
      <c r="K135" s="199">
        <f>K133+K134</f>
        <v>0</v>
      </c>
      <c r="L135" s="962"/>
    </row>
    <row r="136" spans="1:12">
      <c r="A136" s="975"/>
      <c r="B136" s="978" t="s">
        <v>59</v>
      </c>
      <c r="C136" s="978"/>
      <c r="D136" s="981" t="s">
        <v>60</v>
      </c>
      <c r="E136" s="975" t="s">
        <v>244</v>
      </c>
      <c r="F136" s="196" t="s">
        <v>0</v>
      </c>
      <c r="G136" s="204">
        <f>G139+G148+G151+G154+G145+G142</f>
        <v>241190</v>
      </c>
      <c r="H136" s="966" t="s">
        <v>244</v>
      </c>
      <c r="I136" s="204">
        <f t="shared" ref="I136:K138" si="8">I139+I148+I151+I154+I145+I142</f>
        <v>241190</v>
      </c>
      <c r="J136" s="204">
        <f t="shared" si="8"/>
        <v>241190</v>
      </c>
      <c r="K136" s="204">
        <f t="shared" si="8"/>
        <v>0</v>
      </c>
      <c r="L136" s="975" t="s">
        <v>244</v>
      </c>
    </row>
    <row r="137" spans="1:12">
      <c r="A137" s="976"/>
      <c r="B137" s="979"/>
      <c r="C137" s="979"/>
      <c r="D137" s="982"/>
      <c r="E137" s="976"/>
      <c r="F137" s="196" t="s">
        <v>1</v>
      </c>
      <c r="G137" s="204">
        <f>G140+G149+G152+G155+G146+G143</f>
        <v>50815</v>
      </c>
      <c r="H137" s="967"/>
      <c r="I137" s="204">
        <f t="shared" si="8"/>
        <v>50815</v>
      </c>
      <c r="J137" s="204">
        <f t="shared" si="8"/>
        <v>50815</v>
      </c>
      <c r="K137" s="204">
        <f t="shared" si="8"/>
        <v>0</v>
      </c>
      <c r="L137" s="976"/>
    </row>
    <row r="138" spans="1:12">
      <c r="A138" s="977"/>
      <c r="B138" s="980"/>
      <c r="C138" s="980"/>
      <c r="D138" s="983"/>
      <c r="E138" s="977"/>
      <c r="F138" s="196" t="s">
        <v>2</v>
      </c>
      <c r="G138" s="204">
        <f>G141+G150+G153+G156+G147+G144</f>
        <v>292005</v>
      </c>
      <c r="H138" s="968"/>
      <c r="I138" s="204">
        <f t="shared" si="8"/>
        <v>292005</v>
      </c>
      <c r="J138" s="204">
        <f t="shared" si="8"/>
        <v>292005</v>
      </c>
      <c r="K138" s="204">
        <f t="shared" si="8"/>
        <v>0</v>
      </c>
      <c r="L138" s="977"/>
    </row>
    <row r="139" spans="1:12" hidden="1">
      <c r="A139" s="954">
        <v>13</v>
      </c>
      <c r="B139" s="963"/>
      <c r="C139" s="963" t="s">
        <v>448</v>
      </c>
      <c r="D139" s="960" t="s">
        <v>439</v>
      </c>
      <c r="E139" s="954">
        <v>2023</v>
      </c>
      <c r="F139" s="201" t="s">
        <v>0</v>
      </c>
      <c r="G139" s="199">
        <v>61500</v>
      </c>
      <c r="H139" s="957" t="s">
        <v>244</v>
      </c>
      <c r="I139" s="199">
        <f>J139+K139</f>
        <v>61500</v>
      </c>
      <c r="J139" s="199">
        <v>61500</v>
      </c>
      <c r="K139" s="199">
        <v>0</v>
      </c>
      <c r="L139" s="960" t="s">
        <v>438</v>
      </c>
    </row>
    <row r="140" spans="1:12" hidden="1">
      <c r="A140" s="955"/>
      <c r="B140" s="964"/>
      <c r="C140" s="964"/>
      <c r="D140" s="961"/>
      <c r="E140" s="955"/>
      <c r="F140" s="201" t="s">
        <v>1</v>
      </c>
      <c r="G140" s="199">
        <v>0</v>
      </c>
      <c r="H140" s="958"/>
      <c r="I140" s="199">
        <f>J140+K140</f>
        <v>0</v>
      </c>
      <c r="J140" s="199">
        <v>0</v>
      </c>
      <c r="K140" s="199"/>
      <c r="L140" s="961"/>
    </row>
    <row r="141" spans="1:12" hidden="1">
      <c r="A141" s="956"/>
      <c r="B141" s="965"/>
      <c r="C141" s="965"/>
      <c r="D141" s="962"/>
      <c r="E141" s="956"/>
      <c r="F141" s="201" t="s">
        <v>2</v>
      </c>
      <c r="G141" s="199">
        <f>G139+G140</f>
        <v>61500</v>
      </c>
      <c r="H141" s="959"/>
      <c r="I141" s="199">
        <f>I139+I140</f>
        <v>61500</v>
      </c>
      <c r="J141" s="199">
        <f>J139+J140</f>
        <v>61500</v>
      </c>
      <c r="K141" s="199">
        <f>K139+K140</f>
        <v>0</v>
      </c>
      <c r="L141" s="962"/>
    </row>
    <row r="142" spans="1:12" ht="13.5" customHeight="1">
      <c r="A142" s="954">
        <v>13</v>
      </c>
      <c r="B142" s="963"/>
      <c r="C142" s="963" t="s">
        <v>448</v>
      </c>
      <c r="D142" s="960" t="s">
        <v>447</v>
      </c>
      <c r="E142" s="954">
        <v>2023</v>
      </c>
      <c r="F142" s="201" t="s">
        <v>0</v>
      </c>
      <c r="G142" s="199">
        <v>0</v>
      </c>
      <c r="H142" s="957" t="s">
        <v>244</v>
      </c>
      <c r="I142" s="199">
        <f>J142+K142</f>
        <v>0</v>
      </c>
      <c r="J142" s="199">
        <v>0</v>
      </c>
      <c r="K142" s="199">
        <v>0</v>
      </c>
      <c r="L142" s="960" t="s">
        <v>438</v>
      </c>
    </row>
    <row r="143" spans="1:12" ht="13.5" customHeight="1">
      <c r="A143" s="955"/>
      <c r="B143" s="964"/>
      <c r="C143" s="964"/>
      <c r="D143" s="961"/>
      <c r="E143" s="955"/>
      <c r="F143" s="201" t="s">
        <v>1</v>
      </c>
      <c r="G143" s="199">
        <v>12915</v>
      </c>
      <c r="H143" s="958"/>
      <c r="I143" s="199">
        <f>J143+K143</f>
        <v>12915</v>
      </c>
      <c r="J143" s="199">
        <v>12915</v>
      </c>
      <c r="K143" s="199"/>
      <c r="L143" s="961"/>
    </row>
    <row r="144" spans="1:12" ht="13.5" customHeight="1">
      <c r="A144" s="956"/>
      <c r="B144" s="965"/>
      <c r="C144" s="965"/>
      <c r="D144" s="962"/>
      <c r="E144" s="956"/>
      <c r="F144" s="201" t="s">
        <v>2</v>
      </c>
      <c r="G144" s="199">
        <f>G142+G143</f>
        <v>12915</v>
      </c>
      <c r="H144" s="959"/>
      <c r="I144" s="199">
        <f>I142+I143</f>
        <v>12915</v>
      </c>
      <c r="J144" s="199">
        <f>J142+J143</f>
        <v>12915</v>
      </c>
      <c r="K144" s="199">
        <f>K142+K143</f>
        <v>0</v>
      </c>
      <c r="L144" s="962"/>
    </row>
    <row r="145" spans="1:12" ht="13.5" customHeight="1">
      <c r="A145" s="954">
        <v>14</v>
      </c>
      <c r="B145" s="963"/>
      <c r="C145" s="963" t="s">
        <v>446</v>
      </c>
      <c r="D145" s="960" t="s">
        <v>422</v>
      </c>
      <c r="E145" s="954">
        <v>2023</v>
      </c>
      <c r="F145" s="201" t="s">
        <v>0</v>
      </c>
      <c r="G145" s="199">
        <v>35990</v>
      </c>
      <c r="H145" s="957" t="s">
        <v>244</v>
      </c>
      <c r="I145" s="199">
        <f>J145+K145</f>
        <v>35990</v>
      </c>
      <c r="J145" s="199">
        <v>35990</v>
      </c>
      <c r="K145" s="199">
        <v>0</v>
      </c>
      <c r="L145" s="960" t="s">
        <v>405</v>
      </c>
    </row>
    <row r="146" spans="1:12" ht="13.5" customHeight="1">
      <c r="A146" s="955"/>
      <c r="B146" s="964"/>
      <c r="C146" s="964"/>
      <c r="D146" s="961"/>
      <c r="E146" s="955"/>
      <c r="F146" s="201" t="s">
        <v>1</v>
      </c>
      <c r="G146" s="199">
        <v>37900</v>
      </c>
      <c r="H146" s="958"/>
      <c r="I146" s="199">
        <f>J146+K146</f>
        <v>37900</v>
      </c>
      <c r="J146" s="199">
        <v>37900</v>
      </c>
      <c r="K146" s="199"/>
      <c r="L146" s="961"/>
    </row>
    <row r="147" spans="1:12" ht="13.5" customHeight="1">
      <c r="A147" s="956"/>
      <c r="B147" s="965"/>
      <c r="C147" s="965"/>
      <c r="D147" s="962"/>
      <c r="E147" s="956"/>
      <c r="F147" s="201" t="s">
        <v>2</v>
      </c>
      <c r="G147" s="199">
        <f>G145+G146</f>
        <v>73890</v>
      </c>
      <c r="H147" s="959"/>
      <c r="I147" s="199">
        <f>I145+I146</f>
        <v>73890</v>
      </c>
      <c r="J147" s="199">
        <f>J145+J146</f>
        <v>73890</v>
      </c>
      <c r="K147" s="199">
        <f>K145+K146</f>
        <v>0</v>
      </c>
      <c r="L147" s="962"/>
    </row>
    <row r="148" spans="1:12" hidden="1">
      <c r="A148" s="954">
        <v>20</v>
      </c>
      <c r="B148" s="963"/>
      <c r="C148" s="963" t="s">
        <v>303</v>
      </c>
      <c r="D148" s="960" t="s">
        <v>445</v>
      </c>
      <c r="E148" s="954">
        <v>2023</v>
      </c>
      <c r="F148" s="201" t="s">
        <v>0</v>
      </c>
      <c r="G148" s="199">
        <v>21000</v>
      </c>
      <c r="H148" s="957" t="s">
        <v>244</v>
      </c>
      <c r="I148" s="199">
        <f>J148+K148</f>
        <v>21000</v>
      </c>
      <c r="J148" s="199">
        <v>21000</v>
      </c>
      <c r="K148" s="199">
        <v>0</v>
      </c>
      <c r="L148" s="960" t="s">
        <v>444</v>
      </c>
    </row>
    <row r="149" spans="1:12" hidden="1">
      <c r="A149" s="955"/>
      <c r="B149" s="964"/>
      <c r="C149" s="964"/>
      <c r="D149" s="961"/>
      <c r="E149" s="955"/>
      <c r="F149" s="201" t="s">
        <v>1</v>
      </c>
      <c r="G149" s="199"/>
      <c r="H149" s="958"/>
      <c r="I149" s="199">
        <f>J149+K149</f>
        <v>0</v>
      </c>
      <c r="J149" s="199"/>
      <c r="K149" s="199"/>
      <c r="L149" s="961"/>
    </row>
    <row r="150" spans="1:12" hidden="1">
      <c r="A150" s="956"/>
      <c r="B150" s="965"/>
      <c r="C150" s="965"/>
      <c r="D150" s="962"/>
      <c r="E150" s="956"/>
      <c r="F150" s="201" t="s">
        <v>2</v>
      </c>
      <c r="G150" s="199">
        <f>G148+G149</f>
        <v>21000</v>
      </c>
      <c r="H150" s="959"/>
      <c r="I150" s="199">
        <f>I148+I149</f>
        <v>21000</v>
      </c>
      <c r="J150" s="199">
        <f>J148+J149</f>
        <v>21000</v>
      </c>
      <c r="K150" s="199">
        <f>K148+K149</f>
        <v>0</v>
      </c>
      <c r="L150" s="962"/>
    </row>
    <row r="151" spans="1:12" hidden="1">
      <c r="A151" s="954">
        <v>21</v>
      </c>
      <c r="B151" s="963"/>
      <c r="C151" s="963" t="s">
        <v>443</v>
      </c>
      <c r="D151" s="960" t="s">
        <v>442</v>
      </c>
      <c r="E151" s="954">
        <v>2023</v>
      </c>
      <c r="F151" s="201" t="s">
        <v>0</v>
      </c>
      <c r="G151" s="199">
        <v>12000</v>
      </c>
      <c r="H151" s="957" t="s">
        <v>244</v>
      </c>
      <c r="I151" s="199">
        <f>J151+K151</f>
        <v>12000</v>
      </c>
      <c r="J151" s="199">
        <v>12000</v>
      </c>
      <c r="K151" s="199">
        <v>0</v>
      </c>
      <c r="L151" s="960" t="s">
        <v>441</v>
      </c>
    </row>
    <row r="152" spans="1:12" hidden="1">
      <c r="A152" s="955"/>
      <c r="B152" s="964"/>
      <c r="C152" s="964"/>
      <c r="D152" s="961"/>
      <c r="E152" s="955"/>
      <c r="F152" s="201" t="s">
        <v>1</v>
      </c>
      <c r="G152" s="199"/>
      <c r="H152" s="958"/>
      <c r="I152" s="199">
        <f>J152+K152</f>
        <v>0</v>
      </c>
      <c r="J152" s="199"/>
      <c r="K152" s="199"/>
      <c r="L152" s="961"/>
    </row>
    <row r="153" spans="1:12" hidden="1">
      <c r="A153" s="956"/>
      <c r="B153" s="965"/>
      <c r="C153" s="965"/>
      <c r="D153" s="962"/>
      <c r="E153" s="956"/>
      <c r="F153" s="201" t="s">
        <v>2</v>
      </c>
      <c r="G153" s="199">
        <f>G151+G152</f>
        <v>12000</v>
      </c>
      <c r="H153" s="959"/>
      <c r="I153" s="199">
        <f>I151+I152</f>
        <v>12000</v>
      </c>
      <c r="J153" s="199">
        <f>J151+J152</f>
        <v>12000</v>
      </c>
      <c r="K153" s="199">
        <f>K151+K152</f>
        <v>0</v>
      </c>
      <c r="L153" s="962"/>
    </row>
    <row r="154" spans="1:12" hidden="1">
      <c r="A154" s="954">
        <v>22</v>
      </c>
      <c r="B154" s="963"/>
      <c r="C154" s="963" t="s">
        <v>440</v>
      </c>
      <c r="D154" s="960" t="s">
        <v>439</v>
      </c>
      <c r="E154" s="954">
        <v>2023</v>
      </c>
      <c r="F154" s="201" t="s">
        <v>0</v>
      </c>
      <c r="G154" s="199">
        <v>110700</v>
      </c>
      <c r="H154" s="957" t="s">
        <v>244</v>
      </c>
      <c r="I154" s="199">
        <f>J154+K154</f>
        <v>110700</v>
      </c>
      <c r="J154" s="199">
        <v>110700</v>
      </c>
      <c r="K154" s="199">
        <v>0</v>
      </c>
      <c r="L154" s="960" t="s">
        <v>438</v>
      </c>
    </row>
    <row r="155" spans="1:12" hidden="1">
      <c r="A155" s="955"/>
      <c r="B155" s="964"/>
      <c r="C155" s="964"/>
      <c r="D155" s="961"/>
      <c r="E155" s="955"/>
      <c r="F155" s="201" t="s">
        <v>1</v>
      </c>
      <c r="G155" s="199"/>
      <c r="H155" s="958"/>
      <c r="I155" s="199">
        <f>J155+K155</f>
        <v>0</v>
      </c>
      <c r="J155" s="199"/>
      <c r="K155" s="199"/>
      <c r="L155" s="961"/>
    </row>
    <row r="156" spans="1:12" hidden="1">
      <c r="A156" s="956"/>
      <c r="B156" s="965"/>
      <c r="C156" s="965"/>
      <c r="D156" s="962"/>
      <c r="E156" s="956"/>
      <c r="F156" s="201" t="s">
        <v>2</v>
      </c>
      <c r="G156" s="199">
        <f>G154+G155</f>
        <v>110700</v>
      </c>
      <c r="H156" s="959"/>
      <c r="I156" s="199">
        <f>I154+I155</f>
        <v>110700</v>
      </c>
      <c r="J156" s="199">
        <f>J154+J155</f>
        <v>110700</v>
      </c>
      <c r="K156" s="199">
        <f>K154+K155</f>
        <v>0</v>
      </c>
      <c r="L156" s="962"/>
    </row>
    <row r="157" spans="1:12" ht="13.5" customHeight="1">
      <c r="A157" s="975"/>
      <c r="B157" s="978" t="s">
        <v>61</v>
      </c>
      <c r="C157" s="978"/>
      <c r="D157" s="981" t="s">
        <v>62</v>
      </c>
      <c r="E157" s="975" t="s">
        <v>244</v>
      </c>
      <c r="F157" s="196" t="s">
        <v>0</v>
      </c>
      <c r="G157" s="204">
        <f>G169+G172+G175+G178+G160+G163+G181+G166</f>
        <v>2641914</v>
      </c>
      <c r="H157" s="966" t="s">
        <v>244</v>
      </c>
      <c r="I157" s="204">
        <f>I169+I172+I175+I178+I160+I163+I181+I166</f>
        <v>2641914</v>
      </c>
      <c r="J157" s="204">
        <f t="shared" ref="J157:K157" si="9">J169+J172+J175+J178+J160+J163+J181+J166</f>
        <v>2641914</v>
      </c>
      <c r="K157" s="204">
        <f t="shared" si="9"/>
        <v>0</v>
      </c>
      <c r="L157" s="975" t="s">
        <v>244</v>
      </c>
    </row>
    <row r="158" spans="1:12" ht="13.5" customHeight="1">
      <c r="A158" s="976"/>
      <c r="B158" s="979"/>
      <c r="C158" s="979"/>
      <c r="D158" s="982"/>
      <c r="E158" s="976"/>
      <c r="F158" s="196" t="s">
        <v>1</v>
      </c>
      <c r="G158" s="204">
        <f t="shared" ref="G158:I159" si="10">G170+G173+G176+G179+G161+G164+G182+G167</f>
        <v>1693909</v>
      </c>
      <c r="H158" s="967"/>
      <c r="I158" s="204">
        <f t="shared" si="10"/>
        <v>1693909</v>
      </c>
      <c r="J158" s="204">
        <f t="shared" ref="J158:K158" si="11">J170+J173+J176+J179+J161+J164+J182+J167</f>
        <v>1693909</v>
      </c>
      <c r="K158" s="204">
        <f t="shared" si="11"/>
        <v>0</v>
      </c>
      <c r="L158" s="976"/>
    </row>
    <row r="159" spans="1:12" ht="13.5" customHeight="1">
      <c r="A159" s="977"/>
      <c r="B159" s="980"/>
      <c r="C159" s="980"/>
      <c r="D159" s="983"/>
      <c r="E159" s="977"/>
      <c r="F159" s="196" t="s">
        <v>2</v>
      </c>
      <c r="G159" s="204">
        <f t="shared" si="10"/>
        <v>4335823</v>
      </c>
      <c r="H159" s="968"/>
      <c r="I159" s="204">
        <f t="shared" si="10"/>
        <v>4335823</v>
      </c>
      <c r="J159" s="204">
        <f t="shared" ref="J159:K159" si="12">J171+J174+J177+J180+J162+J165+J183+J168</f>
        <v>4335823</v>
      </c>
      <c r="K159" s="204">
        <f t="shared" si="12"/>
        <v>0</v>
      </c>
      <c r="L159" s="977"/>
    </row>
    <row r="160" spans="1:12" hidden="1">
      <c r="A160" s="954">
        <v>11</v>
      </c>
      <c r="B160" s="963"/>
      <c r="C160" s="963" t="s">
        <v>299</v>
      </c>
      <c r="D160" s="960" t="s">
        <v>437</v>
      </c>
      <c r="E160" s="954">
        <v>2023</v>
      </c>
      <c r="F160" s="201" t="s">
        <v>0</v>
      </c>
      <c r="G160" s="199">
        <v>933570</v>
      </c>
      <c r="H160" s="957" t="s">
        <v>244</v>
      </c>
      <c r="I160" s="199">
        <f>J160+K160</f>
        <v>933570</v>
      </c>
      <c r="J160" s="199">
        <v>933570</v>
      </c>
      <c r="K160" s="199">
        <v>0</v>
      </c>
      <c r="L160" s="960" t="s">
        <v>294</v>
      </c>
    </row>
    <row r="161" spans="1:12" hidden="1">
      <c r="A161" s="955"/>
      <c r="B161" s="964"/>
      <c r="C161" s="964"/>
      <c r="D161" s="961"/>
      <c r="E161" s="955"/>
      <c r="F161" s="201" t="s">
        <v>1</v>
      </c>
      <c r="G161" s="199"/>
      <c r="H161" s="958"/>
      <c r="I161" s="199">
        <f>J161+K161</f>
        <v>0</v>
      </c>
      <c r="J161" s="199"/>
      <c r="K161" s="199"/>
      <c r="L161" s="961"/>
    </row>
    <row r="162" spans="1:12" hidden="1">
      <c r="A162" s="956"/>
      <c r="B162" s="965"/>
      <c r="C162" s="965"/>
      <c r="D162" s="962"/>
      <c r="E162" s="956"/>
      <c r="F162" s="201" t="s">
        <v>2</v>
      </c>
      <c r="G162" s="199">
        <f>G160+G161</f>
        <v>933570</v>
      </c>
      <c r="H162" s="959"/>
      <c r="I162" s="199">
        <f>I160+I161</f>
        <v>933570</v>
      </c>
      <c r="J162" s="199">
        <f>J160+J161</f>
        <v>933570</v>
      </c>
      <c r="K162" s="199">
        <f>K160+K161</f>
        <v>0</v>
      </c>
      <c r="L162" s="962"/>
    </row>
    <row r="163" spans="1:12" ht="19.5" customHeight="1">
      <c r="A163" s="954">
        <v>15</v>
      </c>
      <c r="B163" s="963"/>
      <c r="C163" s="963" t="s">
        <v>299</v>
      </c>
      <c r="D163" s="960" t="s">
        <v>436</v>
      </c>
      <c r="E163" s="954">
        <v>2023</v>
      </c>
      <c r="F163" s="201" t="s">
        <v>0</v>
      </c>
      <c r="G163" s="199">
        <v>0</v>
      </c>
      <c r="H163" s="957" t="s">
        <v>244</v>
      </c>
      <c r="I163" s="199">
        <f>J163+K163</f>
        <v>0</v>
      </c>
      <c r="J163" s="199"/>
      <c r="K163" s="199">
        <v>0</v>
      </c>
      <c r="L163" s="960" t="s">
        <v>294</v>
      </c>
    </row>
    <row r="164" spans="1:12" ht="19.5" customHeight="1">
      <c r="A164" s="955"/>
      <c r="B164" s="964"/>
      <c r="C164" s="964"/>
      <c r="D164" s="961"/>
      <c r="E164" s="955"/>
      <c r="F164" s="201" t="s">
        <v>1</v>
      </c>
      <c r="G164" s="199">
        <v>75000</v>
      </c>
      <c r="H164" s="958"/>
      <c r="I164" s="199">
        <f>J164+K164</f>
        <v>75000</v>
      </c>
      <c r="J164" s="199">
        <v>75000</v>
      </c>
      <c r="K164" s="199"/>
      <c r="L164" s="961"/>
    </row>
    <row r="165" spans="1:12" ht="19.5" customHeight="1">
      <c r="A165" s="956"/>
      <c r="B165" s="965"/>
      <c r="C165" s="965"/>
      <c r="D165" s="962"/>
      <c r="E165" s="956"/>
      <c r="F165" s="201" t="s">
        <v>2</v>
      </c>
      <c r="G165" s="199">
        <f>G163+G164</f>
        <v>75000</v>
      </c>
      <c r="H165" s="959"/>
      <c r="I165" s="199">
        <f>I163+I164</f>
        <v>75000</v>
      </c>
      <c r="J165" s="199">
        <f>J163+J164</f>
        <v>75000</v>
      </c>
      <c r="K165" s="199">
        <f>K163+K164</f>
        <v>0</v>
      </c>
      <c r="L165" s="962"/>
    </row>
    <row r="166" spans="1:12" ht="13.5" customHeight="1">
      <c r="A166" s="954">
        <v>16</v>
      </c>
      <c r="B166" s="963"/>
      <c r="C166" s="963" t="s">
        <v>1418</v>
      </c>
      <c r="D166" s="960" t="s">
        <v>1419</v>
      </c>
      <c r="E166" s="954">
        <v>2023</v>
      </c>
      <c r="F166" s="201" t="s">
        <v>0</v>
      </c>
      <c r="G166" s="199">
        <v>0</v>
      </c>
      <c r="H166" s="957" t="s">
        <v>244</v>
      </c>
      <c r="I166" s="199">
        <f>J166+K166</f>
        <v>0</v>
      </c>
      <c r="J166" s="199">
        <v>0</v>
      </c>
      <c r="K166" s="199">
        <v>0</v>
      </c>
      <c r="L166" s="960" t="s">
        <v>294</v>
      </c>
    </row>
    <row r="167" spans="1:12" ht="13.5" customHeight="1">
      <c r="A167" s="955"/>
      <c r="B167" s="964"/>
      <c r="C167" s="964"/>
      <c r="D167" s="961"/>
      <c r="E167" s="955"/>
      <c r="F167" s="201" t="s">
        <v>1</v>
      </c>
      <c r="G167" s="199">
        <v>618909</v>
      </c>
      <c r="H167" s="958"/>
      <c r="I167" s="199">
        <f>J167+K167</f>
        <v>618909</v>
      </c>
      <c r="J167" s="199">
        <v>618909</v>
      </c>
      <c r="K167" s="199"/>
      <c r="L167" s="961"/>
    </row>
    <row r="168" spans="1:12" ht="13.5" customHeight="1">
      <c r="A168" s="956"/>
      <c r="B168" s="965"/>
      <c r="C168" s="965"/>
      <c r="D168" s="962"/>
      <c r="E168" s="956"/>
      <c r="F168" s="201" t="s">
        <v>2</v>
      </c>
      <c r="G168" s="199">
        <f>G166+G167</f>
        <v>618909</v>
      </c>
      <c r="H168" s="959"/>
      <c r="I168" s="199">
        <f>I166+I167</f>
        <v>618909</v>
      </c>
      <c r="J168" s="199">
        <f>J166+J167</f>
        <v>618909</v>
      </c>
      <c r="K168" s="199">
        <f>K166+K167</f>
        <v>0</v>
      </c>
      <c r="L168" s="962"/>
    </row>
    <row r="169" spans="1:12" hidden="1">
      <c r="A169" s="954">
        <v>23</v>
      </c>
      <c r="B169" s="963"/>
      <c r="C169" s="963" t="s">
        <v>435</v>
      </c>
      <c r="D169" s="960" t="s">
        <v>434</v>
      </c>
      <c r="E169" s="954">
        <v>2023</v>
      </c>
      <c r="F169" s="201" t="s">
        <v>0</v>
      </c>
      <c r="G169" s="199">
        <v>915544</v>
      </c>
      <c r="H169" s="957" t="s">
        <v>244</v>
      </c>
      <c r="I169" s="199">
        <f>J169+K169</f>
        <v>915544</v>
      </c>
      <c r="J169" s="199">
        <v>915544</v>
      </c>
      <c r="K169" s="199">
        <v>0</v>
      </c>
      <c r="L169" s="960" t="s">
        <v>433</v>
      </c>
    </row>
    <row r="170" spans="1:12" hidden="1">
      <c r="A170" s="955"/>
      <c r="B170" s="964"/>
      <c r="C170" s="964"/>
      <c r="D170" s="961"/>
      <c r="E170" s="955"/>
      <c r="F170" s="201" t="s">
        <v>1</v>
      </c>
      <c r="G170" s="199"/>
      <c r="H170" s="958"/>
      <c r="I170" s="199">
        <f>J170+K170</f>
        <v>0</v>
      </c>
      <c r="J170" s="199"/>
      <c r="K170" s="199"/>
      <c r="L170" s="961"/>
    </row>
    <row r="171" spans="1:12" hidden="1">
      <c r="A171" s="956"/>
      <c r="B171" s="965"/>
      <c r="C171" s="965"/>
      <c r="D171" s="962"/>
      <c r="E171" s="956"/>
      <c r="F171" s="201" t="s">
        <v>2</v>
      </c>
      <c r="G171" s="199">
        <f>G169+G170</f>
        <v>915544</v>
      </c>
      <c r="H171" s="959"/>
      <c r="I171" s="199">
        <f>I169+I170</f>
        <v>915544</v>
      </c>
      <c r="J171" s="199">
        <f>J169+J170</f>
        <v>915544</v>
      </c>
      <c r="K171" s="199">
        <f>K169+K170</f>
        <v>0</v>
      </c>
      <c r="L171" s="962"/>
    </row>
    <row r="172" spans="1:12" hidden="1">
      <c r="A172" s="954">
        <v>24</v>
      </c>
      <c r="B172" s="963"/>
      <c r="C172" s="963" t="s">
        <v>432</v>
      </c>
      <c r="D172" s="960" t="s">
        <v>431</v>
      </c>
      <c r="E172" s="954">
        <v>2023</v>
      </c>
      <c r="F172" s="201" t="s">
        <v>0</v>
      </c>
      <c r="G172" s="199">
        <v>60000</v>
      </c>
      <c r="H172" s="957" t="s">
        <v>244</v>
      </c>
      <c r="I172" s="199">
        <f>J172+K172</f>
        <v>60000</v>
      </c>
      <c r="J172" s="199">
        <v>60000</v>
      </c>
      <c r="K172" s="199">
        <v>0</v>
      </c>
      <c r="L172" s="960" t="s">
        <v>430</v>
      </c>
    </row>
    <row r="173" spans="1:12" hidden="1">
      <c r="A173" s="955"/>
      <c r="B173" s="964"/>
      <c r="C173" s="964"/>
      <c r="D173" s="961"/>
      <c r="E173" s="955"/>
      <c r="F173" s="201" t="s">
        <v>1</v>
      </c>
      <c r="G173" s="199"/>
      <c r="H173" s="958"/>
      <c r="I173" s="199">
        <f>J173+K173</f>
        <v>0</v>
      </c>
      <c r="J173" s="199"/>
      <c r="K173" s="199"/>
      <c r="L173" s="961"/>
    </row>
    <row r="174" spans="1:12" hidden="1">
      <c r="A174" s="956"/>
      <c r="B174" s="965"/>
      <c r="C174" s="965"/>
      <c r="D174" s="962"/>
      <c r="E174" s="956"/>
      <c r="F174" s="201" t="s">
        <v>2</v>
      </c>
      <c r="G174" s="199">
        <f>G172+G173</f>
        <v>60000</v>
      </c>
      <c r="H174" s="959"/>
      <c r="I174" s="199">
        <f>I172+I173</f>
        <v>60000</v>
      </c>
      <c r="J174" s="199">
        <f>J172+J173</f>
        <v>60000</v>
      </c>
      <c r="K174" s="199">
        <f>K172+K173</f>
        <v>0</v>
      </c>
      <c r="L174" s="962"/>
    </row>
    <row r="175" spans="1:12" hidden="1">
      <c r="A175" s="954">
        <v>12</v>
      </c>
      <c r="B175" s="963"/>
      <c r="C175" s="963" t="s">
        <v>428</v>
      </c>
      <c r="D175" s="960" t="s">
        <v>429</v>
      </c>
      <c r="E175" s="954">
        <v>2023</v>
      </c>
      <c r="F175" s="201" t="s">
        <v>0</v>
      </c>
      <c r="G175" s="199">
        <v>612800</v>
      </c>
      <c r="H175" s="957" t="s">
        <v>244</v>
      </c>
      <c r="I175" s="199">
        <f>J175+K175</f>
        <v>612800</v>
      </c>
      <c r="J175" s="199">
        <v>612800</v>
      </c>
      <c r="K175" s="199">
        <v>0</v>
      </c>
      <c r="L175" s="960" t="s">
        <v>426</v>
      </c>
    </row>
    <row r="176" spans="1:12" hidden="1">
      <c r="A176" s="955"/>
      <c r="B176" s="964"/>
      <c r="C176" s="964"/>
      <c r="D176" s="961"/>
      <c r="E176" s="955"/>
      <c r="F176" s="201" t="s">
        <v>1</v>
      </c>
      <c r="G176" s="199"/>
      <c r="H176" s="958"/>
      <c r="I176" s="199">
        <f>J176+K176</f>
        <v>0</v>
      </c>
      <c r="J176" s="199"/>
      <c r="K176" s="199"/>
      <c r="L176" s="961"/>
    </row>
    <row r="177" spans="1:12" hidden="1">
      <c r="A177" s="956"/>
      <c r="B177" s="965"/>
      <c r="C177" s="965"/>
      <c r="D177" s="962"/>
      <c r="E177" s="956"/>
      <c r="F177" s="201" t="s">
        <v>2</v>
      </c>
      <c r="G177" s="199">
        <f>G175+G176</f>
        <v>612800</v>
      </c>
      <c r="H177" s="959"/>
      <c r="I177" s="199">
        <f>I175+I176</f>
        <v>612800</v>
      </c>
      <c r="J177" s="199">
        <f>J175+J176</f>
        <v>612800</v>
      </c>
      <c r="K177" s="199">
        <f>K175+K176</f>
        <v>0</v>
      </c>
      <c r="L177" s="962"/>
    </row>
    <row r="178" spans="1:12" hidden="1">
      <c r="A178" s="954">
        <v>26</v>
      </c>
      <c r="B178" s="963"/>
      <c r="C178" s="963" t="s">
        <v>428</v>
      </c>
      <c r="D178" s="960" t="s">
        <v>427</v>
      </c>
      <c r="E178" s="954">
        <v>2023</v>
      </c>
      <c r="F178" s="201" t="s">
        <v>0</v>
      </c>
      <c r="G178" s="199">
        <v>120000</v>
      </c>
      <c r="H178" s="957" t="s">
        <v>244</v>
      </c>
      <c r="I178" s="199">
        <f>J178+K178</f>
        <v>120000</v>
      </c>
      <c r="J178" s="199">
        <v>120000</v>
      </c>
      <c r="K178" s="199">
        <v>0</v>
      </c>
      <c r="L178" s="960" t="s">
        <v>426</v>
      </c>
    </row>
    <row r="179" spans="1:12" hidden="1">
      <c r="A179" s="955"/>
      <c r="B179" s="964"/>
      <c r="C179" s="964"/>
      <c r="D179" s="961"/>
      <c r="E179" s="955"/>
      <c r="F179" s="201" t="s">
        <v>1</v>
      </c>
      <c r="G179" s="199"/>
      <c r="H179" s="958"/>
      <c r="I179" s="199">
        <f>J179+K179</f>
        <v>0</v>
      </c>
      <c r="J179" s="199"/>
      <c r="K179" s="199"/>
      <c r="L179" s="961"/>
    </row>
    <row r="180" spans="1:12" hidden="1">
      <c r="A180" s="956"/>
      <c r="B180" s="965"/>
      <c r="C180" s="965"/>
      <c r="D180" s="962"/>
      <c r="E180" s="956"/>
      <c r="F180" s="201" t="s">
        <v>2</v>
      </c>
      <c r="G180" s="199">
        <f>G178+G179</f>
        <v>120000</v>
      </c>
      <c r="H180" s="959"/>
      <c r="I180" s="199">
        <f>I178+I179</f>
        <v>120000</v>
      </c>
      <c r="J180" s="199">
        <f>J178+J179</f>
        <v>120000</v>
      </c>
      <c r="K180" s="199">
        <f>K178+K179</f>
        <v>0</v>
      </c>
      <c r="L180" s="962"/>
    </row>
    <row r="181" spans="1:12" ht="13.5" customHeight="1">
      <c r="A181" s="954">
        <v>17</v>
      </c>
      <c r="B181" s="963"/>
      <c r="C181" s="963" t="s">
        <v>425</v>
      </c>
      <c r="D181" s="960" t="s">
        <v>424</v>
      </c>
      <c r="E181" s="954">
        <v>2023</v>
      </c>
      <c r="F181" s="201" t="s">
        <v>0</v>
      </c>
      <c r="G181" s="199">
        <v>0</v>
      </c>
      <c r="H181" s="957" t="s">
        <v>244</v>
      </c>
      <c r="I181" s="199">
        <f>J181+K181</f>
        <v>0</v>
      </c>
      <c r="J181" s="199">
        <v>0</v>
      </c>
      <c r="K181" s="199">
        <v>0</v>
      </c>
      <c r="L181" s="960" t="s">
        <v>415</v>
      </c>
    </row>
    <row r="182" spans="1:12" ht="13.5" customHeight="1">
      <c r="A182" s="955"/>
      <c r="B182" s="964"/>
      <c r="C182" s="964"/>
      <c r="D182" s="961"/>
      <c r="E182" s="955"/>
      <c r="F182" s="201" t="s">
        <v>1</v>
      </c>
      <c r="G182" s="199">
        <v>1000000</v>
      </c>
      <c r="H182" s="958"/>
      <c r="I182" s="199">
        <f>J182+K182</f>
        <v>1000000</v>
      </c>
      <c r="J182" s="199">
        <v>1000000</v>
      </c>
      <c r="K182" s="199"/>
      <c r="L182" s="961"/>
    </row>
    <row r="183" spans="1:12" ht="13.5" customHeight="1">
      <c r="A183" s="956"/>
      <c r="B183" s="965"/>
      <c r="C183" s="965"/>
      <c r="D183" s="962"/>
      <c r="E183" s="956"/>
      <c r="F183" s="201" t="s">
        <v>2</v>
      </c>
      <c r="G183" s="199">
        <f>G181+G182</f>
        <v>1000000</v>
      </c>
      <c r="H183" s="959"/>
      <c r="I183" s="199">
        <f>I181+I182</f>
        <v>1000000</v>
      </c>
      <c r="J183" s="199">
        <f>J181+J182</f>
        <v>1000000</v>
      </c>
      <c r="K183" s="199">
        <f>K181+K182</f>
        <v>0</v>
      </c>
      <c r="L183" s="962"/>
    </row>
    <row r="184" spans="1:12" hidden="1">
      <c r="A184" s="975"/>
      <c r="B184" s="978" t="s">
        <v>25</v>
      </c>
      <c r="C184" s="978"/>
      <c r="D184" s="981" t="s">
        <v>63</v>
      </c>
      <c r="E184" s="975" t="s">
        <v>244</v>
      </c>
      <c r="F184" s="196" t="s">
        <v>0</v>
      </c>
      <c r="G184" s="204">
        <f>G187+G190</f>
        <v>259810</v>
      </c>
      <c r="H184" s="966" t="s">
        <v>244</v>
      </c>
      <c r="I184" s="204">
        <f t="shared" ref="I184:K185" si="13">I187+I190</f>
        <v>259810</v>
      </c>
      <c r="J184" s="204">
        <f t="shared" si="13"/>
        <v>259810</v>
      </c>
      <c r="K184" s="204">
        <f t="shared" si="13"/>
        <v>0</v>
      </c>
      <c r="L184" s="975" t="s">
        <v>244</v>
      </c>
    </row>
    <row r="185" spans="1:12" hidden="1">
      <c r="A185" s="976"/>
      <c r="B185" s="979"/>
      <c r="C185" s="979"/>
      <c r="D185" s="982"/>
      <c r="E185" s="976"/>
      <c r="F185" s="196" t="s">
        <v>1</v>
      </c>
      <c r="G185" s="204">
        <f>G188+G191</f>
        <v>0</v>
      </c>
      <c r="H185" s="967"/>
      <c r="I185" s="204">
        <f t="shared" si="13"/>
        <v>0</v>
      </c>
      <c r="J185" s="204">
        <f t="shared" si="13"/>
        <v>0</v>
      </c>
      <c r="K185" s="204">
        <f t="shared" si="13"/>
        <v>0</v>
      </c>
      <c r="L185" s="976"/>
    </row>
    <row r="186" spans="1:12" hidden="1">
      <c r="A186" s="977"/>
      <c r="B186" s="980"/>
      <c r="C186" s="980"/>
      <c r="D186" s="983"/>
      <c r="E186" s="977"/>
      <c r="F186" s="196" t="s">
        <v>2</v>
      </c>
      <c r="G186" s="204">
        <f>G184+G185</f>
        <v>259810</v>
      </c>
      <c r="H186" s="968"/>
      <c r="I186" s="204">
        <f>I184+I185</f>
        <v>259810</v>
      </c>
      <c r="J186" s="204">
        <f>J184+J185</f>
        <v>259810</v>
      </c>
      <c r="K186" s="204">
        <f>K184+K185</f>
        <v>0</v>
      </c>
      <c r="L186" s="977"/>
    </row>
    <row r="187" spans="1:12" hidden="1">
      <c r="A187" s="954">
        <v>27</v>
      </c>
      <c r="B187" s="963"/>
      <c r="C187" s="963" t="s">
        <v>423</v>
      </c>
      <c r="D187" s="960" t="s">
        <v>379</v>
      </c>
      <c r="E187" s="954">
        <v>2023</v>
      </c>
      <c r="F187" s="201" t="s">
        <v>0</v>
      </c>
      <c r="G187" s="199">
        <v>65200</v>
      </c>
      <c r="H187" s="957" t="s">
        <v>244</v>
      </c>
      <c r="I187" s="199">
        <f>J187+K187</f>
        <v>65200</v>
      </c>
      <c r="J187" s="199">
        <v>65200</v>
      </c>
      <c r="K187" s="199">
        <v>0</v>
      </c>
      <c r="L187" s="960" t="s">
        <v>415</v>
      </c>
    </row>
    <row r="188" spans="1:12" hidden="1">
      <c r="A188" s="955"/>
      <c r="B188" s="964"/>
      <c r="C188" s="964"/>
      <c r="D188" s="961"/>
      <c r="E188" s="955"/>
      <c r="F188" s="201" t="s">
        <v>1</v>
      </c>
      <c r="G188" s="199"/>
      <c r="H188" s="958"/>
      <c r="I188" s="199">
        <f>J188+K188</f>
        <v>0</v>
      </c>
      <c r="J188" s="199"/>
      <c r="K188" s="199"/>
      <c r="L188" s="961"/>
    </row>
    <row r="189" spans="1:12" hidden="1">
      <c r="A189" s="956"/>
      <c r="B189" s="965"/>
      <c r="C189" s="965"/>
      <c r="D189" s="962"/>
      <c r="E189" s="956"/>
      <c r="F189" s="201" t="s">
        <v>2</v>
      </c>
      <c r="G189" s="199">
        <f>G187+G188</f>
        <v>65200</v>
      </c>
      <c r="H189" s="959"/>
      <c r="I189" s="199">
        <f>I187+I188</f>
        <v>65200</v>
      </c>
      <c r="J189" s="199">
        <f>J187+J188</f>
        <v>65200</v>
      </c>
      <c r="K189" s="199">
        <f>K187+K188</f>
        <v>0</v>
      </c>
      <c r="L189" s="962"/>
    </row>
    <row r="190" spans="1:12" hidden="1">
      <c r="A190" s="954">
        <v>28</v>
      </c>
      <c r="B190" s="963"/>
      <c r="C190" s="963" t="s">
        <v>423</v>
      </c>
      <c r="D190" s="960" t="s">
        <v>422</v>
      </c>
      <c r="E190" s="954">
        <v>2023</v>
      </c>
      <c r="F190" s="201" t="s">
        <v>0</v>
      </c>
      <c r="G190" s="199">
        <v>194610</v>
      </c>
      <c r="H190" s="957" t="s">
        <v>244</v>
      </c>
      <c r="I190" s="199">
        <f>J190+K190</f>
        <v>194610</v>
      </c>
      <c r="J190" s="199">
        <v>194610</v>
      </c>
      <c r="K190" s="199">
        <v>0</v>
      </c>
      <c r="L190" s="960" t="s">
        <v>415</v>
      </c>
    </row>
    <row r="191" spans="1:12" hidden="1">
      <c r="A191" s="955"/>
      <c r="B191" s="964"/>
      <c r="C191" s="964"/>
      <c r="D191" s="961"/>
      <c r="E191" s="955"/>
      <c r="F191" s="201" t="s">
        <v>1</v>
      </c>
      <c r="G191" s="199"/>
      <c r="H191" s="958"/>
      <c r="I191" s="199">
        <f>J191+K191</f>
        <v>0</v>
      </c>
      <c r="J191" s="199"/>
      <c r="K191" s="199"/>
      <c r="L191" s="961"/>
    </row>
    <row r="192" spans="1:12" hidden="1">
      <c r="A192" s="956"/>
      <c r="B192" s="965"/>
      <c r="C192" s="965"/>
      <c r="D192" s="962"/>
      <c r="E192" s="956"/>
      <c r="F192" s="201" t="s">
        <v>2</v>
      </c>
      <c r="G192" s="199">
        <f>G190+G191</f>
        <v>194610</v>
      </c>
      <c r="H192" s="959"/>
      <c r="I192" s="199">
        <f>I190+I191</f>
        <v>194610</v>
      </c>
      <c r="J192" s="199">
        <f>J190+J191</f>
        <v>194610</v>
      </c>
      <c r="K192" s="199">
        <f>K190+K191</f>
        <v>0</v>
      </c>
      <c r="L192" s="962"/>
    </row>
    <row r="193" spans="1:12" ht="14.25" customHeight="1">
      <c r="A193" s="975"/>
      <c r="B193" s="978" t="s">
        <v>64</v>
      </c>
      <c r="C193" s="978"/>
      <c r="D193" s="1004" t="s">
        <v>140</v>
      </c>
      <c r="E193" s="975" t="s">
        <v>244</v>
      </c>
      <c r="F193" s="196" t="s">
        <v>0</v>
      </c>
      <c r="G193" s="204">
        <f>G196+G199+G202</f>
        <v>487346</v>
      </c>
      <c r="H193" s="966" t="str">
        <f>H196</f>
        <v>x</v>
      </c>
      <c r="I193" s="204">
        <f t="shared" ref="I193:K195" si="14">I196+I199+I202</f>
        <v>487346</v>
      </c>
      <c r="J193" s="204">
        <f t="shared" si="14"/>
        <v>487346</v>
      </c>
      <c r="K193" s="204">
        <f t="shared" si="14"/>
        <v>0</v>
      </c>
      <c r="L193" s="975" t="s">
        <v>244</v>
      </c>
    </row>
    <row r="194" spans="1:12" ht="14.25" customHeight="1">
      <c r="A194" s="976"/>
      <c r="B194" s="979"/>
      <c r="C194" s="979"/>
      <c r="D194" s="1005"/>
      <c r="E194" s="976"/>
      <c r="F194" s="196" t="s">
        <v>1</v>
      </c>
      <c r="G194" s="204">
        <f>G197+G200+G203</f>
        <v>47355</v>
      </c>
      <c r="H194" s="967"/>
      <c r="I194" s="204">
        <f t="shared" si="14"/>
        <v>47355</v>
      </c>
      <c r="J194" s="204">
        <f t="shared" si="14"/>
        <v>47355</v>
      </c>
      <c r="K194" s="204">
        <f t="shared" si="14"/>
        <v>0</v>
      </c>
      <c r="L194" s="976"/>
    </row>
    <row r="195" spans="1:12" ht="14.25" customHeight="1">
      <c r="A195" s="977"/>
      <c r="B195" s="980"/>
      <c r="C195" s="980"/>
      <c r="D195" s="1006"/>
      <c r="E195" s="977"/>
      <c r="F195" s="196" t="s">
        <v>2</v>
      </c>
      <c r="G195" s="204">
        <f>G198+G201+G204</f>
        <v>534701</v>
      </c>
      <c r="H195" s="968"/>
      <c r="I195" s="204">
        <f t="shared" si="14"/>
        <v>534701</v>
      </c>
      <c r="J195" s="204">
        <f t="shared" si="14"/>
        <v>534701</v>
      </c>
      <c r="K195" s="204">
        <f t="shared" si="14"/>
        <v>0</v>
      </c>
      <c r="L195" s="977"/>
    </row>
    <row r="196" spans="1:12" hidden="1">
      <c r="A196" s="954">
        <v>29</v>
      </c>
      <c r="B196" s="963"/>
      <c r="C196" s="963" t="s">
        <v>421</v>
      </c>
      <c r="D196" s="960" t="s">
        <v>420</v>
      </c>
      <c r="E196" s="954">
        <v>2023</v>
      </c>
      <c r="F196" s="201" t="s">
        <v>0</v>
      </c>
      <c r="G196" s="199">
        <v>91000</v>
      </c>
      <c r="H196" s="957" t="s">
        <v>244</v>
      </c>
      <c r="I196" s="199">
        <f>J196+K196</f>
        <v>91000</v>
      </c>
      <c r="J196" s="199">
        <v>91000</v>
      </c>
      <c r="K196" s="199">
        <v>0</v>
      </c>
      <c r="L196" s="960" t="s">
        <v>419</v>
      </c>
    </row>
    <row r="197" spans="1:12" hidden="1">
      <c r="A197" s="955"/>
      <c r="B197" s="964"/>
      <c r="C197" s="964"/>
      <c r="D197" s="961"/>
      <c r="E197" s="955"/>
      <c r="F197" s="201" t="s">
        <v>1</v>
      </c>
      <c r="G197" s="199"/>
      <c r="H197" s="958"/>
      <c r="I197" s="199">
        <f>J197+K197</f>
        <v>0</v>
      </c>
      <c r="J197" s="199"/>
      <c r="K197" s="199"/>
      <c r="L197" s="961"/>
    </row>
    <row r="198" spans="1:12" hidden="1">
      <c r="A198" s="956"/>
      <c r="B198" s="965"/>
      <c r="C198" s="965"/>
      <c r="D198" s="962"/>
      <c r="E198" s="956"/>
      <c r="F198" s="201" t="s">
        <v>2</v>
      </c>
      <c r="G198" s="199">
        <f>G196+G197</f>
        <v>91000</v>
      </c>
      <c r="H198" s="959"/>
      <c r="I198" s="199">
        <f>I196+I197</f>
        <v>91000</v>
      </c>
      <c r="J198" s="199">
        <f>J196+J197</f>
        <v>91000</v>
      </c>
      <c r="K198" s="199">
        <f>K196+K197</f>
        <v>0</v>
      </c>
      <c r="L198" s="962"/>
    </row>
    <row r="199" spans="1:12" hidden="1">
      <c r="A199" s="954">
        <v>13</v>
      </c>
      <c r="B199" s="963"/>
      <c r="C199" s="963" t="s">
        <v>417</v>
      </c>
      <c r="D199" s="960" t="s">
        <v>418</v>
      </c>
      <c r="E199" s="954">
        <v>2023</v>
      </c>
      <c r="F199" s="201" t="s">
        <v>0</v>
      </c>
      <c r="G199" s="199">
        <v>396346</v>
      </c>
      <c r="H199" s="957" t="s">
        <v>244</v>
      </c>
      <c r="I199" s="199">
        <f>J199+K199</f>
        <v>396346</v>
      </c>
      <c r="J199" s="199">
        <v>396346</v>
      </c>
      <c r="K199" s="199">
        <v>0</v>
      </c>
      <c r="L199" s="960" t="s">
        <v>294</v>
      </c>
    </row>
    <row r="200" spans="1:12" hidden="1">
      <c r="A200" s="955"/>
      <c r="B200" s="964"/>
      <c r="C200" s="964"/>
      <c r="D200" s="961"/>
      <c r="E200" s="955"/>
      <c r="F200" s="201" t="s">
        <v>1</v>
      </c>
      <c r="G200" s="199"/>
      <c r="H200" s="958"/>
      <c r="I200" s="199">
        <f>J200+K200</f>
        <v>0</v>
      </c>
      <c r="J200" s="199"/>
      <c r="K200" s="199"/>
      <c r="L200" s="961"/>
    </row>
    <row r="201" spans="1:12" hidden="1">
      <c r="A201" s="956"/>
      <c r="B201" s="965"/>
      <c r="C201" s="965"/>
      <c r="D201" s="962"/>
      <c r="E201" s="956"/>
      <c r="F201" s="201" t="s">
        <v>2</v>
      </c>
      <c r="G201" s="199">
        <f>G199+G200</f>
        <v>396346</v>
      </c>
      <c r="H201" s="959"/>
      <c r="I201" s="199">
        <f>I199+I200</f>
        <v>396346</v>
      </c>
      <c r="J201" s="199">
        <f>J199+J200</f>
        <v>396346</v>
      </c>
      <c r="K201" s="199">
        <f>K199+K200</f>
        <v>0</v>
      </c>
      <c r="L201" s="962"/>
    </row>
    <row r="202" spans="1:12" ht="13.5" customHeight="1">
      <c r="A202" s="954">
        <v>18</v>
      </c>
      <c r="B202" s="963"/>
      <c r="C202" s="963" t="s">
        <v>417</v>
      </c>
      <c r="D202" s="960" t="s">
        <v>416</v>
      </c>
      <c r="E202" s="954">
        <v>2023</v>
      </c>
      <c r="F202" s="201" t="s">
        <v>0</v>
      </c>
      <c r="G202" s="199">
        <v>0</v>
      </c>
      <c r="H202" s="957" t="s">
        <v>244</v>
      </c>
      <c r="I202" s="199">
        <f>J202+K202</f>
        <v>0</v>
      </c>
      <c r="J202" s="199">
        <v>0</v>
      </c>
      <c r="K202" s="199">
        <v>0</v>
      </c>
      <c r="L202" s="960" t="s">
        <v>415</v>
      </c>
    </row>
    <row r="203" spans="1:12" ht="13.5" customHeight="1">
      <c r="A203" s="955"/>
      <c r="B203" s="964"/>
      <c r="C203" s="964"/>
      <c r="D203" s="961"/>
      <c r="E203" s="955"/>
      <c r="F203" s="201" t="s">
        <v>1</v>
      </c>
      <c r="G203" s="199">
        <v>47355</v>
      </c>
      <c r="H203" s="958"/>
      <c r="I203" s="199">
        <f>J203+K203</f>
        <v>47355</v>
      </c>
      <c r="J203" s="199">
        <v>47355</v>
      </c>
      <c r="K203" s="199"/>
      <c r="L203" s="961"/>
    </row>
    <row r="204" spans="1:12" ht="13.5" customHeight="1">
      <c r="A204" s="956"/>
      <c r="B204" s="965"/>
      <c r="C204" s="965"/>
      <c r="D204" s="962"/>
      <c r="E204" s="956"/>
      <c r="F204" s="201" t="s">
        <v>2</v>
      </c>
      <c r="G204" s="199">
        <f>G202+G203</f>
        <v>47355</v>
      </c>
      <c r="H204" s="959"/>
      <c r="I204" s="199">
        <f>I202+I203</f>
        <v>47355</v>
      </c>
      <c r="J204" s="199">
        <f>J202+J203</f>
        <v>47355</v>
      </c>
      <c r="K204" s="199">
        <f>K202+K203</f>
        <v>0</v>
      </c>
      <c r="L204" s="962"/>
    </row>
    <row r="205" spans="1:12" ht="13.5" customHeight="1">
      <c r="A205" s="975"/>
      <c r="B205" s="978" t="s">
        <v>26</v>
      </c>
      <c r="C205" s="978"/>
      <c r="D205" s="981" t="s">
        <v>28</v>
      </c>
      <c r="E205" s="975" t="s">
        <v>244</v>
      </c>
      <c r="F205" s="196" t="s">
        <v>0</v>
      </c>
      <c r="G205" s="204">
        <f>G208+G211+G214+G226+G220+G217+G223+G229</f>
        <v>447500</v>
      </c>
      <c r="H205" s="966" t="s">
        <v>244</v>
      </c>
      <c r="I205" s="204">
        <f t="shared" ref="I205:K207" si="15">I208+I211+I214+I226+I220+I217+I223+I229</f>
        <v>447500</v>
      </c>
      <c r="J205" s="204">
        <f t="shared" si="15"/>
        <v>447500</v>
      </c>
      <c r="K205" s="204">
        <f t="shared" si="15"/>
        <v>0</v>
      </c>
      <c r="L205" s="975" t="s">
        <v>244</v>
      </c>
    </row>
    <row r="206" spans="1:12" ht="13.5" customHeight="1">
      <c r="A206" s="976"/>
      <c r="B206" s="979"/>
      <c r="C206" s="979"/>
      <c r="D206" s="982"/>
      <c r="E206" s="976"/>
      <c r="F206" s="196" t="s">
        <v>1</v>
      </c>
      <c r="G206" s="204">
        <f>G209+G212+G215+G227+G221+G218+G224+G230</f>
        <v>2513960</v>
      </c>
      <c r="H206" s="967"/>
      <c r="I206" s="204">
        <f t="shared" si="15"/>
        <v>2513960</v>
      </c>
      <c r="J206" s="204">
        <f t="shared" si="15"/>
        <v>2513960</v>
      </c>
      <c r="K206" s="204">
        <f t="shared" si="15"/>
        <v>0</v>
      </c>
      <c r="L206" s="976"/>
    </row>
    <row r="207" spans="1:12" ht="13.5" customHeight="1">
      <c r="A207" s="977"/>
      <c r="B207" s="980"/>
      <c r="C207" s="980"/>
      <c r="D207" s="983"/>
      <c r="E207" s="977"/>
      <c r="F207" s="196" t="s">
        <v>2</v>
      </c>
      <c r="G207" s="204">
        <f>G210+G213+G216+G228+G222+G219+G225+G231</f>
        <v>2961460</v>
      </c>
      <c r="H207" s="968"/>
      <c r="I207" s="204">
        <f t="shared" si="15"/>
        <v>2961460</v>
      </c>
      <c r="J207" s="204">
        <f t="shared" si="15"/>
        <v>2961460</v>
      </c>
      <c r="K207" s="204">
        <f t="shared" si="15"/>
        <v>0</v>
      </c>
      <c r="L207" s="977"/>
    </row>
    <row r="208" spans="1:12" hidden="1">
      <c r="A208" s="954">
        <v>30</v>
      </c>
      <c r="B208" s="1007"/>
      <c r="C208" s="963" t="s">
        <v>296</v>
      </c>
      <c r="D208" s="960" t="s">
        <v>414</v>
      </c>
      <c r="E208" s="954">
        <v>2023</v>
      </c>
      <c r="F208" s="201" t="s">
        <v>0</v>
      </c>
      <c r="G208" s="199">
        <v>100000</v>
      </c>
      <c r="H208" s="957" t="s">
        <v>244</v>
      </c>
      <c r="I208" s="199">
        <f>J208+K208</f>
        <v>100000</v>
      </c>
      <c r="J208" s="199">
        <v>100000</v>
      </c>
      <c r="K208" s="199">
        <v>0</v>
      </c>
      <c r="L208" s="960" t="s">
        <v>413</v>
      </c>
    </row>
    <row r="209" spans="1:12" hidden="1">
      <c r="A209" s="955"/>
      <c r="B209" s="1008"/>
      <c r="C209" s="964"/>
      <c r="D209" s="961"/>
      <c r="E209" s="955"/>
      <c r="F209" s="201" t="s">
        <v>1</v>
      </c>
      <c r="G209" s="199"/>
      <c r="H209" s="958"/>
      <c r="I209" s="199">
        <f>J209+K209</f>
        <v>0</v>
      </c>
      <c r="J209" s="199"/>
      <c r="K209" s="199"/>
      <c r="L209" s="961"/>
    </row>
    <row r="210" spans="1:12" hidden="1">
      <c r="A210" s="956"/>
      <c r="B210" s="1009"/>
      <c r="C210" s="965"/>
      <c r="D210" s="962"/>
      <c r="E210" s="956"/>
      <c r="F210" s="201" t="s">
        <v>2</v>
      </c>
      <c r="G210" s="199">
        <f>G208+G209</f>
        <v>100000</v>
      </c>
      <c r="H210" s="959"/>
      <c r="I210" s="199">
        <f>I208+I209</f>
        <v>100000</v>
      </c>
      <c r="J210" s="199">
        <f>J208+J209</f>
        <v>100000</v>
      </c>
      <c r="K210" s="199">
        <f>K208+K209</f>
        <v>0</v>
      </c>
      <c r="L210" s="962"/>
    </row>
    <row r="211" spans="1:12" hidden="1">
      <c r="A211" s="954">
        <v>31</v>
      </c>
      <c r="B211" s="963"/>
      <c r="C211" s="963" t="s">
        <v>296</v>
      </c>
      <c r="D211" s="960" t="s">
        <v>412</v>
      </c>
      <c r="E211" s="954">
        <v>2023</v>
      </c>
      <c r="F211" s="201" t="s">
        <v>0</v>
      </c>
      <c r="G211" s="199">
        <v>30000</v>
      </c>
      <c r="H211" s="957" t="s">
        <v>244</v>
      </c>
      <c r="I211" s="199">
        <f>J211+K211</f>
        <v>30000</v>
      </c>
      <c r="J211" s="199">
        <v>30000</v>
      </c>
      <c r="K211" s="199">
        <v>0</v>
      </c>
      <c r="L211" s="960" t="s">
        <v>408</v>
      </c>
    </row>
    <row r="212" spans="1:12" hidden="1">
      <c r="A212" s="955"/>
      <c r="B212" s="964"/>
      <c r="C212" s="964"/>
      <c r="D212" s="961"/>
      <c r="E212" s="955"/>
      <c r="F212" s="201" t="s">
        <v>1</v>
      </c>
      <c r="G212" s="199"/>
      <c r="H212" s="958"/>
      <c r="I212" s="199">
        <f>J212+K212</f>
        <v>0</v>
      </c>
      <c r="J212" s="199"/>
      <c r="K212" s="199"/>
      <c r="L212" s="961"/>
    </row>
    <row r="213" spans="1:12" hidden="1">
      <c r="A213" s="956"/>
      <c r="B213" s="965"/>
      <c r="C213" s="965"/>
      <c r="D213" s="962"/>
      <c r="E213" s="956"/>
      <c r="F213" s="201" t="s">
        <v>2</v>
      </c>
      <c r="G213" s="199">
        <f>G211+G212</f>
        <v>30000</v>
      </c>
      <c r="H213" s="959"/>
      <c r="I213" s="199">
        <f>I211+I212</f>
        <v>30000</v>
      </c>
      <c r="J213" s="199">
        <f>J211+J212</f>
        <v>30000</v>
      </c>
      <c r="K213" s="199">
        <f>K211+K212</f>
        <v>0</v>
      </c>
      <c r="L213" s="962"/>
    </row>
    <row r="214" spans="1:12" hidden="1">
      <c r="A214" s="954">
        <v>32</v>
      </c>
      <c r="B214" s="963"/>
      <c r="C214" s="963" t="s">
        <v>296</v>
      </c>
      <c r="D214" s="960" t="s">
        <v>411</v>
      </c>
      <c r="E214" s="954">
        <v>2023</v>
      </c>
      <c r="F214" s="201" t="s">
        <v>0</v>
      </c>
      <c r="G214" s="199">
        <v>17500</v>
      </c>
      <c r="H214" s="957" t="s">
        <v>244</v>
      </c>
      <c r="I214" s="199">
        <f>J214+K214</f>
        <v>17500</v>
      </c>
      <c r="J214" s="199">
        <v>17500</v>
      </c>
      <c r="K214" s="199"/>
      <c r="L214" s="960" t="s">
        <v>410</v>
      </c>
    </row>
    <row r="215" spans="1:12" hidden="1">
      <c r="A215" s="955"/>
      <c r="B215" s="964"/>
      <c r="C215" s="964"/>
      <c r="D215" s="961"/>
      <c r="E215" s="955"/>
      <c r="F215" s="201" t="s">
        <v>1</v>
      </c>
      <c r="G215" s="199"/>
      <c r="H215" s="958"/>
      <c r="I215" s="199">
        <f>J215+K215</f>
        <v>0</v>
      </c>
      <c r="J215" s="199"/>
      <c r="K215" s="199"/>
      <c r="L215" s="961"/>
    </row>
    <row r="216" spans="1:12" hidden="1">
      <c r="A216" s="956"/>
      <c r="B216" s="965"/>
      <c r="C216" s="965"/>
      <c r="D216" s="962"/>
      <c r="E216" s="956"/>
      <c r="F216" s="201" t="s">
        <v>2</v>
      </c>
      <c r="G216" s="199">
        <f>G214+G215</f>
        <v>17500</v>
      </c>
      <c r="H216" s="959"/>
      <c r="I216" s="199">
        <f>I214+I215</f>
        <v>17500</v>
      </c>
      <c r="J216" s="199">
        <f>J214+J215</f>
        <v>17500</v>
      </c>
      <c r="K216" s="199">
        <f>K214+K215</f>
        <v>0</v>
      </c>
      <c r="L216" s="962"/>
    </row>
    <row r="217" spans="1:12" ht="13.5" customHeight="1">
      <c r="A217" s="954">
        <v>19</v>
      </c>
      <c r="B217" s="963"/>
      <c r="C217" s="963" t="s">
        <v>296</v>
      </c>
      <c r="D217" s="960" t="s">
        <v>409</v>
      </c>
      <c r="E217" s="954">
        <v>2023</v>
      </c>
      <c r="F217" s="201" t="s">
        <v>0</v>
      </c>
      <c r="G217" s="199">
        <v>0</v>
      </c>
      <c r="H217" s="957" t="s">
        <v>244</v>
      </c>
      <c r="I217" s="199">
        <f>J217+K217</f>
        <v>0</v>
      </c>
      <c r="J217" s="199">
        <v>0</v>
      </c>
      <c r="K217" s="199"/>
      <c r="L217" s="960" t="s">
        <v>408</v>
      </c>
    </row>
    <row r="218" spans="1:12" ht="13.5" customHeight="1">
      <c r="A218" s="955"/>
      <c r="B218" s="964"/>
      <c r="C218" s="964"/>
      <c r="D218" s="961"/>
      <c r="E218" s="955"/>
      <c r="F218" s="201" t="s">
        <v>1</v>
      </c>
      <c r="G218" s="199">
        <v>101765</v>
      </c>
      <c r="H218" s="958"/>
      <c r="I218" s="199">
        <f>J218+K218</f>
        <v>101765</v>
      </c>
      <c r="J218" s="199">
        <v>101765</v>
      </c>
      <c r="K218" s="199"/>
      <c r="L218" s="961"/>
    </row>
    <row r="219" spans="1:12" ht="13.5" customHeight="1">
      <c r="A219" s="956"/>
      <c r="B219" s="965"/>
      <c r="C219" s="965"/>
      <c r="D219" s="962"/>
      <c r="E219" s="956"/>
      <c r="F219" s="201" t="s">
        <v>2</v>
      </c>
      <c r="G219" s="199">
        <f>G217+G218</f>
        <v>101765</v>
      </c>
      <c r="H219" s="959"/>
      <c r="I219" s="199">
        <f>I217+I218</f>
        <v>101765</v>
      </c>
      <c r="J219" s="199">
        <f>J217+J218</f>
        <v>101765</v>
      </c>
      <c r="K219" s="199">
        <f>K217+K218</f>
        <v>0</v>
      </c>
      <c r="L219" s="962"/>
    </row>
    <row r="220" spans="1:12">
      <c r="A220" s="954">
        <v>20</v>
      </c>
      <c r="B220" s="963"/>
      <c r="C220" s="963" t="s">
        <v>407</v>
      </c>
      <c r="D220" s="960" t="s">
        <v>379</v>
      </c>
      <c r="E220" s="954">
        <v>2023</v>
      </c>
      <c r="F220" s="201" t="s">
        <v>0</v>
      </c>
      <c r="G220" s="199">
        <v>0</v>
      </c>
      <c r="H220" s="957" t="s">
        <v>244</v>
      </c>
      <c r="I220" s="199">
        <f>J220+K220</f>
        <v>0</v>
      </c>
      <c r="J220" s="199">
        <v>0</v>
      </c>
      <c r="K220" s="199"/>
      <c r="L220" s="960" t="s">
        <v>405</v>
      </c>
    </row>
    <row r="221" spans="1:12">
      <c r="A221" s="955"/>
      <c r="B221" s="964"/>
      <c r="C221" s="964"/>
      <c r="D221" s="961"/>
      <c r="E221" s="955"/>
      <c r="F221" s="201" t="s">
        <v>1</v>
      </c>
      <c r="G221" s="199">
        <v>21195</v>
      </c>
      <c r="H221" s="958"/>
      <c r="I221" s="199">
        <f>J221+K221</f>
        <v>21195</v>
      </c>
      <c r="J221" s="199">
        <v>21195</v>
      </c>
      <c r="K221" s="199"/>
      <c r="L221" s="961"/>
    </row>
    <row r="222" spans="1:12">
      <c r="A222" s="956"/>
      <c r="B222" s="965"/>
      <c r="C222" s="965"/>
      <c r="D222" s="962"/>
      <c r="E222" s="956"/>
      <c r="F222" s="201" t="s">
        <v>2</v>
      </c>
      <c r="G222" s="199">
        <f>G220+G221</f>
        <v>21195</v>
      </c>
      <c r="H222" s="959"/>
      <c r="I222" s="199">
        <f>I220+I221</f>
        <v>21195</v>
      </c>
      <c r="J222" s="199">
        <f>J220+J221</f>
        <v>21195</v>
      </c>
      <c r="K222" s="199">
        <f>K220+K221</f>
        <v>0</v>
      </c>
      <c r="L222" s="962"/>
    </row>
    <row r="223" spans="1:12">
      <c r="A223" s="954">
        <v>21</v>
      </c>
      <c r="B223" s="963"/>
      <c r="C223" s="963" t="s">
        <v>407</v>
      </c>
      <c r="D223" s="960" t="s">
        <v>406</v>
      </c>
      <c r="E223" s="954">
        <v>2023</v>
      </c>
      <c r="F223" s="201" t="s">
        <v>0</v>
      </c>
      <c r="G223" s="199">
        <v>0</v>
      </c>
      <c r="H223" s="957" t="s">
        <v>244</v>
      </c>
      <c r="I223" s="199">
        <f>J223+K223</f>
        <v>0</v>
      </c>
      <c r="J223" s="199">
        <v>0</v>
      </c>
      <c r="K223" s="199"/>
      <c r="L223" s="960" t="s">
        <v>405</v>
      </c>
    </row>
    <row r="224" spans="1:12">
      <c r="A224" s="955"/>
      <c r="B224" s="964"/>
      <c r="C224" s="964"/>
      <c r="D224" s="961"/>
      <c r="E224" s="955"/>
      <c r="F224" s="201" t="s">
        <v>1</v>
      </c>
      <c r="G224" s="199">
        <v>91000</v>
      </c>
      <c r="H224" s="958"/>
      <c r="I224" s="199">
        <f>J224+K224</f>
        <v>91000</v>
      </c>
      <c r="J224" s="199">
        <v>91000</v>
      </c>
      <c r="K224" s="199"/>
      <c r="L224" s="961"/>
    </row>
    <row r="225" spans="1:12">
      <c r="A225" s="956"/>
      <c r="B225" s="965"/>
      <c r="C225" s="965"/>
      <c r="D225" s="962"/>
      <c r="E225" s="956"/>
      <c r="F225" s="201" t="s">
        <v>2</v>
      </c>
      <c r="G225" s="199">
        <f>G223+G224</f>
        <v>91000</v>
      </c>
      <c r="H225" s="959"/>
      <c r="I225" s="199">
        <f>I223+I224</f>
        <v>91000</v>
      </c>
      <c r="J225" s="199">
        <f>J223+J224</f>
        <v>91000</v>
      </c>
      <c r="K225" s="199">
        <f>K223+K224</f>
        <v>0</v>
      </c>
      <c r="L225" s="962"/>
    </row>
    <row r="226" spans="1:12" hidden="1">
      <c r="A226" s="954">
        <v>14</v>
      </c>
      <c r="B226" s="963"/>
      <c r="C226" s="963" t="s">
        <v>403</v>
      </c>
      <c r="D226" s="960" t="s">
        <v>404</v>
      </c>
      <c r="E226" s="954">
        <v>2023</v>
      </c>
      <c r="F226" s="201" t="s">
        <v>0</v>
      </c>
      <c r="G226" s="199">
        <v>300000</v>
      </c>
      <c r="H226" s="957" t="s">
        <v>244</v>
      </c>
      <c r="I226" s="199">
        <f>J226+K226</f>
        <v>300000</v>
      </c>
      <c r="J226" s="199">
        <v>300000</v>
      </c>
      <c r="K226" s="199"/>
      <c r="L226" s="960" t="s">
        <v>294</v>
      </c>
    </row>
    <row r="227" spans="1:12" hidden="1">
      <c r="A227" s="955"/>
      <c r="B227" s="964"/>
      <c r="C227" s="964"/>
      <c r="D227" s="961"/>
      <c r="E227" s="955"/>
      <c r="F227" s="201" t="s">
        <v>1</v>
      </c>
      <c r="G227" s="199"/>
      <c r="H227" s="958"/>
      <c r="I227" s="199">
        <f>J227+K227</f>
        <v>0</v>
      </c>
      <c r="J227" s="199"/>
      <c r="K227" s="199"/>
      <c r="L227" s="961"/>
    </row>
    <row r="228" spans="1:12" hidden="1">
      <c r="A228" s="956"/>
      <c r="B228" s="965"/>
      <c r="C228" s="965"/>
      <c r="D228" s="962"/>
      <c r="E228" s="956"/>
      <c r="F228" s="201" t="s">
        <v>2</v>
      </c>
      <c r="G228" s="199">
        <f>G226+G227</f>
        <v>300000</v>
      </c>
      <c r="H228" s="959"/>
      <c r="I228" s="199">
        <f>I226+I227</f>
        <v>300000</v>
      </c>
      <c r="J228" s="199">
        <f>J226+J227</f>
        <v>300000</v>
      </c>
      <c r="K228" s="199">
        <f>K226+K227</f>
        <v>0</v>
      </c>
      <c r="L228" s="962"/>
    </row>
    <row r="229" spans="1:12">
      <c r="A229" s="954">
        <v>22</v>
      </c>
      <c r="B229" s="963"/>
      <c r="C229" s="963" t="s">
        <v>403</v>
      </c>
      <c r="D229" s="960" t="s">
        <v>402</v>
      </c>
      <c r="E229" s="954">
        <v>2023</v>
      </c>
      <c r="F229" s="201" t="s">
        <v>0</v>
      </c>
      <c r="G229" s="199">
        <v>0</v>
      </c>
      <c r="H229" s="957" t="s">
        <v>244</v>
      </c>
      <c r="I229" s="199">
        <f>J229+K229</f>
        <v>0</v>
      </c>
      <c r="J229" s="199">
        <v>0</v>
      </c>
      <c r="K229" s="199"/>
      <c r="L229" s="960" t="s">
        <v>294</v>
      </c>
    </row>
    <row r="230" spans="1:12">
      <c r="A230" s="955"/>
      <c r="B230" s="964"/>
      <c r="C230" s="964"/>
      <c r="D230" s="961"/>
      <c r="E230" s="955"/>
      <c r="F230" s="201" t="s">
        <v>1</v>
      </c>
      <c r="G230" s="199">
        <v>2300000</v>
      </c>
      <c r="H230" s="958"/>
      <c r="I230" s="199">
        <f>J230+K230</f>
        <v>2300000</v>
      </c>
      <c r="J230" s="199">
        <v>2300000</v>
      </c>
      <c r="K230" s="199"/>
      <c r="L230" s="961"/>
    </row>
    <row r="231" spans="1:12">
      <c r="A231" s="956"/>
      <c r="B231" s="965"/>
      <c r="C231" s="965"/>
      <c r="D231" s="962"/>
      <c r="E231" s="956"/>
      <c r="F231" s="201" t="s">
        <v>2</v>
      </c>
      <c r="G231" s="199">
        <f>G229+G230</f>
        <v>2300000</v>
      </c>
      <c r="H231" s="959"/>
      <c r="I231" s="199">
        <f>I229+I230</f>
        <v>2300000</v>
      </c>
      <c r="J231" s="199">
        <f>J229+J230</f>
        <v>2300000</v>
      </c>
      <c r="K231" s="199">
        <f>K229+K230</f>
        <v>0</v>
      </c>
      <c r="L231" s="962"/>
    </row>
    <row r="232" spans="1:12">
      <c r="A232" s="975"/>
      <c r="B232" s="978" t="s">
        <v>67</v>
      </c>
      <c r="C232" s="978"/>
      <c r="D232" s="1004" t="s">
        <v>68</v>
      </c>
      <c r="E232" s="975" t="s">
        <v>244</v>
      </c>
      <c r="F232" s="196" t="s">
        <v>0</v>
      </c>
      <c r="G232" s="204">
        <f>G235+G238+G241+G253+G256+G262+G268+G277+G280+G283+G286+G271+G265+G247+G292+G298+G289+G301+G295+G274+G304+G244+G259+G250+G307</f>
        <v>3853944</v>
      </c>
      <c r="H232" s="966" t="s">
        <v>244</v>
      </c>
      <c r="I232" s="204">
        <f t="shared" ref="I232:K234" si="16">I235+I238+I241+I253+I256+I262+I268+I277+I280+I283+I286+I271+I265+I247+I292+I298+I289+I301+I295+I274+I304+I244+I259+I250+I307</f>
        <v>3853944</v>
      </c>
      <c r="J232" s="204">
        <f t="shared" si="16"/>
        <v>3824833</v>
      </c>
      <c r="K232" s="204">
        <f t="shared" si="16"/>
        <v>29111</v>
      </c>
      <c r="L232" s="975" t="s">
        <v>244</v>
      </c>
    </row>
    <row r="233" spans="1:12">
      <c r="A233" s="976"/>
      <c r="B233" s="979"/>
      <c r="C233" s="979"/>
      <c r="D233" s="1005"/>
      <c r="E233" s="976"/>
      <c r="F233" s="196" t="s">
        <v>1</v>
      </c>
      <c r="G233" s="204">
        <f>G236+G239+G242+G254+G257+G263+G269+G278+G281+G284+G287+G272+G266+G248+G293+G299+G290+G302+G296+G275+G305+G245+G260+G251+G308</f>
        <v>524993</v>
      </c>
      <c r="H233" s="967"/>
      <c r="I233" s="204">
        <f t="shared" si="16"/>
        <v>524993</v>
      </c>
      <c r="J233" s="204">
        <f t="shared" si="16"/>
        <v>524993</v>
      </c>
      <c r="K233" s="204">
        <f t="shared" si="16"/>
        <v>0</v>
      </c>
      <c r="L233" s="976"/>
    </row>
    <row r="234" spans="1:12">
      <c r="A234" s="977"/>
      <c r="B234" s="980"/>
      <c r="C234" s="980"/>
      <c r="D234" s="1006"/>
      <c r="E234" s="977"/>
      <c r="F234" s="196" t="s">
        <v>2</v>
      </c>
      <c r="G234" s="204">
        <f>G237+G240+G243+G255+G258+G264+G270+G279+G282+G285+G288+G273+G267+G249+G294+G300+G291+G303+G297+G276+G306+G246+G261+G252+G309</f>
        <v>4378937</v>
      </c>
      <c r="H234" s="968"/>
      <c r="I234" s="204">
        <f t="shared" si="16"/>
        <v>4378937</v>
      </c>
      <c r="J234" s="204">
        <f t="shared" si="16"/>
        <v>4349826</v>
      </c>
      <c r="K234" s="204">
        <f t="shared" si="16"/>
        <v>29111</v>
      </c>
      <c r="L234" s="977"/>
    </row>
    <row r="235" spans="1:12" hidden="1">
      <c r="A235" s="954">
        <v>33</v>
      </c>
      <c r="B235" s="963"/>
      <c r="C235" s="963" t="s">
        <v>286</v>
      </c>
      <c r="D235" s="960" t="s">
        <v>401</v>
      </c>
      <c r="E235" s="954">
        <v>2023</v>
      </c>
      <c r="F235" s="201" t="s">
        <v>0</v>
      </c>
      <c r="G235" s="199">
        <v>46853</v>
      </c>
      <c r="H235" s="957" t="s">
        <v>244</v>
      </c>
      <c r="I235" s="199">
        <f>J235+K235</f>
        <v>46853</v>
      </c>
      <c r="J235" s="199">
        <v>46853</v>
      </c>
      <c r="K235" s="199">
        <v>0</v>
      </c>
      <c r="L235" s="960" t="s">
        <v>290</v>
      </c>
    </row>
    <row r="236" spans="1:12" hidden="1">
      <c r="A236" s="955"/>
      <c r="B236" s="964"/>
      <c r="C236" s="964"/>
      <c r="D236" s="961"/>
      <c r="E236" s="955"/>
      <c r="F236" s="201" t="s">
        <v>1</v>
      </c>
      <c r="G236" s="199"/>
      <c r="H236" s="958"/>
      <c r="I236" s="199">
        <f>J236+K236</f>
        <v>0</v>
      </c>
      <c r="J236" s="199"/>
      <c r="K236" s="199"/>
      <c r="L236" s="961"/>
    </row>
    <row r="237" spans="1:12" hidden="1">
      <c r="A237" s="956"/>
      <c r="B237" s="965"/>
      <c r="C237" s="965"/>
      <c r="D237" s="962"/>
      <c r="E237" s="956"/>
      <c r="F237" s="201" t="s">
        <v>2</v>
      </c>
      <c r="G237" s="199">
        <f>G235+G236</f>
        <v>46853</v>
      </c>
      <c r="H237" s="959"/>
      <c r="I237" s="199">
        <f>I235+I236</f>
        <v>46853</v>
      </c>
      <c r="J237" s="199">
        <f>J235+J236</f>
        <v>46853</v>
      </c>
      <c r="K237" s="199">
        <f>K235+K236</f>
        <v>0</v>
      </c>
      <c r="L237" s="962"/>
    </row>
    <row r="238" spans="1:12" hidden="1">
      <c r="A238" s="954">
        <v>34</v>
      </c>
      <c r="B238" s="963"/>
      <c r="C238" s="963" t="s">
        <v>286</v>
      </c>
      <c r="D238" s="960" t="s">
        <v>400</v>
      </c>
      <c r="E238" s="954">
        <v>2023</v>
      </c>
      <c r="F238" s="201" t="s">
        <v>0</v>
      </c>
      <c r="G238" s="199">
        <v>145942</v>
      </c>
      <c r="H238" s="957" t="s">
        <v>244</v>
      </c>
      <c r="I238" s="199">
        <f>J238+K238</f>
        <v>145942</v>
      </c>
      <c r="J238" s="199">
        <v>145942</v>
      </c>
      <c r="K238" s="199">
        <v>0</v>
      </c>
      <c r="L238" s="960" t="s">
        <v>290</v>
      </c>
    </row>
    <row r="239" spans="1:12" hidden="1">
      <c r="A239" s="955"/>
      <c r="B239" s="964"/>
      <c r="C239" s="964"/>
      <c r="D239" s="961"/>
      <c r="E239" s="955"/>
      <c r="F239" s="201" t="s">
        <v>1</v>
      </c>
      <c r="G239" s="199"/>
      <c r="H239" s="958"/>
      <c r="I239" s="199">
        <f>J239+K239</f>
        <v>0</v>
      </c>
      <c r="J239" s="199"/>
      <c r="K239" s="199"/>
      <c r="L239" s="961"/>
    </row>
    <row r="240" spans="1:12" hidden="1">
      <c r="A240" s="956"/>
      <c r="B240" s="965"/>
      <c r="C240" s="965"/>
      <c r="D240" s="962"/>
      <c r="E240" s="956"/>
      <c r="F240" s="201" t="s">
        <v>2</v>
      </c>
      <c r="G240" s="199">
        <f>G238+G239</f>
        <v>145942</v>
      </c>
      <c r="H240" s="959"/>
      <c r="I240" s="199">
        <f>I238+I239</f>
        <v>145942</v>
      </c>
      <c r="J240" s="199">
        <f>J238+J239</f>
        <v>145942</v>
      </c>
      <c r="K240" s="199">
        <f>K238+K239</f>
        <v>0</v>
      </c>
      <c r="L240" s="962"/>
    </row>
    <row r="241" spans="1:12">
      <c r="A241" s="954">
        <v>23</v>
      </c>
      <c r="B241" s="963"/>
      <c r="C241" s="963" t="s">
        <v>286</v>
      </c>
      <c r="D241" s="960" t="s">
        <v>399</v>
      </c>
      <c r="E241" s="954">
        <v>2023</v>
      </c>
      <c r="F241" s="201" t="s">
        <v>0</v>
      </c>
      <c r="G241" s="199">
        <v>146906</v>
      </c>
      <c r="H241" s="957" t="s">
        <v>244</v>
      </c>
      <c r="I241" s="199">
        <f>J241+K241</f>
        <v>146906</v>
      </c>
      <c r="J241" s="199">
        <v>146906</v>
      </c>
      <c r="K241" s="199">
        <v>0</v>
      </c>
      <c r="L241" s="960" t="s">
        <v>397</v>
      </c>
    </row>
    <row r="242" spans="1:12">
      <c r="A242" s="955"/>
      <c r="B242" s="964"/>
      <c r="C242" s="964"/>
      <c r="D242" s="961"/>
      <c r="E242" s="955"/>
      <c r="F242" s="201" t="s">
        <v>1</v>
      </c>
      <c r="G242" s="199">
        <v>90000</v>
      </c>
      <c r="H242" s="958"/>
      <c r="I242" s="199">
        <f>J242+K242</f>
        <v>90000</v>
      </c>
      <c r="J242" s="199">
        <v>90000</v>
      </c>
      <c r="K242" s="199"/>
      <c r="L242" s="961"/>
    </row>
    <row r="243" spans="1:12">
      <c r="A243" s="956"/>
      <c r="B243" s="965"/>
      <c r="C243" s="965"/>
      <c r="D243" s="962"/>
      <c r="E243" s="956"/>
      <c r="F243" s="201" t="s">
        <v>2</v>
      </c>
      <c r="G243" s="199">
        <f>G241+G242</f>
        <v>236906</v>
      </c>
      <c r="H243" s="959"/>
      <c r="I243" s="199">
        <f>I241+I242</f>
        <v>236906</v>
      </c>
      <c r="J243" s="199">
        <f>J241+J242</f>
        <v>236906</v>
      </c>
      <c r="K243" s="199">
        <f>K241+K242</f>
        <v>0</v>
      </c>
      <c r="L243" s="962"/>
    </row>
    <row r="244" spans="1:12">
      <c r="A244" s="954">
        <v>24</v>
      </c>
      <c r="B244" s="963"/>
      <c r="C244" s="963" t="s">
        <v>286</v>
      </c>
      <c r="D244" s="960" t="s">
        <v>398</v>
      </c>
      <c r="E244" s="954">
        <v>2023</v>
      </c>
      <c r="F244" s="201" t="s">
        <v>0</v>
      </c>
      <c r="G244" s="199">
        <v>0</v>
      </c>
      <c r="H244" s="957" t="s">
        <v>244</v>
      </c>
      <c r="I244" s="199">
        <v>0</v>
      </c>
      <c r="J244" s="199">
        <v>0</v>
      </c>
      <c r="K244" s="199">
        <v>0</v>
      </c>
      <c r="L244" s="960" t="s">
        <v>397</v>
      </c>
    </row>
    <row r="245" spans="1:12">
      <c r="A245" s="955"/>
      <c r="B245" s="964"/>
      <c r="C245" s="964"/>
      <c r="D245" s="961"/>
      <c r="E245" s="955"/>
      <c r="F245" s="201" t="s">
        <v>1</v>
      </c>
      <c r="G245" s="199">
        <v>181454</v>
      </c>
      <c r="H245" s="958"/>
      <c r="I245" s="199">
        <f>J245+K245</f>
        <v>181454</v>
      </c>
      <c r="J245" s="199">
        <v>181454</v>
      </c>
      <c r="K245" s="199"/>
      <c r="L245" s="961"/>
    </row>
    <row r="246" spans="1:12">
      <c r="A246" s="956"/>
      <c r="B246" s="965"/>
      <c r="C246" s="965"/>
      <c r="D246" s="962"/>
      <c r="E246" s="956"/>
      <c r="F246" s="201" t="s">
        <v>2</v>
      </c>
      <c r="G246" s="199">
        <f>G244+G245</f>
        <v>181454</v>
      </c>
      <c r="H246" s="959"/>
      <c r="I246" s="199">
        <f>I244+I245</f>
        <v>181454</v>
      </c>
      <c r="J246" s="199">
        <f>J244+J245</f>
        <v>181454</v>
      </c>
      <c r="K246" s="199">
        <f>K244+K245</f>
        <v>0</v>
      </c>
      <c r="L246" s="962"/>
    </row>
    <row r="247" spans="1:12">
      <c r="A247" s="954">
        <v>25</v>
      </c>
      <c r="B247" s="963"/>
      <c r="C247" s="963" t="s">
        <v>286</v>
      </c>
      <c r="D247" s="960" t="s">
        <v>396</v>
      </c>
      <c r="E247" s="954">
        <v>2023</v>
      </c>
      <c r="F247" s="201" t="s">
        <v>0</v>
      </c>
      <c r="G247" s="199">
        <v>2121795</v>
      </c>
      <c r="H247" s="957" t="s">
        <v>244</v>
      </c>
      <c r="I247" s="199">
        <f>J247+K247</f>
        <v>2121795</v>
      </c>
      <c r="J247" s="199">
        <v>2121795</v>
      </c>
      <c r="K247" s="199">
        <v>0</v>
      </c>
      <c r="L247" s="960" t="s">
        <v>283</v>
      </c>
    </row>
    <row r="248" spans="1:12">
      <c r="A248" s="955"/>
      <c r="B248" s="964"/>
      <c r="C248" s="964"/>
      <c r="D248" s="961"/>
      <c r="E248" s="955"/>
      <c r="F248" s="201" t="s">
        <v>1</v>
      </c>
      <c r="G248" s="199">
        <v>84515</v>
      </c>
      <c r="H248" s="958"/>
      <c r="I248" s="199">
        <f>J248+K248</f>
        <v>84515</v>
      </c>
      <c r="J248" s="199">
        <v>84515</v>
      </c>
      <c r="K248" s="199"/>
      <c r="L248" s="961"/>
    </row>
    <row r="249" spans="1:12">
      <c r="A249" s="956"/>
      <c r="B249" s="965"/>
      <c r="C249" s="965"/>
      <c r="D249" s="962"/>
      <c r="E249" s="956"/>
      <c r="F249" s="201" t="s">
        <v>2</v>
      </c>
      <c r="G249" s="199">
        <f>G247+G248</f>
        <v>2206310</v>
      </c>
      <c r="H249" s="959"/>
      <c r="I249" s="199">
        <f>I247+I248</f>
        <v>2206310</v>
      </c>
      <c r="J249" s="199">
        <f>J247+J248</f>
        <v>2206310</v>
      </c>
      <c r="K249" s="199">
        <f>K247+K248</f>
        <v>0</v>
      </c>
      <c r="L249" s="962"/>
    </row>
    <row r="250" spans="1:12">
      <c r="A250" s="954">
        <v>26</v>
      </c>
      <c r="B250" s="963"/>
      <c r="C250" s="963" t="s">
        <v>286</v>
      </c>
      <c r="D250" s="960" t="s">
        <v>379</v>
      </c>
      <c r="E250" s="954">
        <v>2023</v>
      </c>
      <c r="F250" s="201" t="s">
        <v>0</v>
      </c>
      <c r="G250" s="199">
        <v>0</v>
      </c>
      <c r="H250" s="957" t="s">
        <v>244</v>
      </c>
      <c r="I250" s="199">
        <f>J250+K250</f>
        <v>0</v>
      </c>
      <c r="J250" s="199">
        <v>0</v>
      </c>
      <c r="K250" s="199">
        <v>0</v>
      </c>
      <c r="L250" s="960" t="s">
        <v>283</v>
      </c>
    </row>
    <row r="251" spans="1:12">
      <c r="A251" s="955"/>
      <c r="B251" s="964"/>
      <c r="C251" s="964"/>
      <c r="D251" s="961"/>
      <c r="E251" s="955"/>
      <c r="F251" s="201" t="s">
        <v>1</v>
      </c>
      <c r="G251" s="199">
        <v>35000</v>
      </c>
      <c r="H251" s="958"/>
      <c r="I251" s="199">
        <f>J251+K251</f>
        <v>35000</v>
      </c>
      <c r="J251" s="199">
        <v>35000</v>
      </c>
      <c r="K251" s="199"/>
      <c r="L251" s="961"/>
    </row>
    <row r="252" spans="1:12">
      <c r="A252" s="956"/>
      <c r="B252" s="965"/>
      <c r="C252" s="965"/>
      <c r="D252" s="962"/>
      <c r="E252" s="956"/>
      <c r="F252" s="201" t="s">
        <v>2</v>
      </c>
      <c r="G252" s="199">
        <f>G250+G251</f>
        <v>35000</v>
      </c>
      <c r="H252" s="959"/>
      <c r="I252" s="199">
        <f>I250+I251</f>
        <v>35000</v>
      </c>
      <c r="J252" s="199">
        <f>J250+J251</f>
        <v>35000</v>
      </c>
      <c r="K252" s="199">
        <f>K250+K251</f>
        <v>0</v>
      </c>
      <c r="L252" s="962"/>
    </row>
    <row r="253" spans="1:12" hidden="1">
      <c r="A253" s="954">
        <v>36</v>
      </c>
      <c r="B253" s="963"/>
      <c r="C253" s="963" t="s">
        <v>273</v>
      </c>
      <c r="D253" s="960" t="s">
        <v>395</v>
      </c>
      <c r="E253" s="954">
        <v>2023</v>
      </c>
      <c r="F253" s="201" t="s">
        <v>0</v>
      </c>
      <c r="G253" s="199">
        <v>57650</v>
      </c>
      <c r="H253" s="957" t="s">
        <v>244</v>
      </c>
      <c r="I253" s="199">
        <f>J253+K253</f>
        <v>57650</v>
      </c>
      <c r="J253" s="199">
        <v>57650</v>
      </c>
      <c r="K253" s="199">
        <v>0</v>
      </c>
      <c r="L253" s="960" t="s">
        <v>277</v>
      </c>
    </row>
    <row r="254" spans="1:12" hidden="1">
      <c r="A254" s="955"/>
      <c r="B254" s="964"/>
      <c r="C254" s="964"/>
      <c r="D254" s="961"/>
      <c r="E254" s="955"/>
      <c r="F254" s="201" t="s">
        <v>1</v>
      </c>
      <c r="G254" s="199"/>
      <c r="H254" s="958"/>
      <c r="I254" s="199">
        <f>J254+K254</f>
        <v>0</v>
      </c>
      <c r="J254" s="199"/>
      <c r="K254" s="199"/>
      <c r="L254" s="961"/>
    </row>
    <row r="255" spans="1:12" hidden="1">
      <c r="A255" s="956"/>
      <c r="B255" s="965"/>
      <c r="C255" s="965"/>
      <c r="D255" s="962"/>
      <c r="E255" s="956"/>
      <c r="F255" s="201" t="s">
        <v>2</v>
      </c>
      <c r="G255" s="199">
        <f>G253+G254</f>
        <v>57650</v>
      </c>
      <c r="H255" s="959"/>
      <c r="I255" s="199">
        <f>I253+I254</f>
        <v>57650</v>
      </c>
      <c r="J255" s="199">
        <f>J253+J254</f>
        <v>57650</v>
      </c>
      <c r="K255" s="199">
        <f>K253+K254</f>
        <v>0</v>
      </c>
      <c r="L255" s="962"/>
    </row>
    <row r="256" spans="1:12" hidden="1">
      <c r="A256" s="954">
        <v>37</v>
      </c>
      <c r="B256" s="963"/>
      <c r="C256" s="963" t="s">
        <v>273</v>
      </c>
      <c r="D256" s="960" t="s">
        <v>395</v>
      </c>
      <c r="E256" s="954">
        <v>2023</v>
      </c>
      <c r="F256" s="201" t="s">
        <v>0</v>
      </c>
      <c r="G256" s="199">
        <v>12000</v>
      </c>
      <c r="H256" s="957" t="s">
        <v>244</v>
      </c>
      <c r="I256" s="199">
        <f>J256+K256</f>
        <v>12000</v>
      </c>
      <c r="J256" s="199">
        <v>12000</v>
      </c>
      <c r="K256" s="199">
        <v>0</v>
      </c>
      <c r="L256" s="960" t="s">
        <v>387</v>
      </c>
    </row>
    <row r="257" spans="1:12" hidden="1">
      <c r="A257" s="955"/>
      <c r="B257" s="964"/>
      <c r="C257" s="964"/>
      <c r="D257" s="961"/>
      <c r="E257" s="955"/>
      <c r="F257" s="201" t="s">
        <v>1</v>
      </c>
      <c r="G257" s="199"/>
      <c r="H257" s="958"/>
      <c r="I257" s="199">
        <f>J257+K257</f>
        <v>0</v>
      </c>
      <c r="J257" s="199"/>
      <c r="K257" s="199"/>
      <c r="L257" s="961"/>
    </row>
    <row r="258" spans="1:12" hidden="1">
      <c r="A258" s="956"/>
      <c r="B258" s="965"/>
      <c r="C258" s="965"/>
      <c r="D258" s="962"/>
      <c r="E258" s="956"/>
      <c r="F258" s="201" t="s">
        <v>2</v>
      </c>
      <c r="G258" s="199">
        <f>G256+G257</f>
        <v>12000</v>
      </c>
      <c r="H258" s="959"/>
      <c r="I258" s="199">
        <f>I256+I257</f>
        <v>12000</v>
      </c>
      <c r="J258" s="199">
        <f>J256+J257</f>
        <v>12000</v>
      </c>
      <c r="K258" s="199">
        <f>K256+K257</f>
        <v>0</v>
      </c>
      <c r="L258" s="962"/>
    </row>
    <row r="259" spans="1:12">
      <c r="A259" s="954">
        <v>27</v>
      </c>
      <c r="B259" s="963"/>
      <c r="C259" s="963" t="s">
        <v>273</v>
      </c>
      <c r="D259" s="960" t="s">
        <v>394</v>
      </c>
      <c r="E259" s="954">
        <v>2023</v>
      </c>
      <c r="F259" s="201" t="s">
        <v>0</v>
      </c>
      <c r="G259" s="199">
        <v>0</v>
      </c>
      <c r="H259" s="957" t="s">
        <v>244</v>
      </c>
      <c r="I259" s="199">
        <f>J259+K259</f>
        <v>0</v>
      </c>
      <c r="J259" s="199">
        <v>0</v>
      </c>
      <c r="K259" s="199">
        <v>0</v>
      </c>
      <c r="L259" s="960" t="s">
        <v>387</v>
      </c>
    </row>
    <row r="260" spans="1:12">
      <c r="A260" s="955"/>
      <c r="B260" s="964"/>
      <c r="C260" s="964"/>
      <c r="D260" s="961"/>
      <c r="E260" s="955"/>
      <c r="F260" s="201" t="s">
        <v>1</v>
      </c>
      <c r="G260" s="199">
        <v>41040</v>
      </c>
      <c r="H260" s="958"/>
      <c r="I260" s="199">
        <f>J260+K260</f>
        <v>41040</v>
      </c>
      <c r="J260" s="199">
        <v>41040</v>
      </c>
      <c r="K260" s="199"/>
      <c r="L260" s="961"/>
    </row>
    <row r="261" spans="1:12">
      <c r="A261" s="956"/>
      <c r="B261" s="965"/>
      <c r="C261" s="965"/>
      <c r="D261" s="962"/>
      <c r="E261" s="956"/>
      <c r="F261" s="201" t="s">
        <v>2</v>
      </c>
      <c r="G261" s="199">
        <f>G259+G260</f>
        <v>41040</v>
      </c>
      <c r="H261" s="959"/>
      <c r="I261" s="199">
        <f>I259+I260</f>
        <v>41040</v>
      </c>
      <c r="J261" s="199">
        <f>J259+J260</f>
        <v>41040</v>
      </c>
      <c r="K261" s="199">
        <f>K259+K260</f>
        <v>0</v>
      </c>
      <c r="L261" s="962"/>
    </row>
    <row r="262" spans="1:12" hidden="1">
      <c r="A262" s="954">
        <v>4</v>
      </c>
      <c r="B262" s="963"/>
      <c r="C262" s="963" t="s">
        <v>273</v>
      </c>
      <c r="D262" s="960" t="s">
        <v>393</v>
      </c>
      <c r="E262" s="954">
        <v>2023</v>
      </c>
      <c r="F262" s="201" t="s">
        <v>0</v>
      </c>
      <c r="G262" s="199">
        <v>0</v>
      </c>
      <c r="H262" s="957" t="s">
        <v>244</v>
      </c>
      <c r="I262" s="199">
        <f>J262+K262</f>
        <v>0</v>
      </c>
      <c r="J262" s="199">
        <v>0</v>
      </c>
      <c r="K262" s="199"/>
      <c r="L262" s="960" t="s">
        <v>387</v>
      </c>
    </row>
    <row r="263" spans="1:12" hidden="1">
      <c r="A263" s="955"/>
      <c r="B263" s="964"/>
      <c r="C263" s="964"/>
      <c r="D263" s="961"/>
      <c r="E263" s="955"/>
      <c r="F263" s="201" t="s">
        <v>1</v>
      </c>
      <c r="G263" s="199"/>
      <c r="H263" s="958"/>
      <c r="I263" s="199">
        <f>J263+K263</f>
        <v>0</v>
      </c>
      <c r="J263" s="199"/>
      <c r="K263" s="199"/>
      <c r="L263" s="961"/>
    </row>
    <row r="264" spans="1:12" hidden="1">
      <c r="A264" s="956"/>
      <c r="B264" s="965"/>
      <c r="C264" s="965"/>
      <c r="D264" s="962"/>
      <c r="E264" s="956"/>
      <c r="F264" s="201" t="s">
        <v>2</v>
      </c>
      <c r="G264" s="199">
        <f>G262+G263</f>
        <v>0</v>
      </c>
      <c r="H264" s="959"/>
      <c r="I264" s="199">
        <f>I262+I263</f>
        <v>0</v>
      </c>
      <c r="J264" s="199">
        <f>J262+J263</f>
        <v>0</v>
      </c>
      <c r="K264" s="199">
        <f>K262+K263</f>
        <v>0</v>
      </c>
      <c r="L264" s="962"/>
    </row>
    <row r="265" spans="1:12">
      <c r="A265" s="954">
        <v>28</v>
      </c>
      <c r="B265" s="963"/>
      <c r="C265" s="963" t="s">
        <v>273</v>
      </c>
      <c r="D265" s="960" t="s">
        <v>392</v>
      </c>
      <c r="E265" s="954">
        <v>2023</v>
      </c>
      <c r="F265" s="201" t="s">
        <v>0</v>
      </c>
      <c r="G265" s="199">
        <v>356711</v>
      </c>
      <c r="H265" s="957" t="s">
        <v>244</v>
      </c>
      <c r="I265" s="199">
        <f>J265+K265</f>
        <v>356711</v>
      </c>
      <c r="J265" s="199">
        <v>356711</v>
      </c>
      <c r="K265" s="199"/>
      <c r="L265" s="960" t="s">
        <v>387</v>
      </c>
    </row>
    <row r="266" spans="1:12">
      <c r="A266" s="955"/>
      <c r="B266" s="964"/>
      <c r="C266" s="964"/>
      <c r="D266" s="961"/>
      <c r="E266" s="955"/>
      <c r="F266" s="201" t="s">
        <v>1</v>
      </c>
      <c r="G266" s="199">
        <v>-356711</v>
      </c>
      <c r="H266" s="958"/>
      <c r="I266" s="199">
        <f>J266+K266</f>
        <v>-356711</v>
      </c>
      <c r="J266" s="199">
        <v>-356711</v>
      </c>
      <c r="K266" s="199"/>
      <c r="L266" s="961"/>
    </row>
    <row r="267" spans="1:12">
      <c r="A267" s="956"/>
      <c r="B267" s="965"/>
      <c r="C267" s="965"/>
      <c r="D267" s="962"/>
      <c r="E267" s="956"/>
      <c r="F267" s="201" t="s">
        <v>2</v>
      </c>
      <c r="G267" s="199">
        <f>G265+G266</f>
        <v>0</v>
      </c>
      <c r="H267" s="959"/>
      <c r="I267" s="199">
        <f>I265+I266</f>
        <v>0</v>
      </c>
      <c r="J267" s="199">
        <f>J265+J266</f>
        <v>0</v>
      </c>
      <c r="K267" s="199">
        <f>K265+K266</f>
        <v>0</v>
      </c>
      <c r="L267" s="962"/>
    </row>
    <row r="268" spans="1:12" hidden="1">
      <c r="A268" s="954">
        <v>39</v>
      </c>
      <c r="B268" s="963"/>
      <c r="C268" s="963" t="s">
        <v>273</v>
      </c>
      <c r="D268" s="960" t="s">
        <v>391</v>
      </c>
      <c r="E268" s="954">
        <v>2023</v>
      </c>
      <c r="F268" s="201" t="s">
        <v>0</v>
      </c>
      <c r="G268" s="199">
        <v>28000</v>
      </c>
      <c r="H268" s="957" t="s">
        <v>244</v>
      </c>
      <c r="I268" s="199">
        <f>J268+K268</f>
        <v>28000</v>
      </c>
      <c r="J268" s="199">
        <v>28000</v>
      </c>
      <c r="K268" s="199">
        <v>0</v>
      </c>
      <c r="L268" s="960" t="s">
        <v>389</v>
      </c>
    </row>
    <row r="269" spans="1:12" hidden="1">
      <c r="A269" s="955"/>
      <c r="B269" s="964"/>
      <c r="C269" s="964"/>
      <c r="D269" s="961"/>
      <c r="E269" s="955"/>
      <c r="F269" s="201" t="s">
        <v>1</v>
      </c>
      <c r="G269" s="199"/>
      <c r="H269" s="958"/>
      <c r="I269" s="199">
        <f>J269+K269</f>
        <v>0</v>
      </c>
      <c r="J269" s="199"/>
      <c r="K269" s="199"/>
      <c r="L269" s="961"/>
    </row>
    <row r="270" spans="1:12" hidden="1">
      <c r="A270" s="956"/>
      <c r="B270" s="965"/>
      <c r="C270" s="965"/>
      <c r="D270" s="962"/>
      <c r="E270" s="956"/>
      <c r="F270" s="201" t="s">
        <v>2</v>
      </c>
      <c r="G270" s="199">
        <f>G268+G269</f>
        <v>28000</v>
      </c>
      <c r="H270" s="959"/>
      <c r="I270" s="199">
        <f>I268+I269</f>
        <v>28000</v>
      </c>
      <c r="J270" s="199">
        <f>J268+J269</f>
        <v>28000</v>
      </c>
      <c r="K270" s="199">
        <f>K268+K269</f>
        <v>0</v>
      </c>
      <c r="L270" s="962"/>
    </row>
    <row r="271" spans="1:12" hidden="1">
      <c r="A271" s="954">
        <v>6</v>
      </c>
      <c r="B271" s="963"/>
      <c r="C271" s="963" t="s">
        <v>273</v>
      </c>
      <c r="D271" s="960" t="s">
        <v>390</v>
      </c>
      <c r="E271" s="954">
        <v>2023</v>
      </c>
      <c r="F271" s="201" t="s">
        <v>0</v>
      </c>
      <c r="G271" s="199">
        <v>4800</v>
      </c>
      <c r="H271" s="957" t="s">
        <v>244</v>
      </c>
      <c r="I271" s="199">
        <f>J271+K271</f>
        <v>4800</v>
      </c>
      <c r="J271" s="199">
        <v>4800</v>
      </c>
      <c r="K271" s="199">
        <v>0</v>
      </c>
      <c r="L271" s="960" t="s">
        <v>389</v>
      </c>
    </row>
    <row r="272" spans="1:12" hidden="1">
      <c r="A272" s="955"/>
      <c r="B272" s="964"/>
      <c r="C272" s="964"/>
      <c r="D272" s="961"/>
      <c r="E272" s="955"/>
      <c r="F272" s="201" t="s">
        <v>1</v>
      </c>
      <c r="G272" s="199"/>
      <c r="H272" s="958"/>
      <c r="I272" s="199">
        <f>J272+K272</f>
        <v>0</v>
      </c>
      <c r="J272" s="199"/>
      <c r="K272" s="199"/>
      <c r="L272" s="961"/>
    </row>
    <row r="273" spans="1:12" hidden="1">
      <c r="A273" s="956"/>
      <c r="B273" s="965"/>
      <c r="C273" s="965"/>
      <c r="D273" s="962"/>
      <c r="E273" s="956"/>
      <c r="F273" s="201" t="s">
        <v>2</v>
      </c>
      <c r="G273" s="199">
        <f>G271+G272</f>
        <v>4800</v>
      </c>
      <c r="H273" s="959"/>
      <c r="I273" s="199">
        <f>I271+I272</f>
        <v>4800</v>
      </c>
      <c r="J273" s="199">
        <f>J271+J272</f>
        <v>4800</v>
      </c>
      <c r="K273" s="199">
        <f>K271+K272</f>
        <v>0</v>
      </c>
      <c r="L273" s="962"/>
    </row>
    <row r="274" spans="1:12">
      <c r="A274" s="954">
        <v>29</v>
      </c>
      <c r="B274" s="963"/>
      <c r="C274" s="963" t="s">
        <v>273</v>
      </c>
      <c r="D274" s="960" t="s">
        <v>388</v>
      </c>
      <c r="E274" s="954">
        <v>2023</v>
      </c>
      <c r="F274" s="201" t="s">
        <v>0</v>
      </c>
      <c r="G274" s="199">
        <v>0</v>
      </c>
      <c r="H274" s="957" t="s">
        <v>244</v>
      </c>
      <c r="I274" s="199">
        <f>J274+K274</f>
        <v>0</v>
      </c>
      <c r="J274" s="199">
        <v>0</v>
      </c>
      <c r="K274" s="199">
        <v>0</v>
      </c>
      <c r="L274" s="960" t="s">
        <v>387</v>
      </c>
    </row>
    <row r="275" spans="1:12">
      <c r="A275" s="955"/>
      <c r="B275" s="964"/>
      <c r="C275" s="964"/>
      <c r="D275" s="961"/>
      <c r="E275" s="955"/>
      <c r="F275" s="201" t="s">
        <v>1</v>
      </c>
      <c r="G275" s="199">
        <v>398853</v>
      </c>
      <c r="H275" s="958"/>
      <c r="I275" s="199">
        <f>J275+K275</f>
        <v>398853</v>
      </c>
      <c r="J275" s="199">
        <v>398853</v>
      </c>
      <c r="K275" s="199"/>
      <c r="L275" s="961"/>
    </row>
    <row r="276" spans="1:12">
      <c r="A276" s="956"/>
      <c r="B276" s="965"/>
      <c r="C276" s="965"/>
      <c r="D276" s="962"/>
      <c r="E276" s="956"/>
      <c r="F276" s="201" t="s">
        <v>2</v>
      </c>
      <c r="G276" s="199">
        <f>G274+G275</f>
        <v>398853</v>
      </c>
      <c r="H276" s="959"/>
      <c r="I276" s="199">
        <f>I274+I275</f>
        <v>398853</v>
      </c>
      <c r="J276" s="199">
        <f>J274+J275</f>
        <v>398853</v>
      </c>
      <c r="K276" s="199">
        <f>K274+K275</f>
        <v>0</v>
      </c>
      <c r="L276" s="962"/>
    </row>
    <row r="277" spans="1:12" hidden="1">
      <c r="A277" s="954">
        <v>40</v>
      </c>
      <c r="B277" s="963"/>
      <c r="C277" s="963" t="s">
        <v>269</v>
      </c>
      <c r="D277" s="960" t="s">
        <v>386</v>
      </c>
      <c r="E277" s="954">
        <v>2023</v>
      </c>
      <c r="F277" s="201" t="s">
        <v>0</v>
      </c>
      <c r="G277" s="199">
        <v>60000</v>
      </c>
      <c r="H277" s="957" t="s">
        <v>244</v>
      </c>
      <c r="I277" s="199">
        <f>J277+K277</f>
        <v>60000</v>
      </c>
      <c r="J277" s="199">
        <v>60000</v>
      </c>
      <c r="K277" s="199">
        <v>0</v>
      </c>
      <c r="L277" s="960" t="s">
        <v>266</v>
      </c>
    </row>
    <row r="278" spans="1:12" hidden="1">
      <c r="A278" s="955"/>
      <c r="B278" s="964"/>
      <c r="C278" s="964"/>
      <c r="D278" s="961"/>
      <c r="E278" s="955"/>
      <c r="F278" s="201" t="s">
        <v>1</v>
      </c>
      <c r="G278" s="199"/>
      <c r="H278" s="958"/>
      <c r="I278" s="199">
        <f>J278+K278</f>
        <v>0</v>
      </c>
      <c r="J278" s="199"/>
      <c r="K278" s="199"/>
      <c r="L278" s="961"/>
    </row>
    <row r="279" spans="1:12" hidden="1">
      <c r="A279" s="956"/>
      <c r="B279" s="965"/>
      <c r="C279" s="965"/>
      <c r="D279" s="962"/>
      <c r="E279" s="956"/>
      <c r="F279" s="201" t="s">
        <v>2</v>
      </c>
      <c r="G279" s="199">
        <f>G277+G278</f>
        <v>60000</v>
      </c>
      <c r="H279" s="959"/>
      <c r="I279" s="199">
        <f>I277+I278</f>
        <v>60000</v>
      </c>
      <c r="J279" s="199">
        <f>J277+J278</f>
        <v>60000</v>
      </c>
      <c r="K279" s="199">
        <f>K277+K278</f>
        <v>0</v>
      </c>
      <c r="L279" s="962"/>
    </row>
    <row r="280" spans="1:12" hidden="1">
      <c r="A280" s="954">
        <v>41</v>
      </c>
      <c r="B280" s="963"/>
      <c r="C280" s="963" t="s">
        <v>269</v>
      </c>
      <c r="D280" s="960" t="s">
        <v>385</v>
      </c>
      <c r="E280" s="954">
        <v>2023</v>
      </c>
      <c r="F280" s="201" t="s">
        <v>0</v>
      </c>
      <c r="G280" s="199">
        <v>111315</v>
      </c>
      <c r="H280" s="957" t="s">
        <v>244</v>
      </c>
      <c r="I280" s="199">
        <f>J280+K280</f>
        <v>111315</v>
      </c>
      <c r="J280" s="199">
        <v>111315</v>
      </c>
      <c r="K280" s="199">
        <v>0</v>
      </c>
      <c r="L280" s="960" t="s">
        <v>266</v>
      </c>
    </row>
    <row r="281" spans="1:12" hidden="1">
      <c r="A281" s="955"/>
      <c r="B281" s="964"/>
      <c r="C281" s="964"/>
      <c r="D281" s="961"/>
      <c r="E281" s="955"/>
      <c r="F281" s="201" t="s">
        <v>1</v>
      </c>
      <c r="G281" s="199"/>
      <c r="H281" s="958"/>
      <c r="I281" s="199">
        <f>J281+K281</f>
        <v>0</v>
      </c>
      <c r="J281" s="199"/>
      <c r="K281" s="199"/>
      <c r="L281" s="961"/>
    </row>
    <row r="282" spans="1:12" hidden="1">
      <c r="A282" s="956"/>
      <c r="B282" s="965"/>
      <c r="C282" s="965"/>
      <c r="D282" s="962"/>
      <c r="E282" s="956"/>
      <c r="F282" s="201" t="s">
        <v>2</v>
      </c>
      <c r="G282" s="199">
        <f>G280+G281</f>
        <v>111315</v>
      </c>
      <c r="H282" s="959"/>
      <c r="I282" s="199">
        <f>I280+I281</f>
        <v>111315</v>
      </c>
      <c r="J282" s="199">
        <f>J280+J281</f>
        <v>111315</v>
      </c>
      <c r="K282" s="199">
        <f>K280+K281</f>
        <v>0</v>
      </c>
      <c r="L282" s="962"/>
    </row>
    <row r="283" spans="1:12" hidden="1">
      <c r="A283" s="954">
        <v>42</v>
      </c>
      <c r="B283" s="963"/>
      <c r="C283" s="963" t="s">
        <v>269</v>
      </c>
      <c r="D283" s="960" t="s">
        <v>384</v>
      </c>
      <c r="E283" s="954">
        <v>2023</v>
      </c>
      <c r="F283" s="201" t="s">
        <v>0</v>
      </c>
      <c r="G283" s="199">
        <v>14111</v>
      </c>
      <c r="H283" s="957" t="s">
        <v>244</v>
      </c>
      <c r="I283" s="199">
        <f>J283+K283</f>
        <v>14111</v>
      </c>
      <c r="J283" s="199">
        <v>0</v>
      </c>
      <c r="K283" s="199">
        <v>14111</v>
      </c>
      <c r="L283" s="960" t="s">
        <v>381</v>
      </c>
    </row>
    <row r="284" spans="1:12" hidden="1">
      <c r="A284" s="955"/>
      <c r="B284" s="964"/>
      <c r="C284" s="964"/>
      <c r="D284" s="961"/>
      <c r="E284" s="955"/>
      <c r="F284" s="201" t="s">
        <v>1</v>
      </c>
      <c r="G284" s="199"/>
      <c r="H284" s="958"/>
      <c r="I284" s="199">
        <f>J284+K284</f>
        <v>0</v>
      </c>
      <c r="J284" s="199"/>
      <c r="K284" s="199"/>
      <c r="L284" s="961"/>
    </row>
    <row r="285" spans="1:12" hidden="1">
      <c r="A285" s="956"/>
      <c r="B285" s="965"/>
      <c r="C285" s="965"/>
      <c r="D285" s="962"/>
      <c r="E285" s="956"/>
      <c r="F285" s="201" t="s">
        <v>2</v>
      </c>
      <c r="G285" s="199">
        <f>G283+G284</f>
        <v>14111</v>
      </c>
      <c r="H285" s="959"/>
      <c r="I285" s="199">
        <f>I283+I284</f>
        <v>14111</v>
      </c>
      <c r="J285" s="199">
        <f>J283+J284</f>
        <v>0</v>
      </c>
      <c r="K285" s="199">
        <f>K283+K284</f>
        <v>14111</v>
      </c>
      <c r="L285" s="962"/>
    </row>
    <row r="286" spans="1:12" hidden="1">
      <c r="A286" s="954">
        <v>43</v>
      </c>
      <c r="B286" s="963"/>
      <c r="C286" s="963" t="s">
        <v>269</v>
      </c>
      <c r="D286" s="960" t="s">
        <v>383</v>
      </c>
      <c r="E286" s="954">
        <v>2023</v>
      </c>
      <c r="F286" s="201" t="s">
        <v>0</v>
      </c>
      <c r="G286" s="199">
        <v>15000</v>
      </c>
      <c r="H286" s="957" t="s">
        <v>244</v>
      </c>
      <c r="I286" s="199">
        <f>J286+K286</f>
        <v>15000</v>
      </c>
      <c r="J286" s="199">
        <v>0</v>
      </c>
      <c r="K286" s="199">
        <v>15000</v>
      </c>
      <c r="L286" s="960" t="s">
        <v>381</v>
      </c>
    </row>
    <row r="287" spans="1:12" hidden="1">
      <c r="A287" s="955"/>
      <c r="B287" s="964"/>
      <c r="C287" s="964"/>
      <c r="D287" s="961"/>
      <c r="E287" s="955"/>
      <c r="F287" s="201" t="s">
        <v>1</v>
      </c>
      <c r="G287" s="199"/>
      <c r="H287" s="958"/>
      <c r="I287" s="199">
        <f>J287+K287</f>
        <v>0</v>
      </c>
      <c r="J287" s="199"/>
      <c r="K287" s="199"/>
      <c r="L287" s="961"/>
    </row>
    <row r="288" spans="1:12" hidden="1">
      <c r="A288" s="956"/>
      <c r="B288" s="965"/>
      <c r="C288" s="965"/>
      <c r="D288" s="962"/>
      <c r="E288" s="956"/>
      <c r="F288" s="201" t="s">
        <v>2</v>
      </c>
      <c r="G288" s="199">
        <f>G286+G287</f>
        <v>15000</v>
      </c>
      <c r="H288" s="959"/>
      <c r="I288" s="199">
        <f>I286+I287</f>
        <v>15000</v>
      </c>
      <c r="J288" s="199">
        <f>J286+J287</f>
        <v>0</v>
      </c>
      <c r="K288" s="199">
        <f>K286+K287</f>
        <v>15000</v>
      </c>
      <c r="L288" s="962"/>
    </row>
    <row r="289" spans="1:12" hidden="1">
      <c r="A289" s="954">
        <v>16</v>
      </c>
      <c r="B289" s="963"/>
      <c r="C289" s="963" t="s">
        <v>269</v>
      </c>
      <c r="D289" s="960" t="s">
        <v>382</v>
      </c>
      <c r="E289" s="954">
        <v>2023</v>
      </c>
      <c r="F289" s="201" t="s">
        <v>0</v>
      </c>
      <c r="G289" s="199">
        <v>155000</v>
      </c>
      <c r="H289" s="957" t="s">
        <v>244</v>
      </c>
      <c r="I289" s="199">
        <f>J289+K289</f>
        <v>155000</v>
      </c>
      <c r="J289" s="199">
        <v>155000</v>
      </c>
      <c r="K289" s="199">
        <v>0</v>
      </c>
      <c r="L289" s="960" t="s">
        <v>381</v>
      </c>
    </row>
    <row r="290" spans="1:12" hidden="1">
      <c r="A290" s="955"/>
      <c r="B290" s="964"/>
      <c r="C290" s="964"/>
      <c r="D290" s="961"/>
      <c r="E290" s="955"/>
      <c r="F290" s="201" t="s">
        <v>1</v>
      </c>
      <c r="G290" s="199"/>
      <c r="H290" s="958"/>
      <c r="I290" s="199">
        <f>J290+K290</f>
        <v>0</v>
      </c>
      <c r="J290" s="199"/>
      <c r="K290" s="199"/>
      <c r="L290" s="961"/>
    </row>
    <row r="291" spans="1:12" hidden="1">
      <c r="A291" s="956"/>
      <c r="B291" s="965"/>
      <c r="C291" s="965"/>
      <c r="D291" s="962"/>
      <c r="E291" s="956"/>
      <c r="F291" s="201" t="s">
        <v>2</v>
      </c>
      <c r="G291" s="199">
        <f>G289+G290</f>
        <v>155000</v>
      </c>
      <c r="H291" s="959"/>
      <c r="I291" s="199">
        <f>I289+I290</f>
        <v>155000</v>
      </c>
      <c r="J291" s="199">
        <f>J289+J290</f>
        <v>155000</v>
      </c>
      <c r="K291" s="199">
        <f>K289+K290</f>
        <v>0</v>
      </c>
      <c r="L291" s="962"/>
    </row>
    <row r="292" spans="1:12" hidden="1">
      <c r="A292" s="954">
        <v>17</v>
      </c>
      <c r="B292" s="963"/>
      <c r="C292" s="963" t="s">
        <v>262</v>
      </c>
      <c r="D292" s="960" t="s">
        <v>379</v>
      </c>
      <c r="E292" s="954">
        <v>2023</v>
      </c>
      <c r="F292" s="201" t="s">
        <v>0</v>
      </c>
      <c r="G292" s="199">
        <v>54801</v>
      </c>
      <c r="H292" s="957" t="s">
        <v>244</v>
      </c>
      <c r="I292" s="199">
        <f>J292+K292</f>
        <v>54801</v>
      </c>
      <c r="J292" s="199">
        <v>54801</v>
      </c>
      <c r="K292" s="199">
        <v>0</v>
      </c>
      <c r="L292" s="960" t="s">
        <v>259</v>
      </c>
    </row>
    <row r="293" spans="1:12" hidden="1">
      <c r="A293" s="955"/>
      <c r="B293" s="964"/>
      <c r="C293" s="964"/>
      <c r="D293" s="961"/>
      <c r="E293" s="955"/>
      <c r="F293" s="201" t="s">
        <v>1</v>
      </c>
      <c r="G293" s="199"/>
      <c r="H293" s="958"/>
      <c r="I293" s="199">
        <f>J293+K293</f>
        <v>0</v>
      </c>
      <c r="J293" s="199"/>
      <c r="K293" s="199"/>
      <c r="L293" s="961"/>
    </row>
    <row r="294" spans="1:12" hidden="1">
      <c r="A294" s="956"/>
      <c r="B294" s="965"/>
      <c r="C294" s="965"/>
      <c r="D294" s="962"/>
      <c r="E294" s="956"/>
      <c r="F294" s="201" t="s">
        <v>2</v>
      </c>
      <c r="G294" s="199">
        <f>G292+G293</f>
        <v>54801</v>
      </c>
      <c r="H294" s="959"/>
      <c r="I294" s="199">
        <f>I292+I293</f>
        <v>54801</v>
      </c>
      <c r="J294" s="199">
        <f>J292+J293</f>
        <v>54801</v>
      </c>
      <c r="K294" s="199">
        <f>K292+K293</f>
        <v>0</v>
      </c>
      <c r="L294" s="962"/>
    </row>
    <row r="295" spans="1:12" hidden="1">
      <c r="A295" s="954">
        <v>18</v>
      </c>
      <c r="B295" s="963"/>
      <c r="C295" s="963" t="s">
        <v>262</v>
      </c>
      <c r="D295" s="960" t="s">
        <v>380</v>
      </c>
      <c r="E295" s="954">
        <v>2023</v>
      </c>
      <c r="F295" s="201" t="s">
        <v>0</v>
      </c>
      <c r="G295" s="199">
        <v>267300</v>
      </c>
      <c r="H295" s="957" t="s">
        <v>244</v>
      </c>
      <c r="I295" s="199">
        <f>J295+K295</f>
        <v>267300</v>
      </c>
      <c r="J295" s="199">
        <v>267300</v>
      </c>
      <c r="K295" s="199">
        <v>0</v>
      </c>
      <c r="L295" s="960" t="s">
        <v>259</v>
      </c>
    </row>
    <row r="296" spans="1:12" hidden="1">
      <c r="A296" s="955"/>
      <c r="B296" s="964"/>
      <c r="C296" s="964"/>
      <c r="D296" s="961"/>
      <c r="E296" s="955"/>
      <c r="F296" s="201" t="s">
        <v>1</v>
      </c>
      <c r="G296" s="199"/>
      <c r="H296" s="958"/>
      <c r="I296" s="199">
        <f>J296+K296</f>
        <v>0</v>
      </c>
      <c r="J296" s="199"/>
      <c r="K296" s="199"/>
      <c r="L296" s="961"/>
    </row>
    <row r="297" spans="1:12" hidden="1">
      <c r="A297" s="956"/>
      <c r="B297" s="965"/>
      <c r="C297" s="965"/>
      <c r="D297" s="962"/>
      <c r="E297" s="956"/>
      <c r="F297" s="201" t="s">
        <v>2</v>
      </c>
      <c r="G297" s="199">
        <f>G295+G296</f>
        <v>267300</v>
      </c>
      <c r="H297" s="959"/>
      <c r="I297" s="199">
        <f>I295+I296</f>
        <v>267300</v>
      </c>
      <c r="J297" s="199">
        <f>J295+J296</f>
        <v>267300</v>
      </c>
      <c r="K297" s="199">
        <f>K295+K296</f>
        <v>0</v>
      </c>
      <c r="L297" s="962"/>
    </row>
    <row r="298" spans="1:12" hidden="1">
      <c r="A298" s="954">
        <v>19</v>
      </c>
      <c r="B298" s="963"/>
      <c r="C298" s="963" t="s">
        <v>262</v>
      </c>
      <c r="D298" s="960" t="s">
        <v>379</v>
      </c>
      <c r="E298" s="954">
        <v>2023</v>
      </c>
      <c r="F298" s="201" t="s">
        <v>0</v>
      </c>
      <c r="G298" s="199">
        <v>230000</v>
      </c>
      <c r="H298" s="957" t="s">
        <v>244</v>
      </c>
      <c r="I298" s="199">
        <f>J298+K298</f>
        <v>230000</v>
      </c>
      <c r="J298" s="199">
        <v>230000</v>
      </c>
      <c r="K298" s="199">
        <v>0</v>
      </c>
      <c r="L298" s="960" t="s">
        <v>378</v>
      </c>
    </row>
    <row r="299" spans="1:12" hidden="1">
      <c r="A299" s="955"/>
      <c r="B299" s="964"/>
      <c r="C299" s="964"/>
      <c r="D299" s="961"/>
      <c r="E299" s="955"/>
      <c r="F299" s="201" t="s">
        <v>1</v>
      </c>
      <c r="G299" s="199"/>
      <c r="H299" s="958"/>
      <c r="I299" s="199">
        <f>J299+K299</f>
        <v>0</v>
      </c>
      <c r="J299" s="199"/>
      <c r="K299" s="199"/>
      <c r="L299" s="961"/>
    </row>
    <row r="300" spans="1:12" hidden="1">
      <c r="A300" s="956"/>
      <c r="B300" s="965"/>
      <c r="C300" s="965"/>
      <c r="D300" s="962"/>
      <c r="E300" s="956"/>
      <c r="F300" s="201" t="s">
        <v>2</v>
      </c>
      <c r="G300" s="199">
        <f>G298+G299</f>
        <v>230000</v>
      </c>
      <c r="H300" s="959"/>
      <c r="I300" s="199">
        <f>I298+I299</f>
        <v>230000</v>
      </c>
      <c r="J300" s="199">
        <f>J298+J299</f>
        <v>230000</v>
      </c>
      <c r="K300" s="199">
        <f>K298+K299</f>
        <v>0</v>
      </c>
      <c r="L300" s="962"/>
    </row>
    <row r="301" spans="1:12" hidden="1">
      <c r="A301" s="954">
        <v>20</v>
      </c>
      <c r="B301" s="963"/>
      <c r="C301" s="963" t="s">
        <v>374</v>
      </c>
      <c r="D301" s="960" t="s">
        <v>377</v>
      </c>
      <c r="E301" s="954">
        <v>2023</v>
      </c>
      <c r="F301" s="201" t="s">
        <v>0</v>
      </c>
      <c r="G301" s="199">
        <v>25760</v>
      </c>
      <c r="H301" s="957" t="s">
        <v>244</v>
      </c>
      <c r="I301" s="199">
        <f>J301+K301</f>
        <v>25760</v>
      </c>
      <c r="J301" s="199">
        <v>25760</v>
      </c>
      <c r="K301" s="199">
        <v>0</v>
      </c>
      <c r="L301" s="960" t="s">
        <v>294</v>
      </c>
    </row>
    <row r="302" spans="1:12" hidden="1">
      <c r="A302" s="955"/>
      <c r="B302" s="964"/>
      <c r="C302" s="964"/>
      <c r="D302" s="961"/>
      <c r="E302" s="955"/>
      <c r="F302" s="201" t="s">
        <v>1</v>
      </c>
      <c r="G302" s="199"/>
      <c r="H302" s="958"/>
      <c r="I302" s="199">
        <f>J302+K302</f>
        <v>0</v>
      </c>
      <c r="J302" s="199"/>
      <c r="K302" s="199"/>
      <c r="L302" s="961"/>
    </row>
    <row r="303" spans="1:12" hidden="1">
      <c r="A303" s="956"/>
      <c r="B303" s="965"/>
      <c r="C303" s="965"/>
      <c r="D303" s="962"/>
      <c r="E303" s="956"/>
      <c r="F303" s="201" t="s">
        <v>2</v>
      </c>
      <c r="G303" s="199">
        <f>G301+G302</f>
        <v>25760</v>
      </c>
      <c r="H303" s="959"/>
      <c r="I303" s="199">
        <f>I301+I302</f>
        <v>25760</v>
      </c>
      <c r="J303" s="199">
        <f>J301+J302</f>
        <v>25760</v>
      </c>
      <c r="K303" s="199">
        <f>K301+K302</f>
        <v>0</v>
      </c>
      <c r="L303" s="962"/>
    </row>
    <row r="304" spans="1:12" ht="14.25" customHeight="1">
      <c r="A304" s="954">
        <v>30</v>
      </c>
      <c r="B304" s="963"/>
      <c r="C304" s="963" t="s">
        <v>374</v>
      </c>
      <c r="D304" s="960" t="s">
        <v>376</v>
      </c>
      <c r="E304" s="954">
        <v>2023</v>
      </c>
      <c r="F304" s="201" t="s">
        <v>0</v>
      </c>
      <c r="G304" s="199">
        <v>0</v>
      </c>
      <c r="H304" s="957" t="s">
        <v>244</v>
      </c>
      <c r="I304" s="199">
        <f>J304+K304</f>
        <v>0</v>
      </c>
      <c r="J304" s="199">
        <v>0</v>
      </c>
      <c r="K304" s="199">
        <v>0</v>
      </c>
      <c r="L304" s="960" t="s">
        <v>375</v>
      </c>
    </row>
    <row r="305" spans="1:12" ht="14.25" customHeight="1">
      <c r="A305" s="955"/>
      <c r="B305" s="964"/>
      <c r="C305" s="964"/>
      <c r="D305" s="961"/>
      <c r="E305" s="955"/>
      <c r="F305" s="201" t="s">
        <v>1</v>
      </c>
      <c r="G305" s="199">
        <v>29442</v>
      </c>
      <c r="H305" s="958"/>
      <c r="I305" s="199">
        <f>J305+K305</f>
        <v>29442</v>
      </c>
      <c r="J305" s="199">
        <v>29442</v>
      </c>
      <c r="K305" s="199"/>
      <c r="L305" s="961"/>
    </row>
    <row r="306" spans="1:12" ht="14.25" customHeight="1">
      <c r="A306" s="956"/>
      <c r="B306" s="965"/>
      <c r="C306" s="965"/>
      <c r="D306" s="962"/>
      <c r="E306" s="956"/>
      <c r="F306" s="201" t="s">
        <v>2</v>
      </c>
      <c r="G306" s="199">
        <f>G304+G305</f>
        <v>29442</v>
      </c>
      <c r="H306" s="959"/>
      <c r="I306" s="199">
        <f>I304+I305</f>
        <v>29442</v>
      </c>
      <c r="J306" s="199">
        <f>J304+J305</f>
        <v>29442</v>
      </c>
      <c r="K306" s="199">
        <f>K304+K305</f>
        <v>0</v>
      </c>
      <c r="L306" s="962"/>
    </row>
    <row r="307" spans="1:12" ht="14.25" customHeight="1">
      <c r="A307" s="954">
        <v>31</v>
      </c>
      <c r="B307" s="963"/>
      <c r="C307" s="963" t="s">
        <v>374</v>
      </c>
      <c r="D307" s="960" t="s">
        <v>373</v>
      </c>
      <c r="E307" s="954">
        <v>2023</v>
      </c>
      <c r="F307" s="201" t="s">
        <v>0</v>
      </c>
      <c r="G307" s="199">
        <v>0</v>
      </c>
      <c r="H307" s="957" t="s">
        <v>244</v>
      </c>
      <c r="I307" s="199">
        <f>J307+K307</f>
        <v>0</v>
      </c>
      <c r="J307" s="199">
        <v>0</v>
      </c>
      <c r="K307" s="199">
        <v>0</v>
      </c>
      <c r="L307" s="960" t="s">
        <v>372</v>
      </c>
    </row>
    <row r="308" spans="1:12" ht="14.25" customHeight="1">
      <c r="A308" s="955"/>
      <c r="B308" s="964"/>
      <c r="C308" s="964"/>
      <c r="D308" s="961"/>
      <c r="E308" s="955"/>
      <c r="F308" s="201" t="s">
        <v>1</v>
      </c>
      <c r="G308" s="199">
        <v>21400</v>
      </c>
      <c r="H308" s="958"/>
      <c r="I308" s="199">
        <f>J308+K308</f>
        <v>21400</v>
      </c>
      <c r="J308" s="199">
        <v>21400</v>
      </c>
      <c r="K308" s="199"/>
      <c r="L308" s="961"/>
    </row>
    <row r="309" spans="1:12" ht="14.25" customHeight="1">
      <c r="A309" s="956"/>
      <c r="B309" s="965"/>
      <c r="C309" s="965"/>
      <c r="D309" s="962"/>
      <c r="E309" s="956"/>
      <c r="F309" s="201" t="s">
        <v>2</v>
      </c>
      <c r="G309" s="199">
        <f>G307+G308</f>
        <v>21400</v>
      </c>
      <c r="H309" s="959"/>
      <c r="I309" s="199">
        <f>I307+I308</f>
        <v>21400</v>
      </c>
      <c r="J309" s="199">
        <f>J307+J308</f>
        <v>21400</v>
      </c>
      <c r="K309" s="199">
        <f>K307+K308</f>
        <v>0</v>
      </c>
      <c r="L309" s="962"/>
    </row>
    <row r="310" spans="1:12" hidden="1">
      <c r="A310" s="975"/>
      <c r="B310" s="978" t="s">
        <v>27</v>
      </c>
      <c r="C310" s="978"/>
      <c r="D310" s="1004" t="s">
        <v>69</v>
      </c>
      <c r="E310" s="975" t="s">
        <v>244</v>
      </c>
      <c r="F310" s="196" t="s">
        <v>0</v>
      </c>
      <c r="G310" s="204">
        <f>G313+G319+G322+G316</f>
        <v>625000</v>
      </c>
      <c r="H310" s="966" t="str">
        <f>H313</f>
        <v>x</v>
      </c>
      <c r="I310" s="204">
        <f t="shared" ref="I310:K311" si="17">I313+I319+I322+I316</f>
        <v>625000</v>
      </c>
      <c r="J310" s="204">
        <f t="shared" si="17"/>
        <v>625000</v>
      </c>
      <c r="K310" s="204">
        <f t="shared" si="17"/>
        <v>0</v>
      </c>
      <c r="L310" s="975" t="s">
        <v>244</v>
      </c>
    </row>
    <row r="311" spans="1:12" hidden="1">
      <c r="A311" s="976"/>
      <c r="B311" s="979"/>
      <c r="C311" s="979"/>
      <c r="D311" s="1005"/>
      <c r="E311" s="976"/>
      <c r="F311" s="196" t="s">
        <v>1</v>
      </c>
      <c r="G311" s="204">
        <f>G314+G320+G323+G317</f>
        <v>0</v>
      </c>
      <c r="H311" s="967"/>
      <c r="I311" s="204">
        <f t="shared" si="17"/>
        <v>0</v>
      </c>
      <c r="J311" s="204">
        <f t="shared" si="17"/>
        <v>0</v>
      </c>
      <c r="K311" s="204">
        <f t="shared" si="17"/>
        <v>0</v>
      </c>
      <c r="L311" s="976"/>
    </row>
    <row r="312" spans="1:12" hidden="1">
      <c r="A312" s="977"/>
      <c r="B312" s="980"/>
      <c r="C312" s="980"/>
      <c r="D312" s="1006"/>
      <c r="E312" s="977"/>
      <c r="F312" s="196" t="s">
        <v>2</v>
      </c>
      <c r="G312" s="204">
        <f>G310+G311</f>
        <v>625000</v>
      </c>
      <c r="H312" s="968"/>
      <c r="I312" s="204">
        <f>I310+I311</f>
        <v>625000</v>
      </c>
      <c r="J312" s="204">
        <f>J310+J311</f>
        <v>625000</v>
      </c>
      <c r="K312" s="204">
        <f>K310+K311</f>
        <v>0</v>
      </c>
      <c r="L312" s="977"/>
    </row>
    <row r="313" spans="1:12" hidden="1">
      <c r="A313" s="954">
        <v>44</v>
      </c>
      <c r="B313" s="963"/>
      <c r="C313" s="963" t="s">
        <v>257</v>
      </c>
      <c r="D313" s="960" t="s">
        <v>371</v>
      </c>
      <c r="E313" s="954">
        <v>2023</v>
      </c>
      <c r="F313" s="201" t="s">
        <v>0</v>
      </c>
      <c r="G313" s="199">
        <v>250000</v>
      </c>
      <c r="H313" s="957" t="s">
        <v>244</v>
      </c>
      <c r="I313" s="199">
        <f>J313+K313</f>
        <v>250000</v>
      </c>
      <c r="J313" s="199">
        <v>250000</v>
      </c>
      <c r="K313" s="199">
        <v>0</v>
      </c>
      <c r="L313" s="960" t="s">
        <v>369</v>
      </c>
    </row>
    <row r="314" spans="1:12" hidden="1">
      <c r="A314" s="955"/>
      <c r="B314" s="964"/>
      <c r="C314" s="964"/>
      <c r="D314" s="961"/>
      <c r="E314" s="955"/>
      <c r="F314" s="201" t="s">
        <v>1</v>
      </c>
      <c r="G314" s="199"/>
      <c r="H314" s="958"/>
      <c r="I314" s="199">
        <f>J314+K314</f>
        <v>0</v>
      </c>
      <c r="J314" s="199"/>
      <c r="K314" s="199"/>
      <c r="L314" s="961"/>
    </row>
    <row r="315" spans="1:12" hidden="1">
      <c r="A315" s="956"/>
      <c r="B315" s="965"/>
      <c r="C315" s="965"/>
      <c r="D315" s="962"/>
      <c r="E315" s="956"/>
      <c r="F315" s="201" t="s">
        <v>2</v>
      </c>
      <c r="G315" s="199">
        <f>G313+G314</f>
        <v>250000</v>
      </c>
      <c r="H315" s="959"/>
      <c r="I315" s="199">
        <f>I313+I314</f>
        <v>250000</v>
      </c>
      <c r="J315" s="199">
        <f>J313+J314</f>
        <v>250000</v>
      </c>
      <c r="K315" s="199">
        <f>K313+K314</f>
        <v>0</v>
      </c>
      <c r="L315" s="962"/>
    </row>
    <row r="316" spans="1:12" hidden="1">
      <c r="A316" s="954">
        <v>1</v>
      </c>
      <c r="B316" s="963"/>
      <c r="C316" s="963" t="s">
        <v>257</v>
      </c>
      <c r="D316" s="960" t="s">
        <v>370</v>
      </c>
      <c r="E316" s="954">
        <v>2023</v>
      </c>
      <c r="F316" s="201" t="s">
        <v>0</v>
      </c>
      <c r="G316" s="199">
        <v>25000</v>
      </c>
      <c r="H316" s="957" t="s">
        <v>244</v>
      </c>
      <c r="I316" s="199">
        <f>J316+K316</f>
        <v>25000</v>
      </c>
      <c r="J316" s="199">
        <v>25000</v>
      </c>
      <c r="K316" s="199">
        <v>0</v>
      </c>
      <c r="L316" s="960" t="s">
        <v>369</v>
      </c>
    </row>
    <row r="317" spans="1:12" hidden="1">
      <c r="A317" s="955"/>
      <c r="B317" s="964"/>
      <c r="C317" s="964"/>
      <c r="D317" s="961"/>
      <c r="E317" s="955"/>
      <c r="F317" s="201" t="s">
        <v>1</v>
      </c>
      <c r="G317" s="199">
        <v>0</v>
      </c>
      <c r="H317" s="958"/>
      <c r="I317" s="199">
        <f>J317+K317</f>
        <v>0</v>
      </c>
      <c r="J317" s="199">
        <v>0</v>
      </c>
      <c r="K317" s="199"/>
      <c r="L317" s="961"/>
    </row>
    <row r="318" spans="1:12" hidden="1">
      <c r="A318" s="956"/>
      <c r="B318" s="965"/>
      <c r="C318" s="965"/>
      <c r="D318" s="962"/>
      <c r="E318" s="956"/>
      <c r="F318" s="201" t="s">
        <v>2</v>
      </c>
      <c r="G318" s="199">
        <f>G316+G317</f>
        <v>25000</v>
      </c>
      <c r="H318" s="959"/>
      <c r="I318" s="199">
        <f>I316+I317</f>
        <v>25000</v>
      </c>
      <c r="J318" s="199">
        <f>J316+J317</f>
        <v>25000</v>
      </c>
      <c r="K318" s="199">
        <f>K316+K317</f>
        <v>0</v>
      </c>
      <c r="L318" s="962"/>
    </row>
    <row r="319" spans="1:12" hidden="1">
      <c r="A319" s="954">
        <v>45</v>
      </c>
      <c r="B319" s="963"/>
      <c r="C319" s="963" t="s">
        <v>257</v>
      </c>
      <c r="D319" s="960" t="s">
        <v>368</v>
      </c>
      <c r="E319" s="954">
        <v>2023</v>
      </c>
      <c r="F319" s="201" t="s">
        <v>0</v>
      </c>
      <c r="G319" s="199">
        <v>200000</v>
      </c>
      <c r="H319" s="957" t="s">
        <v>244</v>
      </c>
      <c r="I319" s="199">
        <f>J319+K319</f>
        <v>200000</v>
      </c>
      <c r="J319" s="199">
        <v>200000</v>
      </c>
      <c r="K319" s="199">
        <v>0</v>
      </c>
      <c r="L319" s="960" t="s">
        <v>367</v>
      </c>
    </row>
    <row r="320" spans="1:12" hidden="1">
      <c r="A320" s="955"/>
      <c r="B320" s="964"/>
      <c r="C320" s="964"/>
      <c r="D320" s="961"/>
      <c r="E320" s="955"/>
      <c r="F320" s="201" t="s">
        <v>1</v>
      </c>
      <c r="G320" s="199"/>
      <c r="H320" s="958"/>
      <c r="I320" s="199">
        <f>J320+K320</f>
        <v>0</v>
      </c>
      <c r="J320" s="199"/>
      <c r="K320" s="199"/>
      <c r="L320" s="961"/>
    </row>
    <row r="321" spans="1:12" hidden="1">
      <c r="A321" s="956"/>
      <c r="B321" s="965"/>
      <c r="C321" s="965"/>
      <c r="D321" s="962"/>
      <c r="E321" s="956"/>
      <c r="F321" s="201" t="s">
        <v>2</v>
      </c>
      <c r="G321" s="199">
        <f>G319+G320</f>
        <v>200000</v>
      </c>
      <c r="H321" s="959"/>
      <c r="I321" s="199">
        <f>I319+I320</f>
        <v>200000</v>
      </c>
      <c r="J321" s="199">
        <f>J319+J320</f>
        <v>200000</v>
      </c>
      <c r="K321" s="199">
        <f>K319+K320</f>
        <v>0</v>
      </c>
      <c r="L321" s="962"/>
    </row>
    <row r="322" spans="1:12" hidden="1">
      <c r="A322" s="954">
        <v>7</v>
      </c>
      <c r="B322" s="963"/>
      <c r="C322" s="963" t="s">
        <v>257</v>
      </c>
      <c r="D322" s="960" t="s">
        <v>366</v>
      </c>
      <c r="E322" s="954">
        <v>2023</v>
      </c>
      <c r="F322" s="201" t="s">
        <v>0</v>
      </c>
      <c r="G322" s="199">
        <v>150000</v>
      </c>
      <c r="H322" s="957" t="s">
        <v>244</v>
      </c>
      <c r="I322" s="199">
        <f>J322+K322</f>
        <v>150000</v>
      </c>
      <c r="J322" s="199">
        <v>150000</v>
      </c>
      <c r="K322" s="199">
        <v>0</v>
      </c>
      <c r="L322" s="960" t="s">
        <v>254</v>
      </c>
    </row>
    <row r="323" spans="1:12" hidden="1">
      <c r="A323" s="955"/>
      <c r="B323" s="964"/>
      <c r="C323" s="964"/>
      <c r="D323" s="961"/>
      <c r="E323" s="955"/>
      <c r="F323" s="201" t="s">
        <v>1</v>
      </c>
      <c r="G323" s="199"/>
      <c r="H323" s="958"/>
      <c r="I323" s="199">
        <f>J323+K323</f>
        <v>0</v>
      </c>
      <c r="J323" s="199"/>
      <c r="K323" s="199"/>
      <c r="L323" s="961"/>
    </row>
    <row r="324" spans="1:12" hidden="1">
      <c r="A324" s="956"/>
      <c r="B324" s="965"/>
      <c r="C324" s="965"/>
      <c r="D324" s="962"/>
      <c r="E324" s="956"/>
      <c r="F324" s="201" t="s">
        <v>2</v>
      </c>
      <c r="G324" s="199">
        <f>G322+G323</f>
        <v>150000</v>
      </c>
      <c r="H324" s="959"/>
      <c r="I324" s="199">
        <f>I322+I323</f>
        <v>150000</v>
      </c>
      <c r="J324" s="199">
        <f>J322+J323</f>
        <v>150000</v>
      </c>
      <c r="K324" s="199">
        <f>K322+K323</f>
        <v>0</v>
      </c>
      <c r="L324" s="962"/>
    </row>
    <row r="325" spans="1:12" hidden="1">
      <c r="A325" s="975"/>
      <c r="B325" s="978" t="s">
        <v>150</v>
      </c>
      <c r="C325" s="978"/>
      <c r="D325" s="1004" t="s">
        <v>149</v>
      </c>
      <c r="E325" s="975" t="s">
        <v>244</v>
      </c>
      <c r="F325" s="196" t="s">
        <v>0</v>
      </c>
      <c r="G325" s="204">
        <f>G328</f>
        <v>4750000</v>
      </c>
      <c r="H325" s="966" t="str">
        <f>H328</f>
        <v>x</v>
      </c>
      <c r="I325" s="204">
        <f>I328</f>
        <v>4750000</v>
      </c>
      <c r="J325" s="204">
        <f>J328</f>
        <v>4750000</v>
      </c>
      <c r="K325" s="204">
        <f>K328</f>
        <v>0</v>
      </c>
      <c r="L325" s="975" t="s">
        <v>244</v>
      </c>
    </row>
    <row r="326" spans="1:12" hidden="1">
      <c r="A326" s="976"/>
      <c r="B326" s="979"/>
      <c r="C326" s="979"/>
      <c r="D326" s="1005"/>
      <c r="E326" s="976"/>
      <c r="F326" s="196" t="s">
        <v>1</v>
      </c>
      <c r="G326" s="204">
        <f>G329</f>
        <v>0</v>
      </c>
      <c r="H326" s="967"/>
      <c r="I326" s="204">
        <f>I329</f>
        <v>0</v>
      </c>
      <c r="J326" s="204">
        <f>J329</f>
        <v>0</v>
      </c>
      <c r="K326" s="204">
        <f>K329</f>
        <v>0</v>
      </c>
      <c r="L326" s="976"/>
    </row>
    <row r="327" spans="1:12" hidden="1">
      <c r="A327" s="977"/>
      <c r="B327" s="980"/>
      <c r="C327" s="980"/>
      <c r="D327" s="1006"/>
      <c r="E327" s="977"/>
      <c r="F327" s="196" t="s">
        <v>2</v>
      </c>
      <c r="G327" s="204">
        <f>G325+G326</f>
        <v>4750000</v>
      </c>
      <c r="H327" s="968"/>
      <c r="I327" s="204">
        <f>I325+I326</f>
        <v>4750000</v>
      </c>
      <c r="J327" s="204">
        <f>J325+J326</f>
        <v>4750000</v>
      </c>
      <c r="K327" s="204">
        <f>K325+K326</f>
        <v>0</v>
      </c>
      <c r="L327" s="977"/>
    </row>
    <row r="328" spans="1:12" hidden="1">
      <c r="A328" s="954">
        <v>21</v>
      </c>
      <c r="B328" s="963"/>
      <c r="C328" s="963" t="s">
        <v>365</v>
      </c>
      <c r="D328" s="960" t="s">
        <v>364</v>
      </c>
      <c r="E328" s="954">
        <v>2023</v>
      </c>
      <c r="F328" s="201" t="s">
        <v>0</v>
      </c>
      <c r="G328" s="199">
        <v>4750000</v>
      </c>
      <c r="H328" s="957" t="s">
        <v>244</v>
      </c>
      <c r="I328" s="199">
        <f>J328+K328</f>
        <v>4750000</v>
      </c>
      <c r="J328" s="199">
        <v>4750000</v>
      </c>
      <c r="K328" s="199">
        <v>0</v>
      </c>
      <c r="L328" s="960" t="s">
        <v>294</v>
      </c>
    </row>
    <row r="329" spans="1:12" hidden="1">
      <c r="A329" s="955"/>
      <c r="B329" s="964"/>
      <c r="C329" s="964"/>
      <c r="D329" s="961"/>
      <c r="E329" s="955"/>
      <c r="F329" s="201" t="s">
        <v>1</v>
      </c>
      <c r="G329" s="199"/>
      <c r="H329" s="958"/>
      <c r="I329" s="199">
        <f>J329+K329</f>
        <v>0</v>
      </c>
      <c r="J329" s="199"/>
      <c r="K329" s="199"/>
      <c r="L329" s="961"/>
    </row>
    <row r="330" spans="1:12" hidden="1">
      <c r="A330" s="956"/>
      <c r="B330" s="965"/>
      <c r="C330" s="965"/>
      <c r="D330" s="962"/>
      <c r="E330" s="956"/>
      <c r="F330" s="201" t="s">
        <v>2</v>
      </c>
      <c r="G330" s="199">
        <f>G328+G329</f>
        <v>4750000</v>
      </c>
      <c r="H330" s="959"/>
      <c r="I330" s="199">
        <f>I328+I329</f>
        <v>4750000</v>
      </c>
      <c r="J330" s="199">
        <f>J328+J329</f>
        <v>4750000</v>
      </c>
      <c r="K330" s="199">
        <f>K328+K329</f>
        <v>0</v>
      </c>
      <c r="L330" s="962"/>
    </row>
    <row r="331" spans="1:12" ht="9.9499999999999993" customHeight="1">
      <c r="A331" s="201"/>
      <c r="B331" s="203"/>
      <c r="C331" s="203"/>
      <c r="D331" s="202"/>
      <c r="E331" s="201"/>
      <c r="F331" s="201"/>
      <c r="G331" s="199"/>
      <c r="H331" s="206"/>
      <c r="I331" s="199"/>
      <c r="J331" s="199"/>
      <c r="K331" s="199"/>
      <c r="L331" s="198"/>
    </row>
    <row r="332" spans="1:12" ht="15.75">
      <c r="A332" s="989" t="s">
        <v>253</v>
      </c>
      <c r="B332" s="990"/>
      <c r="C332" s="990"/>
      <c r="D332" s="991"/>
      <c r="E332" s="984" t="s">
        <v>244</v>
      </c>
      <c r="F332" s="194" t="s">
        <v>0</v>
      </c>
      <c r="G332" s="197">
        <f>G19+G25+G76+G94+G106+G136+G157+G184+G193+G205+G232+G310+G325+G100+G130</f>
        <v>177724832</v>
      </c>
      <c r="H332" s="1010" t="s">
        <v>244</v>
      </c>
      <c r="I332" s="197">
        <f t="shared" ref="I332:K333" si="18">I19+I25+I76+I94+I106+I136+I157+I184+I193+I205+I232+I310+I325+I100+I130</f>
        <v>177724832</v>
      </c>
      <c r="J332" s="197">
        <f t="shared" si="18"/>
        <v>170820721</v>
      </c>
      <c r="K332" s="197">
        <f t="shared" si="18"/>
        <v>6904111</v>
      </c>
      <c r="L332" s="998" t="s">
        <v>244</v>
      </c>
    </row>
    <row r="333" spans="1:12" ht="15.75">
      <c r="A333" s="992"/>
      <c r="B333" s="993"/>
      <c r="C333" s="993"/>
      <c r="D333" s="994"/>
      <c r="E333" s="985"/>
      <c r="F333" s="194" t="s">
        <v>1</v>
      </c>
      <c r="G333" s="197">
        <f>G20+G26+G77+G95+G107+G137+G158+G185+G194+G206+G233+G311+G326+G101+G131</f>
        <v>18919257</v>
      </c>
      <c r="H333" s="1011"/>
      <c r="I333" s="197">
        <f t="shared" si="18"/>
        <v>18919257</v>
      </c>
      <c r="J333" s="197">
        <f t="shared" si="18"/>
        <v>18919257</v>
      </c>
      <c r="K333" s="197">
        <f t="shared" si="18"/>
        <v>0</v>
      </c>
      <c r="L333" s="999"/>
    </row>
    <row r="334" spans="1:12" ht="15.75">
      <c r="A334" s="995"/>
      <c r="B334" s="996"/>
      <c r="C334" s="996"/>
      <c r="D334" s="997"/>
      <c r="E334" s="986"/>
      <c r="F334" s="194" t="s">
        <v>2</v>
      </c>
      <c r="G334" s="197">
        <f>G332+G333</f>
        <v>196644089</v>
      </c>
      <c r="H334" s="1012"/>
      <c r="I334" s="197">
        <f>I332+I333</f>
        <v>196644089</v>
      </c>
      <c r="J334" s="197">
        <f>J332+J333</f>
        <v>189739978</v>
      </c>
      <c r="K334" s="197">
        <f>K332+K333</f>
        <v>6904111</v>
      </c>
      <c r="L334" s="1000"/>
    </row>
    <row r="335" spans="1:12" ht="9" customHeight="1">
      <c r="A335" s="1013"/>
      <c r="B335" s="1013"/>
      <c r="C335" s="1013"/>
      <c r="D335" s="1013"/>
      <c r="E335" s="1013"/>
      <c r="F335" s="1013"/>
      <c r="G335" s="1013"/>
      <c r="H335" s="1013"/>
      <c r="I335" s="1013"/>
      <c r="J335" s="1013"/>
      <c r="K335" s="1013"/>
      <c r="L335" s="1013"/>
    </row>
    <row r="336" spans="1:12" ht="15.75">
      <c r="A336" s="194" t="s">
        <v>363</v>
      </c>
      <c r="B336" s="987" t="s">
        <v>362</v>
      </c>
      <c r="C336" s="987"/>
      <c r="D336" s="987"/>
      <c r="E336" s="987"/>
      <c r="F336" s="987"/>
      <c r="G336" s="987"/>
      <c r="H336" s="987"/>
      <c r="I336" s="987"/>
      <c r="J336" s="987"/>
      <c r="K336" s="987"/>
      <c r="L336" s="987"/>
    </row>
    <row r="337" spans="1:14" ht="9" customHeight="1">
      <c r="A337" s="201"/>
      <c r="B337" s="203"/>
      <c r="C337" s="203"/>
      <c r="D337" s="202"/>
      <c r="E337" s="201"/>
      <c r="F337" s="201"/>
      <c r="G337" s="199"/>
      <c r="H337" s="206"/>
      <c r="I337" s="199"/>
      <c r="J337" s="199"/>
      <c r="K337" s="199"/>
      <c r="L337" s="198"/>
    </row>
    <row r="338" spans="1:14">
      <c r="A338" s="975"/>
      <c r="B338" s="978" t="s">
        <v>45</v>
      </c>
      <c r="C338" s="978"/>
      <c r="D338" s="981" t="s">
        <v>46</v>
      </c>
      <c r="E338" s="975" t="s">
        <v>244</v>
      </c>
      <c r="F338" s="196" t="s">
        <v>0</v>
      </c>
      <c r="G338" s="204">
        <f t="shared" ref="G338:K340" si="19">G341+G344+G347+G350+G353+G356+G359+G362+G365+G368+G371+G377+G380+G383+G386+G389+G392+G395+G398+G401+G404+G407+G416+G413+G422+G425+G428+G434+G437+G431+G419+G374+G410</f>
        <v>744680620</v>
      </c>
      <c r="H338" s="204">
        <f t="shared" si="19"/>
        <v>106164707</v>
      </c>
      <c r="I338" s="204">
        <f t="shared" si="19"/>
        <v>99804498</v>
      </c>
      <c r="J338" s="204">
        <f t="shared" si="19"/>
        <v>91566732</v>
      </c>
      <c r="K338" s="204">
        <f t="shared" si="19"/>
        <v>8237766</v>
      </c>
      <c r="L338" s="975" t="s">
        <v>244</v>
      </c>
    </row>
    <row r="339" spans="1:14">
      <c r="A339" s="976"/>
      <c r="B339" s="979"/>
      <c r="C339" s="979"/>
      <c r="D339" s="982"/>
      <c r="E339" s="976"/>
      <c r="F339" s="196" t="s">
        <v>1</v>
      </c>
      <c r="G339" s="204">
        <f t="shared" si="19"/>
        <v>41261466</v>
      </c>
      <c r="H339" s="204">
        <f t="shared" si="19"/>
        <v>-1413335</v>
      </c>
      <c r="I339" s="204">
        <f t="shared" si="19"/>
        <v>16837301</v>
      </c>
      <c r="J339" s="204">
        <f t="shared" si="19"/>
        <v>16687301</v>
      </c>
      <c r="K339" s="204">
        <f t="shared" si="19"/>
        <v>150000</v>
      </c>
      <c r="L339" s="976"/>
    </row>
    <row r="340" spans="1:14">
      <c r="A340" s="977"/>
      <c r="B340" s="980"/>
      <c r="C340" s="980"/>
      <c r="D340" s="983"/>
      <c r="E340" s="977"/>
      <c r="F340" s="196" t="s">
        <v>2</v>
      </c>
      <c r="G340" s="204">
        <f t="shared" si="19"/>
        <v>785942086</v>
      </c>
      <c r="H340" s="204">
        <f t="shared" si="19"/>
        <v>104751372</v>
      </c>
      <c r="I340" s="204">
        <f t="shared" si="19"/>
        <v>116641799</v>
      </c>
      <c r="J340" s="204">
        <f t="shared" si="19"/>
        <v>108254033</v>
      </c>
      <c r="K340" s="204">
        <f t="shared" si="19"/>
        <v>8387766</v>
      </c>
      <c r="L340" s="977"/>
    </row>
    <row r="341" spans="1:14" hidden="1">
      <c r="A341" s="954">
        <v>1</v>
      </c>
      <c r="B341" s="963"/>
      <c r="C341" s="963" t="s">
        <v>325</v>
      </c>
      <c r="D341" s="960" t="s">
        <v>361</v>
      </c>
      <c r="E341" s="954" t="s">
        <v>284</v>
      </c>
      <c r="F341" s="201" t="s">
        <v>0</v>
      </c>
      <c r="G341" s="199">
        <v>1000000</v>
      </c>
      <c r="H341" s="200">
        <v>64821</v>
      </c>
      <c r="I341" s="199">
        <f>J341+K341</f>
        <v>935179</v>
      </c>
      <c r="J341" s="199">
        <v>935179</v>
      </c>
      <c r="K341" s="199">
        <v>0</v>
      </c>
      <c r="L341" s="960" t="s">
        <v>326</v>
      </c>
    </row>
    <row r="342" spans="1:14" hidden="1">
      <c r="A342" s="955"/>
      <c r="B342" s="964"/>
      <c r="C342" s="964"/>
      <c r="D342" s="961"/>
      <c r="E342" s="955"/>
      <c r="F342" s="201" t="s">
        <v>1</v>
      </c>
      <c r="G342" s="199"/>
      <c r="H342" s="200"/>
      <c r="I342" s="199">
        <f>J342+K342</f>
        <v>0</v>
      </c>
      <c r="J342" s="199"/>
      <c r="K342" s="199"/>
      <c r="L342" s="961"/>
    </row>
    <row r="343" spans="1:14" hidden="1">
      <c r="A343" s="956"/>
      <c r="B343" s="965"/>
      <c r="C343" s="965"/>
      <c r="D343" s="962"/>
      <c r="E343" s="956"/>
      <c r="F343" s="201" t="s">
        <v>2</v>
      </c>
      <c r="G343" s="199">
        <f>G341+G342</f>
        <v>1000000</v>
      </c>
      <c r="H343" s="199">
        <f>H341+H342</f>
        <v>64821</v>
      </c>
      <c r="I343" s="199">
        <f>I341+I342</f>
        <v>935179</v>
      </c>
      <c r="J343" s="199">
        <f>J341+J342</f>
        <v>935179</v>
      </c>
      <c r="K343" s="199">
        <f>K341+K342</f>
        <v>0</v>
      </c>
      <c r="L343" s="962"/>
    </row>
    <row r="344" spans="1:14" hidden="1">
      <c r="A344" s="954">
        <v>2</v>
      </c>
      <c r="B344" s="963"/>
      <c r="C344" s="963" t="s">
        <v>325</v>
      </c>
      <c r="D344" s="960" t="s">
        <v>360</v>
      </c>
      <c r="E344" s="954" t="s">
        <v>359</v>
      </c>
      <c r="F344" s="201" t="s">
        <v>0</v>
      </c>
      <c r="G344" s="199">
        <v>196200000</v>
      </c>
      <c r="H344" s="200">
        <v>951216</v>
      </c>
      <c r="I344" s="199">
        <f>J344+K344</f>
        <v>2717034</v>
      </c>
      <c r="J344" s="199">
        <v>0</v>
      </c>
      <c r="K344" s="199">
        <v>2717034</v>
      </c>
      <c r="L344" s="960" t="s">
        <v>326</v>
      </c>
      <c r="N344" s="205"/>
    </row>
    <row r="345" spans="1:14" hidden="1">
      <c r="A345" s="955"/>
      <c r="B345" s="964"/>
      <c r="C345" s="964"/>
      <c r="D345" s="961"/>
      <c r="E345" s="955"/>
      <c r="F345" s="201" t="s">
        <v>1</v>
      </c>
      <c r="G345" s="199"/>
      <c r="H345" s="200"/>
      <c r="I345" s="199">
        <f>J345+K345</f>
        <v>0</v>
      </c>
      <c r="J345" s="199"/>
      <c r="K345" s="199"/>
      <c r="L345" s="961"/>
    </row>
    <row r="346" spans="1:14" hidden="1">
      <c r="A346" s="956"/>
      <c r="B346" s="965"/>
      <c r="C346" s="965"/>
      <c r="D346" s="962"/>
      <c r="E346" s="956"/>
      <c r="F346" s="201" t="s">
        <v>2</v>
      </c>
      <c r="G346" s="199">
        <f>G344+G345</f>
        <v>196200000</v>
      </c>
      <c r="H346" s="199">
        <f>H344+H345</f>
        <v>951216</v>
      </c>
      <c r="I346" s="199">
        <f>I344+I345</f>
        <v>2717034</v>
      </c>
      <c r="J346" s="199">
        <f>J344+J345</f>
        <v>0</v>
      </c>
      <c r="K346" s="199">
        <f>K344+K345</f>
        <v>2717034</v>
      </c>
      <c r="L346" s="962"/>
    </row>
    <row r="347" spans="1:14" ht="13.5" customHeight="1">
      <c r="A347" s="954">
        <v>1</v>
      </c>
      <c r="B347" s="963"/>
      <c r="C347" s="963" t="s">
        <v>325</v>
      </c>
      <c r="D347" s="960" t="s">
        <v>358</v>
      </c>
      <c r="E347" s="954" t="s">
        <v>357</v>
      </c>
      <c r="F347" s="201" t="s">
        <v>0</v>
      </c>
      <c r="G347" s="199">
        <v>4605717</v>
      </c>
      <c r="H347" s="200">
        <v>105717</v>
      </c>
      <c r="I347" s="199">
        <f>J347+K347</f>
        <v>3500000</v>
      </c>
      <c r="J347" s="199">
        <v>3500000</v>
      </c>
      <c r="K347" s="199">
        <v>0</v>
      </c>
      <c r="L347" s="960" t="s">
        <v>326</v>
      </c>
    </row>
    <row r="348" spans="1:14" ht="13.5" customHeight="1">
      <c r="A348" s="955"/>
      <c r="B348" s="964"/>
      <c r="C348" s="964"/>
      <c r="D348" s="961"/>
      <c r="E348" s="955"/>
      <c r="F348" s="201" t="s">
        <v>1</v>
      </c>
      <c r="G348" s="199">
        <v>0</v>
      </c>
      <c r="H348" s="200">
        <v>-105717</v>
      </c>
      <c r="I348" s="199">
        <f>J348+K348</f>
        <v>105717</v>
      </c>
      <c r="J348" s="199">
        <v>105717</v>
      </c>
      <c r="K348" s="199"/>
      <c r="L348" s="961"/>
    </row>
    <row r="349" spans="1:14" ht="13.5" customHeight="1">
      <c r="A349" s="956"/>
      <c r="B349" s="965"/>
      <c r="C349" s="965"/>
      <c r="D349" s="962"/>
      <c r="E349" s="956"/>
      <c r="F349" s="201" t="s">
        <v>2</v>
      </c>
      <c r="G349" s="199">
        <f>G347+G348</f>
        <v>4605717</v>
      </c>
      <c r="H349" s="199">
        <f>H347+H348</f>
        <v>0</v>
      </c>
      <c r="I349" s="199">
        <f>I347+I348</f>
        <v>3605717</v>
      </c>
      <c r="J349" s="199">
        <f>J347+J348</f>
        <v>3605717</v>
      </c>
      <c r="K349" s="199">
        <f>K347+K348</f>
        <v>0</v>
      </c>
      <c r="L349" s="962"/>
    </row>
    <row r="350" spans="1:14" hidden="1">
      <c r="A350" s="954">
        <v>4</v>
      </c>
      <c r="B350" s="963"/>
      <c r="C350" s="963" t="s">
        <v>325</v>
      </c>
      <c r="D350" s="960" t="s">
        <v>356</v>
      </c>
      <c r="E350" s="954" t="s">
        <v>334</v>
      </c>
      <c r="F350" s="201" t="s">
        <v>0</v>
      </c>
      <c r="G350" s="199">
        <v>57718038</v>
      </c>
      <c r="H350" s="200">
        <v>0</v>
      </c>
      <c r="I350" s="199">
        <f>J350+K350</f>
        <v>100000</v>
      </c>
      <c r="J350" s="199">
        <v>100000</v>
      </c>
      <c r="K350" s="199">
        <v>0</v>
      </c>
      <c r="L350" s="960" t="s">
        <v>326</v>
      </c>
    </row>
    <row r="351" spans="1:14" hidden="1">
      <c r="A351" s="955"/>
      <c r="B351" s="964"/>
      <c r="C351" s="964"/>
      <c r="D351" s="961"/>
      <c r="E351" s="955"/>
      <c r="F351" s="201" t="s">
        <v>1</v>
      </c>
      <c r="G351" s="199"/>
      <c r="H351" s="200"/>
      <c r="I351" s="199">
        <f>J351+K351</f>
        <v>0</v>
      </c>
      <c r="J351" s="199"/>
      <c r="K351" s="199"/>
      <c r="L351" s="961"/>
    </row>
    <row r="352" spans="1:14" hidden="1">
      <c r="A352" s="956"/>
      <c r="B352" s="965"/>
      <c r="C352" s="965"/>
      <c r="D352" s="962"/>
      <c r="E352" s="956"/>
      <c r="F352" s="201" t="s">
        <v>2</v>
      </c>
      <c r="G352" s="199">
        <f>G350+G351</f>
        <v>57718038</v>
      </c>
      <c r="H352" s="199">
        <f>H350+H351</f>
        <v>0</v>
      </c>
      <c r="I352" s="199">
        <f>I350+I351</f>
        <v>100000</v>
      </c>
      <c r="J352" s="199">
        <f>J350+J351</f>
        <v>100000</v>
      </c>
      <c r="K352" s="199">
        <f>K350+K351</f>
        <v>0</v>
      </c>
      <c r="L352" s="962"/>
    </row>
    <row r="353" spans="1:12" hidden="1">
      <c r="A353" s="954">
        <v>5</v>
      </c>
      <c r="B353" s="963"/>
      <c r="C353" s="963" t="s">
        <v>325</v>
      </c>
      <c r="D353" s="960" t="s">
        <v>355</v>
      </c>
      <c r="E353" s="954" t="s">
        <v>267</v>
      </c>
      <c r="F353" s="201" t="s">
        <v>0</v>
      </c>
      <c r="G353" s="199">
        <v>3250000</v>
      </c>
      <c r="H353" s="200">
        <v>0</v>
      </c>
      <c r="I353" s="199">
        <f>J353+K353</f>
        <v>0</v>
      </c>
      <c r="J353" s="199">
        <v>0</v>
      </c>
      <c r="K353" s="199">
        <v>0</v>
      </c>
      <c r="L353" s="960" t="s">
        <v>326</v>
      </c>
    </row>
    <row r="354" spans="1:12" hidden="1">
      <c r="A354" s="955"/>
      <c r="B354" s="964"/>
      <c r="C354" s="964"/>
      <c r="D354" s="961"/>
      <c r="E354" s="955"/>
      <c r="F354" s="201" t="s">
        <v>1</v>
      </c>
      <c r="G354" s="199"/>
      <c r="H354" s="200"/>
      <c r="I354" s="199">
        <f>J354+K354</f>
        <v>0</v>
      </c>
      <c r="J354" s="199"/>
      <c r="K354" s="199"/>
      <c r="L354" s="961"/>
    </row>
    <row r="355" spans="1:12" hidden="1">
      <c r="A355" s="956"/>
      <c r="B355" s="965"/>
      <c r="C355" s="965"/>
      <c r="D355" s="962"/>
      <c r="E355" s="956"/>
      <c r="F355" s="201" t="s">
        <v>2</v>
      </c>
      <c r="G355" s="199">
        <f>G353+G354</f>
        <v>3250000</v>
      </c>
      <c r="H355" s="199">
        <f>H353+H354</f>
        <v>0</v>
      </c>
      <c r="I355" s="199">
        <f>I353+I354</f>
        <v>0</v>
      </c>
      <c r="J355" s="199">
        <f>J353+J354</f>
        <v>0</v>
      </c>
      <c r="K355" s="199">
        <f>K353+K354</f>
        <v>0</v>
      </c>
      <c r="L355" s="962"/>
    </row>
    <row r="356" spans="1:12" hidden="1">
      <c r="A356" s="954">
        <v>6</v>
      </c>
      <c r="B356" s="963"/>
      <c r="C356" s="963" t="s">
        <v>325</v>
      </c>
      <c r="D356" s="960" t="s">
        <v>354</v>
      </c>
      <c r="E356" s="954" t="s">
        <v>314</v>
      </c>
      <c r="F356" s="201" t="s">
        <v>0</v>
      </c>
      <c r="G356" s="199">
        <v>16400000</v>
      </c>
      <c r="H356" s="200">
        <v>500000</v>
      </c>
      <c r="I356" s="199">
        <f>J356+K356</f>
        <v>13900000</v>
      </c>
      <c r="J356" s="199">
        <v>13900000</v>
      </c>
      <c r="K356" s="199">
        <v>0</v>
      </c>
      <c r="L356" s="960" t="s">
        <v>326</v>
      </c>
    </row>
    <row r="357" spans="1:12" hidden="1">
      <c r="A357" s="955"/>
      <c r="B357" s="964"/>
      <c r="C357" s="964"/>
      <c r="D357" s="961"/>
      <c r="E357" s="955"/>
      <c r="F357" s="201" t="s">
        <v>1</v>
      </c>
      <c r="G357" s="199"/>
      <c r="H357" s="200"/>
      <c r="I357" s="199">
        <f>J357+K357</f>
        <v>0</v>
      </c>
      <c r="J357" s="199"/>
      <c r="K357" s="199"/>
      <c r="L357" s="961"/>
    </row>
    <row r="358" spans="1:12" hidden="1">
      <c r="A358" s="956"/>
      <c r="B358" s="965"/>
      <c r="C358" s="965"/>
      <c r="D358" s="962"/>
      <c r="E358" s="956"/>
      <c r="F358" s="201" t="s">
        <v>2</v>
      </c>
      <c r="G358" s="199">
        <f>G356+G357</f>
        <v>16400000</v>
      </c>
      <c r="H358" s="199">
        <f>H356+H357</f>
        <v>500000</v>
      </c>
      <c r="I358" s="199">
        <f>I356+I357</f>
        <v>13900000</v>
      </c>
      <c r="J358" s="199">
        <f>J356+J357</f>
        <v>13900000</v>
      </c>
      <c r="K358" s="199">
        <f>K356+K357</f>
        <v>0</v>
      </c>
      <c r="L358" s="962"/>
    </row>
    <row r="359" spans="1:12" ht="12" customHeight="1">
      <c r="A359" s="954">
        <v>2</v>
      </c>
      <c r="B359" s="963"/>
      <c r="C359" s="963" t="s">
        <v>325</v>
      </c>
      <c r="D359" s="960" t="s">
        <v>353</v>
      </c>
      <c r="E359" s="954" t="s">
        <v>307</v>
      </c>
      <c r="F359" s="201" t="s">
        <v>0</v>
      </c>
      <c r="G359" s="199">
        <v>82423056</v>
      </c>
      <c r="H359" s="200">
        <v>69533728</v>
      </c>
      <c r="I359" s="199">
        <f>J359+K359</f>
        <v>12889328</v>
      </c>
      <c r="J359" s="199">
        <v>10372376</v>
      </c>
      <c r="K359" s="199">
        <v>2516952</v>
      </c>
      <c r="L359" s="960" t="s">
        <v>326</v>
      </c>
    </row>
    <row r="360" spans="1:12" ht="12" customHeight="1">
      <c r="A360" s="955"/>
      <c r="B360" s="964"/>
      <c r="C360" s="964"/>
      <c r="D360" s="961"/>
      <c r="E360" s="955"/>
      <c r="F360" s="201" t="s">
        <v>1</v>
      </c>
      <c r="G360" s="199">
        <v>73792</v>
      </c>
      <c r="H360" s="200">
        <v>-581560</v>
      </c>
      <c r="I360" s="199">
        <f>J360+K360</f>
        <v>655352</v>
      </c>
      <c r="J360" s="199">
        <v>655352</v>
      </c>
      <c r="K360" s="199"/>
      <c r="L360" s="961"/>
    </row>
    <row r="361" spans="1:12" ht="12" customHeight="1">
      <c r="A361" s="956"/>
      <c r="B361" s="965"/>
      <c r="C361" s="965"/>
      <c r="D361" s="962"/>
      <c r="E361" s="956"/>
      <c r="F361" s="201" t="s">
        <v>2</v>
      </c>
      <c r="G361" s="199">
        <f>G359+G360</f>
        <v>82496848</v>
      </c>
      <c r="H361" s="199">
        <f>H359+H360</f>
        <v>68952168</v>
      </c>
      <c r="I361" s="199">
        <f>I359+I360</f>
        <v>13544680</v>
      </c>
      <c r="J361" s="199">
        <f>J359+J360</f>
        <v>11027728</v>
      </c>
      <c r="K361" s="199">
        <f>K359+K360</f>
        <v>2516952</v>
      </c>
      <c r="L361" s="962"/>
    </row>
    <row r="362" spans="1:12" hidden="1">
      <c r="A362" s="954">
        <v>7</v>
      </c>
      <c r="B362" s="963"/>
      <c r="C362" s="963" t="s">
        <v>325</v>
      </c>
      <c r="D362" s="960" t="s">
        <v>352</v>
      </c>
      <c r="E362" s="954" t="s">
        <v>278</v>
      </c>
      <c r="F362" s="201" t="s">
        <v>0</v>
      </c>
      <c r="G362" s="199">
        <v>1000000</v>
      </c>
      <c r="H362" s="200">
        <v>18450</v>
      </c>
      <c r="I362" s="199">
        <f>J362+K362</f>
        <v>981550</v>
      </c>
      <c r="J362" s="199">
        <v>0</v>
      </c>
      <c r="K362" s="199">
        <v>981550</v>
      </c>
      <c r="L362" s="960" t="s">
        <v>326</v>
      </c>
    </row>
    <row r="363" spans="1:12" hidden="1">
      <c r="A363" s="955"/>
      <c r="B363" s="964"/>
      <c r="C363" s="964"/>
      <c r="D363" s="961"/>
      <c r="E363" s="955"/>
      <c r="F363" s="201" t="s">
        <v>1</v>
      </c>
      <c r="G363" s="199"/>
      <c r="H363" s="200"/>
      <c r="I363" s="199">
        <f>J363+K363</f>
        <v>0</v>
      </c>
      <c r="J363" s="199"/>
      <c r="K363" s="199"/>
      <c r="L363" s="961"/>
    </row>
    <row r="364" spans="1:12" hidden="1">
      <c r="A364" s="956"/>
      <c r="B364" s="965"/>
      <c r="C364" s="965"/>
      <c r="D364" s="962"/>
      <c r="E364" s="956"/>
      <c r="F364" s="201" t="s">
        <v>2</v>
      </c>
      <c r="G364" s="199">
        <f>G362+G363</f>
        <v>1000000</v>
      </c>
      <c r="H364" s="199">
        <f>H362+H363</f>
        <v>18450</v>
      </c>
      <c r="I364" s="199">
        <f>I362+I363</f>
        <v>981550</v>
      </c>
      <c r="J364" s="199">
        <f>J362+J363</f>
        <v>0</v>
      </c>
      <c r="K364" s="199">
        <f>K362+K363</f>
        <v>981550</v>
      </c>
      <c r="L364" s="962"/>
    </row>
    <row r="365" spans="1:12" hidden="1">
      <c r="A365" s="954">
        <v>9</v>
      </c>
      <c r="B365" s="963"/>
      <c r="C365" s="963" t="s">
        <v>325</v>
      </c>
      <c r="D365" s="960" t="s">
        <v>351</v>
      </c>
      <c r="E365" s="954" t="s">
        <v>278</v>
      </c>
      <c r="F365" s="201" t="s">
        <v>0</v>
      </c>
      <c r="G365" s="199">
        <v>22361429</v>
      </c>
      <c r="H365" s="200">
        <v>15500000</v>
      </c>
      <c r="I365" s="199">
        <f>J365+K365</f>
        <v>6861429</v>
      </c>
      <c r="J365" s="199">
        <v>6861429</v>
      </c>
      <c r="K365" s="199">
        <v>0</v>
      </c>
      <c r="L365" s="960" t="s">
        <v>326</v>
      </c>
    </row>
    <row r="366" spans="1:12" hidden="1">
      <c r="A366" s="955"/>
      <c r="B366" s="964"/>
      <c r="C366" s="964"/>
      <c r="D366" s="961"/>
      <c r="E366" s="955"/>
      <c r="F366" s="201" t="s">
        <v>1</v>
      </c>
      <c r="G366" s="199"/>
      <c r="H366" s="200"/>
      <c r="I366" s="199">
        <f>J366+K366</f>
        <v>0</v>
      </c>
      <c r="J366" s="199"/>
      <c r="K366" s="199"/>
      <c r="L366" s="961"/>
    </row>
    <row r="367" spans="1:12" hidden="1">
      <c r="A367" s="956"/>
      <c r="B367" s="965"/>
      <c r="C367" s="965"/>
      <c r="D367" s="962"/>
      <c r="E367" s="956"/>
      <c r="F367" s="201" t="s">
        <v>2</v>
      </c>
      <c r="G367" s="199">
        <f>G365+G366</f>
        <v>22361429</v>
      </c>
      <c r="H367" s="199">
        <f>H365+H366</f>
        <v>15500000</v>
      </c>
      <c r="I367" s="199">
        <f>I365+I366</f>
        <v>6861429</v>
      </c>
      <c r="J367" s="199">
        <f>J365+J366</f>
        <v>6861429</v>
      </c>
      <c r="K367" s="199">
        <f>K365+K366</f>
        <v>0</v>
      </c>
      <c r="L367" s="962"/>
    </row>
    <row r="368" spans="1:12" hidden="1">
      <c r="A368" s="954">
        <v>8</v>
      </c>
      <c r="B368" s="963"/>
      <c r="C368" s="963" t="s">
        <v>325</v>
      </c>
      <c r="D368" s="960" t="s">
        <v>350</v>
      </c>
      <c r="E368" s="954" t="s">
        <v>314</v>
      </c>
      <c r="F368" s="201" t="s">
        <v>0</v>
      </c>
      <c r="G368" s="199">
        <v>11538750</v>
      </c>
      <c r="H368" s="200">
        <v>0</v>
      </c>
      <c r="I368" s="199">
        <f>J368+K368</f>
        <v>0</v>
      </c>
      <c r="J368" s="199">
        <v>0</v>
      </c>
      <c r="K368" s="199">
        <v>0</v>
      </c>
      <c r="L368" s="960" t="s">
        <v>326</v>
      </c>
    </row>
    <row r="369" spans="1:12" hidden="1">
      <c r="A369" s="955"/>
      <c r="B369" s="964"/>
      <c r="C369" s="964"/>
      <c r="D369" s="961"/>
      <c r="E369" s="955"/>
      <c r="F369" s="201" t="s">
        <v>1</v>
      </c>
      <c r="G369" s="199"/>
      <c r="H369" s="200"/>
      <c r="I369" s="199">
        <f>J369+K369</f>
        <v>0</v>
      </c>
      <c r="J369" s="199"/>
      <c r="K369" s="199"/>
      <c r="L369" s="961"/>
    </row>
    <row r="370" spans="1:12" hidden="1">
      <c r="A370" s="956"/>
      <c r="B370" s="965"/>
      <c r="C370" s="965"/>
      <c r="D370" s="962"/>
      <c r="E370" s="956"/>
      <c r="F370" s="201" t="s">
        <v>2</v>
      </c>
      <c r="G370" s="199">
        <f>G368+G369</f>
        <v>11538750</v>
      </c>
      <c r="H370" s="199">
        <f>H368+H369</f>
        <v>0</v>
      </c>
      <c r="I370" s="199">
        <f>I368+I369</f>
        <v>0</v>
      </c>
      <c r="J370" s="199">
        <f>J368+J369</f>
        <v>0</v>
      </c>
      <c r="K370" s="199">
        <f>K368+K369</f>
        <v>0</v>
      </c>
      <c r="L370" s="962"/>
    </row>
    <row r="371" spans="1:12" hidden="1">
      <c r="A371" s="954">
        <v>11</v>
      </c>
      <c r="B371" s="963"/>
      <c r="C371" s="963" t="s">
        <v>325</v>
      </c>
      <c r="D371" s="960" t="s">
        <v>349</v>
      </c>
      <c r="E371" s="954" t="s">
        <v>264</v>
      </c>
      <c r="F371" s="201" t="s">
        <v>0</v>
      </c>
      <c r="G371" s="199">
        <v>440000</v>
      </c>
      <c r="H371" s="200">
        <v>0</v>
      </c>
      <c r="I371" s="199">
        <f>J371+K371</f>
        <v>440000</v>
      </c>
      <c r="J371" s="199">
        <v>440000</v>
      </c>
      <c r="K371" s="199">
        <v>0</v>
      </c>
      <c r="L371" s="960" t="s">
        <v>326</v>
      </c>
    </row>
    <row r="372" spans="1:12" hidden="1">
      <c r="A372" s="955"/>
      <c r="B372" s="964"/>
      <c r="C372" s="964"/>
      <c r="D372" s="961"/>
      <c r="E372" s="955"/>
      <c r="F372" s="201" t="s">
        <v>1</v>
      </c>
      <c r="G372" s="199"/>
      <c r="H372" s="200"/>
      <c r="I372" s="199">
        <f>J372+K372</f>
        <v>0</v>
      </c>
      <c r="J372" s="199"/>
      <c r="K372" s="199"/>
      <c r="L372" s="961"/>
    </row>
    <row r="373" spans="1:12" hidden="1">
      <c r="A373" s="956"/>
      <c r="B373" s="965"/>
      <c r="C373" s="965"/>
      <c r="D373" s="962"/>
      <c r="E373" s="956"/>
      <c r="F373" s="201" t="s">
        <v>2</v>
      </c>
      <c r="G373" s="199">
        <f>G371+G372</f>
        <v>440000</v>
      </c>
      <c r="H373" s="199">
        <f>H371+H372</f>
        <v>0</v>
      </c>
      <c r="I373" s="199">
        <f>I371+I372</f>
        <v>440000</v>
      </c>
      <c r="J373" s="199">
        <f>J371+J372</f>
        <v>440000</v>
      </c>
      <c r="K373" s="199">
        <f>K371+K372</f>
        <v>0</v>
      </c>
      <c r="L373" s="962"/>
    </row>
    <row r="374" spans="1:12" ht="23.25" customHeight="1">
      <c r="A374" s="954">
        <v>3</v>
      </c>
      <c r="B374" s="963"/>
      <c r="C374" s="963" t="s">
        <v>325</v>
      </c>
      <c r="D374" s="960" t="s">
        <v>348</v>
      </c>
      <c r="E374" s="954" t="s">
        <v>260</v>
      </c>
      <c r="F374" s="201" t="s">
        <v>0</v>
      </c>
      <c r="G374" s="199">
        <v>0</v>
      </c>
      <c r="H374" s="200">
        <v>0</v>
      </c>
      <c r="I374" s="199">
        <f>J374+K374</f>
        <v>0</v>
      </c>
      <c r="J374" s="199">
        <v>0</v>
      </c>
      <c r="K374" s="199">
        <v>0</v>
      </c>
      <c r="L374" s="960" t="s">
        <v>326</v>
      </c>
    </row>
    <row r="375" spans="1:12" ht="23.25" customHeight="1">
      <c r="A375" s="955"/>
      <c r="B375" s="964"/>
      <c r="C375" s="964"/>
      <c r="D375" s="961"/>
      <c r="E375" s="955"/>
      <c r="F375" s="201" t="s">
        <v>1</v>
      </c>
      <c r="G375" s="199">
        <v>37000000</v>
      </c>
      <c r="H375" s="200"/>
      <c r="I375" s="199">
        <f>J375+K375</f>
        <v>15000000</v>
      </c>
      <c r="J375" s="199">
        <v>15000000</v>
      </c>
      <c r="K375" s="199"/>
      <c r="L375" s="961"/>
    </row>
    <row r="376" spans="1:12" ht="23.25" customHeight="1">
      <c r="A376" s="956"/>
      <c r="B376" s="965"/>
      <c r="C376" s="965"/>
      <c r="D376" s="962"/>
      <c r="E376" s="956"/>
      <c r="F376" s="201" t="s">
        <v>2</v>
      </c>
      <c r="G376" s="199">
        <f>G374+G375</f>
        <v>37000000</v>
      </c>
      <c r="H376" s="199">
        <f>H374+H375</f>
        <v>0</v>
      </c>
      <c r="I376" s="199">
        <f>I374+I375</f>
        <v>15000000</v>
      </c>
      <c r="J376" s="199">
        <f>J374+J375</f>
        <v>15000000</v>
      </c>
      <c r="K376" s="199">
        <f>K374+K375</f>
        <v>0</v>
      </c>
      <c r="L376" s="962"/>
    </row>
    <row r="377" spans="1:12" ht="12" customHeight="1">
      <c r="A377" s="954">
        <v>4</v>
      </c>
      <c r="B377" s="963"/>
      <c r="C377" s="963" t="s">
        <v>325</v>
      </c>
      <c r="D377" s="960" t="s">
        <v>347</v>
      </c>
      <c r="E377" s="954" t="s">
        <v>278</v>
      </c>
      <c r="F377" s="201" t="s">
        <v>0</v>
      </c>
      <c r="G377" s="199">
        <v>3860000</v>
      </c>
      <c r="H377" s="200">
        <v>2008544</v>
      </c>
      <c r="I377" s="199">
        <f>J377+K377</f>
        <v>1851456</v>
      </c>
      <c r="J377" s="199">
        <v>1851456</v>
      </c>
      <c r="K377" s="199">
        <v>0</v>
      </c>
      <c r="L377" s="960" t="s">
        <v>326</v>
      </c>
    </row>
    <row r="378" spans="1:12" ht="12" customHeight="1">
      <c r="A378" s="955"/>
      <c r="B378" s="964"/>
      <c r="C378" s="964"/>
      <c r="D378" s="961"/>
      <c r="E378" s="955"/>
      <c r="F378" s="201" t="s">
        <v>1</v>
      </c>
      <c r="G378" s="199">
        <v>678588</v>
      </c>
      <c r="H378" s="200">
        <v>-577534</v>
      </c>
      <c r="I378" s="199">
        <f>J378+K378</f>
        <v>1256122</v>
      </c>
      <c r="J378" s="199">
        <v>1256122</v>
      </c>
      <c r="K378" s="199"/>
      <c r="L378" s="961"/>
    </row>
    <row r="379" spans="1:12" ht="12" customHeight="1">
      <c r="A379" s="956"/>
      <c r="B379" s="965"/>
      <c r="C379" s="965"/>
      <c r="D379" s="962"/>
      <c r="E379" s="956"/>
      <c r="F379" s="201" t="s">
        <v>2</v>
      </c>
      <c r="G379" s="199">
        <f>G377+G378</f>
        <v>4538588</v>
      </c>
      <c r="H379" s="199">
        <f>H377+H378</f>
        <v>1431010</v>
      </c>
      <c r="I379" s="199">
        <f>I377+I378</f>
        <v>3107578</v>
      </c>
      <c r="J379" s="199">
        <f>J377+J378</f>
        <v>3107578</v>
      </c>
      <c r="K379" s="199">
        <f>K377+K378</f>
        <v>0</v>
      </c>
      <c r="L379" s="962"/>
    </row>
    <row r="380" spans="1:12" hidden="1">
      <c r="A380" s="954">
        <v>13</v>
      </c>
      <c r="B380" s="963"/>
      <c r="C380" s="963" t="s">
        <v>325</v>
      </c>
      <c r="D380" s="960" t="s">
        <v>346</v>
      </c>
      <c r="E380" s="954" t="s">
        <v>345</v>
      </c>
      <c r="F380" s="201" t="s">
        <v>0</v>
      </c>
      <c r="G380" s="199">
        <v>7200000</v>
      </c>
      <c r="H380" s="200">
        <v>0</v>
      </c>
      <c r="I380" s="199">
        <f>J380+K380</f>
        <v>1000000</v>
      </c>
      <c r="J380" s="199">
        <v>1000000</v>
      </c>
      <c r="K380" s="199">
        <v>0</v>
      </c>
      <c r="L380" s="960" t="s">
        <v>326</v>
      </c>
    </row>
    <row r="381" spans="1:12" hidden="1">
      <c r="A381" s="955"/>
      <c r="B381" s="964"/>
      <c r="C381" s="964"/>
      <c r="D381" s="961"/>
      <c r="E381" s="955"/>
      <c r="F381" s="201" t="s">
        <v>1</v>
      </c>
      <c r="G381" s="199"/>
      <c r="H381" s="200"/>
      <c r="I381" s="199">
        <f>J381+K381</f>
        <v>0</v>
      </c>
      <c r="J381" s="199"/>
      <c r="K381" s="199"/>
      <c r="L381" s="961"/>
    </row>
    <row r="382" spans="1:12" hidden="1">
      <c r="A382" s="956"/>
      <c r="B382" s="965"/>
      <c r="C382" s="965"/>
      <c r="D382" s="962"/>
      <c r="E382" s="956"/>
      <c r="F382" s="201" t="s">
        <v>2</v>
      </c>
      <c r="G382" s="199">
        <f>G380+G381</f>
        <v>7200000</v>
      </c>
      <c r="H382" s="199">
        <f>H380+H381</f>
        <v>0</v>
      </c>
      <c r="I382" s="199">
        <f>I380+I381</f>
        <v>1000000</v>
      </c>
      <c r="J382" s="199">
        <f>J380+J381</f>
        <v>1000000</v>
      </c>
      <c r="K382" s="199">
        <f>K380+K381</f>
        <v>0</v>
      </c>
      <c r="L382" s="962"/>
    </row>
    <row r="383" spans="1:12" hidden="1">
      <c r="A383" s="954">
        <v>14</v>
      </c>
      <c r="B383" s="963"/>
      <c r="C383" s="963" t="s">
        <v>325</v>
      </c>
      <c r="D383" s="960" t="s">
        <v>344</v>
      </c>
      <c r="E383" s="954" t="s">
        <v>264</v>
      </c>
      <c r="F383" s="201" t="s">
        <v>0</v>
      </c>
      <c r="G383" s="199">
        <v>10500000</v>
      </c>
      <c r="H383" s="200">
        <v>0</v>
      </c>
      <c r="I383" s="199">
        <f>J383+K383</f>
        <v>10500000</v>
      </c>
      <c r="J383" s="199">
        <v>10500000</v>
      </c>
      <c r="K383" s="199">
        <v>0</v>
      </c>
      <c r="L383" s="960" t="s">
        <v>326</v>
      </c>
    </row>
    <row r="384" spans="1:12" hidden="1">
      <c r="A384" s="955"/>
      <c r="B384" s="964"/>
      <c r="C384" s="964"/>
      <c r="D384" s="961"/>
      <c r="E384" s="955"/>
      <c r="F384" s="201" t="s">
        <v>1</v>
      </c>
      <c r="G384" s="199"/>
      <c r="H384" s="200"/>
      <c r="I384" s="199">
        <f>J384+K384</f>
        <v>0</v>
      </c>
      <c r="J384" s="199"/>
      <c r="K384" s="199"/>
      <c r="L384" s="961"/>
    </row>
    <row r="385" spans="1:12" hidden="1">
      <c r="A385" s="956"/>
      <c r="B385" s="965"/>
      <c r="C385" s="965"/>
      <c r="D385" s="962"/>
      <c r="E385" s="956"/>
      <c r="F385" s="201" t="s">
        <v>2</v>
      </c>
      <c r="G385" s="199">
        <f>G383+G384</f>
        <v>10500000</v>
      </c>
      <c r="H385" s="199">
        <f>H383+H384</f>
        <v>0</v>
      </c>
      <c r="I385" s="199">
        <f>I383+I384</f>
        <v>10500000</v>
      </c>
      <c r="J385" s="199">
        <f>J383+J384</f>
        <v>10500000</v>
      </c>
      <c r="K385" s="199">
        <f>K383+K384</f>
        <v>0</v>
      </c>
      <c r="L385" s="962"/>
    </row>
    <row r="386" spans="1:12" hidden="1">
      <c r="A386" s="954">
        <v>15</v>
      </c>
      <c r="B386" s="963"/>
      <c r="C386" s="963" t="s">
        <v>325</v>
      </c>
      <c r="D386" s="960" t="s">
        <v>343</v>
      </c>
      <c r="E386" s="954" t="s">
        <v>264</v>
      </c>
      <c r="F386" s="201" t="s">
        <v>0</v>
      </c>
      <c r="G386" s="199">
        <v>14000000</v>
      </c>
      <c r="H386" s="200">
        <v>1000000</v>
      </c>
      <c r="I386" s="199">
        <f>J386+K386</f>
        <v>13000000</v>
      </c>
      <c r="J386" s="199">
        <v>13000000</v>
      </c>
      <c r="K386" s="199">
        <v>0</v>
      </c>
      <c r="L386" s="960" t="s">
        <v>326</v>
      </c>
    </row>
    <row r="387" spans="1:12" hidden="1">
      <c r="A387" s="955"/>
      <c r="B387" s="964"/>
      <c r="C387" s="964"/>
      <c r="D387" s="961"/>
      <c r="E387" s="955"/>
      <c r="F387" s="201" t="s">
        <v>1</v>
      </c>
      <c r="G387" s="199"/>
      <c r="H387" s="200"/>
      <c r="I387" s="199">
        <f>J387+K387</f>
        <v>0</v>
      </c>
      <c r="J387" s="199"/>
      <c r="K387" s="199"/>
      <c r="L387" s="961"/>
    </row>
    <row r="388" spans="1:12" hidden="1">
      <c r="A388" s="956"/>
      <c r="B388" s="965"/>
      <c r="C388" s="965"/>
      <c r="D388" s="962"/>
      <c r="E388" s="956"/>
      <c r="F388" s="201" t="s">
        <v>2</v>
      </c>
      <c r="G388" s="199">
        <f>G386+G387</f>
        <v>14000000</v>
      </c>
      <c r="H388" s="199">
        <f>H386+H387</f>
        <v>1000000</v>
      </c>
      <c r="I388" s="199">
        <f>I386+I387</f>
        <v>13000000</v>
      </c>
      <c r="J388" s="199">
        <f>J386+J387</f>
        <v>13000000</v>
      </c>
      <c r="K388" s="199">
        <f>K386+K387</f>
        <v>0</v>
      </c>
      <c r="L388" s="962"/>
    </row>
    <row r="389" spans="1:12" hidden="1">
      <c r="A389" s="954">
        <v>16</v>
      </c>
      <c r="B389" s="963"/>
      <c r="C389" s="963" t="s">
        <v>325</v>
      </c>
      <c r="D389" s="960" t="s">
        <v>342</v>
      </c>
      <c r="E389" s="954" t="s">
        <v>264</v>
      </c>
      <c r="F389" s="201" t="s">
        <v>0</v>
      </c>
      <c r="G389" s="199">
        <v>2000000</v>
      </c>
      <c r="H389" s="200">
        <v>0</v>
      </c>
      <c r="I389" s="199">
        <f>J389+K389</f>
        <v>2000000</v>
      </c>
      <c r="J389" s="199">
        <v>2000000</v>
      </c>
      <c r="K389" s="199">
        <v>0</v>
      </c>
      <c r="L389" s="960" t="s">
        <v>326</v>
      </c>
    </row>
    <row r="390" spans="1:12" hidden="1">
      <c r="A390" s="955"/>
      <c r="B390" s="964"/>
      <c r="C390" s="964"/>
      <c r="D390" s="961"/>
      <c r="E390" s="955"/>
      <c r="F390" s="201" t="s">
        <v>1</v>
      </c>
      <c r="G390" s="199"/>
      <c r="H390" s="200"/>
      <c r="I390" s="199">
        <f>J390+K390</f>
        <v>0</v>
      </c>
      <c r="J390" s="199"/>
      <c r="K390" s="199"/>
      <c r="L390" s="961"/>
    </row>
    <row r="391" spans="1:12" hidden="1">
      <c r="A391" s="956"/>
      <c r="B391" s="965"/>
      <c r="C391" s="965"/>
      <c r="D391" s="962"/>
      <c r="E391" s="956"/>
      <c r="F391" s="201" t="s">
        <v>2</v>
      </c>
      <c r="G391" s="199">
        <f>G389+G390</f>
        <v>2000000</v>
      </c>
      <c r="H391" s="199">
        <f>H389+H390</f>
        <v>0</v>
      </c>
      <c r="I391" s="199">
        <f>I389+I390</f>
        <v>2000000</v>
      </c>
      <c r="J391" s="199">
        <f>J389+J390</f>
        <v>2000000</v>
      </c>
      <c r="K391" s="199">
        <f>K389+K390</f>
        <v>0</v>
      </c>
      <c r="L391" s="962"/>
    </row>
    <row r="392" spans="1:12" ht="11.25" customHeight="1">
      <c r="A392" s="954">
        <v>5</v>
      </c>
      <c r="B392" s="963"/>
      <c r="C392" s="963" t="s">
        <v>325</v>
      </c>
      <c r="D392" s="960" t="s">
        <v>341</v>
      </c>
      <c r="E392" s="954" t="s">
        <v>291</v>
      </c>
      <c r="F392" s="201" t="s">
        <v>0</v>
      </c>
      <c r="G392" s="199">
        <v>2610704</v>
      </c>
      <c r="H392" s="200">
        <v>0</v>
      </c>
      <c r="I392" s="199">
        <f>J392+K392</f>
        <v>1160704</v>
      </c>
      <c r="J392" s="199">
        <v>1160704</v>
      </c>
      <c r="K392" s="199">
        <v>0</v>
      </c>
      <c r="L392" s="960" t="s">
        <v>326</v>
      </c>
    </row>
    <row r="393" spans="1:12" ht="11.25" customHeight="1">
      <c r="A393" s="955"/>
      <c r="B393" s="964"/>
      <c r="C393" s="964"/>
      <c r="D393" s="961"/>
      <c r="E393" s="955"/>
      <c r="F393" s="201" t="s">
        <v>1</v>
      </c>
      <c r="G393" s="199">
        <v>1000000</v>
      </c>
      <c r="H393" s="200"/>
      <c r="I393" s="199">
        <f>J393+K393</f>
        <v>0</v>
      </c>
      <c r="J393" s="199"/>
      <c r="K393" s="199"/>
      <c r="L393" s="961"/>
    </row>
    <row r="394" spans="1:12" ht="11.25" customHeight="1">
      <c r="A394" s="956"/>
      <c r="B394" s="965"/>
      <c r="C394" s="965"/>
      <c r="D394" s="962"/>
      <c r="E394" s="956"/>
      <c r="F394" s="201" t="s">
        <v>2</v>
      </c>
      <c r="G394" s="199">
        <f>G392+G393</f>
        <v>3610704</v>
      </c>
      <c r="H394" s="199">
        <f>H392+H393</f>
        <v>0</v>
      </c>
      <c r="I394" s="199">
        <f>I392+I393</f>
        <v>1160704</v>
      </c>
      <c r="J394" s="199">
        <f>J392+J393</f>
        <v>1160704</v>
      </c>
      <c r="K394" s="199">
        <f>K392+K393</f>
        <v>0</v>
      </c>
      <c r="L394" s="962"/>
    </row>
    <row r="395" spans="1:12" ht="14.25" customHeight="1">
      <c r="A395" s="954">
        <v>6</v>
      </c>
      <c r="B395" s="963"/>
      <c r="C395" s="963" t="s">
        <v>325</v>
      </c>
      <c r="D395" s="960" t="s">
        <v>340</v>
      </c>
      <c r="E395" s="954" t="s">
        <v>339</v>
      </c>
      <c r="F395" s="201" t="s">
        <v>0</v>
      </c>
      <c r="G395" s="199">
        <v>7320952</v>
      </c>
      <c r="H395" s="200">
        <v>200000</v>
      </c>
      <c r="I395" s="199">
        <f>J395+K395</f>
        <v>740952</v>
      </c>
      <c r="J395" s="199">
        <v>185238</v>
      </c>
      <c r="K395" s="199">
        <v>555714</v>
      </c>
      <c r="L395" s="960" t="s">
        <v>326</v>
      </c>
    </row>
    <row r="396" spans="1:12" ht="14.25" customHeight="1">
      <c r="A396" s="955"/>
      <c r="B396" s="964"/>
      <c r="C396" s="964"/>
      <c r="D396" s="961"/>
      <c r="E396" s="955"/>
      <c r="F396" s="201" t="s">
        <v>1</v>
      </c>
      <c r="G396" s="199"/>
      <c r="H396" s="200">
        <v>-200000</v>
      </c>
      <c r="I396" s="199">
        <f>J396+K396</f>
        <v>200000</v>
      </c>
      <c r="J396" s="199">
        <v>50000</v>
      </c>
      <c r="K396" s="199">
        <v>150000</v>
      </c>
      <c r="L396" s="961"/>
    </row>
    <row r="397" spans="1:12" ht="14.25" customHeight="1">
      <c r="A397" s="956"/>
      <c r="B397" s="965"/>
      <c r="C397" s="965"/>
      <c r="D397" s="962"/>
      <c r="E397" s="956"/>
      <c r="F397" s="201" t="s">
        <v>2</v>
      </c>
      <c r="G397" s="199">
        <f>G395+G396</f>
        <v>7320952</v>
      </c>
      <c r="H397" s="199">
        <f>H395+H396</f>
        <v>0</v>
      </c>
      <c r="I397" s="199">
        <f>I395+I396</f>
        <v>940952</v>
      </c>
      <c r="J397" s="199">
        <f>J395+J396</f>
        <v>235238</v>
      </c>
      <c r="K397" s="199">
        <f>K395+K396</f>
        <v>705714</v>
      </c>
      <c r="L397" s="962"/>
    </row>
    <row r="398" spans="1:12" hidden="1">
      <c r="A398" s="954">
        <v>19</v>
      </c>
      <c r="B398" s="963"/>
      <c r="C398" s="963" t="s">
        <v>325</v>
      </c>
      <c r="D398" s="960" t="s">
        <v>338</v>
      </c>
      <c r="E398" s="954" t="s">
        <v>337</v>
      </c>
      <c r="F398" s="201" t="s">
        <v>0</v>
      </c>
      <c r="G398" s="199">
        <v>100710940</v>
      </c>
      <c r="H398" s="200">
        <v>0</v>
      </c>
      <c r="I398" s="199">
        <f>J398+K398</f>
        <v>284376</v>
      </c>
      <c r="J398" s="199">
        <v>71094</v>
      </c>
      <c r="K398" s="199">
        <v>213282</v>
      </c>
      <c r="L398" s="960" t="s">
        <v>326</v>
      </c>
    </row>
    <row r="399" spans="1:12" hidden="1">
      <c r="A399" s="955"/>
      <c r="B399" s="964"/>
      <c r="C399" s="964"/>
      <c r="D399" s="961"/>
      <c r="E399" s="955"/>
      <c r="F399" s="201" t="s">
        <v>1</v>
      </c>
      <c r="G399" s="199"/>
      <c r="H399" s="200"/>
      <c r="I399" s="199">
        <f>J399+K399</f>
        <v>0</v>
      </c>
      <c r="J399" s="199"/>
      <c r="K399" s="199"/>
      <c r="L399" s="961"/>
    </row>
    <row r="400" spans="1:12" hidden="1">
      <c r="A400" s="956"/>
      <c r="B400" s="965"/>
      <c r="C400" s="965"/>
      <c r="D400" s="962"/>
      <c r="E400" s="956"/>
      <c r="F400" s="201" t="s">
        <v>2</v>
      </c>
      <c r="G400" s="199">
        <f>G398+G399</f>
        <v>100710940</v>
      </c>
      <c r="H400" s="199">
        <f>H398+H399</f>
        <v>0</v>
      </c>
      <c r="I400" s="199">
        <f>I398+I399</f>
        <v>284376</v>
      </c>
      <c r="J400" s="199">
        <f>J398+J399</f>
        <v>71094</v>
      </c>
      <c r="K400" s="199">
        <f>K398+K399</f>
        <v>213282</v>
      </c>
      <c r="L400" s="962"/>
    </row>
    <row r="401" spans="1:12" hidden="1">
      <c r="A401" s="954">
        <v>10</v>
      </c>
      <c r="B401" s="963"/>
      <c r="C401" s="963" t="s">
        <v>325</v>
      </c>
      <c r="D401" s="960" t="s">
        <v>336</v>
      </c>
      <c r="E401" s="954" t="s">
        <v>334</v>
      </c>
      <c r="F401" s="201" t="s">
        <v>0</v>
      </c>
      <c r="G401" s="199">
        <v>3500000</v>
      </c>
      <c r="H401" s="200">
        <v>0</v>
      </c>
      <c r="I401" s="199">
        <f>J401+K401</f>
        <v>359669</v>
      </c>
      <c r="J401" s="199">
        <v>359669</v>
      </c>
      <c r="K401" s="199">
        <v>0</v>
      </c>
      <c r="L401" s="960" t="s">
        <v>326</v>
      </c>
    </row>
    <row r="402" spans="1:12" hidden="1">
      <c r="A402" s="955"/>
      <c r="B402" s="964"/>
      <c r="C402" s="964"/>
      <c r="D402" s="961"/>
      <c r="E402" s="955"/>
      <c r="F402" s="201" t="s">
        <v>1</v>
      </c>
      <c r="G402" s="199"/>
      <c r="H402" s="200"/>
      <c r="I402" s="199">
        <f>J402+K402</f>
        <v>0</v>
      </c>
      <c r="J402" s="199"/>
      <c r="K402" s="199"/>
      <c r="L402" s="961"/>
    </row>
    <row r="403" spans="1:12" hidden="1">
      <c r="A403" s="956"/>
      <c r="B403" s="965"/>
      <c r="C403" s="965"/>
      <c r="D403" s="962"/>
      <c r="E403" s="956"/>
      <c r="F403" s="201" t="s">
        <v>2</v>
      </c>
      <c r="G403" s="199">
        <f>G401+G402</f>
        <v>3500000</v>
      </c>
      <c r="H403" s="199">
        <f>H401+H402</f>
        <v>0</v>
      </c>
      <c r="I403" s="199">
        <f>I401+I402</f>
        <v>359669</v>
      </c>
      <c r="J403" s="199">
        <f>J401+J402</f>
        <v>359669</v>
      </c>
      <c r="K403" s="199">
        <f>K401+K402</f>
        <v>0</v>
      </c>
      <c r="L403" s="962"/>
    </row>
    <row r="404" spans="1:12" ht="11.25" customHeight="1">
      <c r="A404" s="954">
        <v>7</v>
      </c>
      <c r="B404" s="963"/>
      <c r="C404" s="963" t="s">
        <v>325</v>
      </c>
      <c r="D404" s="960" t="s">
        <v>335</v>
      </c>
      <c r="E404" s="954" t="s">
        <v>334</v>
      </c>
      <c r="F404" s="201" t="s">
        <v>0</v>
      </c>
      <c r="G404" s="199">
        <v>4112500</v>
      </c>
      <c r="H404" s="200">
        <v>0</v>
      </c>
      <c r="I404" s="199">
        <f>J404+K404</f>
        <v>500000</v>
      </c>
      <c r="J404" s="199">
        <v>500000</v>
      </c>
      <c r="K404" s="199">
        <v>0</v>
      </c>
      <c r="L404" s="960" t="s">
        <v>326</v>
      </c>
    </row>
    <row r="405" spans="1:12" ht="11.25" customHeight="1">
      <c r="A405" s="955"/>
      <c r="B405" s="964"/>
      <c r="C405" s="964"/>
      <c r="D405" s="961"/>
      <c r="E405" s="955"/>
      <c r="F405" s="201" t="s">
        <v>1</v>
      </c>
      <c r="G405" s="199">
        <v>-4112500</v>
      </c>
      <c r="H405" s="200"/>
      <c r="I405" s="199">
        <f>J405+K405</f>
        <v>-500000</v>
      </c>
      <c r="J405" s="199">
        <v>-500000</v>
      </c>
      <c r="K405" s="199"/>
      <c r="L405" s="961"/>
    </row>
    <row r="406" spans="1:12" ht="11.25" customHeight="1">
      <c r="A406" s="956"/>
      <c r="B406" s="965"/>
      <c r="C406" s="965"/>
      <c r="D406" s="962"/>
      <c r="E406" s="956"/>
      <c r="F406" s="201" t="s">
        <v>2</v>
      </c>
      <c r="G406" s="199">
        <f>G404+G405</f>
        <v>0</v>
      </c>
      <c r="H406" s="199">
        <f>H404+H405</f>
        <v>0</v>
      </c>
      <c r="I406" s="199">
        <f>I404+I405</f>
        <v>0</v>
      </c>
      <c r="J406" s="199">
        <f>J404+J405</f>
        <v>0</v>
      </c>
      <c r="K406" s="199">
        <f>K404+K405</f>
        <v>0</v>
      </c>
      <c r="L406" s="962"/>
    </row>
    <row r="407" spans="1:12" hidden="1">
      <c r="A407" s="954">
        <v>22</v>
      </c>
      <c r="B407" s="963"/>
      <c r="C407" s="963" t="s">
        <v>325</v>
      </c>
      <c r="D407" s="960" t="s">
        <v>333</v>
      </c>
      <c r="E407" s="954" t="s">
        <v>332</v>
      </c>
      <c r="F407" s="201" t="s">
        <v>0</v>
      </c>
      <c r="G407" s="199">
        <v>126000000</v>
      </c>
      <c r="H407" s="200">
        <v>0</v>
      </c>
      <c r="I407" s="199">
        <f>J407+K407</f>
        <v>880589</v>
      </c>
      <c r="J407" s="199">
        <v>352236</v>
      </c>
      <c r="K407" s="199">
        <v>528353</v>
      </c>
      <c r="L407" s="960" t="s">
        <v>326</v>
      </c>
    </row>
    <row r="408" spans="1:12" hidden="1">
      <c r="A408" s="955"/>
      <c r="B408" s="964"/>
      <c r="C408" s="964"/>
      <c r="D408" s="961"/>
      <c r="E408" s="955"/>
      <c r="F408" s="201" t="s">
        <v>1</v>
      </c>
      <c r="G408" s="199"/>
      <c r="H408" s="200"/>
      <c r="I408" s="199">
        <f>J408+K408</f>
        <v>0</v>
      </c>
      <c r="J408" s="199"/>
      <c r="K408" s="199"/>
      <c r="L408" s="961"/>
    </row>
    <row r="409" spans="1:12" hidden="1">
      <c r="A409" s="956"/>
      <c r="B409" s="965"/>
      <c r="C409" s="965"/>
      <c r="D409" s="962"/>
      <c r="E409" s="956"/>
      <c r="F409" s="201" t="s">
        <v>2</v>
      </c>
      <c r="G409" s="199">
        <f>G407+G408</f>
        <v>126000000</v>
      </c>
      <c r="H409" s="199">
        <f>H407+H408</f>
        <v>0</v>
      </c>
      <c r="I409" s="199">
        <f>I407+I408</f>
        <v>880589</v>
      </c>
      <c r="J409" s="199">
        <f>J407+J408</f>
        <v>352236</v>
      </c>
      <c r="K409" s="199">
        <f>K407+K408</f>
        <v>528353</v>
      </c>
      <c r="L409" s="962"/>
    </row>
    <row r="410" spans="1:12" ht="10.5" customHeight="1">
      <c r="A410" s="954">
        <v>8</v>
      </c>
      <c r="B410" s="963"/>
      <c r="C410" s="963" t="s">
        <v>325</v>
      </c>
      <c r="D410" s="960" t="s">
        <v>331</v>
      </c>
      <c r="E410" s="954" t="s">
        <v>330</v>
      </c>
      <c r="F410" s="201" t="s">
        <v>0</v>
      </c>
      <c r="G410" s="199">
        <v>0</v>
      </c>
      <c r="H410" s="200"/>
      <c r="I410" s="199">
        <f>J410+K410</f>
        <v>0</v>
      </c>
      <c r="J410" s="199">
        <v>0</v>
      </c>
      <c r="K410" s="199">
        <v>0</v>
      </c>
      <c r="L410" s="960" t="s">
        <v>326</v>
      </c>
    </row>
    <row r="411" spans="1:12" ht="10.5" customHeight="1">
      <c r="A411" s="955"/>
      <c r="B411" s="964"/>
      <c r="C411" s="964"/>
      <c r="D411" s="961"/>
      <c r="E411" s="955"/>
      <c r="F411" s="201" t="s">
        <v>1</v>
      </c>
      <c r="G411" s="199">
        <v>6621586</v>
      </c>
      <c r="H411" s="200">
        <f>17159+34317</f>
        <v>51476</v>
      </c>
      <c r="I411" s="199">
        <f>J411+K411</f>
        <v>120110</v>
      </c>
      <c r="J411" s="199">
        <v>120110</v>
      </c>
      <c r="K411" s="199"/>
      <c r="L411" s="961"/>
    </row>
    <row r="412" spans="1:12" ht="10.5" customHeight="1">
      <c r="A412" s="956"/>
      <c r="B412" s="965"/>
      <c r="C412" s="965"/>
      <c r="D412" s="962"/>
      <c r="E412" s="956"/>
      <c r="F412" s="201" t="s">
        <v>2</v>
      </c>
      <c r="G412" s="199">
        <f>G410+G411</f>
        <v>6621586</v>
      </c>
      <c r="H412" s="199">
        <f>H410+H411</f>
        <v>51476</v>
      </c>
      <c r="I412" s="199">
        <f>I410+I411</f>
        <v>120110</v>
      </c>
      <c r="J412" s="199">
        <f>J410+J411</f>
        <v>120110</v>
      </c>
      <c r="K412" s="199">
        <f>K410+K411</f>
        <v>0</v>
      </c>
      <c r="L412" s="962"/>
    </row>
    <row r="413" spans="1:12" hidden="1">
      <c r="A413" s="954">
        <v>23</v>
      </c>
      <c r="B413" s="963"/>
      <c r="C413" s="963" t="s">
        <v>325</v>
      </c>
      <c r="D413" s="960" t="s">
        <v>329</v>
      </c>
      <c r="E413" s="954" t="s">
        <v>264</v>
      </c>
      <c r="F413" s="201" t="s">
        <v>0</v>
      </c>
      <c r="G413" s="199">
        <v>616231</v>
      </c>
      <c r="H413" s="200">
        <v>0</v>
      </c>
      <c r="I413" s="199">
        <f>J413+K413</f>
        <v>616231</v>
      </c>
      <c r="J413" s="199">
        <v>154058</v>
      </c>
      <c r="K413" s="199">
        <v>462173</v>
      </c>
      <c r="L413" s="960" t="s">
        <v>326</v>
      </c>
    </row>
    <row r="414" spans="1:12" hidden="1">
      <c r="A414" s="955"/>
      <c r="B414" s="964"/>
      <c r="C414" s="964"/>
      <c r="D414" s="961"/>
      <c r="E414" s="955"/>
      <c r="F414" s="201" t="s">
        <v>1</v>
      </c>
      <c r="G414" s="199"/>
      <c r="H414" s="200"/>
      <c r="I414" s="199">
        <f>J414+K414</f>
        <v>0</v>
      </c>
      <c r="J414" s="199"/>
      <c r="K414" s="199"/>
      <c r="L414" s="961"/>
    </row>
    <row r="415" spans="1:12" hidden="1">
      <c r="A415" s="956"/>
      <c r="B415" s="965"/>
      <c r="C415" s="965"/>
      <c r="D415" s="962"/>
      <c r="E415" s="956"/>
      <c r="F415" s="201" t="s">
        <v>2</v>
      </c>
      <c r="G415" s="199">
        <f>G413+G414</f>
        <v>616231</v>
      </c>
      <c r="H415" s="199">
        <f>H413+H414</f>
        <v>0</v>
      </c>
      <c r="I415" s="199">
        <f>I413+I414</f>
        <v>616231</v>
      </c>
      <c r="J415" s="199">
        <f>J413+J414</f>
        <v>154058</v>
      </c>
      <c r="K415" s="199">
        <f>K413+K414</f>
        <v>462173</v>
      </c>
      <c r="L415" s="962"/>
    </row>
    <row r="416" spans="1:12" hidden="1">
      <c r="A416" s="954">
        <v>12</v>
      </c>
      <c r="B416" s="963"/>
      <c r="C416" s="963" t="s">
        <v>325</v>
      </c>
      <c r="D416" s="960" t="s">
        <v>328</v>
      </c>
      <c r="E416" s="954" t="s">
        <v>264</v>
      </c>
      <c r="F416" s="201" t="s">
        <v>0</v>
      </c>
      <c r="G416" s="199">
        <v>112238</v>
      </c>
      <c r="H416" s="200">
        <v>19987</v>
      </c>
      <c r="I416" s="199">
        <f>J416+K416</f>
        <v>92251</v>
      </c>
      <c r="J416" s="199">
        <v>30758</v>
      </c>
      <c r="K416" s="199">
        <v>61493</v>
      </c>
      <c r="L416" s="960" t="s">
        <v>326</v>
      </c>
    </row>
    <row r="417" spans="1:12" hidden="1">
      <c r="A417" s="955"/>
      <c r="B417" s="964"/>
      <c r="C417" s="964"/>
      <c r="D417" s="961"/>
      <c r="E417" s="955"/>
      <c r="F417" s="201" t="s">
        <v>1</v>
      </c>
      <c r="G417" s="199"/>
      <c r="H417" s="200"/>
      <c r="I417" s="199">
        <f>J417+K417</f>
        <v>0</v>
      </c>
      <c r="J417" s="199"/>
      <c r="K417" s="199"/>
      <c r="L417" s="961"/>
    </row>
    <row r="418" spans="1:12" hidden="1">
      <c r="A418" s="956"/>
      <c r="B418" s="965"/>
      <c r="C418" s="965"/>
      <c r="D418" s="962"/>
      <c r="E418" s="956"/>
      <c r="F418" s="201" t="s">
        <v>2</v>
      </c>
      <c r="G418" s="199">
        <f>G416+G417</f>
        <v>112238</v>
      </c>
      <c r="H418" s="199">
        <f>H416+H417</f>
        <v>19987</v>
      </c>
      <c r="I418" s="199">
        <f>I416+I417</f>
        <v>92251</v>
      </c>
      <c r="J418" s="199">
        <f>J416+J417</f>
        <v>30758</v>
      </c>
      <c r="K418" s="199">
        <f>K416+K417</f>
        <v>61493</v>
      </c>
      <c r="L418" s="962"/>
    </row>
    <row r="419" spans="1:12" hidden="1">
      <c r="A419" s="954">
        <v>13</v>
      </c>
      <c r="B419" s="963"/>
      <c r="C419" s="963" t="s">
        <v>325</v>
      </c>
      <c r="D419" s="960" t="s">
        <v>327</v>
      </c>
      <c r="E419" s="954" t="s">
        <v>307</v>
      </c>
      <c r="F419" s="201" t="s">
        <v>0</v>
      </c>
      <c r="G419" s="199">
        <v>461250</v>
      </c>
      <c r="H419" s="200">
        <v>260035</v>
      </c>
      <c r="I419" s="199">
        <f>J419+K419</f>
        <v>201215</v>
      </c>
      <c r="J419" s="199">
        <v>0</v>
      </c>
      <c r="K419" s="199">
        <v>201215</v>
      </c>
      <c r="L419" s="960" t="s">
        <v>326</v>
      </c>
    </row>
    <row r="420" spans="1:12" hidden="1">
      <c r="A420" s="955"/>
      <c r="B420" s="964"/>
      <c r="C420" s="964"/>
      <c r="D420" s="961"/>
      <c r="E420" s="955"/>
      <c r="F420" s="201" t="s">
        <v>1</v>
      </c>
      <c r="G420" s="199"/>
      <c r="H420" s="200"/>
      <c r="I420" s="199">
        <f>J420+K420</f>
        <v>0</v>
      </c>
      <c r="J420" s="199"/>
      <c r="K420" s="199"/>
      <c r="L420" s="961"/>
    </row>
    <row r="421" spans="1:12" hidden="1">
      <c r="A421" s="956"/>
      <c r="B421" s="965"/>
      <c r="C421" s="965"/>
      <c r="D421" s="962"/>
      <c r="E421" s="956"/>
      <c r="F421" s="201" t="s">
        <v>2</v>
      </c>
      <c r="G421" s="199">
        <f>G419+G420</f>
        <v>461250</v>
      </c>
      <c r="H421" s="199">
        <f>H419+H420</f>
        <v>260035</v>
      </c>
      <c r="I421" s="199">
        <f>I419+I420</f>
        <v>201215</v>
      </c>
      <c r="J421" s="199">
        <f>J419+J420</f>
        <v>0</v>
      </c>
      <c r="K421" s="199">
        <f>K419+K420</f>
        <v>201215</v>
      </c>
      <c r="L421" s="962"/>
    </row>
    <row r="422" spans="1:12" hidden="1">
      <c r="A422" s="954">
        <v>25</v>
      </c>
      <c r="B422" s="963"/>
      <c r="C422" s="963" t="s">
        <v>325</v>
      </c>
      <c r="D422" s="960" t="s">
        <v>324</v>
      </c>
      <c r="E422" s="954" t="s">
        <v>278</v>
      </c>
      <c r="F422" s="201" t="s">
        <v>0</v>
      </c>
      <c r="G422" s="199">
        <v>62339</v>
      </c>
      <c r="H422" s="200">
        <v>25110</v>
      </c>
      <c r="I422" s="199">
        <f>J422+K422</f>
        <v>37229</v>
      </c>
      <c r="J422" s="199">
        <v>37229</v>
      </c>
      <c r="K422" s="199">
        <v>0</v>
      </c>
      <c r="L422" s="960" t="s">
        <v>294</v>
      </c>
    </row>
    <row r="423" spans="1:12" hidden="1">
      <c r="A423" s="955"/>
      <c r="B423" s="964"/>
      <c r="C423" s="964"/>
      <c r="D423" s="961"/>
      <c r="E423" s="955"/>
      <c r="F423" s="201" t="s">
        <v>1</v>
      </c>
      <c r="G423" s="199"/>
      <c r="H423" s="200"/>
      <c r="I423" s="199">
        <f>J423+K423</f>
        <v>0</v>
      </c>
      <c r="J423" s="199"/>
      <c r="K423" s="199"/>
      <c r="L423" s="961"/>
    </row>
    <row r="424" spans="1:12" hidden="1">
      <c r="A424" s="956"/>
      <c r="B424" s="965"/>
      <c r="C424" s="965"/>
      <c r="D424" s="962"/>
      <c r="E424" s="956"/>
      <c r="F424" s="201" t="s">
        <v>2</v>
      </c>
      <c r="G424" s="199">
        <f>G422+G423</f>
        <v>62339</v>
      </c>
      <c r="H424" s="199">
        <f>H422+H423</f>
        <v>25110</v>
      </c>
      <c r="I424" s="199">
        <f>I422+I423</f>
        <v>37229</v>
      </c>
      <c r="J424" s="199">
        <f>J422+J423</f>
        <v>37229</v>
      </c>
      <c r="K424" s="199">
        <f>K422+K423</f>
        <v>0</v>
      </c>
      <c r="L424" s="962"/>
    </row>
    <row r="425" spans="1:12" hidden="1">
      <c r="A425" s="954">
        <v>14</v>
      </c>
      <c r="B425" s="963"/>
      <c r="C425" s="963" t="s">
        <v>320</v>
      </c>
      <c r="D425" s="960" t="s">
        <v>323</v>
      </c>
      <c r="E425" s="954" t="s">
        <v>322</v>
      </c>
      <c r="F425" s="201" t="s">
        <v>0</v>
      </c>
      <c r="G425" s="199">
        <v>20700000</v>
      </c>
      <c r="H425" s="200">
        <v>15977099</v>
      </c>
      <c r="I425" s="199">
        <f>J425+K425</f>
        <v>4722901</v>
      </c>
      <c r="J425" s="199">
        <v>4722901</v>
      </c>
      <c r="K425" s="199">
        <v>0</v>
      </c>
      <c r="L425" s="960" t="s">
        <v>294</v>
      </c>
    </row>
    <row r="426" spans="1:12" hidden="1">
      <c r="A426" s="955"/>
      <c r="B426" s="964"/>
      <c r="C426" s="964"/>
      <c r="D426" s="961"/>
      <c r="E426" s="955"/>
      <c r="F426" s="201" t="s">
        <v>1</v>
      </c>
      <c r="G426" s="199"/>
      <c r="H426" s="200"/>
      <c r="I426" s="199">
        <f>J426+K426</f>
        <v>0</v>
      </c>
      <c r="J426" s="199"/>
      <c r="K426" s="199"/>
      <c r="L426" s="961"/>
    </row>
    <row r="427" spans="1:12" hidden="1">
      <c r="A427" s="956"/>
      <c r="B427" s="965"/>
      <c r="C427" s="965"/>
      <c r="D427" s="962"/>
      <c r="E427" s="956"/>
      <c r="F427" s="201" t="s">
        <v>2</v>
      </c>
      <c r="G427" s="199">
        <f>G425+G426</f>
        <v>20700000</v>
      </c>
      <c r="H427" s="199">
        <f>H425+H426</f>
        <v>15977099</v>
      </c>
      <c r="I427" s="199">
        <f>I425+I426</f>
        <v>4722901</v>
      </c>
      <c r="J427" s="199">
        <f>J425+J426</f>
        <v>4722901</v>
      </c>
      <c r="K427" s="199">
        <f>K425+K426</f>
        <v>0</v>
      </c>
      <c r="L427" s="962"/>
    </row>
    <row r="428" spans="1:12" hidden="1">
      <c r="A428" s="954">
        <v>27</v>
      </c>
      <c r="B428" s="963"/>
      <c r="C428" s="963" t="s">
        <v>320</v>
      </c>
      <c r="D428" s="960" t="s">
        <v>321</v>
      </c>
      <c r="E428" s="954" t="s">
        <v>255</v>
      </c>
      <c r="F428" s="201" t="s">
        <v>0</v>
      </c>
      <c r="G428" s="199">
        <v>3657000</v>
      </c>
      <c r="H428" s="200">
        <v>0</v>
      </c>
      <c r="I428" s="199">
        <f>J428+K428</f>
        <v>1219000</v>
      </c>
      <c r="J428" s="199">
        <v>1219000</v>
      </c>
      <c r="K428" s="199">
        <v>0</v>
      </c>
      <c r="L428" s="960" t="s">
        <v>294</v>
      </c>
    </row>
    <row r="429" spans="1:12" hidden="1">
      <c r="A429" s="955"/>
      <c r="B429" s="964"/>
      <c r="C429" s="964"/>
      <c r="D429" s="961"/>
      <c r="E429" s="955"/>
      <c r="F429" s="201" t="s">
        <v>1</v>
      </c>
      <c r="G429" s="199"/>
      <c r="H429" s="200"/>
      <c r="I429" s="199">
        <f>J429+K429</f>
        <v>0</v>
      </c>
      <c r="J429" s="199"/>
      <c r="K429" s="199"/>
      <c r="L429" s="961"/>
    </row>
    <row r="430" spans="1:12" hidden="1">
      <c r="A430" s="956"/>
      <c r="B430" s="965"/>
      <c r="C430" s="965"/>
      <c r="D430" s="962"/>
      <c r="E430" s="956"/>
      <c r="F430" s="201" t="s">
        <v>2</v>
      </c>
      <c r="G430" s="199">
        <f>G428+G429</f>
        <v>3657000</v>
      </c>
      <c r="H430" s="199">
        <f>H428+H429</f>
        <v>0</v>
      </c>
      <c r="I430" s="199">
        <f>I428+I429</f>
        <v>1219000</v>
      </c>
      <c r="J430" s="199">
        <f>J428+J429</f>
        <v>1219000</v>
      </c>
      <c r="K430" s="199">
        <f>K428+K429</f>
        <v>0</v>
      </c>
      <c r="L430" s="962"/>
    </row>
    <row r="431" spans="1:12" hidden="1">
      <c r="A431" s="954">
        <v>28</v>
      </c>
      <c r="B431" s="963"/>
      <c r="C431" s="963" t="s">
        <v>320</v>
      </c>
      <c r="D431" s="960" t="s">
        <v>319</v>
      </c>
      <c r="E431" s="954" t="s">
        <v>255</v>
      </c>
      <c r="F431" s="201" t="s">
        <v>0</v>
      </c>
      <c r="G431" s="199">
        <v>7935000</v>
      </c>
      <c r="H431" s="200">
        <v>0</v>
      </c>
      <c r="I431" s="199">
        <f>J431+K431</f>
        <v>2645000</v>
      </c>
      <c r="J431" s="199">
        <v>2645000</v>
      </c>
      <c r="K431" s="199">
        <v>0</v>
      </c>
      <c r="L431" s="960" t="s">
        <v>294</v>
      </c>
    </row>
    <row r="432" spans="1:12" hidden="1">
      <c r="A432" s="955"/>
      <c r="B432" s="964"/>
      <c r="C432" s="964"/>
      <c r="D432" s="961"/>
      <c r="E432" s="955"/>
      <c r="F432" s="201" t="s">
        <v>1</v>
      </c>
      <c r="G432" s="199"/>
      <c r="H432" s="200"/>
      <c r="I432" s="199">
        <f>J432+K432</f>
        <v>0</v>
      </c>
      <c r="J432" s="199"/>
      <c r="K432" s="199"/>
      <c r="L432" s="961"/>
    </row>
    <row r="433" spans="1:12" hidden="1">
      <c r="A433" s="956"/>
      <c r="B433" s="965"/>
      <c r="C433" s="965"/>
      <c r="D433" s="962"/>
      <c r="E433" s="956"/>
      <c r="F433" s="201" t="s">
        <v>2</v>
      </c>
      <c r="G433" s="199">
        <f>G431+G432</f>
        <v>7935000</v>
      </c>
      <c r="H433" s="199">
        <f>H431+H432</f>
        <v>0</v>
      </c>
      <c r="I433" s="199">
        <f>I431+I432</f>
        <v>2645000</v>
      </c>
      <c r="J433" s="199">
        <f>J431+J432</f>
        <v>2645000</v>
      </c>
      <c r="K433" s="199">
        <f>K431+K432</f>
        <v>0</v>
      </c>
      <c r="L433" s="962"/>
    </row>
    <row r="434" spans="1:12" hidden="1">
      <c r="A434" s="954">
        <v>29</v>
      </c>
      <c r="B434" s="963"/>
      <c r="C434" s="963" t="s">
        <v>318</v>
      </c>
      <c r="D434" s="960" t="s">
        <v>317</v>
      </c>
      <c r="E434" s="954" t="s">
        <v>307</v>
      </c>
      <c r="F434" s="201" t="s">
        <v>0</v>
      </c>
      <c r="G434" s="199">
        <v>150000</v>
      </c>
      <c r="H434" s="200">
        <v>0</v>
      </c>
      <c r="I434" s="199">
        <f>J434+K434</f>
        <v>150000</v>
      </c>
      <c r="J434" s="199">
        <v>150000</v>
      </c>
      <c r="K434" s="199">
        <v>0</v>
      </c>
      <c r="L434" s="960" t="s">
        <v>294</v>
      </c>
    </row>
    <row r="435" spans="1:12" hidden="1">
      <c r="A435" s="955"/>
      <c r="B435" s="964"/>
      <c r="C435" s="964"/>
      <c r="D435" s="961"/>
      <c r="E435" s="955"/>
      <c r="F435" s="201" t="s">
        <v>1</v>
      </c>
      <c r="G435" s="199"/>
      <c r="H435" s="200"/>
      <c r="I435" s="199">
        <f>J435+K435</f>
        <v>0</v>
      </c>
      <c r="J435" s="199"/>
      <c r="K435" s="199"/>
      <c r="L435" s="961"/>
    </row>
    <row r="436" spans="1:12" hidden="1">
      <c r="A436" s="956"/>
      <c r="B436" s="965"/>
      <c r="C436" s="965"/>
      <c r="D436" s="962"/>
      <c r="E436" s="956"/>
      <c r="F436" s="201" t="s">
        <v>2</v>
      </c>
      <c r="G436" s="199">
        <f>G434+G435</f>
        <v>150000</v>
      </c>
      <c r="H436" s="199">
        <f>H434+H435</f>
        <v>0</v>
      </c>
      <c r="I436" s="199">
        <f>I434+I435</f>
        <v>150000</v>
      </c>
      <c r="J436" s="199">
        <f>J434+J435</f>
        <v>150000</v>
      </c>
      <c r="K436" s="199">
        <f>K434+K435</f>
        <v>0</v>
      </c>
      <c r="L436" s="962"/>
    </row>
    <row r="437" spans="1:12" hidden="1">
      <c r="A437" s="954">
        <v>30</v>
      </c>
      <c r="B437" s="963"/>
      <c r="C437" s="963" t="s">
        <v>316</v>
      </c>
      <c r="D437" s="960" t="s">
        <v>315</v>
      </c>
      <c r="E437" s="954" t="s">
        <v>314</v>
      </c>
      <c r="F437" s="201" t="s">
        <v>0</v>
      </c>
      <c r="G437" s="199">
        <v>32234476</v>
      </c>
      <c r="H437" s="200">
        <v>0</v>
      </c>
      <c r="I437" s="199">
        <f>J437+K437</f>
        <v>15518405</v>
      </c>
      <c r="J437" s="199">
        <v>15518405</v>
      </c>
      <c r="K437" s="199">
        <v>0</v>
      </c>
      <c r="L437" s="960" t="s">
        <v>290</v>
      </c>
    </row>
    <row r="438" spans="1:12" hidden="1">
      <c r="A438" s="955"/>
      <c r="B438" s="964"/>
      <c r="C438" s="964"/>
      <c r="D438" s="961"/>
      <c r="E438" s="955"/>
      <c r="F438" s="201" t="s">
        <v>1</v>
      </c>
      <c r="G438" s="199"/>
      <c r="H438" s="200"/>
      <c r="I438" s="199">
        <f>J438+K438</f>
        <v>0</v>
      </c>
      <c r="J438" s="199"/>
      <c r="K438" s="199"/>
      <c r="L438" s="961"/>
    </row>
    <row r="439" spans="1:12" hidden="1">
      <c r="A439" s="956"/>
      <c r="B439" s="965"/>
      <c r="C439" s="965"/>
      <c r="D439" s="962"/>
      <c r="E439" s="956"/>
      <c r="F439" s="201" t="s">
        <v>2</v>
      </c>
      <c r="G439" s="199">
        <f>G437+G438</f>
        <v>32234476</v>
      </c>
      <c r="H439" s="199">
        <f>H437+H438</f>
        <v>0</v>
      </c>
      <c r="I439" s="199">
        <f>I437+I438</f>
        <v>15518405</v>
      </c>
      <c r="J439" s="199">
        <f>J437+J438</f>
        <v>15518405</v>
      </c>
      <c r="K439" s="199">
        <f>K437+K438</f>
        <v>0</v>
      </c>
      <c r="L439" s="962"/>
    </row>
    <row r="440" spans="1:12" hidden="1">
      <c r="A440" s="975"/>
      <c r="B440" s="978" t="s">
        <v>47</v>
      </c>
      <c r="C440" s="978"/>
      <c r="D440" s="981" t="s">
        <v>48</v>
      </c>
      <c r="E440" s="975" t="s">
        <v>244</v>
      </c>
      <c r="F440" s="196" t="s">
        <v>0</v>
      </c>
      <c r="G440" s="204">
        <f t="shared" ref="G440:K441" si="20">G443+G446</f>
        <v>520586</v>
      </c>
      <c r="H440" s="204">
        <f t="shared" si="20"/>
        <v>150620</v>
      </c>
      <c r="I440" s="204">
        <f t="shared" si="20"/>
        <v>192626</v>
      </c>
      <c r="J440" s="204">
        <f t="shared" si="20"/>
        <v>192626</v>
      </c>
      <c r="K440" s="204">
        <f t="shared" si="20"/>
        <v>0</v>
      </c>
      <c r="L440" s="975" t="s">
        <v>244</v>
      </c>
    </row>
    <row r="441" spans="1:12" hidden="1">
      <c r="A441" s="976"/>
      <c r="B441" s="979"/>
      <c r="C441" s="979"/>
      <c r="D441" s="982"/>
      <c r="E441" s="976"/>
      <c r="F441" s="196" t="s">
        <v>1</v>
      </c>
      <c r="G441" s="204">
        <f t="shared" si="20"/>
        <v>0</v>
      </c>
      <c r="H441" s="204">
        <f t="shared" si="20"/>
        <v>0</v>
      </c>
      <c r="I441" s="204">
        <f t="shared" si="20"/>
        <v>0</v>
      </c>
      <c r="J441" s="204">
        <f t="shared" si="20"/>
        <v>0</v>
      </c>
      <c r="K441" s="204">
        <f t="shared" si="20"/>
        <v>0</v>
      </c>
      <c r="L441" s="976"/>
    </row>
    <row r="442" spans="1:12" hidden="1">
      <c r="A442" s="977"/>
      <c r="B442" s="980"/>
      <c r="C442" s="980"/>
      <c r="D442" s="983"/>
      <c r="E442" s="977"/>
      <c r="F442" s="196" t="s">
        <v>2</v>
      </c>
      <c r="G442" s="204">
        <f>G440+G441</f>
        <v>520586</v>
      </c>
      <c r="H442" s="204">
        <f>H440+H441</f>
        <v>150620</v>
      </c>
      <c r="I442" s="204">
        <f>I440+I441</f>
        <v>192626</v>
      </c>
      <c r="J442" s="204">
        <f>J440+J441</f>
        <v>192626</v>
      </c>
      <c r="K442" s="204">
        <f>K440+K441</f>
        <v>0</v>
      </c>
      <c r="L442" s="977"/>
    </row>
    <row r="443" spans="1:12" hidden="1">
      <c r="A443" s="954">
        <v>31</v>
      </c>
      <c r="B443" s="963"/>
      <c r="C443" s="963" t="s">
        <v>311</v>
      </c>
      <c r="D443" s="960" t="s">
        <v>313</v>
      </c>
      <c r="E443" s="954" t="s">
        <v>312</v>
      </c>
      <c r="F443" s="201" t="s">
        <v>0</v>
      </c>
      <c r="G443" s="199">
        <v>339600</v>
      </c>
      <c r="H443" s="200">
        <v>139620</v>
      </c>
      <c r="I443" s="199">
        <f>J443+K443</f>
        <v>22640</v>
      </c>
      <c r="J443" s="199">
        <v>22640</v>
      </c>
      <c r="K443" s="199">
        <v>0</v>
      </c>
      <c r="L443" s="960" t="s">
        <v>294</v>
      </c>
    </row>
    <row r="444" spans="1:12" hidden="1">
      <c r="A444" s="955"/>
      <c r="B444" s="964"/>
      <c r="C444" s="964"/>
      <c r="D444" s="961"/>
      <c r="E444" s="955"/>
      <c r="F444" s="201" t="s">
        <v>1</v>
      </c>
      <c r="G444" s="199"/>
      <c r="H444" s="200"/>
      <c r="I444" s="199">
        <f>J444+K444</f>
        <v>0</v>
      </c>
      <c r="J444" s="199"/>
      <c r="K444" s="199"/>
      <c r="L444" s="961"/>
    </row>
    <row r="445" spans="1:12" hidden="1">
      <c r="A445" s="956"/>
      <c r="B445" s="965"/>
      <c r="C445" s="965"/>
      <c r="D445" s="962"/>
      <c r="E445" s="956"/>
      <c r="F445" s="201" t="s">
        <v>2</v>
      </c>
      <c r="G445" s="199">
        <f>G443+G444</f>
        <v>339600</v>
      </c>
      <c r="H445" s="199">
        <f>H443+H444</f>
        <v>139620</v>
      </c>
      <c r="I445" s="199">
        <f>I443+I444</f>
        <v>22640</v>
      </c>
      <c r="J445" s="199">
        <f>J443+J444</f>
        <v>22640</v>
      </c>
      <c r="K445" s="199">
        <f>K443+K444</f>
        <v>0</v>
      </c>
      <c r="L445" s="962"/>
    </row>
    <row r="446" spans="1:12" hidden="1">
      <c r="A446" s="954">
        <v>32</v>
      </c>
      <c r="B446" s="963"/>
      <c r="C446" s="963" t="s">
        <v>311</v>
      </c>
      <c r="D446" s="960" t="s">
        <v>310</v>
      </c>
      <c r="E446" s="954" t="s">
        <v>278</v>
      </c>
      <c r="F446" s="201" t="s">
        <v>0</v>
      </c>
      <c r="G446" s="199">
        <v>180986</v>
      </c>
      <c r="H446" s="200">
        <v>11000</v>
      </c>
      <c r="I446" s="199">
        <f>J446+K446</f>
        <v>169986</v>
      </c>
      <c r="J446" s="199">
        <v>169986</v>
      </c>
      <c r="K446" s="199">
        <v>0</v>
      </c>
      <c r="L446" s="960" t="s">
        <v>294</v>
      </c>
    </row>
    <row r="447" spans="1:12" hidden="1">
      <c r="A447" s="955"/>
      <c r="B447" s="964"/>
      <c r="C447" s="964"/>
      <c r="D447" s="961"/>
      <c r="E447" s="955"/>
      <c r="F447" s="201" t="s">
        <v>1</v>
      </c>
      <c r="G447" s="199"/>
      <c r="H447" s="200"/>
      <c r="I447" s="199">
        <f>J447+K447</f>
        <v>0</v>
      </c>
      <c r="J447" s="199"/>
      <c r="K447" s="199"/>
      <c r="L447" s="961"/>
    </row>
    <row r="448" spans="1:12" hidden="1">
      <c r="A448" s="956"/>
      <c r="B448" s="965"/>
      <c r="C448" s="965"/>
      <c r="D448" s="962"/>
      <c r="E448" s="956"/>
      <c r="F448" s="201" t="s">
        <v>2</v>
      </c>
      <c r="G448" s="199">
        <f>G446+G447</f>
        <v>180986</v>
      </c>
      <c r="H448" s="199">
        <f>H446+H447</f>
        <v>11000</v>
      </c>
      <c r="I448" s="199">
        <f>I446+I447</f>
        <v>169986</v>
      </c>
      <c r="J448" s="199">
        <f>J446+J447</f>
        <v>169986</v>
      </c>
      <c r="K448" s="199">
        <f>K446+K447</f>
        <v>0</v>
      </c>
      <c r="L448" s="962"/>
    </row>
    <row r="449" spans="1:12" ht="12" customHeight="1">
      <c r="A449" s="975"/>
      <c r="B449" s="978" t="s">
        <v>51</v>
      </c>
      <c r="C449" s="978"/>
      <c r="D449" s="981" t="s">
        <v>52</v>
      </c>
      <c r="E449" s="975" t="s">
        <v>244</v>
      </c>
      <c r="F449" s="196" t="s">
        <v>0</v>
      </c>
      <c r="G449" s="195">
        <f t="shared" ref="G449:K450" si="21">G452</f>
        <v>793320</v>
      </c>
      <c r="H449" s="195">
        <f t="shared" si="21"/>
        <v>438708</v>
      </c>
      <c r="I449" s="195">
        <f t="shared" si="21"/>
        <v>354612</v>
      </c>
      <c r="J449" s="195">
        <f t="shared" si="21"/>
        <v>354612</v>
      </c>
      <c r="K449" s="195">
        <f t="shared" si="21"/>
        <v>0</v>
      </c>
      <c r="L449" s="972" t="s">
        <v>244</v>
      </c>
    </row>
    <row r="450" spans="1:12" ht="12" customHeight="1">
      <c r="A450" s="976"/>
      <c r="B450" s="979"/>
      <c r="C450" s="979"/>
      <c r="D450" s="982"/>
      <c r="E450" s="976"/>
      <c r="F450" s="196" t="s">
        <v>1</v>
      </c>
      <c r="G450" s="195">
        <f t="shared" si="21"/>
        <v>0</v>
      </c>
      <c r="H450" s="195">
        <f t="shared" si="21"/>
        <v>-20706</v>
      </c>
      <c r="I450" s="195">
        <f t="shared" si="21"/>
        <v>20706</v>
      </c>
      <c r="J450" s="195">
        <f t="shared" si="21"/>
        <v>20706</v>
      </c>
      <c r="K450" s="195">
        <f t="shared" si="21"/>
        <v>0</v>
      </c>
      <c r="L450" s="973"/>
    </row>
    <row r="451" spans="1:12" ht="12" customHeight="1">
      <c r="A451" s="977"/>
      <c r="B451" s="980"/>
      <c r="C451" s="980"/>
      <c r="D451" s="983"/>
      <c r="E451" s="977"/>
      <c r="F451" s="196" t="s">
        <v>2</v>
      </c>
      <c r="G451" s="195">
        <f>G449+G450</f>
        <v>793320</v>
      </c>
      <c r="H451" s="195">
        <f>H449+H450</f>
        <v>418002</v>
      </c>
      <c r="I451" s="195">
        <f>I449+I450</f>
        <v>375318</v>
      </c>
      <c r="J451" s="195">
        <f>J449+J450</f>
        <v>375318</v>
      </c>
      <c r="K451" s="195">
        <f>K449+K450</f>
        <v>0</v>
      </c>
      <c r="L451" s="974"/>
    </row>
    <row r="452" spans="1:12" ht="12" customHeight="1">
      <c r="A452" s="954">
        <v>9</v>
      </c>
      <c r="B452" s="963"/>
      <c r="C452" s="963" t="s">
        <v>309</v>
      </c>
      <c r="D452" s="960" t="s">
        <v>308</v>
      </c>
      <c r="E452" s="954" t="s">
        <v>307</v>
      </c>
      <c r="F452" s="201" t="s">
        <v>0</v>
      </c>
      <c r="G452" s="199">
        <v>793320</v>
      </c>
      <c r="H452" s="200">
        <v>438708</v>
      </c>
      <c r="I452" s="199">
        <f>J452+K452</f>
        <v>354612</v>
      </c>
      <c r="J452" s="199">
        <v>354612</v>
      </c>
      <c r="K452" s="199">
        <v>0</v>
      </c>
      <c r="L452" s="960" t="s">
        <v>294</v>
      </c>
    </row>
    <row r="453" spans="1:12" ht="12" customHeight="1">
      <c r="A453" s="955"/>
      <c r="B453" s="964"/>
      <c r="C453" s="964"/>
      <c r="D453" s="961"/>
      <c r="E453" s="955"/>
      <c r="F453" s="201" t="s">
        <v>1</v>
      </c>
      <c r="G453" s="199"/>
      <c r="H453" s="200">
        <v>-20706</v>
      </c>
      <c r="I453" s="199">
        <f>J453+K453</f>
        <v>20706</v>
      </c>
      <c r="J453" s="199">
        <v>20706</v>
      </c>
      <c r="K453" s="199"/>
      <c r="L453" s="961"/>
    </row>
    <row r="454" spans="1:12" ht="12" customHeight="1">
      <c r="A454" s="956"/>
      <c r="B454" s="965"/>
      <c r="C454" s="965"/>
      <c r="D454" s="962"/>
      <c r="E454" s="956"/>
      <c r="F454" s="201" t="s">
        <v>2</v>
      </c>
      <c r="G454" s="199">
        <f>G452+G453</f>
        <v>793320</v>
      </c>
      <c r="H454" s="199">
        <f>H452+H453</f>
        <v>418002</v>
      </c>
      <c r="I454" s="199">
        <f>I452+I453</f>
        <v>375318</v>
      </c>
      <c r="J454" s="199">
        <f>J452+J453</f>
        <v>375318</v>
      </c>
      <c r="K454" s="199">
        <f>K452+K453</f>
        <v>0</v>
      </c>
      <c r="L454" s="962"/>
    </row>
    <row r="455" spans="1:12" hidden="1">
      <c r="A455" s="975"/>
      <c r="B455" s="978" t="s">
        <v>53</v>
      </c>
      <c r="C455" s="978"/>
      <c r="D455" s="981" t="s">
        <v>54</v>
      </c>
      <c r="E455" s="975"/>
      <c r="F455" s="196" t="s">
        <v>0</v>
      </c>
      <c r="G455" s="195">
        <f t="shared" ref="G455:K456" si="22">G458</f>
        <v>27625259</v>
      </c>
      <c r="H455" s="195">
        <f t="shared" si="22"/>
        <v>11625259</v>
      </c>
      <c r="I455" s="195">
        <f t="shared" si="22"/>
        <v>5000000</v>
      </c>
      <c r="J455" s="195">
        <f t="shared" si="22"/>
        <v>5000000</v>
      </c>
      <c r="K455" s="195">
        <f t="shared" si="22"/>
        <v>0</v>
      </c>
      <c r="L455" s="972" t="s">
        <v>244</v>
      </c>
    </row>
    <row r="456" spans="1:12" hidden="1">
      <c r="A456" s="976"/>
      <c r="B456" s="979"/>
      <c r="C456" s="979"/>
      <c r="D456" s="982"/>
      <c r="E456" s="976"/>
      <c r="F456" s="196" t="s">
        <v>1</v>
      </c>
      <c r="G456" s="195">
        <f t="shared" si="22"/>
        <v>0</v>
      </c>
      <c r="H456" s="195">
        <f t="shared" si="22"/>
        <v>0</v>
      </c>
      <c r="I456" s="195">
        <f t="shared" si="22"/>
        <v>0</v>
      </c>
      <c r="J456" s="195">
        <f t="shared" si="22"/>
        <v>0</v>
      </c>
      <c r="K456" s="195">
        <f t="shared" si="22"/>
        <v>0</v>
      </c>
      <c r="L456" s="973"/>
    </row>
    <row r="457" spans="1:12" hidden="1">
      <c r="A457" s="977"/>
      <c r="B457" s="980"/>
      <c r="C457" s="980"/>
      <c r="D457" s="983"/>
      <c r="E457" s="977"/>
      <c r="F457" s="196" t="s">
        <v>2</v>
      </c>
      <c r="G457" s="195">
        <f>G455+G456</f>
        <v>27625259</v>
      </c>
      <c r="H457" s="195">
        <f>H455+H456</f>
        <v>11625259</v>
      </c>
      <c r="I457" s="195">
        <f>I455+I456</f>
        <v>5000000</v>
      </c>
      <c r="J457" s="195">
        <f>J455+J456</f>
        <v>5000000</v>
      </c>
      <c r="K457" s="195">
        <f>K455+K456</f>
        <v>0</v>
      </c>
      <c r="L457" s="974"/>
    </row>
    <row r="458" spans="1:12" hidden="1">
      <c r="A458" s="954">
        <v>34</v>
      </c>
      <c r="B458" s="963"/>
      <c r="C458" s="963" t="s">
        <v>306</v>
      </c>
      <c r="D458" s="960" t="s">
        <v>305</v>
      </c>
      <c r="E458" s="954" t="s">
        <v>304</v>
      </c>
      <c r="F458" s="201" t="s">
        <v>0</v>
      </c>
      <c r="G458" s="199">
        <v>27625259</v>
      </c>
      <c r="H458" s="200">
        <v>11625259</v>
      </c>
      <c r="I458" s="199">
        <f>J458+K458</f>
        <v>5000000</v>
      </c>
      <c r="J458" s="199">
        <v>5000000</v>
      </c>
      <c r="K458" s="199">
        <v>0</v>
      </c>
      <c r="L458" s="960" t="s">
        <v>294</v>
      </c>
    </row>
    <row r="459" spans="1:12" hidden="1">
      <c r="A459" s="955"/>
      <c r="B459" s="964"/>
      <c r="C459" s="964"/>
      <c r="D459" s="961"/>
      <c r="E459" s="955"/>
      <c r="F459" s="201" t="s">
        <v>1</v>
      </c>
      <c r="G459" s="199"/>
      <c r="H459" s="200"/>
      <c r="I459" s="199">
        <f>J459+K459</f>
        <v>0</v>
      </c>
      <c r="J459" s="199"/>
      <c r="K459" s="199"/>
      <c r="L459" s="961"/>
    </row>
    <row r="460" spans="1:12" hidden="1">
      <c r="A460" s="956"/>
      <c r="B460" s="965"/>
      <c r="C460" s="965"/>
      <c r="D460" s="962"/>
      <c r="E460" s="956"/>
      <c r="F460" s="201" t="s">
        <v>2</v>
      </c>
      <c r="G460" s="199">
        <f>G458+G459</f>
        <v>27625259</v>
      </c>
      <c r="H460" s="199">
        <f>H458+H459</f>
        <v>11625259</v>
      </c>
      <c r="I460" s="199">
        <f>I458+I459</f>
        <v>5000000</v>
      </c>
      <c r="J460" s="199">
        <f>J458+J459</f>
        <v>5000000</v>
      </c>
      <c r="K460" s="199">
        <f>K458+K459</f>
        <v>0</v>
      </c>
      <c r="L460" s="962"/>
    </row>
    <row r="461" spans="1:12" hidden="1">
      <c r="A461" s="975"/>
      <c r="B461" s="978" t="s">
        <v>59</v>
      </c>
      <c r="C461" s="978"/>
      <c r="D461" s="981" t="s">
        <v>60</v>
      </c>
      <c r="E461" s="975" t="s">
        <v>244</v>
      </c>
      <c r="F461" s="196" t="s">
        <v>0</v>
      </c>
      <c r="G461" s="204">
        <f t="shared" ref="G461:K462" si="23">G464</f>
        <v>7500000</v>
      </c>
      <c r="H461" s="204">
        <f t="shared" si="23"/>
        <v>126050</v>
      </c>
      <c r="I461" s="204">
        <f t="shared" si="23"/>
        <v>3623950</v>
      </c>
      <c r="J461" s="204">
        <f t="shared" si="23"/>
        <v>3623950</v>
      </c>
      <c r="K461" s="204">
        <f t="shared" si="23"/>
        <v>0</v>
      </c>
      <c r="L461" s="975" t="s">
        <v>244</v>
      </c>
    </row>
    <row r="462" spans="1:12" hidden="1">
      <c r="A462" s="976"/>
      <c r="B462" s="979"/>
      <c r="C462" s="979"/>
      <c r="D462" s="982"/>
      <c r="E462" s="976"/>
      <c r="F462" s="196" t="s">
        <v>1</v>
      </c>
      <c r="G462" s="204">
        <f t="shared" si="23"/>
        <v>0</v>
      </c>
      <c r="H462" s="204">
        <f t="shared" si="23"/>
        <v>0</v>
      </c>
      <c r="I462" s="204">
        <f t="shared" si="23"/>
        <v>0</v>
      </c>
      <c r="J462" s="204">
        <f t="shared" si="23"/>
        <v>0</v>
      </c>
      <c r="K462" s="204">
        <f t="shared" si="23"/>
        <v>0</v>
      </c>
      <c r="L462" s="976"/>
    </row>
    <row r="463" spans="1:12" hidden="1">
      <c r="A463" s="977"/>
      <c r="B463" s="980"/>
      <c r="C463" s="980"/>
      <c r="D463" s="983"/>
      <c r="E463" s="977"/>
      <c r="F463" s="196" t="s">
        <v>2</v>
      </c>
      <c r="G463" s="204">
        <f>G461+G462</f>
        <v>7500000</v>
      </c>
      <c r="H463" s="204">
        <f>H461+H462</f>
        <v>126050</v>
      </c>
      <c r="I463" s="204">
        <f>I461+I462</f>
        <v>3623950</v>
      </c>
      <c r="J463" s="204">
        <f>J461+J462</f>
        <v>3623950</v>
      </c>
      <c r="K463" s="204">
        <f>K461+K462</f>
        <v>0</v>
      </c>
      <c r="L463" s="977"/>
    </row>
    <row r="464" spans="1:12" hidden="1">
      <c r="A464" s="954">
        <v>35</v>
      </c>
      <c r="B464" s="963"/>
      <c r="C464" s="963" t="s">
        <v>303</v>
      </c>
      <c r="D464" s="960" t="s">
        <v>302</v>
      </c>
      <c r="E464" s="954" t="s">
        <v>267</v>
      </c>
      <c r="F464" s="201" t="s">
        <v>0</v>
      </c>
      <c r="G464" s="199">
        <v>7500000</v>
      </c>
      <c r="H464" s="200">
        <v>126050</v>
      </c>
      <c r="I464" s="199">
        <f>J464+K464</f>
        <v>3623950</v>
      </c>
      <c r="J464" s="199">
        <v>3623950</v>
      </c>
      <c r="K464" s="199">
        <v>0</v>
      </c>
      <c r="L464" s="960" t="s">
        <v>294</v>
      </c>
    </row>
    <row r="465" spans="1:12" hidden="1">
      <c r="A465" s="955"/>
      <c r="B465" s="964"/>
      <c r="C465" s="964"/>
      <c r="D465" s="961"/>
      <c r="E465" s="955"/>
      <c r="F465" s="201" t="s">
        <v>1</v>
      </c>
      <c r="G465" s="199"/>
      <c r="H465" s="200"/>
      <c r="I465" s="199">
        <f>J465+K465</f>
        <v>0</v>
      </c>
      <c r="J465" s="199"/>
      <c r="K465" s="199"/>
      <c r="L465" s="961"/>
    </row>
    <row r="466" spans="1:12" hidden="1">
      <c r="A466" s="956"/>
      <c r="B466" s="965"/>
      <c r="C466" s="965"/>
      <c r="D466" s="962"/>
      <c r="E466" s="956"/>
      <c r="F466" s="201" t="s">
        <v>2</v>
      </c>
      <c r="G466" s="199">
        <f>G464+G465</f>
        <v>7500000</v>
      </c>
      <c r="H466" s="199">
        <f>H464+H465</f>
        <v>126050</v>
      </c>
      <c r="I466" s="199">
        <f>I464+I465</f>
        <v>3623950</v>
      </c>
      <c r="J466" s="199">
        <f>J464+J465</f>
        <v>3623950</v>
      </c>
      <c r="K466" s="199">
        <f>K464+K465</f>
        <v>0</v>
      </c>
      <c r="L466" s="962"/>
    </row>
    <row r="467" spans="1:12" hidden="1">
      <c r="A467" s="975"/>
      <c r="B467" s="978" t="s">
        <v>61</v>
      </c>
      <c r="C467" s="978"/>
      <c r="D467" s="981" t="s">
        <v>62</v>
      </c>
      <c r="E467" s="975" t="s">
        <v>244</v>
      </c>
      <c r="F467" s="196" t="s">
        <v>0</v>
      </c>
      <c r="G467" s="204">
        <f t="shared" ref="G467:K468" si="24">G470+G473</f>
        <v>7543978</v>
      </c>
      <c r="H467" s="204">
        <f t="shared" si="24"/>
        <v>534924</v>
      </c>
      <c r="I467" s="204">
        <f t="shared" si="24"/>
        <v>7009054</v>
      </c>
      <c r="J467" s="204">
        <f t="shared" si="24"/>
        <v>7009054</v>
      </c>
      <c r="K467" s="204">
        <f t="shared" si="24"/>
        <v>0</v>
      </c>
      <c r="L467" s="975" t="s">
        <v>244</v>
      </c>
    </row>
    <row r="468" spans="1:12" hidden="1">
      <c r="A468" s="976"/>
      <c r="B468" s="979"/>
      <c r="C468" s="979"/>
      <c r="D468" s="982"/>
      <c r="E468" s="976"/>
      <c r="F468" s="196" t="s">
        <v>1</v>
      </c>
      <c r="G468" s="204">
        <f t="shared" si="24"/>
        <v>0</v>
      </c>
      <c r="H468" s="204">
        <f t="shared" si="24"/>
        <v>0</v>
      </c>
      <c r="I468" s="204">
        <f t="shared" si="24"/>
        <v>0</v>
      </c>
      <c r="J468" s="204">
        <f t="shared" si="24"/>
        <v>0</v>
      </c>
      <c r="K468" s="204">
        <f t="shared" si="24"/>
        <v>0</v>
      </c>
      <c r="L468" s="976"/>
    </row>
    <row r="469" spans="1:12" hidden="1">
      <c r="A469" s="977"/>
      <c r="B469" s="980"/>
      <c r="C469" s="980"/>
      <c r="D469" s="983"/>
      <c r="E469" s="977"/>
      <c r="F469" s="196" t="s">
        <v>2</v>
      </c>
      <c r="G469" s="204">
        <f>G467+G468</f>
        <v>7543978</v>
      </c>
      <c r="H469" s="204">
        <f>H467+H468</f>
        <v>534924</v>
      </c>
      <c r="I469" s="204">
        <f>I467+I468</f>
        <v>7009054</v>
      </c>
      <c r="J469" s="204">
        <f>J467+J468</f>
        <v>7009054</v>
      </c>
      <c r="K469" s="204">
        <f>K467+K468</f>
        <v>0</v>
      </c>
      <c r="L469" s="977"/>
    </row>
    <row r="470" spans="1:12" hidden="1">
      <c r="A470" s="954">
        <v>36</v>
      </c>
      <c r="B470" s="963"/>
      <c r="C470" s="963" t="s">
        <v>299</v>
      </c>
      <c r="D470" s="960" t="s">
        <v>301</v>
      </c>
      <c r="E470" s="954" t="s">
        <v>264</v>
      </c>
      <c r="F470" s="201" t="s">
        <v>0</v>
      </c>
      <c r="G470" s="199">
        <v>5000000</v>
      </c>
      <c r="H470" s="200">
        <v>500000</v>
      </c>
      <c r="I470" s="199">
        <f>J470+K470</f>
        <v>4500000</v>
      </c>
      <c r="J470" s="199">
        <v>4500000</v>
      </c>
      <c r="K470" s="199">
        <v>0</v>
      </c>
      <c r="L470" s="960" t="s">
        <v>300</v>
      </c>
    </row>
    <row r="471" spans="1:12" hidden="1">
      <c r="A471" s="955"/>
      <c r="B471" s="964"/>
      <c r="C471" s="964"/>
      <c r="D471" s="961"/>
      <c r="E471" s="955"/>
      <c r="F471" s="201" t="s">
        <v>1</v>
      </c>
      <c r="G471" s="199"/>
      <c r="H471" s="200"/>
      <c r="I471" s="199">
        <f>J471+K471</f>
        <v>0</v>
      </c>
      <c r="J471" s="199"/>
      <c r="K471" s="199"/>
      <c r="L471" s="961"/>
    </row>
    <row r="472" spans="1:12" hidden="1">
      <c r="A472" s="956"/>
      <c r="B472" s="965"/>
      <c r="C472" s="965"/>
      <c r="D472" s="962"/>
      <c r="E472" s="956"/>
      <c r="F472" s="201" t="s">
        <v>2</v>
      </c>
      <c r="G472" s="199">
        <f>G470+G471</f>
        <v>5000000</v>
      </c>
      <c r="H472" s="199">
        <f>H470+H471</f>
        <v>500000</v>
      </c>
      <c r="I472" s="199">
        <f>I470+I471</f>
        <v>4500000</v>
      </c>
      <c r="J472" s="199">
        <f>J470+J471</f>
        <v>4500000</v>
      </c>
      <c r="K472" s="199">
        <f>K470+K471</f>
        <v>0</v>
      </c>
      <c r="L472" s="962"/>
    </row>
    <row r="473" spans="1:12" hidden="1">
      <c r="A473" s="954">
        <v>15</v>
      </c>
      <c r="B473" s="963"/>
      <c r="C473" s="963" t="s">
        <v>299</v>
      </c>
      <c r="D473" s="960" t="s">
        <v>298</v>
      </c>
      <c r="E473" s="954" t="s">
        <v>264</v>
      </c>
      <c r="F473" s="201" t="s">
        <v>0</v>
      </c>
      <c r="G473" s="199">
        <v>2543978</v>
      </c>
      <c r="H473" s="200">
        <v>34924</v>
      </c>
      <c r="I473" s="199">
        <f>J473+K473</f>
        <v>2509054</v>
      </c>
      <c r="J473" s="199">
        <v>2509054</v>
      </c>
      <c r="K473" s="199">
        <v>0</v>
      </c>
      <c r="L473" s="960" t="s">
        <v>297</v>
      </c>
    </row>
    <row r="474" spans="1:12" hidden="1">
      <c r="A474" s="955"/>
      <c r="B474" s="964"/>
      <c r="C474" s="964"/>
      <c r="D474" s="961"/>
      <c r="E474" s="955"/>
      <c r="F474" s="201" t="s">
        <v>1</v>
      </c>
      <c r="G474" s="199"/>
      <c r="H474" s="200"/>
      <c r="I474" s="199">
        <f>J474+K474</f>
        <v>0</v>
      </c>
      <c r="J474" s="199"/>
      <c r="K474" s="199"/>
      <c r="L474" s="961"/>
    </row>
    <row r="475" spans="1:12" hidden="1">
      <c r="A475" s="956"/>
      <c r="B475" s="965"/>
      <c r="C475" s="965"/>
      <c r="D475" s="962"/>
      <c r="E475" s="956"/>
      <c r="F475" s="201" t="s">
        <v>2</v>
      </c>
      <c r="G475" s="199">
        <f>G473+G474</f>
        <v>2543978</v>
      </c>
      <c r="H475" s="199">
        <f>H473+H474</f>
        <v>34924</v>
      </c>
      <c r="I475" s="199">
        <f>I473+I474</f>
        <v>2509054</v>
      </c>
      <c r="J475" s="199">
        <f>J473+J474</f>
        <v>2509054</v>
      </c>
      <c r="K475" s="199">
        <f>K473+K474</f>
        <v>0</v>
      </c>
      <c r="L475" s="962"/>
    </row>
    <row r="476" spans="1:12" hidden="1">
      <c r="A476" s="975"/>
      <c r="B476" s="978" t="s">
        <v>26</v>
      </c>
      <c r="C476" s="978"/>
      <c r="D476" s="981" t="s">
        <v>28</v>
      </c>
      <c r="E476" s="975" t="s">
        <v>244</v>
      </c>
      <c r="F476" s="196" t="s">
        <v>0</v>
      </c>
      <c r="G476" s="204">
        <f t="shared" ref="G476:K477" si="25">G479</f>
        <v>500000</v>
      </c>
      <c r="H476" s="204">
        <f t="shared" si="25"/>
        <v>50000</v>
      </c>
      <c r="I476" s="204">
        <f t="shared" si="25"/>
        <v>450000</v>
      </c>
      <c r="J476" s="204">
        <f t="shared" si="25"/>
        <v>450000</v>
      </c>
      <c r="K476" s="204">
        <f t="shared" si="25"/>
        <v>0</v>
      </c>
      <c r="L476" s="975" t="s">
        <v>244</v>
      </c>
    </row>
    <row r="477" spans="1:12" hidden="1">
      <c r="A477" s="976"/>
      <c r="B477" s="979"/>
      <c r="C477" s="979"/>
      <c r="D477" s="982"/>
      <c r="E477" s="976"/>
      <c r="F477" s="196" t="s">
        <v>1</v>
      </c>
      <c r="G477" s="204">
        <f t="shared" si="25"/>
        <v>0</v>
      </c>
      <c r="H477" s="204">
        <f t="shared" si="25"/>
        <v>0</v>
      </c>
      <c r="I477" s="204">
        <f t="shared" si="25"/>
        <v>0</v>
      </c>
      <c r="J477" s="204">
        <f t="shared" si="25"/>
        <v>0</v>
      </c>
      <c r="K477" s="204">
        <f t="shared" si="25"/>
        <v>0</v>
      </c>
      <c r="L477" s="976"/>
    </row>
    <row r="478" spans="1:12" hidden="1">
      <c r="A478" s="977"/>
      <c r="B478" s="980"/>
      <c r="C478" s="980"/>
      <c r="D478" s="983"/>
      <c r="E478" s="977"/>
      <c r="F478" s="196" t="s">
        <v>2</v>
      </c>
      <c r="G478" s="204">
        <f>G476+G477</f>
        <v>500000</v>
      </c>
      <c r="H478" s="204">
        <f>H476+H477</f>
        <v>50000</v>
      </c>
      <c r="I478" s="204">
        <f>I476+I477</f>
        <v>450000</v>
      </c>
      <c r="J478" s="204">
        <f>J476+J477</f>
        <v>450000</v>
      </c>
      <c r="K478" s="204">
        <f>K476+K477</f>
        <v>0</v>
      </c>
      <c r="L478" s="977"/>
    </row>
    <row r="479" spans="1:12" hidden="1">
      <c r="A479" s="954">
        <v>38</v>
      </c>
      <c r="B479" s="963"/>
      <c r="C479" s="963" t="s">
        <v>296</v>
      </c>
      <c r="D479" s="960" t="s">
        <v>295</v>
      </c>
      <c r="E479" s="954" t="s">
        <v>264</v>
      </c>
      <c r="F479" s="201" t="s">
        <v>0</v>
      </c>
      <c r="G479" s="199">
        <v>500000</v>
      </c>
      <c r="H479" s="200">
        <v>50000</v>
      </c>
      <c r="I479" s="199">
        <f>J479+K479</f>
        <v>450000</v>
      </c>
      <c r="J479" s="199">
        <v>450000</v>
      </c>
      <c r="K479" s="199">
        <v>0</v>
      </c>
      <c r="L479" s="960" t="s">
        <v>294</v>
      </c>
    </row>
    <row r="480" spans="1:12" hidden="1">
      <c r="A480" s="955"/>
      <c r="B480" s="964"/>
      <c r="C480" s="964"/>
      <c r="D480" s="961"/>
      <c r="E480" s="955"/>
      <c r="F480" s="201" t="s">
        <v>1</v>
      </c>
      <c r="G480" s="199"/>
      <c r="H480" s="200"/>
      <c r="I480" s="199">
        <f>J480+K480</f>
        <v>0</v>
      </c>
      <c r="J480" s="199"/>
      <c r="K480" s="199"/>
      <c r="L480" s="961"/>
    </row>
    <row r="481" spans="1:12" hidden="1">
      <c r="A481" s="956"/>
      <c r="B481" s="965"/>
      <c r="C481" s="965"/>
      <c r="D481" s="962"/>
      <c r="E481" s="956"/>
      <c r="F481" s="201" t="s">
        <v>2</v>
      </c>
      <c r="G481" s="199">
        <f>G479+G480</f>
        <v>500000</v>
      </c>
      <c r="H481" s="199">
        <f>H479+H480</f>
        <v>50000</v>
      </c>
      <c r="I481" s="199">
        <f>I479+I480</f>
        <v>450000</v>
      </c>
      <c r="J481" s="199">
        <f>J479+J480</f>
        <v>450000</v>
      </c>
      <c r="K481" s="199">
        <f>K479+K480</f>
        <v>0</v>
      </c>
      <c r="L481" s="962"/>
    </row>
    <row r="482" spans="1:12">
      <c r="A482" s="975"/>
      <c r="B482" s="978" t="s">
        <v>67</v>
      </c>
      <c r="C482" s="978"/>
      <c r="D482" s="1004" t="s">
        <v>68</v>
      </c>
      <c r="E482" s="975" t="s">
        <v>244</v>
      </c>
      <c r="F482" s="196" t="s">
        <v>0</v>
      </c>
      <c r="G482" s="204">
        <f t="shared" ref="G482:K484" si="26">G485+G488+G491+G494+G497+G500+G503+G506+G515+G518+G521+G509+G512</f>
        <v>249656540</v>
      </c>
      <c r="H482" s="204">
        <f t="shared" si="26"/>
        <v>15360522</v>
      </c>
      <c r="I482" s="204">
        <f t="shared" si="26"/>
        <v>53600178</v>
      </c>
      <c r="J482" s="204">
        <f t="shared" si="26"/>
        <v>36034777</v>
      </c>
      <c r="K482" s="204">
        <f t="shared" si="26"/>
        <v>17565401</v>
      </c>
      <c r="L482" s="975" t="s">
        <v>244</v>
      </c>
    </row>
    <row r="483" spans="1:12">
      <c r="A483" s="976"/>
      <c r="B483" s="979"/>
      <c r="C483" s="979"/>
      <c r="D483" s="1005"/>
      <c r="E483" s="976"/>
      <c r="F483" s="196" t="s">
        <v>1</v>
      </c>
      <c r="G483" s="204">
        <f t="shared" si="26"/>
        <v>7857298</v>
      </c>
      <c r="H483" s="204">
        <f t="shared" si="26"/>
        <v>-62572</v>
      </c>
      <c r="I483" s="204">
        <f t="shared" si="26"/>
        <v>899581</v>
      </c>
      <c r="J483" s="204">
        <f t="shared" si="26"/>
        <v>899581</v>
      </c>
      <c r="K483" s="204">
        <f t="shared" si="26"/>
        <v>0</v>
      </c>
      <c r="L483" s="976"/>
    </row>
    <row r="484" spans="1:12">
      <c r="A484" s="977"/>
      <c r="B484" s="980"/>
      <c r="C484" s="980"/>
      <c r="D484" s="1006"/>
      <c r="E484" s="977"/>
      <c r="F484" s="196" t="s">
        <v>2</v>
      </c>
      <c r="G484" s="204">
        <f t="shared" si="26"/>
        <v>257513838</v>
      </c>
      <c r="H484" s="204">
        <f t="shared" si="26"/>
        <v>15297950</v>
      </c>
      <c r="I484" s="204">
        <f t="shared" si="26"/>
        <v>54499759</v>
      </c>
      <c r="J484" s="204">
        <f t="shared" si="26"/>
        <v>36934358</v>
      </c>
      <c r="K484" s="204">
        <f t="shared" si="26"/>
        <v>17565401</v>
      </c>
      <c r="L484" s="977"/>
    </row>
    <row r="485" spans="1:12" hidden="1">
      <c r="A485" s="954">
        <v>39</v>
      </c>
      <c r="B485" s="963"/>
      <c r="C485" s="963" t="s">
        <v>286</v>
      </c>
      <c r="D485" s="960" t="s">
        <v>293</v>
      </c>
      <c r="E485" s="954" t="s">
        <v>288</v>
      </c>
      <c r="F485" s="201" t="s">
        <v>0</v>
      </c>
      <c r="G485" s="199">
        <v>7697280</v>
      </c>
      <c r="H485" s="200">
        <v>3704258</v>
      </c>
      <c r="I485" s="199">
        <f>J485+K485</f>
        <v>3993022</v>
      </c>
      <c r="J485" s="199">
        <v>3993022</v>
      </c>
      <c r="K485" s="199">
        <v>0</v>
      </c>
      <c r="L485" s="960" t="s">
        <v>283</v>
      </c>
    </row>
    <row r="486" spans="1:12" hidden="1">
      <c r="A486" s="955"/>
      <c r="B486" s="964"/>
      <c r="C486" s="964"/>
      <c r="D486" s="961"/>
      <c r="E486" s="955"/>
      <c r="F486" s="201" t="s">
        <v>1</v>
      </c>
      <c r="G486" s="199"/>
      <c r="H486" s="200"/>
      <c r="I486" s="199">
        <f>J486+K486</f>
        <v>0</v>
      </c>
      <c r="J486" s="199"/>
      <c r="K486" s="199"/>
      <c r="L486" s="961"/>
    </row>
    <row r="487" spans="1:12" hidden="1">
      <c r="A487" s="956"/>
      <c r="B487" s="965"/>
      <c r="C487" s="965"/>
      <c r="D487" s="962"/>
      <c r="E487" s="956"/>
      <c r="F487" s="201" t="s">
        <v>2</v>
      </c>
      <c r="G487" s="199">
        <f>G485+G486</f>
        <v>7697280</v>
      </c>
      <c r="H487" s="199">
        <f>H485+H486</f>
        <v>3704258</v>
      </c>
      <c r="I487" s="199">
        <f>I485+I486</f>
        <v>3993022</v>
      </c>
      <c r="J487" s="199">
        <f>J485+J486</f>
        <v>3993022</v>
      </c>
      <c r="K487" s="199">
        <f>K485+K486</f>
        <v>0</v>
      </c>
      <c r="L487" s="962"/>
    </row>
    <row r="488" spans="1:12" ht="11.25" customHeight="1">
      <c r="A488" s="954">
        <v>10</v>
      </c>
      <c r="B488" s="963"/>
      <c r="C488" s="963" t="s">
        <v>286</v>
      </c>
      <c r="D488" s="960" t="s">
        <v>292</v>
      </c>
      <c r="E488" s="954" t="s">
        <v>291</v>
      </c>
      <c r="F488" s="201" t="s">
        <v>0</v>
      </c>
      <c r="G488" s="199">
        <f>101787777+12428963</f>
        <v>114216740</v>
      </c>
      <c r="H488" s="200">
        <f>13846012-13399042</f>
        <v>446970</v>
      </c>
      <c r="I488" s="199">
        <f>J488+K488</f>
        <v>34723472</v>
      </c>
      <c r="J488" s="199">
        <v>17158071</v>
      </c>
      <c r="K488" s="199">
        <f>15430851+2134550</f>
        <v>17565401</v>
      </c>
      <c r="L488" s="960" t="s">
        <v>290</v>
      </c>
    </row>
    <row r="489" spans="1:12" ht="11.25" customHeight="1">
      <c r="A489" s="955"/>
      <c r="B489" s="964"/>
      <c r="C489" s="964"/>
      <c r="D489" s="961"/>
      <c r="E489" s="955"/>
      <c r="F489" s="201" t="s">
        <v>1</v>
      </c>
      <c r="G489" s="199"/>
      <c r="H489" s="200">
        <v>-46822</v>
      </c>
      <c r="I489" s="199">
        <f>J489+K489</f>
        <v>46822</v>
      </c>
      <c r="J489" s="199">
        <v>46822</v>
      </c>
      <c r="K489" s="199"/>
      <c r="L489" s="961"/>
    </row>
    <row r="490" spans="1:12" ht="11.25" customHeight="1">
      <c r="A490" s="956"/>
      <c r="B490" s="965"/>
      <c r="C490" s="965"/>
      <c r="D490" s="962"/>
      <c r="E490" s="956"/>
      <c r="F490" s="201" t="s">
        <v>2</v>
      </c>
      <c r="G490" s="199">
        <f>G488+G489</f>
        <v>114216740</v>
      </c>
      <c r="H490" s="199">
        <f>H488+H489</f>
        <v>400148</v>
      </c>
      <c r="I490" s="199">
        <f>I488+I489</f>
        <v>34770294</v>
      </c>
      <c r="J490" s="199">
        <f>J488+J489</f>
        <v>17204893</v>
      </c>
      <c r="K490" s="199">
        <f>K488+K489</f>
        <v>17565401</v>
      </c>
      <c r="L490" s="962"/>
    </row>
    <row r="491" spans="1:12" ht="20.25" customHeight="1">
      <c r="A491" s="954">
        <v>11</v>
      </c>
      <c r="B491" s="963"/>
      <c r="C491" s="963" t="s">
        <v>286</v>
      </c>
      <c r="D491" s="960" t="s">
        <v>289</v>
      </c>
      <c r="E491" s="954" t="s">
        <v>288</v>
      </c>
      <c r="F491" s="201" t="s">
        <v>0</v>
      </c>
      <c r="G491" s="199">
        <v>7981458</v>
      </c>
      <c r="H491" s="200">
        <v>7468817</v>
      </c>
      <c r="I491" s="199">
        <f>J491+K491</f>
        <v>512641</v>
      </c>
      <c r="J491" s="199">
        <v>512641</v>
      </c>
      <c r="K491" s="199">
        <v>0</v>
      </c>
      <c r="L491" s="960" t="s">
        <v>283</v>
      </c>
    </row>
    <row r="492" spans="1:12" ht="20.25" customHeight="1">
      <c r="A492" s="955"/>
      <c r="B492" s="964"/>
      <c r="C492" s="964"/>
      <c r="D492" s="961"/>
      <c r="E492" s="955"/>
      <c r="F492" s="201" t="s">
        <v>1</v>
      </c>
      <c r="G492" s="199">
        <v>552759</v>
      </c>
      <c r="H492" s="200"/>
      <c r="I492" s="199">
        <f>J492+K492</f>
        <v>552759</v>
      </c>
      <c r="J492" s="199">
        <v>552759</v>
      </c>
      <c r="K492" s="199"/>
      <c r="L492" s="961"/>
    </row>
    <row r="493" spans="1:12" ht="25.5" customHeight="1">
      <c r="A493" s="956"/>
      <c r="B493" s="965"/>
      <c r="C493" s="965"/>
      <c r="D493" s="962"/>
      <c r="E493" s="956"/>
      <c r="F493" s="201" t="s">
        <v>2</v>
      </c>
      <c r="G493" s="199">
        <f>G491+G492</f>
        <v>8534217</v>
      </c>
      <c r="H493" s="199">
        <f>H491+H492</f>
        <v>7468817</v>
      </c>
      <c r="I493" s="199">
        <f>I491+I492</f>
        <v>1065400</v>
      </c>
      <c r="J493" s="199">
        <f>J491+J492</f>
        <v>1065400</v>
      </c>
      <c r="K493" s="199">
        <f>K491+K492</f>
        <v>0</v>
      </c>
      <c r="L493" s="962"/>
    </row>
    <row r="494" spans="1:12">
      <c r="A494" s="954">
        <v>12</v>
      </c>
      <c r="B494" s="963"/>
      <c r="C494" s="963" t="s">
        <v>286</v>
      </c>
      <c r="D494" s="960" t="s">
        <v>287</v>
      </c>
      <c r="E494" s="954" t="s">
        <v>278</v>
      </c>
      <c r="F494" s="201" t="s">
        <v>0</v>
      </c>
      <c r="G494" s="199">
        <v>103917</v>
      </c>
      <c r="H494" s="200">
        <v>29250</v>
      </c>
      <c r="I494" s="199">
        <f>J494+K494</f>
        <v>74667</v>
      </c>
      <c r="J494" s="199">
        <v>74667</v>
      </c>
      <c r="K494" s="199">
        <v>0</v>
      </c>
      <c r="L494" s="960" t="s">
        <v>283</v>
      </c>
    </row>
    <row r="495" spans="1:12">
      <c r="A495" s="955"/>
      <c r="B495" s="964"/>
      <c r="C495" s="964"/>
      <c r="D495" s="961"/>
      <c r="E495" s="955"/>
      <c r="F495" s="201" t="s">
        <v>1</v>
      </c>
      <c r="G495" s="199">
        <v>14583</v>
      </c>
      <c r="H495" s="200">
        <v>-15750</v>
      </c>
      <c r="I495" s="199">
        <f>J495+K495</f>
        <v>30333</v>
      </c>
      <c r="J495" s="199">
        <v>30333</v>
      </c>
      <c r="K495" s="199"/>
      <c r="L495" s="961"/>
    </row>
    <row r="496" spans="1:12">
      <c r="A496" s="956"/>
      <c r="B496" s="965"/>
      <c r="C496" s="965"/>
      <c r="D496" s="962"/>
      <c r="E496" s="956"/>
      <c r="F496" s="201" t="s">
        <v>2</v>
      </c>
      <c r="G496" s="199">
        <f>G494+G495</f>
        <v>118500</v>
      </c>
      <c r="H496" s="199">
        <f>H494+H495</f>
        <v>13500</v>
      </c>
      <c r="I496" s="199">
        <f>I494+I495</f>
        <v>105000</v>
      </c>
      <c r="J496" s="199">
        <f>J494+J495</f>
        <v>105000</v>
      </c>
      <c r="K496" s="199">
        <f>K494+K495</f>
        <v>0</v>
      </c>
      <c r="L496" s="962"/>
    </row>
    <row r="497" spans="1:12" hidden="1">
      <c r="A497" s="954">
        <v>43</v>
      </c>
      <c r="B497" s="963"/>
      <c r="C497" s="963" t="s">
        <v>286</v>
      </c>
      <c r="D497" s="960" t="s">
        <v>285</v>
      </c>
      <c r="E497" s="954" t="s">
        <v>284</v>
      </c>
      <c r="F497" s="201" t="s">
        <v>0</v>
      </c>
      <c r="G497" s="199">
        <v>6253645</v>
      </c>
      <c r="H497" s="200">
        <v>3468433</v>
      </c>
      <c r="I497" s="199">
        <f>J497+K497</f>
        <v>2785212</v>
      </c>
      <c r="J497" s="199">
        <v>2785212</v>
      </c>
      <c r="K497" s="199">
        <v>0</v>
      </c>
      <c r="L497" s="960" t="s">
        <v>283</v>
      </c>
    </row>
    <row r="498" spans="1:12" hidden="1">
      <c r="A498" s="955"/>
      <c r="B498" s="964"/>
      <c r="C498" s="964"/>
      <c r="D498" s="961"/>
      <c r="E498" s="955"/>
      <c r="F498" s="201" t="s">
        <v>1</v>
      </c>
      <c r="G498" s="199"/>
      <c r="H498" s="200"/>
      <c r="I498" s="199">
        <f>J498+K498</f>
        <v>0</v>
      </c>
      <c r="J498" s="199"/>
      <c r="K498" s="199"/>
      <c r="L498" s="961"/>
    </row>
    <row r="499" spans="1:12" hidden="1">
      <c r="A499" s="956"/>
      <c r="B499" s="965"/>
      <c r="C499" s="965"/>
      <c r="D499" s="962"/>
      <c r="E499" s="956"/>
      <c r="F499" s="201" t="s">
        <v>2</v>
      </c>
      <c r="G499" s="199">
        <f>G497+G498</f>
        <v>6253645</v>
      </c>
      <c r="H499" s="199">
        <f>H497+H498</f>
        <v>3468433</v>
      </c>
      <c r="I499" s="199">
        <f>I497+I498</f>
        <v>2785212</v>
      </c>
      <c r="J499" s="199">
        <f>J497+J498</f>
        <v>2785212</v>
      </c>
      <c r="K499" s="199">
        <f>K497+K498</f>
        <v>0</v>
      </c>
      <c r="L499" s="962"/>
    </row>
    <row r="500" spans="1:12" hidden="1">
      <c r="A500" s="954">
        <v>44</v>
      </c>
      <c r="B500" s="963"/>
      <c r="C500" s="963" t="s">
        <v>282</v>
      </c>
      <c r="D500" s="960" t="s">
        <v>281</v>
      </c>
      <c r="E500" s="954" t="s">
        <v>271</v>
      </c>
      <c r="F500" s="201" t="s">
        <v>0</v>
      </c>
      <c r="G500" s="199">
        <v>79565840</v>
      </c>
      <c r="H500" s="200">
        <v>0</v>
      </c>
      <c r="I500" s="199">
        <f>J500+K500</f>
        <v>352794</v>
      </c>
      <c r="J500" s="199">
        <v>352794</v>
      </c>
      <c r="K500" s="199">
        <v>0</v>
      </c>
      <c r="L500" s="960" t="s">
        <v>280</v>
      </c>
    </row>
    <row r="501" spans="1:12" hidden="1">
      <c r="A501" s="955"/>
      <c r="B501" s="964"/>
      <c r="C501" s="964"/>
      <c r="D501" s="961"/>
      <c r="E501" s="955"/>
      <c r="F501" s="201" t="s">
        <v>1</v>
      </c>
      <c r="G501" s="199"/>
      <c r="H501" s="200"/>
      <c r="I501" s="199">
        <f>J501+K501</f>
        <v>0</v>
      </c>
      <c r="J501" s="199"/>
      <c r="K501" s="199"/>
      <c r="L501" s="961"/>
    </row>
    <row r="502" spans="1:12" hidden="1">
      <c r="A502" s="956"/>
      <c r="B502" s="965"/>
      <c r="C502" s="965"/>
      <c r="D502" s="962"/>
      <c r="E502" s="956"/>
      <c r="F502" s="201" t="s">
        <v>2</v>
      </c>
      <c r="G502" s="199">
        <f>G500+G501</f>
        <v>79565840</v>
      </c>
      <c r="H502" s="199">
        <f>H500+H501</f>
        <v>0</v>
      </c>
      <c r="I502" s="199">
        <f>I500+I501</f>
        <v>352794</v>
      </c>
      <c r="J502" s="199">
        <f>J500+J501</f>
        <v>352794</v>
      </c>
      <c r="K502" s="199">
        <f>K500+K501</f>
        <v>0</v>
      </c>
      <c r="L502" s="962"/>
    </row>
    <row r="503" spans="1:12" hidden="1">
      <c r="A503" s="954">
        <v>45</v>
      </c>
      <c r="B503" s="963"/>
      <c r="C503" s="963" t="s">
        <v>273</v>
      </c>
      <c r="D503" s="960" t="s">
        <v>279</v>
      </c>
      <c r="E503" s="954" t="s">
        <v>278</v>
      </c>
      <c r="F503" s="201" t="s">
        <v>0</v>
      </c>
      <c r="G503" s="199">
        <v>1497793</v>
      </c>
      <c r="H503" s="200">
        <v>35950</v>
      </c>
      <c r="I503" s="199">
        <f>J503+K503</f>
        <v>1461843</v>
      </c>
      <c r="J503" s="199">
        <v>1461843</v>
      </c>
      <c r="K503" s="199">
        <v>0</v>
      </c>
      <c r="L503" s="960" t="s">
        <v>277</v>
      </c>
    </row>
    <row r="504" spans="1:12" hidden="1">
      <c r="A504" s="955"/>
      <c r="B504" s="964"/>
      <c r="C504" s="964"/>
      <c r="D504" s="961"/>
      <c r="E504" s="955"/>
      <c r="F504" s="201" t="s">
        <v>1</v>
      </c>
      <c r="G504" s="199"/>
      <c r="H504" s="200"/>
      <c r="I504" s="199">
        <f>J504+K504</f>
        <v>0</v>
      </c>
      <c r="J504" s="199"/>
      <c r="K504" s="199"/>
      <c r="L504" s="961"/>
    </row>
    <row r="505" spans="1:12" hidden="1">
      <c r="A505" s="956"/>
      <c r="B505" s="965"/>
      <c r="C505" s="965"/>
      <c r="D505" s="962"/>
      <c r="E505" s="956"/>
      <c r="F505" s="201" t="s">
        <v>2</v>
      </c>
      <c r="G505" s="199">
        <f>G503+G504</f>
        <v>1497793</v>
      </c>
      <c r="H505" s="199">
        <f>H503+H504</f>
        <v>35950</v>
      </c>
      <c r="I505" s="199">
        <f>I503+I504</f>
        <v>1461843</v>
      </c>
      <c r="J505" s="199">
        <f>J503+J504</f>
        <v>1461843</v>
      </c>
      <c r="K505" s="199">
        <f>K503+K504</f>
        <v>0</v>
      </c>
      <c r="L505" s="962"/>
    </row>
    <row r="506" spans="1:12" ht="23.25" customHeight="1">
      <c r="A506" s="954">
        <v>13</v>
      </c>
      <c r="B506" s="963"/>
      <c r="C506" s="963" t="s">
        <v>273</v>
      </c>
      <c r="D506" s="960" t="s">
        <v>276</v>
      </c>
      <c r="E506" s="954" t="s">
        <v>264</v>
      </c>
      <c r="F506" s="201" t="s">
        <v>0</v>
      </c>
      <c r="G506" s="199">
        <v>697757</v>
      </c>
      <c r="H506" s="200">
        <v>51950</v>
      </c>
      <c r="I506" s="199">
        <f>J506+K506</f>
        <v>645807</v>
      </c>
      <c r="J506" s="199">
        <v>645807</v>
      </c>
      <c r="K506" s="199">
        <v>0</v>
      </c>
      <c r="L506" s="960" t="s">
        <v>274</v>
      </c>
    </row>
    <row r="507" spans="1:12" ht="23.25" customHeight="1">
      <c r="A507" s="955"/>
      <c r="B507" s="964"/>
      <c r="C507" s="964"/>
      <c r="D507" s="961"/>
      <c r="E507" s="955"/>
      <c r="F507" s="201" t="s">
        <v>1</v>
      </c>
      <c r="G507" s="199">
        <v>146579</v>
      </c>
      <c r="H507" s="200"/>
      <c r="I507" s="199">
        <f>J507+K507</f>
        <v>146579</v>
      </c>
      <c r="J507" s="199">
        <v>146579</v>
      </c>
      <c r="K507" s="199"/>
      <c r="L507" s="961"/>
    </row>
    <row r="508" spans="1:12" ht="23.25" customHeight="1">
      <c r="A508" s="956"/>
      <c r="B508" s="965"/>
      <c r="C508" s="965"/>
      <c r="D508" s="962"/>
      <c r="E508" s="956"/>
      <c r="F508" s="201" t="s">
        <v>2</v>
      </c>
      <c r="G508" s="199">
        <f>G506+G507</f>
        <v>844336</v>
      </c>
      <c r="H508" s="199">
        <f>H506+H507</f>
        <v>51950</v>
      </c>
      <c r="I508" s="199">
        <f>I506+I507</f>
        <v>792386</v>
      </c>
      <c r="J508" s="199">
        <f>J506+J507</f>
        <v>792386</v>
      </c>
      <c r="K508" s="199">
        <f>K506+K507</f>
        <v>0</v>
      </c>
      <c r="L508" s="962"/>
    </row>
    <row r="509" spans="1:12">
      <c r="A509" s="954">
        <v>14</v>
      </c>
      <c r="B509" s="963"/>
      <c r="C509" s="963" t="s">
        <v>273</v>
      </c>
      <c r="D509" s="960" t="s">
        <v>275</v>
      </c>
      <c r="E509" s="954" t="s">
        <v>260</v>
      </c>
      <c r="F509" s="201" t="s">
        <v>0</v>
      </c>
      <c r="G509" s="199">
        <v>0</v>
      </c>
      <c r="H509" s="200">
        <v>0</v>
      </c>
      <c r="I509" s="199">
        <v>0</v>
      </c>
      <c r="J509" s="199">
        <v>0</v>
      </c>
      <c r="K509" s="199">
        <v>0</v>
      </c>
      <c r="L509" s="960" t="s">
        <v>274</v>
      </c>
    </row>
    <row r="510" spans="1:12">
      <c r="A510" s="955"/>
      <c r="B510" s="964"/>
      <c r="C510" s="964"/>
      <c r="D510" s="961"/>
      <c r="E510" s="955"/>
      <c r="F510" s="201" t="s">
        <v>1</v>
      </c>
      <c r="G510" s="199">
        <v>420958</v>
      </c>
      <c r="H510" s="200"/>
      <c r="I510" s="199">
        <f>J510+K510</f>
        <v>95100</v>
      </c>
      <c r="J510" s="199">
        <v>95100</v>
      </c>
      <c r="K510" s="199"/>
      <c r="L510" s="961"/>
    </row>
    <row r="511" spans="1:12">
      <c r="A511" s="956"/>
      <c r="B511" s="965"/>
      <c r="C511" s="965"/>
      <c r="D511" s="962"/>
      <c r="E511" s="956"/>
      <c r="F511" s="201" t="s">
        <v>2</v>
      </c>
      <c r="G511" s="199">
        <f>G509+G510</f>
        <v>420958</v>
      </c>
      <c r="H511" s="199">
        <f>H509+H510</f>
        <v>0</v>
      </c>
      <c r="I511" s="199">
        <f>I509+I510</f>
        <v>95100</v>
      </c>
      <c r="J511" s="199">
        <f>J509+J510</f>
        <v>95100</v>
      </c>
      <c r="K511" s="199">
        <f>K509+K510</f>
        <v>0</v>
      </c>
      <c r="L511" s="962"/>
    </row>
    <row r="512" spans="1:12">
      <c r="A512" s="954">
        <v>15</v>
      </c>
      <c r="B512" s="963"/>
      <c r="C512" s="963" t="s">
        <v>273</v>
      </c>
      <c r="D512" s="960" t="s">
        <v>272</v>
      </c>
      <c r="E512" s="954" t="s">
        <v>271</v>
      </c>
      <c r="F512" s="201" t="s">
        <v>0</v>
      </c>
      <c r="G512" s="199">
        <v>0</v>
      </c>
      <c r="H512" s="200">
        <v>0</v>
      </c>
      <c r="I512" s="199">
        <v>0</v>
      </c>
      <c r="J512" s="199">
        <v>0</v>
      </c>
      <c r="K512" s="199">
        <v>0</v>
      </c>
      <c r="L512" s="960" t="s">
        <v>270</v>
      </c>
    </row>
    <row r="513" spans="1:12">
      <c r="A513" s="955"/>
      <c r="B513" s="964"/>
      <c r="C513" s="964"/>
      <c r="D513" s="961"/>
      <c r="E513" s="955"/>
      <c r="F513" s="201" t="s">
        <v>1</v>
      </c>
      <c r="G513" s="199">
        <v>6722419</v>
      </c>
      <c r="H513" s="200"/>
      <c r="I513" s="199">
        <f>J513+K513</f>
        <v>27988</v>
      </c>
      <c r="J513" s="199">
        <v>27988</v>
      </c>
      <c r="K513" s="199"/>
      <c r="L513" s="961"/>
    </row>
    <row r="514" spans="1:12">
      <c r="A514" s="956"/>
      <c r="B514" s="965"/>
      <c r="C514" s="965"/>
      <c r="D514" s="962"/>
      <c r="E514" s="956"/>
      <c r="F514" s="201" t="s">
        <v>2</v>
      </c>
      <c r="G514" s="199">
        <f>G512+G513</f>
        <v>6722419</v>
      </c>
      <c r="H514" s="199">
        <f>H512+H513</f>
        <v>0</v>
      </c>
      <c r="I514" s="199">
        <f>I512+I513</f>
        <v>27988</v>
      </c>
      <c r="J514" s="199">
        <f>J512+J513</f>
        <v>27988</v>
      </c>
      <c r="K514" s="199">
        <f>K512+K513</f>
        <v>0</v>
      </c>
      <c r="L514" s="962"/>
    </row>
    <row r="515" spans="1:12" hidden="1">
      <c r="A515" s="954">
        <v>18</v>
      </c>
      <c r="B515" s="963"/>
      <c r="C515" s="963" t="s">
        <v>269</v>
      </c>
      <c r="D515" s="960" t="s">
        <v>268</v>
      </c>
      <c r="E515" s="954" t="s">
        <v>267</v>
      </c>
      <c r="F515" s="201" t="s">
        <v>0</v>
      </c>
      <c r="G515" s="199">
        <v>31048802</v>
      </c>
      <c r="H515" s="200">
        <v>88000</v>
      </c>
      <c r="I515" s="199">
        <f>J515+K515</f>
        <v>8714306</v>
      </c>
      <c r="J515" s="199">
        <v>8714306</v>
      </c>
      <c r="K515" s="199">
        <v>0</v>
      </c>
      <c r="L515" s="960" t="s">
        <v>266</v>
      </c>
    </row>
    <row r="516" spans="1:12" hidden="1">
      <c r="A516" s="955"/>
      <c r="B516" s="964"/>
      <c r="C516" s="964"/>
      <c r="D516" s="961"/>
      <c r="E516" s="955"/>
      <c r="F516" s="201" t="s">
        <v>1</v>
      </c>
      <c r="G516" s="199"/>
      <c r="H516" s="200"/>
      <c r="I516" s="199">
        <f>J516+K516</f>
        <v>0</v>
      </c>
      <c r="J516" s="199"/>
      <c r="K516" s="199"/>
      <c r="L516" s="961"/>
    </row>
    <row r="517" spans="1:12" hidden="1">
      <c r="A517" s="956"/>
      <c r="B517" s="965"/>
      <c r="C517" s="965"/>
      <c r="D517" s="962"/>
      <c r="E517" s="956"/>
      <c r="F517" s="201" t="s">
        <v>2</v>
      </c>
      <c r="G517" s="199">
        <f>G515+G516</f>
        <v>31048802</v>
      </c>
      <c r="H517" s="199">
        <f>H515+H516</f>
        <v>88000</v>
      </c>
      <c r="I517" s="199">
        <f>I515+I516</f>
        <v>8714306</v>
      </c>
      <c r="J517" s="199">
        <f>J515+J516</f>
        <v>8714306</v>
      </c>
      <c r="K517" s="199">
        <f>K515+K516</f>
        <v>0</v>
      </c>
      <c r="L517" s="962"/>
    </row>
    <row r="518" spans="1:12" hidden="1">
      <c r="A518" s="954">
        <v>48</v>
      </c>
      <c r="B518" s="963"/>
      <c r="C518" s="963" t="s">
        <v>262</v>
      </c>
      <c r="D518" s="960" t="s">
        <v>265</v>
      </c>
      <c r="E518" s="954" t="s">
        <v>264</v>
      </c>
      <c r="F518" s="201" t="s">
        <v>0</v>
      </c>
      <c r="G518" s="199">
        <v>343308</v>
      </c>
      <c r="H518" s="200">
        <v>66894</v>
      </c>
      <c r="I518" s="199">
        <f>J518+K518</f>
        <v>276414</v>
      </c>
      <c r="J518" s="199">
        <v>276414</v>
      </c>
      <c r="K518" s="199">
        <v>0</v>
      </c>
      <c r="L518" s="960" t="s">
        <v>263</v>
      </c>
    </row>
    <row r="519" spans="1:12" hidden="1">
      <c r="A519" s="955"/>
      <c r="B519" s="964"/>
      <c r="C519" s="964"/>
      <c r="D519" s="961"/>
      <c r="E519" s="955"/>
      <c r="F519" s="201" t="s">
        <v>1</v>
      </c>
      <c r="G519" s="199"/>
      <c r="H519" s="200"/>
      <c r="I519" s="199">
        <f>J519+K519</f>
        <v>0</v>
      </c>
      <c r="J519" s="199"/>
      <c r="K519" s="199"/>
      <c r="L519" s="961"/>
    </row>
    <row r="520" spans="1:12" hidden="1">
      <c r="A520" s="956"/>
      <c r="B520" s="965"/>
      <c r="C520" s="965"/>
      <c r="D520" s="962"/>
      <c r="E520" s="956"/>
      <c r="F520" s="201" t="s">
        <v>2</v>
      </c>
      <c r="G520" s="199">
        <f>G518+G519</f>
        <v>343308</v>
      </c>
      <c r="H520" s="199">
        <f>H518+H519</f>
        <v>66894</v>
      </c>
      <c r="I520" s="199">
        <f>I518+I519</f>
        <v>276414</v>
      </c>
      <c r="J520" s="199">
        <f>J518+J519</f>
        <v>276414</v>
      </c>
      <c r="K520" s="199">
        <f>K518+K519</f>
        <v>0</v>
      </c>
      <c r="L520" s="962"/>
    </row>
    <row r="521" spans="1:12" hidden="1">
      <c r="A521" s="954">
        <v>49</v>
      </c>
      <c r="B521" s="963"/>
      <c r="C521" s="963" t="s">
        <v>262</v>
      </c>
      <c r="D521" s="960" t="s">
        <v>261</v>
      </c>
      <c r="E521" s="954" t="s">
        <v>260</v>
      </c>
      <c r="F521" s="201" t="s">
        <v>0</v>
      </c>
      <c r="G521" s="199">
        <v>250000</v>
      </c>
      <c r="H521" s="200">
        <v>0</v>
      </c>
      <c r="I521" s="199">
        <f>J521+K521</f>
        <v>60000</v>
      </c>
      <c r="J521" s="199">
        <v>60000</v>
      </c>
      <c r="K521" s="199">
        <v>0</v>
      </c>
      <c r="L521" s="960" t="s">
        <v>259</v>
      </c>
    </row>
    <row r="522" spans="1:12" hidden="1">
      <c r="A522" s="955"/>
      <c r="B522" s="964"/>
      <c r="C522" s="964"/>
      <c r="D522" s="961"/>
      <c r="E522" s="955"/>
      <c r="F522" s="201" t="s">
        <v>1</v>
      </c>
      <c r="G522" s="199"/>
      <c r="H522" s="200"/>
      <c r="I522" s="199">
        <f>J522+K522</f>
        <v>0</v>
      </c>
      <c r="J522" s="199"/>
      <c r="K522" s="199"/>
      <c r="L522" s="961"/>
    </row>
    <row r="523" spans="1:12" hidden="1">
      <c r="A523" s="956"/>
      <c r="B523" s="965"/>
      <c r="C523" s="965"/>
      <c r="D523" s="962"/>
      <c r="E523" s="956"/>
      <c r="F523" s="201" t="s">
        <v>2</v>
      </c>
      <c r="G523" s="199">
        <f>G521+G522</f>
        <v>250000</v>
      </c>
      <c r="H523" s="199">
        <f>H521+H522</f>
        <v>0</v>
      </c>
      <c r="I523" s="199">
        <f>I521+I522</f>
        <v>60000</v>
      </c>
      <c r="J523" s="199">
        <f>J521+J522</f>
        <v>60000</v>
      </c>
      <c r="K523" s="199">
        <f>K521+K522</f>
        <v>0</v>
      </c>
      <c r="L523" s="962"/>
    </row>
    <row r="524" spans="1:12" hidden="1">
      <c r="A524" s="975"/>
      <c r="B524" s="978" t="s">
        <v>27</v>
      </c>
      <c r="C524" s="978"/>
      <c r="D524" s="1004" t="s">
        <v>69</v>
      </c>
      <c r="E524" s="975" t="s">
        <v>244</v>
      </c>
      <c r="F524" s="196" t="s">
        <v>0</v>
      </c>
      <c r="G524" s="204">
        <f t="shared" ref="G524:K525" si="27">G527+G530</f>
        <v>26400</v>
      </c>
      <c r="H524" s="204">
        <f t="shared" si="27"/>
        <v>0</v>
      </c>
      <c r="I524" s="204">
        <f t="shared" si="27"/>
        <v>26400</v>
      </c>
      <c r="J524" s="204">
        <f t="shared" si="27"/>
        <v>0</v>
      </c>
      <c r="K524" s="204">
        <f t="shared" si="27"/>
        <v>26400</v>
      </c>
      <c r="L524" s="975" t="s">
        <v>244</v>
      </c>
    </row>
    <row r="525" spans="1:12" hidden="1">
      <c r="A525" s="976"/>
      <c r="B525" s="979"/>
      <c r="C525" s="979"/>
      <c r="D525" s="1005"/>
      <c r="E525" s="976"/>
      <c r="F525" s="196" t="s">
        <v>1</v>
      </c>
      <c r="G525" s="204">
        <f t="shared" si="27"/>
        <v>0</v>
      </c>
      <c r="H525" s="204">
        <f t="shared" si="27"/>
        <v>0</v>
      </c>
      <c r="I525" s="204">
        <f t="shared" si="27"/>
        <v>0</v>
      </c>
      <c r="J525" s="204">
        <f t="shared" si="27"/>
        <v>0</v>
      </c>
      <c r="K525" s="204">
        <f t="shared" si="27"/>
        <v>0</v>
      </c>
      <c r="L525" s="976"/>
    </row>
    <row r="526" spans="1:12" hidden="1">
      <c r="A526" s="977"/>
      <c r="B526" s="980"/>
      <c r="C526" s="980"/>
      <c r="D526" s="1006"/>
      <c r="E526" s="977"/>
      <c r="F526" s="196" t="s">
        <v>2</v>
      </c>
      <c r="G526" s="204">
        <f>G524+G525</f>
        <v>26400</v>
      </c>
      <c r="H526" s="204">
        <f>H524+H525</f>
        <v>0</v>
      </c>
      <c r="I526" s="204">
        <f>I524+I525</f>
        <v>26400</v>
      </c>
      <c r="J526" s="204">
        <f>J524+J525</f>
        <v>0</v>
      </c>
      <c r="K526" s="204">
        <f>K524+K525</f>
        <v>26400</v>
      </c>
      <c r="L526" s="977"/>
    </row>
    <row r="527" spans="1:12" hidden="1">
      <c r="A527" s="954">
        <v>19</v>
      </c>
      <c r="B527" s="963"/>
      <c r="C527" s="963" t="s">
        <v>257</v>
      </c>
      <c r="D527" s="960" t="s">
        <v>256</v>
      </c>
      <c r="E527" s="954" t="s">
        <v>255</v>
      </c>
      <c r="F527" s="201" t="s">
        <v>0</v>
      </c>
      <c r="G527" s="199">
        <v>13400</v>
      </c>
      <c r="H527" s="200">
        <v>0</v>
      </c>
      <c r="I527" s="199">
        <f>J527+K527</f>
        <v>13400</v>
      </c>
      <c r="J527" s="199">
        <v>0</v>
      </c>
      <c r="K527" s="199">
        <v>13400</v>
      </c>
      <c r="L527" s="960" t="s">
        <v>258</v>
      </c>
    </row>
    <row r="528" spans="1:12" hidden="1">
      <c r="A528" s="955"/>
      <c r="B528" s="964"/>
      <c r="C528" s="964"/>
      <c r="D528" s="961"/>
      <c r="E528" s="955"/>
      <c r="F528" s="201" t="s">
        <v>1</v>
      </c>
      <c r="G528" s="199"/>
      <c r="H528" s="200"/>
      <c r="I528" s="199">
        <f>J528+K528</f>
        <v>0</v>
      </c>
      <c r="J528" s="199"/>
      <c r="K528" s="199"/>
      <c r="L528" s="961"/>
    </row>
    <row r="529" spans="1:12" hidden="1">
      <c r="A529" s="956"/>
      <c r="B529" s="965"/>
      <c r="C529" s="965"/>
      <c r="D529" s="962"/>
      <c r="E529" s="956"/>
      <c r="F529" s="201" t="s">
        <v>2</v>
      </c>
      <c r="G529" s="199">
        <f>G527+G528</f>
        <v>13400</v>
      </c>
      <c r="H529" s="199">
        <f>H527+H528</f>
        <v>0</v>
      </c>
      <c r="I529" s="199">
        <f>I527+I528</f>
        <v>13400</v>
      </c>
      <c r="J529" s="199">
        <f>J527+J528</f>
        <v>0</v>
      </c>
      <c r="K529" s="199">
        <f>K527+K528</f>
        <v>13400</v>
      </c>
      <c r="L529" s="962"/>
    </row>
    <row r="530" spans="1:12" hidden="1">
      <c r="A530" s="954">
        <v>20</v>
      </c>
      <c r="B530" s="963"/>
      <c r="C530" s="963" t="s">
        <v>257</v>
      </c>
      <c r="D530" s="960" t="s">
        <v>256</v>
      </c>
      <c r="E530" s="954" t="s">
        <v>255</v>
      </c>
      <c r="F530" s="201" t="s">
        <v>0</v>
      </c>
      <c r="G530" s="199">
        <v>13000</v>
      </c>
      <c r="H530" s="200">
        <v>0</v>
      </c>
      <c r="I530" s="199">
        <f>J530+K530</f>
        <v>13000</v>
      </c>
      <c r="J530" s="199">
        <v>0</v>
      </c>
      <c r="K530" s="199">
        <v>13000</v>
      </c>
      <c r="L530" s="960" t="s">
        <v>254</v>
      </c>
    </row>
    <row r="531" spans="1:12" hidden="1">
      <c r="A531" s="955"/>
      <c r="B531" s="964"/>
      <c r="C531" s="964"/>
      <c r="D531" s="961"/>
      <c r="E531" s="955"/>
      <c r="F531" s="201" t="s">
        <v>1</v>
      </c>
      <c r="G531" s="199"/>
      <c r="H531" s="200"/>
      <c r="I531" s="199">
        <f>J531+K531</f>
        <v>0</v>
      </c>
      <c r="J531" s="199"/>
      <c r="K531" s="199"/>
      <c r="L531" s="961"/>
    </row>
    <row r="532" spans="1:12" hidden="1">
      <c r="A532" s="956"/>
      <c r="B532" s="965"/>
      <c r="C532" s="965"/>
      <c r="D532" s="962"/>
      <c r="E532" s="956"/>
      <c r="F532" s="201" t="s">
        <v>2</v>
      </c>
      <c r="G532" s="199">
        <f>G530+G531</f>
        <v>13000</v>
      </c>
      <c r="H532" s="199">
        <f>H530+H531</f>
        <v>0</v>
      </c>
      <c r="I532" s="199">
        <f>I530+I531</f>
        <v>13000</v>
      </c>
      <c r="J532" s="199">
        <f>J530+J531</f>
        <v>0</v>
      </c>
      <c r="K532" s="199">
        <f>K530+K531</f>
        <v>13000</v>
      </c>
      <c r="L532" s="962"/>
    </row>
    <row r="533" spans="1:12" ht="9.9499999999999993" customHeight="1">
      <c r="A533" s="201"/>
      <c r="B533" s="203"/>
      <c r="C533" s="203"/>
      <c r="D533" s="202"/>
      <c r="E533" s="201"/>
      <c r="F533" s="201"/>
      <c r="G533" s="199"/>
      <c r="H533" s="200"/>
      <c r="I533" s="199"/>
      <c r="J533" s="199"/>
      <c r="K533" s="199"/>
      <c r="L533" s="198"/>
    </row>
    <row r="534" spans="1:12" ht="15.75">
      <c r="A534" s="989" t="s">
        <v>253</v>
      </c>
      <c r="B534" s="990"/>
      <c r="C534" s="990"/>
      <c r="D534" s="991"/>
      <c r="E534" s="984" t="s">
        <v>244</v>
      </c>
      <c r="F534" s="194" t="s">
        <v>0</v>
      </c>
      <c r="G534" s="197">
        <f t="shared" ref="G534:K535" si="28">G338+G440+G449+G461+G467+G476+G482+G455+G524</f>
        <v>1038846703</v>
      </c>
      <c r="H534" s="197">
        <f t="shared" si="28"/>
        <v>134450790</v>
      </c>
      <c r="I534" s="197">
        <f t="shared" si="28"/>
        <v>170061318</v>
      </c>
      <c r="J534" s="197">
        <f t="shared" si="28"/>
        <v>144231751</v>
      </c>
      <c r="K534" s="197">
        <f t="shared" si="28"/>
        <v>25829567</v>
      </c>
      <c r="L534" s="998" t="s">
        <v>244</v>
      </c>
    </row>
    <row r="535" spans="1:12" ht="15.75">
      <c r="A535" s="992"/>
      <c r="B535" s="993"/>
      <c r="C535" s="993"/>
      <c r="D535" s="994"/>
      <c r="E535" s="985"/>
      <c r="F535" s="194" t="s">
        <v>1</v>
      </c>
      <c r="G535" s="197">
        <f t="shared" si="28"/>
        <v>49118764</v>
      </c>
      <c r="H535" s="197">
        <f t="shared" si="28"/>
        <v>-1496613</v>
      </c>
      <c r="I535" s="197">
        <f t="shared" si="28"/>
        <v>17757588</v>
      </c>
      <c r="J535" s="197">
        <f t="shared" si="28"/>
        <v>17607588</v>
      </c>
      <c r="K535" s="197">
        <f t="shared" si="28"/>
        <v>150000</v>
      </c>
      <c r="L535" s="999"/>
    </row>
    <row r="536" spans="1:12" ht="15.75">
      <c r="A536" s="995"/>
      <c r="B536" s="996"/>
      <c r="C536" s="996"/>
      <c r="D536" s="997"/>
      <c r="E536" s="986"/>
      <c r="F536" s="194" t="s">
        <v>2</v>
      </c>
      <c r="G536" s="197">
        <f>G534+G535</f>
        <v>1087965467</v>
      </c>
      <c r="H536" s="197">
        <f>H534+H535</f>
        <v>132954177</v>
      </c>
      <c r="I536" s="197">
        <f>I534+I535</f>
        <v>187818906</v>
      </c>
      <c r="J536" s="197">
        <f>J534+J535</f>
        <v>161839339</v>
      </c>
      <c r="K536" s="197">
        <f>K534+K535</f>
        <v>25979567</v>
      </c>
      <c r="L536" s="1000"/>
    </row>
    <row r="537" spans="1:12" ht="9.9499999999999993" customHeight="1">
      <c r="A537" s="1014"/>
      <c r="B537" s="1014"/>
      <c r="C537" s="1014"/>
      <c r="D537" s="1014"/>
      <c r="E537" s="1014"/>
      <c r="F537" s="1014"/>
      <c r="G537" s="1014"/>
      <c r="H537" s="1014"/>
      <c r="I537" s="1014"/>
      <c r="J537" s="1014"/>
      <c r="K537" s="1014"/>
      <c r="L537" s="1014"/>
    </row>
    <row r="538" spans="1:12" ht="15.75">
      <c r="A538" s="194" t="s">
        <v>252</v>
      </c>
      <c r="B538" s="987" t="s">
        <v>251</v>
      </c>
      <c r="C538" s="987"/>
      <c r="D538" s="987"/>
      <c r="E538" s="987"/>
      <c r="F538" s="987"/>
      <c r="G538" s="987"/>
      <c r="H538" s="987"/>
      <c r="I538" s="987"/>
      <c r="J538" s="987"/>
      <c r="K538" s="987"/>
      <c r="L538" s="987"/>
    </row>
    <row r="539" spans="1:12" ht="9.9499999999999993" customHeight="1">
      <c r="A539" s="1015"/>
      <c r="B539" s="1015"/>
      <c r="C539" s="1015"/>
      <c r="D539" s="1015"/>
      <c r="E539" s="1015"/>
      <c r="F539" s="1015"/>
      <c r="G539" s="1015"/>
      <c r="H539" s="1015"/>
      <c r="I539" s="1015"/>
      <c r="J539" s="1015"/>
      <c r="K539" s="1015"/>
      <c r="L539" s="1015"/>
    </row>
    <row r="540" spans="1:12">
      <c r="A540" s="975" t="s">
        <v>244</v>
      </c>
      <c r="B540" s="975" t="s">
        <v>244</v>
      </c>
      <c r="C540" s="975" t="s">
        <v>244</v>
      </c>
      <c r="D540" s="975" t="s">
        <v>244</v>
      </c>
      <c r="E540" s="975" t="s">
        <v>244</v>
      </c>
      <c r="F540" s="196" t="s">
        <v>0</v>
      </c>
      <c r="G540" s="975" t="s">
        <v>244</v>
      </c>
      <c r="H540" s="975" t="s">
        <v>244</v>
      </c>
      <c r="I540" s="195">
        <f>J540+K540</f>
        <v>489671672</v>
      </c>
      <c r="J540" s="195">
        <v>89949377</v>
      </c>
      <c r="K540" s="195">
        <v>399722295</v>
      </c>
      <c r="L540" s="975" t="s">
        <v>244</v>
      </c>
    </row>
    <row r="541" spans="1:12">
      <c r="A541" s="976"/>
      <c r="B541" s="976"/>
      <c r="C541" s="976"/>
      <c r="D541" s="976"/>
      <c r="E541" s="976"/>
      <c r="F541" s="196" t="s">
        <v>1</v>
      </c>
      <c r="G541" s="976"/>
      <c r="H541" s="976"/>
      <c r="I541" s="195">
        <f>J541+K541</f>
        <v>-67556375</v>
      </c>
      <c r="J541" s="195">
        <f>4744691-9438976</f>
        <v>-4694285</v>
      </c>
      <c r="K541" s="195">
        <v>-62862090</v>
      </c>
      <c r="L541" s="976"/>
    </row>
    <row r="542" spans="1:12">
      <c r="A542" s="977"/>
      <c r="B542" s="977"/>
      <c r="C542" s="977"/>
      <c r="D542" s="977"/>
      <c r="E542" s="977"/>
      <c r="F542" s="196" t="s">
        <v>2</v>
      </c>
      <c r="G542" s="977"/>
      <c r="H542" s="977"/>
      <c r="I542" s="195">
        <f>I540+I541</f>
        <v>422115297</v>
      </c>
      <c r="J542" s="195">
        <f>J540+J541</f>
        <v>85255092</v>
      </c>
      <c r="K542" s="195">
        <f>K540+K541</f>
        <v>336860205</v>
      </c>
      <c r="L542" s="977"/>
    </row>
    <row r="543" spans="1:12" ht="9.9499999999999993" customHeight="1">
      <c r="A543" s="1014"/>
      <c r="B543" s="1014"/>
      <c r="C543" s="1014"/>
      <c r="D543" s="1014"/>
      <c r="E543" s="1014"/>
      <c r="F543" s="1014"/>
      <c r="G543" s="1014"/>
      <c r="H543" s="1014"/>
      <c r="I543" s="1014"/>
      <c r="J543" s="1014"/>
      <c r="K543" s="1014"/>
      <c r="L543" s="1014"/>
    </row>
    <row r="544" spans="1:12" ht="15.75">
      <c r="A544" s="194" t="s">
        <v>250</v>
      </c>
      <c r="B544" s="987" t="s">
        <v>249</v>
      </c>
      <c r="C544" s="987"/>
      <c r="D544" s="987"/>
      <c r="E544" s="987"/>
      <c r="F544" s="987"/>
      <c r="G544" s="987"/>
      <c r="H544" s="987"/>
      <c r="I544" s="987"/>
      <c r="J544" s="987"/>
      <c r="K544" s="987"/>
      <c r="L544" s="987"/>
    </row>
    <row r="545" spans="1:12" ht="9.9499999999999993" customHeight="1">
      <c r="A545" s="1015"/>
      <c r="B545" s="1015"/>
      <c r="C545" s="1015"/>
      <c r="D545" s="1015"/>
      <c r="E545" s="1015"/>
      <c r="F545" s="1015"/>
      <c r="G545" s="1015"/>
      <c r="H545" s="1015"/>
      <c r="I545" s="1015"/>
      <c r="J545" s="1015"/>
      <c r="K545" s="1015"/>
      <c r="L545" s="1015"/>
    </row>
    <row r="546" spans="1:12">
      <c r="A546" s="975" t="s">
        <v>244</v>
      </c>
      <c r="B546" s="975" t="s">
        <v>244</v>
      </c>
      <c r="C546" s="975" t="s">
        <v>244</v>
      </c>
      <c r="D546" s="975" t="s">
        <v>244</v>
      </c>
      <c r="E546" s="975" t="s">
        <v>244</v>
      </c>
      <c r="F546" s="196" t="s">
        <v>0</v>
      </c>
      <c r="G546" s="975" t="s">
        <v>244</v>
      </c>
      <c r="H546" s="975" t="s">
        <v>244</v>
      </c>
      <c r="I546" s="195">
        <f>J546+K546</f>
        <v>761000</v>
      </c>
      <c r="J546" s="195">
        <v>0</v>
      </c>
      <c r="K546" s="195">
        <f>610000+151000</f>
        <v>761000</v>
      </c>
      <c r="L546" s="975" t="s">
        <v>244</v>
      </c>
    </row>
    <row r="547" spans="1:12">
      <c r="A547" s="976"/>
      <c r="B547" s="976"/>
      <c r="C547" s="976"/>
      <c r="D547" s="976"/>
      <c r="E547" s="976"/>
      <c r="F547" s="196" t="s">
        <v>1</v>
      </c>
      <c r="G547" s="976"/>
      <c r="H547" s="976"/>
      <c r="I547" s="195">
        <f>J547+K547</f>
        <v>477000</v>
      </c>
      <c r="J547" s="195">
        <v>26500</v>
      </c>
      <c r="K547" s="195">
        <v>450500</v>
      </c>
      <c r="L547" s="976"/>
    </row>
    <row r="548" spans="1:12">
      <c r="A548" s="977"/>
      <c r="B548" s="977"/>
      <c r="C548" s="977"/>
      <c r="D548" s="977"/>
      <c r="E548" s="977"/>
      <c r="F548" s="196" t="s">
        <v>2</v>
      </c>
      <c r="G548" s="977"/>
      <c r="H548" s="977"/>
      <c r="I548" s="195">
        <f>I546+I547</f>
        <v>1238000</v>
      </c>
      <c r="J548" s="195">
        <f>J546+J547</f>
        <v>26500</v>
      </c>
      <c r="K548" s="195">
        <f>K546+K547</f>
        <v>1211500</v>
      </c>
      <c r="L548" s="977"/>
    </row>
    <row r="549" spans="1:12" ht="9.9499999999999993" customHeight="1">
      <c r="A549" s="988" t="s">
        <v>246</v>
      </c>
      <c r="B549" s="988"/>
      <c r="C549" s="988"/>
      <c r="D549" s="988"/>
      <c r="E549" s="988"/>
      <c r="F549" s="988"/>
      <c r="G549" s="988"/>
      <c r="H549" s="988"/>
      <c r="I549" s="988"/>
      <c r="J549" s="988"/>
      <c r="K549" s="988"/>
      <c r="L549" s="988"/>
    </row>
    <row r="550" spans="1:12" ht="15.75">
      <c r="A550" s="194" t="s">
        <v>248</v>
      </c>
      <c r="B550" s="987" t="s">
        <v>247</v>
      </c>
      <c r="C550" s="987"/>
      <c r="D550" s="987"/>
      <c r="E550" s="987"/>
      <c r="F550" s="987"/>
      <c r="G550" s="987"/>
      <c r="H550" s="987"/>
      <c r="I550" s="987"/>
      <c r="J550" s="987"/>
      <c r="K550" s="987"/>
      <c r="L550" s="987"/>
    </row>
    <row r="551" spans="1:12" ht="9.9499999999999993" customHeight="1">
      <c r="A551" s="1015"/>
      <c r="B551" s="1015"/>
      <c r="C551" s="1015"/>
      <c r="D551" s="1015"/>
      <c r="E551" s="1015"/>
      <c r="F551" s="1015"/>
      <c r="G551" s="1015"/>
      <c r="H551" s="1015"/>
      <c r="I551" s="1015"/>
      <c r="J551" s="1015"/>
      <c r="K551" s="1015"/>
      <c r="L551" s="1015"/>
    </row>
    <row r="552" spans="1:12">
      <c r="A552" s="975" t="s">
        <v>244</v>
      </c>
      <c r="B552" s="975" t="s">
        <v>244</v>
      </c>
      <c r="C552" s="975" t="s">
        <v>244</v>
      </c>
      <c r="D552" s="975" t="s">
        <v>244</v>
      </c>
      <c r="E552" s="975" t="s">
        <v>244</v>
      </c>
      <c r="F552" s="196" t="s">
        <v>0</v>
      </c>
      <c r="G552" s="975" t="s">
        <v>244</v>
      </c>
      <c r="H552" s="975" t="s">
        <v>244</v>
      </c>
      <c r="I552" s="195">
        <f>J552+K552</f>
        <v>1537338</v>
      </c>
      <c r="J552" s="195">
        <v>1112772</v>
      </c>
      <c r="K552" s="195">
        <v>424566</v>
      </c>
      <c r="L552" s="975" t="s">
        <v>244</v>
      </c>
    </row>
    <row r="553" spans="1:12" ht="11.25" customHeight="1">
      <c r="A553" s="976"/>
      <c r="B553" s="976"/>
      <c r="C553" s="976"/>
      <c r="D553" s="976"/>
      <c r="E553" s="976"/>
      <c r="F553" s="196" t="s">
        <v>1</v>
      </c>
      <c r="G553" s="976"/>
      <c r="H553" s="976"/>
      <c r="I553" s="195">
        <f>J553+K553</f>
        <v>266823</v>
      </c>
      <c r="J553" s="195">
        <v>290000</v>
      </c>
      <c r="K553" s="195">
        <v>-23177</v>
      </c>
      <c r="L553" s="976"/>
    </row>
    <row r="554" spans="1:12">
      <c r="A554" s="977"/>
      <c r="B554" s="977"/>
      <c r="C554" s="977"/>
      <c r="D554" s="977"/>
      <c r="E554" s="977"/>
      <c r="F554" s="196" t="s">
        <v>2</v>
      </c>
      <c r="G554" s="977"/>
      <c r="H554" s="977"/>
      <c r="I554" s="195">
        <f>I552+I553</f>
        <v>1804161</v>
      </c>
      <c r="J554" s="195">
        <f>J552+J553</f>
        <v>1402772</v>
      </c>
      <c r="K554" s="195">
        <f>K552+K553</f>
        <v>401389</v>
      </c>
      <c r="L554" s="977"/>
    </row>
    <row r="555" spans="1:12" ht="9.9499999999999993" customHeight="1">
      <c r="A555" s="988" t="s">
        <v>246</v>
      </c>
      <c r="B555" s="988"/>
      <c r="C555" s="988"/>
      <c r="D555" s="988"/>
      <c r="E555" s="988"/>
      <c r="F555" s="988"/>
      <c r="G555" s="988"/>
      <c r="H555" s="988"/>
      <c r="I555" s="988"/>
      <c r="J555" s="988"/>
      <c r="K555" s="988"/>
      <c r="L555" s="988"/>
    </row>
    <row r="556" spans="1:12" ht="15.75">
      <c r="A556" s="989" t="s">
        <v>245</v>
      </c>
      <c r="B556" s="990"/>
      <c r="C556" s="990"/>
      <c r="D556" s="991"/>
      <c r="E556" s="984" t="s">
        <v>244</v>
      </c>
      <c r="F556" s="194" t="s">
        <v>0</v>
      </c>
      <c r="G556" s="984" t="s">
        <v>244</v>
      </c>
      <c r="H556" s="984" t="s">
        <v>244</v>
      </c>
      <c r="I556" s="193">
        <f t="shared" ref="I556:K557" si="29">I13</f>
        <v>839756160</v>
      </c>
      <c r="J556" s="193">
        <f t="shared" si="29"/>
        <v>406114621</v>
      </c>
      <c r="K556" s="193">
        <f t="shared" si="29"/>
        <v>433641539</v>
      </c>
      <c r="L556" s="998" t="s">
        <v>244</v>
      </c>
    </row>
    <row r="557" spans="1:12" ht="15.75">
      <c r="A557" s="992"/>
      <c r="B557" s="993"/>
      <c r="C557" s="993"/>
      <c r="D557" s="994"/>
      <c r="E557" s="985"/>
      <c r="F557" s="194" t="s">
        <v>1</v>
      </c>
      <c r="G557" s="985"/>
      <c r="H557" s="985"/>
      <c r="I557" s="193">
        <f t="shared" si="29"/>
        <v>-30135707</v>
      </c>
      <c r="J557" s="193">
        <f t="shared" si="29"/>
        <v>32149060</v>
      </c>
      <c r="K557" s="193">
        <f t="shared" si="29"/>
        <v>-62284767</v>
      </c>
      <c r="L557" s="999"/>
    </row>
    <row r="558" spans="1:12" ht="15.75">
      <c r="A558" s="995"/>
      <c r="B558" s="996"/>
      <c r="C558" s="996"/>
      <c r="D558" s="997"/>
      <c r="E558" s="986"/>
      <c r="F558" s="194" t="s">
        <v>2</v>
      </c>
      <c r="G558" s="986"/>
      <c r="H558" s="986"/>
      <c r="I558" s="193">
        <f>I556+I557</f>
        <v>809620453</v>
      </c>
      <c r="J558" s="193">
        <f>J556+J557</f>
        <v>438263681</v>
      </c>
      <c r="K558" s="193">
        <f>K556+K557</f>
        <v>371356772</v>
      </c>
      <c r="L558" s="1000"/>
    </row>
    <row r="560" spans="1:12">
      <c r="A560" s="192" t="s">
        <v>93</v>
      </c>
    </row>
    <row r="561" spans="1:12">
      <c r="A561" s="192" t="s">
        <v>243</v>
      </c>
      <c r="I561" s="191"/>
      <c r="J561" s="191"/>
      <c r="K561" s="191"/>
    </row>
    <row r="562" spans="1:12">
      <c r="A562" s="192" t="s">
        <v>242</v>
      </c>
      <c r="I562" s="191"/>
    </row>
    <row r="563" spans="1:12">
      <c r="A563" s="192" t="s">
        <v>241</v>
      </c>
      <c r="I563" s="191"/>
    </row>
    <row r="565" spans="1:12">
      <c r="K565" s="188"/>
    </row>
    <row r="566" spans="1:12">
      <c r="H566" s="188"/>
      <c r="I566" s="188"/>
      <c r="J566" s="188"/>
      <c r="K566" s="188"/>
      <c r="L566" s="188"/>
    </row>
    <row r="567" spans="1:12">
      <c r="H567" s="188"/>
      <c r="I567" s="188"/>
      <c r="J567" s="188"/>
      <c r="K567" s="188"/>
      <c r="L567" s="188"/>
    </row>
    <row r="568" spans="1:12">
      <c r="H568" s="188"/>
      <c r="I568" s="188"/>
      <c r="J568" s="188"/>
      <c r="K568" s="188"/>
      <c r="L568" s="188"/>
    </row>
    <row r="569" spans="1:12">
      <c r="H569" s="188"/>
      <c r="I569" s="188"/>
      <c r="J569" s="188"/>
      <c r="K569" s="188"/>
      <c r="L569" s="188"/>
    </row>
    <row r="570" spans="1:12">
      <c r="H570" s="188"/>
      <c r="I570" s="188"/>
      <c r="J570" s="188"/>
      <c r="K570" s="188"/>
      <c r="L570" s="188"/>
    </row>
    <row r="571" spans="1:12">
      <c r="H571" s="188"/>
      <c r="I571" s="188"/>
      <c r="J571" s="188"/>
      <c r="K571" s="188"/>
      <c r="L571" s="188"/>
    </row>
    <row r="572" spans="1:12">
      <c r="H572" s="188"/>
      <c r="I572" s="188"/>
      <c r="J572" s="188"/>
      <c r="K572" s="188"/>
      <c r="L572" s="188"/>
    </row>
    <row r="573" spans="1:12">
      <c r="H573" s="188"/>
      <c r="I573" s="188"/>
      <c r="J573" s="188"/>
      <c r="K573" s="188"/>
      <c r="L573" s="188"/>
    </row>
    <row r="574" spans="1:12">
      <c r="H574" s="188"/>
      <c r="I574" s="188"/>
      <c r="J574" s="188"/>
      <c r="K574" s="188"/>
      <c r="L574" s="188"/>
    </row>
    <row r="575" spans="1:12">
      <c r="H575" s="188"/>
      <c r="I575" s="188"/>
      <c r="J575" s="188"/>
      <c r="K575" s="188"/>
      <c r="L575" s="188"/>
    </row>
    <row r="576" spans="1:12">
      <c r="H576" s="188"/>
      <c r="I576" s="188"/>
      <c r="J576" s="188"/>
      <c r="K576" s="188"/>
      <c r="L576" s="188"/>
    </row>
    <row r="577" spans="8:12">
      <c r="H577" s="188"/>
      <c r="I577" s="188"/>
      <c r="J577" s="188"/>
      <c r="K577" s="188"/>
      <c r="L577" s="188"/>
    </row>
    <row r="578" spans="8:12">
      <c r="H578" s="188"/>
      <c r="I578" s="188"/>
      <c r="J578" s="188"/>
      <c r="K578" s="188"/>
      <c r="L578" s="188"/>
    </row>
    <row r="579" spans="8:12">
      <c r="H579" s="188"/>
      <c r="I579" s="188"/>
      <c r="J579" s="188"/>
      <c r="K579" s="188"/>
      <c r="L579" s="188"/>
    </row>
    <row r="580" spans="8:12">
      <c r="H580" s="188"/>
      <c r="I580" s="188"/>
      <c r="J580" s="188"/>
      <c r="K580" s="188"/>
      <c r="L580" s="188"/>
    </row>
    <row r="581" spans="8:12">
      <c r="H581" s="188"/>
      <c r="I581" s="188"/>
      <c r="J581" s="188"/>
      <c r="K581" s="188"/>
      <c r="L581" s="188"/>
    </row>
    <row r="582" spans="8:12">
      <c r="H582" s="188"/>
      <c r="I582" s="188"/>
      <c r="J582" s="188"/>
      <c r="K582" s="188"/>
      <c r="L582" s="188"/>
    </row>
    <row r="583" spans="8:12">
      <c r="H583" s="188"/>
      <c r="I583" s="188"/>
      <c r="J583" s="188"/>
      <c r="K583" s="188"/>
      <c r="L583" s="188"/>
    </row>
    <row r="584" spans="8:12">
      <c r="H584" s="188"/>
      <c r="I584" s="188"/>
      <c r="J584" s="188"/>
      <c r="K584" s="188"/>
      <c r="L584" s="188"/>
    </row>
    <row r="585" spans="8:12">
      <c r="H585" s="188"/>
      <c r="I585" s="188"/>
      <c r="J585" s="188"/>
      <c r="K585" s="188"/>
      <c r="L585" s="188"/>
    </row>
    <row r="586" spans="8:12">
      <c r="H586" s="188"/>
      <c r="I586" s="188"/>
      <c r="J586" s="188"/>
      <c r="K586" s="188"/>
      <c r="L586" s="188"/>
    </row>
    <row r="587" spans="8:12">
      <c r="H587" s="188"/>
      <c r="I587" s="188"/>
      <c r="J587" s="188"/>
      <c r="K587" s="188"/>
      <c r="L587" s="188"/>
    </row>
    <row r="588" spans="8:12">
      <c r="H588" s="188"/>
      <c r="I588" s="188"/>
      <c r="J588" s="188"/>
      <c r="K588" s="188"/>
      <c r="L588" s="188"/>
    </row>
    <row r="589" spans="8:12">
      <c r="H589" s="188"/>
      <c r="I589" s="188"/>
      <c r="J589" s="188"/>
      <c r="K589" s="188"/>
      <c r="L589" s="188"/>
    </row>
    <row r="590" spans="8:12">
      <c r="H590" s="188"/>
      <c r="I590" s="188"/>
      <c r="J590" s="188"/>
      <c r="K590" s="188"/>
      <c r="L590" s="188"/>
    </row>
    <row r="591" spans="8:12">
      <c r="H591" s="188"/>
      <c r="I591" s="188"/>
      <c r="J591" s="188"/>
      <c r="K591" s="188"/>
      <c r="L591" s="188"/>
    </row>
    <row r="592" spans="8:12">
      <c r="H592" s="188"/>
      <c r="I592" s="188"/>
      <c r="J592" s="188"/>
      <c r="K592" s="188"/>
      <c r="L592" s="188"/>
    </row>
    <row r="593" spans="8:12">
      <c r="H593" s="188"/>
      <c r="I593" s="188"/>
      <c r="J593" s="188"/>
      <c r="K593" s="188"/>
      <c r="L593" s="188"/>
    </row>
    <row r="594" spans="8:12">
      <c r="H594" s="188"/>
      <c r="I594" s="188"/>
      <c r="J594" s="188"/>
      <c r="K594" s="188"/>
      <c r="L594" s="188"/>
    </row>
    <row r="595" spans="8:12">
      <c r="H595" s="188"/>
      <c r="I595" s="188"/>
      <c r="J595" s="188"/>
      <c r="K595" s="188"/>
      <c r="L595" s="188"/>
    </row>
    <row r="596" spans="8:12">
      <c r="H596" s="188"/>
      <c r="I596" s="188"/>
      <c r="J596" s="188"/>
      <c r="K596" s="188"/>
      <c r="L596" s="188"/>
    </row>
  </sheetData>
  <sheetProtection password="C25B" sheet="1" objects="1" scenarios="1"/>
  <mergeCells count="1190">
    <mergeCell ref="E307:E309"/>
    <mergeCell ref="H307:H309"/>
    <mergeCell ref="L229:L231"/>
    <mergeCell ref="A250:A252"/>
    <mergeCell ref="B250:B252"/>
    <mergeCell ref="C250:C252"/>
    <mergeCell ref="D250:D252"/>
    <mergeCell ref="E250:E252"/>
    <mergeCell ref="H250:H252"/>
    <mergeCell ref="L250:L252"/>
    <mergeCell ref="A229:A231"/>
    <mergeCell ref="B229:B231"/>
    <mergeCell ref="C229:C231"/>
    <mergeCell ref="D229:D231"/>
    <mergeCell ref="E229:E231"/>
    <mergeCell ref="H229:H231"/>
    <mergeCell ref="A298:A300"/>
    <mergeCell ref="B298:B300"/>
    <mergeCell ref="C298:C300"/>
    <mergeCell ref="D298:D300"/>
    <mergeCell ref="E298:E300"/>
    <mergeCell ref="H295:H297"/>
    <mergeCell ref="L295:L297"/>
    <mergeCell ref="L292:L294"/>
    <mergeCell ref="A289:A291"/>
    <mergeCell ref="B289:B291"/>
    <mergeCell ref="H298:H300"/>
    <mergeCell ref="C280:C282"/>
    <mergeCell ref="D280:D282"/>
    <mergeCell ref="E280:E282"/>
    <mergeCell ref="H280:H282"/>
    <mergeCell ref="L298:L300"/>
    <mergeCell ref="D73:D75"/>
    <mergeCell ref="E73:E75"/>
    <mergeCell ref="H73:H75"/>
    <mergeCell ref="L73:L75"/>
    <mergeCell ref="A67:A69"/>
    <mergeCell ref="B67:B69"/>
    <mergeCell ref="C67:C69"/>
    <mergeCell ref="D67:D69"/>
    <mergeCell ref="E67:E69"/>
    <mergeCell ref="H67:H69"/>
    <mergeCell ref="A109:A111"/>
    <mergeCell ref="B109:B111"/>
    <mergeCell ref="C109:C111"/>
    <mergeCell ref="D109:D111"/>
    <mergeCell ref="E109:E111"/>
    <mergeCell ref="H106:H108"/>
    <mergeCell ref="L106:L108"/>
    <mergeCell ref="L103:L105"/>
    <mergeCell ref="A100:A102"/>
    <mergeCell ref="B100:B102"/>
    <mergeCell ref="H109:H111"/>
    <mergeCell ref="L109:L111"/>
    <mergeCell ref="A97:A99"/>
    <mergeCell ref="B97:B99"/>
    <mergeCell ref="C97:C99"/>
    <mergeCell ref="D97:D99"/>
    <mergeCell ref="E97:E99"/>
    <mergeCell ref="L100:L102"/>
    <mergeCell ref="L97:L99"/>
    <mergeCell ref="A94:A96"/>
    <mergeCell ref="B94:B96"/>
    <mergeCell ref="C94:C96"/>
    <mergeCell ref="A5:L5"/>
    <mergeCell ref="A552:A554"/>
    <mergeCell ref="B552:B554"/>
    <mergeCell ref="C552:C554"/>
    <mergeCell ref="D552:D554"/>
    <mergeCell ref="E552:E554"/>
    <mergeCell ref="G552:G554"/>
    <mergeCell ref="H552:H554"/>
    <mergeCell ref="L552:L554"/>
    <mergeCell ref="C316:C318"/>
    <mergeCell ref="G546:G548"/>
    <mergeCell ref="H546:H548"/>
    <mergeCell ref="L546:L548"/>
    <mergeCell ref="A549:L549"/>
    <mergeCell ref="B550:L550"/>
    <mergeCell ref="A551:L551"/>
    <mergeCell ref="H540:H542"/>
    <mergeCell ref="L540:L542"/>
    <mergeCell ref="A543:L543"/>
    <mergeCell ref="B544:L544"/>
    <mergeCell ref="A545:L545"/>
    <mergeCell ref="A546:A548"/>
    <mergeCell ref="B546:B548"/>
    <mergeCell ref="C546:C548"/>
    <mergeCell ref="D546:D548"/>
    <mergeCell ref="E546:E548"/>
    <mergeCell ref="A540:A542"/>
    <mergeCell ref="B540:B542"/>
    <mergeCell ref="L88:L90"/>
    <mergeCell ref="A124:A126"/>
    <mergeCell ref="B124:B126"/>
    <mergeCell ref="C124:C126"/>
    <mergeCell ref="C540:C542"/>
    <mergeCell ref="D540:D542"/>
    <mergeCell ref="E540:E542"/>
    <mergeCell ref="G540:G542"/>
    <mergeCell ref="A534:D536"/>
    <mergeCell ref="E534:E536"/>
    <mergeCell ref="L534:L536"/>
    <mergeCell ref="A537:L537"/>
    <mergeCell ref="B538:L538"/>
    <mergeCell ref="A539:L539"/>
    <mergeCell ref="A530:A532"/>
    <mergeCell ref="B530:B532"/>
    <mergeCell ref="C530:C532"/>
    <mergeCell ref="D530:D532"/>
    <mergeCell ref="E530:E532"/>
    <mergeCell ref="L530:L532"/>
    <mergeCell ref="A527:A529"/>
    <mergeCell ref="B527:B529"/>
    <mergeCell ref="C527:C529"/>
    <mergeCell ref="D527:D529"/>
    <mergeCell ref="E527:E529"/>
    <mergeCell ref="L527:L529"/>
    <mergeCell ref="A524:A526"/>
    <mergeCell ref="B524:B526"/>
    <mergeCell ref="C524:C526"/>
    <mergeCell ref="D524:D526"/>
    <mergeCell ref="E524:E526"/>
    <mergeCell ref="L524:L526"/>
    <mergeCell ref="A521:A523"/>
    <mergeCell ref="B521:B523"/>
    <mergeCell ref="C521:C523"/>
    <mergeCell ref="D521:D523"/>
    <mergeCell ref="E521:E523"/>
    <mergeCell ref="L521:L523"/>
    <mergeCell ref="A518:A520"/>
    <mergeCell ref="B518:B520"/>
    <mergeCell ref="C518:C520"/>
    <mergeCell ref="D518:D520"/>
    <mergeCell ref="E518:E520"/>
    <mergeCell ref="L518:L520"/>
    <mergeCell ref="A515:A517"/>
    <mergeCell ref="B515:B517"/>
    <mergeCell ref="C515:C517"/>
    <mergeCell ref="D515:D517"/>
    <mergeCell ref="E515:E517"/>
    <mergeCell ref="L515:L517"/>
    <mergeCell ref="A506:A508"/>
    <mergeCell ref="B506:B508"/>
    <mergeCell ref="C506:C508"/>
    <mergeCell ref="D506:D508"/>
    <mergeCell ref="E506:E508"/>
    <mergeCell ref="L506:L508"/>
    <mergeCell ref="A503:A505"/>
    <mergeCell ref="B503:B505"/>
    <mergeCell ref="C503:C505"/>
    <mergeCell ref="D503:D505"/>
    <mergeCell ref="E503:E505"/>
    <mergeCell ref="L503:L505"/>
    <mergeCell ref="A509:A511"/>
    <mergeCell ref="B509:B511"/>
    <mergeCell ref="C509:C511"/>
    <mergeCell ref="D509:D511"/>
    <mergeCell ref="E509:E511"/>
    <mergeCell ref="L509:L511"/>
    <mergeCell ref="A512:A514"/>
    <mergeCell ref="B512:B514"/>
    <mergeCell ref="C512:C514"/>
    <mergeCell ref="D512:D514"/>
    <mergeCell ref="E512:E514"/>
    <mergeCell ref="L512:L514"/>
    <mergeCell ref="A500:A502"/>
    <mergeCell ref="B500:B502"/>
    <mergeCell ref="C500:C502"/>
    <mergeCell ref="D500:D502"/>
    <mergeCell ref="E500:E502"/>
    <mergeCell ref="L500:L502"/>
    <mergeCell ref="A497:A499"/>
    <mergeCell ref="B497:B499"/>
    <mergeCell ref="C497:C499"/>
    <mergeCell ref="D497:D499"/>
    <mergeCell ref="E497:E499"/>
    <mergeCell ref="L497:L499"/>
    <mergeCell ref="A494:A496"/>
    <mergeCell ref="B494:B496"/>
    <mergeCell ref="C494:C496"/>
    <mergeCell ref="D494:D496"/>
    <mergeCell ref="E494:E496"/>
    <mergeCell ref="L494:L496"/>
    <mergeCell ref="A491:A493"/>
    <mergeCell ref="B491:B493"/>
    <mergeCell ref="C491:C493"/>
    <mergeCell ref="D491:D493"/>
    <mergeCell ref="E491:E493"/>
    <mergeCell ref="L491:L493"/>
    <mergeCell ref="A488:A490"/>
    <mergeCell ref="B488:B490"/>
    <mergeCell ref="C488:C490"/>
    <mergeCell ref="D488:D490"/>
    <mergeCell ref="E488:E490"/>
    <mergeCell ref="L488:L490"/>
    <mergeCell ref="A485:A487"/>
    <mergeCell ref="B485:B487"/>
    <mergeCell ref="C485:C487"/>
    <mergeCell ref="D485:D487"/>
    <mergeCell ref="E485:E487"/>
    <mergeCell ref="L485:L487"/>
    <mergeCell ref="A482:A484"/>
    <mergeCell ref="B482:B484"/>
    <mergeCell ref="C482:C484"/>
    <mergeCell ref="D482:D484"/>
    <mergeCell ref="E482:E484"/>
    <mergeCell ref="L482:L484"/>
    <mergeCell ref="A479:A481"/>
    <mergeCell ref="B479:B481"/>
    <mergeCell ref="C479:C481"/>
    <mergeCell ref="D479:D481"/>
    <mergeCell ref="E479:E481"/>
    <mergeCell ref="L479:L481"/>
    <mergeCell ref="A476:A478"/>
    <mergeCell ref="B476:B478"/>
    <mergeCell ref="C476:C478"/>
    <mergeCell ref="D476:D478"/>
    <mergeCell ref="E476:E478"/>
    <mergeCell ref="L476:L478"/>
    <mergeCell ref="A473:A475"/>
    <mergeCell ref="B473:B475"/>
    <mergeCell ref="C473:C475"/>
    <mergeCell ref="D473:D475"/>
    <mergeCell ref="E473:E475"/>
    <mergeCell ref="L473:L475"/>
    <mergeCell ref="A470:A472"/>
    <mergeCell ref="B470:B472"/>
    <mergeCell ref="C470:C472"/>
    <mergeCell ref="D470:D472"/>
    <mergeCell ref="E470:E472"/>
    <mergeCell ref="L470:L472"/>
    <mergeCell ref="A467:A469"/>
    <mergeCell ref="B467:B469"/>
    <mergeCell ref="C467:C469"/>
    <mergeCell ref="D467:D469"/>
    <mergeCell ref="E467:E469"/>
    <mergeCell ref="L467:L469"/>
    <mergeCell ref="A464:A466"/>
    <mergeCell ref="B464:B466"/>
    <mergeCell ref="C464:C466"/>
    <mergeCell ref="D464:D466"/>
    <mergeCell ref="E464:E466"/>
    <mergeCell ref="L464:L466"/>
    <mergeCell ref="A461:A463"/>
    <mergeCell ref="B461:B463"/>
    <mergeCell ref="C461:C463"/>
    <mergeCell ref="D461:D463"/>
    <mergeCell ref="E461:E463"/>
    <mergeCell ref="L461:L463"/>
    <mergeCell ref="A458:A460"/>
    <mergeCell ref="B458:B460"/>
    <mergeCell ref="C458:C460"/>
    <mergeCell ref="D458:D460"/>
    <mergeCell ref="E458:E460"/>
    <mergeCell ref="L458:L460"/>
    <mergeCell ref="A455:A457"/>
    <mergeCell ref="B455:B457"/>
    <mergeCell ref="C455:C457"/>
    <mergeCell ref="D455:D457"/>
    <mergeCell ref="E455:E457"/>
    <mergeCell ref="L455:L457"/>
    <mergeCell ref="A452:A454"/>
    <mergeCell ref="B452:B454"/>
    <mergeCell ref="C452:C454"/>
    <mergeCell ref="D452:D454"/>
    <mergeCell ref="E452:E454"/>
    <mergeCell ref="L452:L454"/>
    <mergeCell ref="A449:A451"/>
    <mergeCell ref="B449:B451"/>
    <mergeCell ref="C449:C451"/>
    <mergeCell ref="D449:D451"/>
    <mergeCell ref="E449:E451"/>
    <mergeCell ref="L449:L451"/>
    <mergeCell ref="A446:A448"/>
    <mergeCell ref="B446:B448"/>
    <mergeCell ref="C446:C448"/>
    <mergeCell ref="D446:D448"/>
    <mergeCell ref="E446:E448"/>
    <mergeCell ref="L446:L448"/>
    <mergeCell ref="A443:A445"/>
    <mergeCell ref="B443:B445"/>
    <mergeCell ref="C443:C445"/>
    <mergeCell ref="D443:D445"/>
    <mergeCell ref="E443:E445"/>
    <mergeCell ref="L443:L445"/>
    <mergeCell ref="A440:A442"/>
    <mergeCell ref="B440:B442"/>
    <mergeCell ref="C440:C442"/>
    <mergeCell ref="D440:D442"/>
    <mergeCell ref="E440:E442"/>
    <mergeCell ref="L440:L442"/>
    <mergeCell ref="A437:A439"/>
    <mergeCell ref="B437:B439"/>
    <mergeCell ref="C437:C439"/>
    <mergeCell ref="D437:D439"/>
    <mergeCell ref="E437:E439"/>
    <mergeCell ref="L437:L439"/>
    <mergeCell ref="A434:A436"/>
    <mergeCell ref="B434:B436"/>
    <mergeCell ref="C434:C436"/>
    <mergeCell ref="D434:D436"/>
    <mergeCell ref="E434:E436"/>
    <mergeCell ref="L434:L436"/>
    <mergeCell ref="A431:A433"/>
    <mergeCell ref="B431:B433"/>
    <mergeCell ref="C431:C433"/>
    <mergeCell ref="D431:D433"/>
    <mergeCell ref="E431:E433"/>
    <mergeCell ref="L431:L433"/>
    <mergeCell ref="A428:A430"/>
    <mergeCell ref="B428:B430"/>
    <mergeCell ref="C428:C430"/>
    <mergeCell ref="D428:D430"/>
    <mergeCell ref="E428:E430"/>
    <mergeCell ref="L428:L430"/>
    <mergeCell ref="A425:A427"/>
    <mergeCell ref="B425:B427"/>
    <mergeCell ref="C425:C427"/>
    <mergeCell ref="D425:D427"/>
    <mergeCell ref="E425:E427"/>
    <mergeCell ref="L425:L427"/>
    <mergeCell ref="A422:A424"/>
    <mergeCell ref="B422:B424"/>
    <mergeCell ref="C422:C424"/>
    <mergeCell ref="D422:D424"/>
    <mergeCell ref="E422:E424"/>
    <mergeCell ref="L422:L424"/>
    <mergeCell ref="A419:A421"/>
    <mergeCell ref="B419:B421"/>
    <mergeCell ref="C419:C421"/>
    <mergeCell ref="D419:D421"/>
    <mergeCell ref="E419:E421"/>
    <mergeCell ref="L419:L421"/>
    <mergeCell ref="A416:A418"/>
    <mergeCell ref="B416:B418"/>
    <mergeCell ref="C416:C418"/>
    <mergeCell ref="D416:D418"/>
    <mergeCell ref="E416:E418"/>
    <mergeCell ref="L416:L418"/>
    <mergeCell ref="A413:A415"/>
    <mergeCell ref="B413:B415"/>
    <mergeCell ref="C413:C415"/>
    <mergeCell ref="D413:D415"/>
    <mergeCell ref="E413:E415"/>
    <mergeCell ref="L413:L415"/>
    <mergeCell ref="A407:A409"/>
    <mergeCell ref="B407:B409"/>
    <mergeCell ref="C407:C409"/>
    <mergeCell ref="D407:D409"/>
    <mergeCell ref="E407:E409"/>
    <mergeCell ref="L407:L409"/>
    <mergeCell ref="A404:A406"/>
    <mergeCell ref="B404:B406"/>
    <mergeCell ref="C404:C406"/>
    <mergeCell ref="D404:D406"/>
    <mergeCell ref="E404:E406"/>
    <mergeCell ref="L404:L406"/>
    <mergeCell ref="A401:A403"/>
    <mergeCell ref="B401:B403"/>
    <mergeCell ref="C401:C403"/>
    <mergeCell ref="D401:D403"/>
    <mergeCell ref="E401:E403"/>
    <mergeCell ref="L401:L403"/>
    <mergeCell ref="A398:A400"/>
    <mergeCell ref="B398:B400"/>
    <mergeCell ref="C398:C400"/>
    <mergeCell ref="D398:D400"/>
    <mergeCell ref="E398:E400"/>
    <mergeCell ref="L398:L400"/>
    <mergeCell ref="A395:A397"/>
    <mergeCell ref="B395:B397"/>
    <mergeCell ref="C395:C397"/>
    <mergeCell ref="D395:D397"/>
    <mergeCell ref="E395:E397"/>
    <mergeCell ref="L395:L397"/>
    <mergeCell ref="A392:A394"/>
    <mergeCell ref="B392:B394"/>
    <mergeCell ref="C392:C394"/>
    <mergeCell ref="D392:D394"/>
    <mergeCell ref="E392:E394"/>
    <mergeCell ref="L392:L394"/>
    <mergeCell ref="A389:A391"/>
    <mergeCell ref="B389:B391"/>
    <mergeCell ref="C389:C391"/>
    <mergeCell ref="D389:D391"/>
    <mergeCell ref="E389:E391"/>
    <mergeCell ref="L389:L391"/>
    <mergeCell ref="A386:A388"/>
    <mergeCell ref="B386:B388"/>
    <mergeCell ref="C386:C388"/>
    <mergeCell ref="D386:D388"/>
    <mergeCell ref="E386:E388"/>
    <mergeCell ref="L386:L388"/>
    <mergeCell ref="A383:A385"/>
    <mergeCell ref="B383:B385"/>
    <mergeCell ref="C383:C385"/>
    <mergeCell ref="D383:D385"/>
    <mergeCell ref="E383:E385"/>
    <mergeCell ref="L383:L385"/>
    <mergeCell ref="D377:D379"/>
    <mergeCell ref="E377:E379"/>
    <mergeCell ref="L377:L379"/>
    <mergeCell ref="A380:A382"/>
    <mergeCell ref="B380:B382"/>
    <mergeCell ref="C380:C382"/>
    <mergeCell ref="D380:D382"/>
    <mergeCell ref="E380:E382"/>
    <mergeCell ref="L380:L382"/>
    <mergeCell ref="A371:A373"/>
    <mergeCell ref="B371:B373"/>
    <mergeCell ref="C371:C373"/>
    <mergeCell ref="D371:D373"/>
    <mergeCell ref="E371:E373"/>
    <mergeCell ref="L371:L373"/>
    <mergeCell ref="A368:A370"/>
    <mergeCell ref="B368:B370"/>
    <mergeCell ref="C368:C370"/>
    <mergeCell ref="D368:D370"/>
    <mergeCell ref="E368:E370"/>
    <mergeCell ref="L368:L370"/>
    <mergeCell ref="L374:L376"/>
    <mergeCell ref="A365:A367"/>
    <mergeCell ref="B365:B367"/>
    <mergeCell ref="C365:C367"/>
    <mergeCell ref="D365:D367"/>
    <mergeCell ref="E365:E367"/>
    <mergeCell ref="L365:L367"/>
    <mergeCell ref="A362:A364"/>
    <mergeCell ref="B362:B364"/>
    <mergeCell ref="C362:C364"/>
    <mergeCell ref="D362:D364"/>
    <mergeCell ref="E362:E364"/>
    <mergeCell ref="L362:L364"/>
    <mergeCell ref="A359:A361"/>
    <mergeCell ref="B359:B361"/>
    <mergeCell ref="C359:C361"/>
    <mergeCell ref="D359:D361"/>
    <mergeCell ref="E359:E361"/>
    <mergeCell ref="L359:L361"/>
    <mergeCell ref="A356:A358"/>
    <mergeCell ref="B356:B358"/>
    <mergeCell ref="C356:C358"/>
    <mergeCell ref="D356:D358"/>
    <mergeCell ref="E356:E358"/>
    <mergeCell ref="L356:L358"/>
    <mergeCell ref="A353:A355"/>
    <mergeCell ref="B353:B355"/>
    <mergeCell ref="C353:C355"/>
    <mergeCell ref="D353:D355"/>
    <mergeCell ref="E353:E355"/>
    <mergeCell ref="L353:L355"/>
    <mergeCell ref="A350:A352"/>
    <mergeCell ref="B350:B352"/>
    <mergeCell ref="C350:C352"/>
    <mergeCell ref="D350:D352"/>
    <mergeCell ref="E350:E352"/>
    <mergeCell ref="L350:L352"/>
    <mergeCell ref="A347:A349"/>
    <mergeCell ref="B347:B349"/>
    <mergeCell ref="C347:C349"/>
    <mergeCell ref="D347:D349"/>
    <mergeCell ref="E347:E349"/>
    <mergeCell ref="L347:L349"/>
    <mergeCell ref="A344:A346"/>
    <mergeCell ref="B344:B346"/>
    <mergeCell ref="C344:C346"/>
    <mergeCell ref="D344:D346"/>
    <mergeCell ref="E344:E346"/>
    <mergeCell ref="L344:L346"/>
    <mergeCell ref="A341:A343"/>
    <mergeCell ref="B341:B343"/>
    <mergeCell ref="C341:C343"/>
    <mergeCell ref="D341:D343"/>
    <mergeCell ref="E341:E343"/>
    <mergeCell ref="L341:L343"/>
    <mergeCell ref="B336:L336"/>
    <mergeCell ref="A338:A340"/>
    <mergeCell ref="B338:B340"/>
    <mergeCell ref="C338:C340"/>
    <mergeCell ref="D338:D340"/>
    <mergeCell ref="E338:E340"/>
    <mergeCell ref="L338:L340"/>
    <mergeCell ref="L328:L330"/>
    <mergeCell ref="A332:D334"/>
    <mergeCell ref="E332:E334"/>
    <mergeCell ref="H332:H334"/>
    <mergeCell ref="L332:L334"/>
    <mergeCell ref="A335:L335"/>
    <mergeCell ref="A328:A330"/>
    <mergeCell ref="B328:B330"/>
    <mergeCell ref="C328:C330"/>
    <mergeCell ref="D328:D330"/>
    <mergeCell ref="E328:E330"/>
    <mergeCell ref="H328:H330"/>
    <mergeCell ref="L322:L324"/>
    <mergeCell ref="A325:A327"/>
    <mergeCell ref="B325:B327"/>
    <mergeCell ref="C325:C327"/>
    <mergeCell ref="D325:D327"/>
    <mergeCell ref="E325:E327"/>
    <mergeCell ref="H325:H327"/>
    <mergeCell ref="L325:L327"/>
    <mergeCell ref="A322:A324"/>
    <mergeCell ref="B322:B324"/>
    <mergeCell ref="C322:C324"/>
    <mergeCell ref="D322:D324"/>
    <mergeCell ref="E322:E324"/>
    <mergeCell ref="H322:H324"/>
    <mergeCell ref="D319:D321"/>
    <mergeCell ref="E319:E321"/>
    <mergeCell ref="H319:H321"/>
    <mergeCell ref="L319:L321"/>
    <mergeCell ref="A316:A318"/>
    <mergeCell ref="B316:B318"/>
    <mergeCell ref="L316:L318"/>
    <mergeCell ref="A319:A321"/>
    <mergeCell ref="B319:B321"/>
    <mergeCell ref="C319:C321"/>
    <mergeCell ref="L310:L312"/>
    <mergeCell ref="A301:A303"/>
    <mergeCell ref="B301:B303"/>
    <mergeCell ref="A313:A315"/>
    <mergeCell ref="B313:B315"/>
    <mergeCell ref="C313:C315"/>
    <mergeCell ref="D313:D315"/>
    <mergeCell ref="E313:E315"/>
    <mergeCell ref="H313:H315"/>
    <mergeCell ref="L313:L315"/>
    <mergeCell ref="A310:A312"/>
    <mergeCell ref="B310:B312"/>
    <mergeCell ref="C310:C312"/>
    <mergeCell ref="D310:D312"/>
    <mergeCell ref="E310:E312"/>
    <mergeCell ref="H310:H312"/>
    <mergeCell ref="L301:L303"/>
    <mergeCell ref="C301:C303"/>
    <mergeCell ref="D301:D303"/>
    <mergeCell ref="E301:E303"/>
    <mergeCell ref="H301:H303"/>
    <mergeCell ref="L307:L309"/>
    <mergeCell ref="A307:A309"/>
    <mergeCell ref="B307:B309"/>
    <mergeCell ref="C307:C309"/>
    <mergeCell ref="D307:D309"/>
    <mergeCell ref="A295:A297"/>
    <mergeCell ref="B295:B297"/>
    <mergeCell ref="C295:C297"/>
    <mergeCell ref="D295:D297"/>
    <mergeCell ref="E295:E297"/>
    <mergeCell ref="A292:A294"/>
    <mergeCell ref="B292:B294"/>
    <mergeCell ref="C292:C294"/>
    <mergeCell ref="D292:D294"/>
    <mergeCell ref="E292:E294"/>
    <mergeCell ref="H292:H294"/>
    <mergeCell ref="A286:A288"/>
    <mergeCell ref="B286:B288"/>
    <mergeCell ref="C286:C288"/>
    <mergeCell ref="D286:D288"/>
    <mergeCell ref="E286:E288"/>
    <mergeCell ref="L289:L291"/>
    <mergeCell ref="L277:L279"/>
    <mergeCell ref="A274:A276"/>
    <mergeCell ref="B274:B276"/>
    <mergeCell ref="L274:L276"/>
    <mergeCell ref="H268:H270"/>
    <mergeCell ref="C277:C279"/>
    <mergeCell ref="D277:D279"/>
    <mergeCell ref="E277:E279"/>
    <mergeCell ref="H277:H279"/>
    <mergeCell ref="L268:L270"/>
    <mergeCell ref="C274:C276"/>
    <mergeCell ref="D274:D276"/>
    <mergeCell ref="E274:E276"/>
    <mergeCell ref="H274:H276"/>
    <mergeCell ref="H283:H285"/>
    <mergeCell ref="C289:C291"/>
    <mergeCell ref="D289:D291"/>
    <mergeCell ref="E289:E291"/>
    <mergeCell ref="H289:H291"/>
    <mergeCell ref="L283:L285"/>
    <mergeCell ref="L280:L282"/>
    <mergeCell ref="A277:A279"/>
    <mergeCell ref="B277:B279"/>
    <mergeCell ref="H286:H288"/>
    <mergeCell ref="L286:L288"/>
    <mergeCell ref="A283:A285"/>
    <mergeCell ref="B283:B285"/>
    <mergeCell ref="C283:C285"/>
    <mergeCell ref="D283:D285"/>
    <mergeCell ref="E283:E285"/>
    <mergeCell ref="A280:A282"/>
    <mergeCell ref="B280:B282"/>
    <mergeCell ref="L265:L267"/>
    <mergeCell ref="A262:A264"/>
    <mergeCell ref="B262:B264"/>
    <mergeCell ref="H271:H273"/>
    <mergeCell ref="L271:L273"/>
    <mergeCell ref="A268:A270"/>
    <mergeCell ref="B268:B270"/>
    <mergeCell ref="C268:C270"/>
    <mergeCell ref="D268:D270"/>
    <mergeCell ref="E268:E270"/>
    <mergeCell ref="A265:A267"/>
    <mergeCell ref="B265:B267"/>
    <mergeCell ref="C265:C267"/>
    <mergeCell ref="D265:D267"/>
    <mergeCell ref="E265:E267"/>
    <mergeCell ref="H265:H267"/>
    <mergeCell ref="A256:A258"/>
    <mergeCell ref="B256:B258"/>
    <mergeCell ref="C256:C258"/>
    <mergeCell ref="D256:D258"/>
    <mergeCell ref="E256:E258"/>
    <mergeCell ref="L262:L264"/>
    <mergeCell ref="D259:D261"/>
    <mergeCell ref="A271:A273"/>
    <mergeCell ref="B271:B273"/>
    <mergeCell ref="C271:C273"/>
    <mergeCell ref="D271:D273"/>
    <mergeCell ref="E271:E273"/>
    <mergeCell ref="H253:H255"/>
    <mergeCell ref="C262:C264"/>
    <mergeCell ref="D262:D264"/>
    <mergeCell ref="E262:E264"/>
    <mergeCell ref="H262:H264"/>
    <mergeCell ref="L253:L255"/>
    <mergeCell ref="E259:E261"/>
    <mergeCell ref="H259:H261"/>
    <mergeCell ref="L259:L261"/>
    <mergeCell ref="C259:C261"/>
    <mergeCell ref="L247:L249"/>
    <mergeCell ref="A241:A243"/>
    <mergeCell ref="B241:B243"/>
    <mergeCell ref="H256:H258"/>
    <mergeCell ref="L256:L258"/>
    <mergeCell ref="A253:A255"/>
    <mergeCell ref="B253:B255"/>
    <mergeCell ref="C253:C255"/>
    <mergeCell ref="D253:D255"/>
    <mergeCell ref="E253:E255"/>
    <mergeCell ref="A247:A249"/>
    <mergeCell ref="B247:B249"/>
    <mergeCell ref="C247:C249"/>
    <mergeCell ref="D247:D249"/>
    <mergeCell ref="E247:E249"/>
    <mergeCell ref="H247:H249"/>
    <mergeCell ref="C241:C243"/>
    <mergeCell ref="D241:D243"/>
    <mergeCell ref="E241:E243"/>
    <mergeCell ref="H241:H243"/>
    <mergeCell ref="L235:L237"/>
    <mergeCell ref="L232:L234"/>
    <mergeCell ref="A226:A228"/>
    <mergeCell ref="B226:B228"/>
    <mergeCell ref="H238:H240"/>
    <mergeCell ref="L238:L240"/>
    <mergeCell ref="A235:A237"/>
    <mergeCell ref="B235:B237"/>
    <mergeCell ref="C235:C237"/>
    <mergeCell ref="D235:D237"/>
    <mergeCell ref="E235:E237"/>
    <mergeCell ref="A232:A234"/>
    <mergeCell ref="B232:B234"/>
    <mergeCell ref="C232:C234"/>
    <mergeCell ref="D232:D234"/>
    <mergeCell ref="E232:E234"/>
    <mergeCell ref="H232:H234"/>
    <mergeCell ref="D214:D216"/>
    <mergeCell ref="E214:E216"/>
    <mergeCell ref="L226:L228"/>
    <mergeCell ref="A220:A222"/>
    <mergeCell ref="B220:B222"/>
    <mergeCell ref="L220:L222"/>
    <mergeCell ref="A217:A219"/>
    <mergeCell ref="C226:C228"/>
    <mergeCell ref="D226:D228"/>
    <mergeCell ref="E226:E228"/>
    <mergeCell ref="H226:H228"/>
    <mergeCell ref="L211:L213"/>
    <mergeCell ref="C220:C222"/>
    <mergeCell ref="D220:D222"/>
    <mergeCell ref="E220:E222"/>
    <mergeCell ref="H220:H222"/>
    <mergeCell ref="C214:C216"/>
    <mergeCell ref="H214:H216"/>
    <mergeCell ref="L214:L216"/>
    <mergeCell ref="L223:L225"/>
    <mergeCell ref="A211:A213"/>
    <mergeCell ref="B211:B213"/>
    <mergeCell ref="C211:C213"/>
    <mergeCell ref="D211:D213"/>
    <mergeCell ref="E211:E213"/>
    <mergeCell ref="H211:H213"/>
    <mergeCell ref="A214:A216"/>
    <mergeCell ref="B214:B216"/>
    <mergeCell ref="E217:E219"/>
    <mergeCell ref="H217:H219"/>
    <mergeCell ref="L217:L219"/>
    <mergeCell ref="A223:A225"/>
    <mergeCell ref="L205:L207"/>
    <mergeCell ref="A208:A210"/>
    <mergeCell ref="B208:B210"/>
    <mergeCell ref="C208:C210"/>
    <mergeCell ref="D208:D210"/>
    <mergeCell ref="E208:E210"/>
    <mergeCell ref="H208:H210"/>
    <mergeCell ref="L208:L210"/>
    <mergeCell ref="A205:A207"/>
    <mergeCell ref="B205:B207"/>
    <mergeCell ref="C205:C207"/>
    <mergeCell ref="D205:D207"/>
    <mergeCell ref="E205:E207"/>
    <mergeCell ref="H205:H207"/>
    <mergeCell ref="L196:L198"/>
    <mergeCell ref="A199:A201"/>
    <mergeCell ref="B199:B201"/>
    <mergeCell ref="C199:C201"/>
    <mergeCell ref="D199:D201"/>
    <mergeCell ref="E199:E201"/>
    <mergeCell ref="H199:H201"/>
    <mergeCell ref="L199:L201"/>
    <mergeCell ref="A196:A198"/>
    <mergeCell ref="B196:B198"/>
    <mergeCell ref="C196:C198"/>
    <mergeCell ref="D196:D198"/>
    <mergeCell ref="E196:E198"/>
    <mergeCell ref="H196:H198"/>
    <mergeCell ref="A193:A195"/>
    <mergeCell ref="B193:B195"/>
    <mergeCell ref="C193:C195"/>
    <mergeCell ref="D193:D195"/>
    <mergeCell ref="E193:E195"/>
    <mergeCell ref="H193:H195"/>
    <mergeCell ref="L193:L195"/>
    <mergeCell ref="A190:A192"/>
    <mergeCell ref="B190:B192"/>
    <mergeCell ref="C190:C192"/>
    <mergeCell ref="D190:D192"/>
    <mergeCell ref="E190:E192"/>
    <mergeCell ref="H190:H192"/>
    <mergeCell ref="L184:L186"/>
    <mergeCell ref="A187:A189"/>
    <mergeCell ref="B187:B189"/>
    <mergeCell ref="C187:C189"/>
    <mergeCell ref="D187:D189"/>
    <mergeCell ref="E187:E189"/>
    <mergeCell ref="L178:L180"/>
    <mergeCell ref="A175:A177"/>
    <mergeCell ref="B175:B177"/>
    <mergeCell ref="H187:H189"/>
    <mergeCell ref="L187:L189"/>
    <mergeCell ref="A184:A186"/>
    <mergeCell ref="B184:B186"/>
    <mergeCell ref="C184:C186"/>
    <mergeCell ref="D184:D186"/>
    <mergeCell ref="E184:E186"/>
    <mergeCell ref="A178:A180"/>
    <mergeCell ref="B178:B180"/>
    <mergeCell ref="C178:C180"/>
    <mergeCell ref="D178:D180"/>
    <mergeCell ref="E178:E180"/>
    <mergeCell ref="H178:H180"/>
    <mergeCell ref="A172:A174"/>
    <mergeCell ref="B172:B174"/>
    <mergeCell ref="C172:C174"/>
    <mergeCell ref="D172:D174"/>
    <mergeCell ref="E172:E174"/>
    <mergeCell ref="L175:L177"/>
    <mergeCell ref="B181:B183"/>
    <mergeCell ref="H169:H171"/>
    <mergeCell ref="C175:C177"/>
    <mergeCell ref="D175:D177"/>
    <mergeCell ref="E175:E177"/>
    <mergeCell ref="H175:H177"/>
    <mergeCell ref="L169:L171"/>
    <mergeCell ref="L160:L162"/>
    <mergeCell ref="A157:A159"/>
    <mergeCell ref="B157:B159"/>
    <mergeCell ref="H172:H174"/>
    <mergeCell ref="L172:L174"/>
    <mergeCell ref="A169:A171"/>
    <mergeCell ref="B169:B171"/>
    <mergeCell ref="C169:C171"/>
    <mergeCell ref="D169:D171"/>
    <mergeCell ref="E169:E171"/>
    <mergeCell ref="A160:A162"/>
    <mergeCell ref="B160:B162"/>
    <mergeCell ref="C160:C162"/>
    <mergeCell ref="D160:D162"/>
    <mergeCell ref="E160:E162"/>
    <mergeCell ref="H160:H162"/>
    <mergeCell ref="B163:B165"/>
    <mergeCell ref="C163:C165"/>
    <mergeCell ref="D163:D165"/>
    <mergeCell ref="E163:E165"/>
    <mergeCell ref="H163:H165"/>
    <mergeCell ref="L163:L165"/>
    <mergeCell ref="L157:L159"/>
    <mergeCell ref="A166:A168"/>
    <mergeCell ref="B166:B168"/>
    <mergeCell ref="C166:C168"/>
    <mergeCell ref="C157:C159"/>
    <mergeCell ref="D157:D159"/>
    <mergeCell ref="E157:E159"/>
    <mergeCell ref="H157:H159"/>
    <mergeCell ref="L151:L153"/>
    <mergeCell ref="L148:L150"/>
    <mergeCell ref="A145:A147"/>
    <mergeCell ref="B145:B147"/>
    <mergeCell ref="H154:H156"/>
    <mergeCell ref="L154:L156"/>
    <mergeCell ref="A151:A153"/>
    <mergeCell ref="B151:B153"/>
    <mergeCell ref="C151:C153"/>
    <mergeCell ref="D151:D153"/>
    <mergeCell ref="E151:E153"/>
    <mergeCell ref="A148:A150"/>
    <mergeCell ref="B148:B150"/>
    <mergeCell ref="C148:C150"/>
    <mergeCell ref="D148:D150"/>
    <mergeCell ref="E148:E150"/>
    <mergeCell ref="H148:H150"/>
    <mergeCell ref="L145:L147"/>
    <mergeCell ref="A142:A144"/>
    <mergeCell ref="B142:B144"/>
    <mergeCell ref="L142:L144"/>
    <mergeCell ref="H136:H138"/>
    <mergeCell ref="C145:C147"/>
    <mergeCell ref="D145:D147"/>
    <mergeCell ref="E145:E147"/>
    <mergeCell ref="H145:H147"/>
    <mergeCell ref="L136:L138"/>
    <mergeCell ref="C142:C144"/>
    <mergeCell ref="D142:D144"/>
    <mergeCell ref="E142:E144"/>
    <mergeCell ref="H142:H144"/>
    <mergeCell ref="A154:A156"/>
    <mergeCell ref="B154:B156"/>
    <mergeCell ref="C154:C156"/>
    <mergeCell ref="D154:D156"/>
    <mergeCell ref="E154:E156"/>
    <mergeCell ref="H151:H153"/>
    <mergeCell ref="L133:L135"/>
    <mergeCell ref="A130:A132"/>
    <mergeCell ref="B130:B132"/>
    <mergeCell ref="H139:H141"/>
    <mergeCell ref="L139:L141"/>
    <mergeCell ref="A136:A138"/>
    <mergeCell ref="B136:B138"/>
    <mergeCell ref="C136:C138"/>
    <mergeCell ref="D136:D138"/>
    <mergeCell ref="E136:E138"/>
    <mergeCell ref="A133:A135"/>
    <mergeCell ref="B133:B135"/>
    <mergeCell ref="C133:C135"/>
    <mergeCell ref="D133:D135"/>
    <mergeCell ref="E133:E135"/>
    <mergeCell ref="H133:H135"/>
    <mergeCell ref="A127:A129"/>
    <mergeCell ref="B127:B129"/>
    <mergeCell ref="C127:C129"/>
    <mergeCell ref="D127:D129"/>
    <mergeCell ref="E127:E129"/>
    <mergeCell ref="L130:L132"/>
    <mergeCell ref="C130:C132"/>
    <mergeCell ref="D130:D132"/>
    <mergeCell ref="E130:E132"/>
    <mergeCell ref="H130:H132"/>
    <mergeCell ref="A139:A141"/>
    <mergeCell ref="B139:B141"/>
    <mergeCell ref="C139:C141"/>
    <mergeCell ref="D139:D141"/>
    <mergeCell ref="E139:E141"/>
    <mergeCell ref="H127:H129"/>
    <mergeCell ref="C88:C90"/>
    <mergeCell ref="D88:D90"/>
    <mergeCell ref="L127:L129"/>
    <mergeCell ref="A118:A120"/>
    <mergeCell ref="B118:B120"/>
    <mergeCell ref="C118:C120"/>
    <mergeCell ref="D118:D120"/>
    <mergeCell ref="E118:E120"/>
    <mergeCell ref="A115:A117"/>
    <mergeCell ref="B115:B117"/>
    <mergeCell ref="C115:C117"/>
    <mergeCell ref="D115:D117"/>
    <mergeCell ref="E115:E117"/>
    <mergeCell ref="H115:H117"/>
    <mergeCell ref="C121:C123"/>
    <mergeCell ref="D121:D123"/>
    <mergeCell ref="E121:E123"/>
    <mergeCell ref="H121:H123"/>
    <mergeCell ref="D124:D126"/>
    <mergeCell ref="E124:E126"/>
    <mergeCell ref="H124:H126"/>
    <mergeCell ref="L124:L126"/>
    <mergeCell ref="A121:A123"/>
    <mergeCell ref="B121:B123"/>
    <mergeCell ref="H118:H120"/>
    <mergeCell ref="L118:L120"/>
    <mergeCell ref="L67:L69"/>
    <mergeCell ref="A73:A75"/>
    <mergeCell ref="D94:D96"/>
    <mergeCell ref="E94:E96"/>
    <mergeCell ref="H94:H96"/>
    <mergeCell ref="L121:L123"/>
    <mergeCell ref="L115:L117"/>
    <mergeCell ref="A112:A114"/>
    <mergeCell ref="B112:B114"/>
    <mergeCell ref="L112:L114"/>
    <mergeCell ref="C112:C114"/>
    <mergeCell ref="D112:D114"/>
    <mergeCell ref="E112:E114"/>
    <mergeCell ref="H112:H114"/>
    <mergeCell ref="L82:L84"/>
    <mergeCell ref="A91:A93"/>
    <mergeCell ref="B91:B93"/>
    <mergeCell ref="C91:C93"/>
    <mergeCell ref="D91:D93"/>
    <mergeCell ref="E91:E93"/>
    <mergeCell ref="H91:H93"/>
    <mergeCell ref="L91:L93"/>
    <mergeCell ref="A82:A84"/>
    <mergeCell ref="B82:B84"/>
    <mergeCell ref="C82:C84"/>
    <mergeCell ref="D82:D84"/>
    <mergeCell ref="E82:E84"/>
    <mergeCell ref="H82:H84"/>
    <mergeCell ref="A85:A87"/>
    <mergeCell ref="B85:B87"/>
    <mergeCell ref="A88:A90"/>
    <mergeCell ref="B88:B90"/>
    <mergeCell ref="E52:E54"/>
    <mergeCell ref="H52:H54"/>
    <mergeCell ref="E88:E90"/>
    <mergeCell ref="H88:H90"/>
    <mergeCell ref="L76:L78"/>
    <mergeCell ref="A79:A81"/>
    <mergeCell ref="B79:B81"/>
    <mergeCell ref="C79:C81"/>
    <mergeCell ref="D79:D81"/>
    <mergeCell ref="E79:E81"/>
    <mergeCell ref="H79:H81"/>
    <mergeCell ref="L79:L81"/>
    <mergeCell ref="A76:A78"/>
    <mergeCell ref="B76:B78"/>
    <mergeCell ref="C76:C78"/>
    <mergeCell ref="D76:D78"/>
    <mergeCell ref="E76:E78"/>
    <mergeCell ref="H76:H78"/>
    <mergeCell ref="L64:L66"/>
    <mergeCell ref="A70:A72"/>
    <mergeCell ref="B70:B72"/>
    <mergeCell ref="C70:C72"/>
    <mergeCell ref="D70:D72"/>
    <mergeCell ref="E70:E72"/>
    <mergeCell ref="H70:H72"/>
    <mergeCell ref="L70:L72"/>
    <mergeCell ref="A64:A66"/>
    <mergeCell ref="B64:B66"/>
    <mergeCell ref="C64:C66"/>
    <mergeCell ref="D64:D66"/>
    <mergeCell ref="E64:E66"/>
    <mergeCell ref="H64:H66"/>
    <mergeCell ref="C40:C42"/>
    <mergeCell ref="D40:D42"/>
    <mergeCell ref="E40:E42"/>
    <mergeCell ref="H40:H42"/>
    <mergeCell ref="B73:B75"/>
    <mergeCell ref="C73:C75"/>
    <mergeCell ref="L58:L60"/>
    <mergeCell ref="A61:A63"/>
    <mergeCell ref="B61:B63"/>
    <mergeCell ref="C61:C63"/>
    <mergeCell ref="D61:D63"/>
    <mergeCell ref="E61:E63"/>
    <mergeCell ref="H61:H63"/>
    <mergeCell ref="L61:L63"/>
    <mergeCell ref="A58:A60"/>
    <mergeCell ref="B58:B60"/>
    <mergeCell ref="C58:C60"/>
    <mergeCell ref="D58:D60"/>
    <mergeCell ref="E58:E60"/>
    <mergeCell ref="H58:H60"/>
    <mergeCell ref="L52:L54"/>
    <mergeCell ref="A55:A57"/>
    <mergeCell ref="B55:B57"/>
    <mergeCell ref="C55:C57"/>
    <mergeCell ref="D55:D57"/>
    <mergeCell ref="E55:E57"/>
    <mergeCell ref="H55:H57"/>
    <mergeCell ref="L55:L57"/>
    <mergeCell ref="A52:A54"/>
    <mergeCell ref="B52:B54"/>
    <mergeCell ref="C52:C54"/>
    <mergeCell ref="D52:D54"/>
    <mergeCell ref="H31:H33"/>
    <mergeCell ref="L31:L33"/>
    <mergeCell ref="A28:A30"/>
    <mergeCell ref="B28:B30"/>
    <mergeCell ref="C28:C30"/>
    <mergeCell ref="D28:D30"/>
    <mergeCell ref="E28:E30"/>
    <mergeCell ref="H28:H30"/>
    <mergeCell ref="L46:L48"/>
    <mergeCell ref="A49:A51"/>
    <mergeCell ref="B49:B51"/>
    <mergeCell ref="C49:C51"/>
    <mergeCell ref="D49:D51"/>
    <mergeCell ref="E49:E51"/>
    <mergeCell ref="H49:H51"/>
    <mergeCell ref="L49:L51"/>
    <mergeCell ref="A46:A48"/>
    <mergeCell ref="B46:B48"/>
    <mergeCell ref="C46:C48"/>
    <mergeCell ref="D46:D48"/>
    <mergeCell ref="E46:E48"/>
    <mergeCell ref="H46:H48"/>
    <mergeCell ref="L40:L42"/>
    <mergeCell ref="A43:A45"/>
    <mergeCell ref="B43:B45"/>
    <mergeCell ref="C43:C45"/>
    <mergeCell ref="D43:D45"/>
    <mergeCell ref="E43:E45"/>
    <mergeCell ref="H43:H45"/>
    <mergeCell ref="L43:L45"/>
    <mergeCell ref="A40:A42"/>
    <mergeCell ref="B40:B42"/>
    <mergeCell ref="B19:B21"/>
    <mergeCell ref="C19:C21"/>
    <mergeCell ref="D19:D21"/>
    <mergeCell ref="E19:E21"/>
    <mergeCell ref="H19:H21"/>
    <mergeCell ref="L19:L21"/>
    <mergeCell ref="A13:A15"/>
    <mergeCell ref="B13:B15"/>
    <mergeCell ref="C13:C15"/>
    <mergeCell ref="D13:D15"/>
    <mergeCell ref="E13:E15"/>
    <mergeCell ref="G13:G15"/>
    <mergeCell ref="L34:L36"/>
    <mergeCell ref="A37:A39"/>
    <mergeCell ref="B37:B39"/>
    <mergeCell ref="C37:C39"/>
    <mergeCell ref="D37:D39"/>
    <mergeCell ref="E37:E39"/>
    <mergeCell ref="H37:H39"/>
    <mergeCell ref="L37:L39"/>
    <mergeCell ref="A34:A36"/>
    <mergeCell ref="B34:B36"/>
    <mergeCell ref="C34:C36"/>
    <mergeCell ref="D34:D36"/>
    <mergeCell ref="E34:E36"/>
    <mergeCell ref="H34:H36"/>
    <mergeCell ref="L28:L30"/>
    <mergeCell ref="A31:A33"/>
    <mergeCell ref="B31:B33"/>
    <mergeCell ref="C31:C33"/>
    <mergeCell ref="D31:D33"/>
    <mergeCell ref="E31:E33"/>
    <mergeCell ref="A555:L555"/>
    <mergeCell ref="A556:D558"/>
    <mergeCell ref="E556:E558"/>
    <mergeCell ref="G556:G558"/>
    <mergeCell ref="H556:H558"/>
    <mergeCell ref="L556:L558"/>
    <mergeCell ref="C85:C87"/>
    <mergeCell ref="D85:D87"/>
    <mergeCell ref="E85:E87"/>
    <mergeCell ref="H85:H87"/>
    <mergeCell ref="D316:D318"/>
    <mergeCell ref="E316:E318"/>
    <mergeCell ref="H316:H318"/>
    <mergeCell ref="H97:H99"/>
    <mergeCell ref="C100:C102"/>
    <mergeCell ref="D100:D102"/>
    <mergeCell ref="L85:L87"/>
    <mergeCell ref="A163:A165"/>
    <mergeCell ref="A106:A108"/>
    <mergeCell ref="B106:B108"/>
    <mergeCell ref="C106:C108"/>
    <mergeCell ref="D106:D108"/>
    <mergeCell ref="E106:E108"/>
    <mergeCell ref="A103:A105"/>
    <mergeCell ref="B103:B105"/>
    <mergeCell ref="C103:C105"/>
    <mergeCell ref="D103:D105"/>
    <mergeCell ref="E103:E105"/>
    <mergeCell ref="H103:H105"/>
    <mergeCell ref="E100:E102"/>
    <mergeCell ref="H100:H102"/>
    <mergeCell ref="L94:L96"/>
    <mergeCell ref="G7:G10"/>
    <mergeCell ref="H7:H10"/>
    <mergeCell ref="I7:K7"/>
    <mergeCell ref="L7:L10"/>
    <mergeCell ref="I8:I10"/>
    <mergeCell ref="J8:K8"/>
    <mergeCell ref="J9:J10"/>
    <mergeCell ref="K9:K10"/>
    <mergeCell ref="A7:A10"/>
    <mergeCell ref="B7:B10"/>
    <mergeCell ref="C7:C10"/>
    <mergeCell ref="D7:D10"/>
    <mergeCell ref="E7:E10"/>
    <mergeCell ref="F7:F10"/>
    <mergeCell ref="L22:L24"/>
    <mergeCell ref="A25:A27"/>
    <mergeCell ref="B25:B27"/>
    <mergeCell ref="C25:C27"/>
    <mergeCell ref="D25:D27"/>
    <mergeCell ref="E25:E27"/>
    <mergeCell ref="H25:H27"/>
    <mergeCell ref="L25:L27"/>
    <mergeCell ref="A22:A24"/>
    <mergeCell ref="B22:B24"/>
    <mergeCell ref="C22:C24"/>
    <mergeCell ref="D22:D24"/>
    <mergeCell ref="E22:E24"/>
    <mergeCell ref="H22:H24"/>
    <mergeCell ref="H13:H15"/>
    <mergeCell ref="L13:L15"/>
    <mergeCell ref="B17:L17"/>
    <mergeCell ref="A19:A21"/>
    <mergeCell ref="A410:A412"/>
    <mergeCell ref="B410:B412"/>
    <mergeCell ref="C410:C412"/>
    <mergeCell ref="D410:D412"/>
    <mergeCell ref="E410:E412"/>
    <mergeCell ref="L410:L412"/>
    <mergeCell ref="A377:A379"/>
    <mergeCell ref="B377:B379"/>
    <mergeCell ref="C377:C379"/>
    <mergeCell ref="C181:C183"/>
    <mergeCell ref="D181:D183"/>
    <mergeCell ref="E181:E183"/>
    <mergeCell ref="H181:H183"/>
    <mergeCell ref="A374:A376"/>
    <mergeCell ref="B374:B376"/>
    <mergeCell ref="C374:C376"/>
    <mergeCell ref="D374:D376"/>
    <mergeCell ref="E374:E376"/>
    <mergeCell ref="H184:H186"/>
    <mergeCell ref="L181:L183"/>
    <mergeCell ref="A202:A204"/>
    <mergeCell ref="B202:B204"/>
    <mergeCell ref="C202:C204"/>
    <mergeCell ref="D202:D204"/>
    <mergeCell ref="E202:E204"/>
    <mergeCell ref="H202:H204"/>
    <mergeCell ref="L202:L204"/>
    <mergeCell ref="A181:A183"/>
    <mergeCell ref="B217:B219"/>
    <mergeCell ref="C217:C219"/>
    <mergeCell ref="D217:D219"/>
    <mergeCell ref="L190:L192"/>
    <mergeCell ref="E166:E168"/>
    <mergeCell ref="H166:H168"/>
    <mergeCell ref="L166:L168"/>
    <mergeCell ref="B223:B225"/>
    <mergeCell ref="C223:C225"/>
    <mergeCell ref="D223:D225"/>
    <mergeCell ref="E223:E225"/>
    <mergeCell ref="H223:H225"/>
    <mergeCell ref="A304:A306"/>
    <mergeCell ref="B304:B306"/>
    <mergeCell ref="C304:C306"/>
    <mergeCell ref="D304:D306"/>
    <mergeCell ref="E304:E306"/>
    <mergeCell ref="H304:H306"/>
    <mergeCell ref="L304:L306"/>
    <mergeCell ref="A244:A246"/>
    <mergeCell ref="B244:B246"/>
    <mergeCell ref="C244:C246"/>
    <mergeCell ref="D244:D246"/>
    <mergeCell ref="E244:E246"/>
    <mergeCell ref="H244:H246"/>
    <mergeCell ref="L244:L246"/>
    <mergeCell ref="A259:A261"/>
    <mergeCell ref="B259:B261"/>
    <mergeCell ref="A238:A240"/>
    <mergeCell ref="B238:B240"/>
    <mergeCell ref="C238:C240"/>
    <mergeCell ref="D238:D240"/>
    <mergeCell ref="E238:E240"/>
    <mergeCell ref="L241:L243"/>
    <mergeCell ref="H235:H237"/>
    <mergeCell ref="D166:D168"/>
  </mergeCells>
  <printOptions horizontalCentered="1"/>
  <pageMargins left="0.70866141732283472" right="0.70866141732283472" top="0.98425196850393704" bottom="0.74803149606299213" header="0.31496062992125984" footer="0.31496062992125984"/>
  <pageSetup paperSize="9" scale="7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14</vt:i4>
      </vt:variant>
      <vt:variant>
        <vt:lpstr>Nazwane zakresy</vt:lpstr>
      </vt:variant>
      <vt:variant>
        <vt:i4>20</vt:i4>
      </vt:variant>
    </vt:vector>
  </HeadingPairs>
  <TitlesOfParts>
    <vt:vector size="34" baseType="lpstr">
      <vt:lpstr>zał.1</vt:lpstr>
      <vt:lpstr>zał.2</vt:lpstr>
      <vt:lpstr>zał.3</vt:lpstr>
      <vt:lpstr>zał.4</vt:lpstr>
      <vt:lpstr>zał.5</vt:lpstr>
      <vt:lpstr>zał.6</vt:lpstr>
      <vt:lpstr> zał.7</vt:lpstr>
      <vt:lpstr>zał.8</vt:lpstr>
      <vt:lpstr>zał.9</vt:lpstr>
      <vt:lpstr>zał.10</vt:lpstr>
      <vt:lpstr>zał.11</vt:lpstr>
      <vt:lpstr>zał.12</vt:lpstr>
      <vt:lpstr>zał.13</vt:lpstr>
      <vt:lpstr>zał.14</vt:lpstr>
      <vt:lpstr>zał.1!Obszar_wydruku</vt:lpstr>
      <vt:lpstr>zał.11!Obszar_wydruku</vt:lpstr>
      <vt:lpstr>zał.2!Obszar_wydruku</vt:lpstr>
      <vt:lpstr>zał.3!Obszar_wydruku</vt:lpstr>
      <vt:lpstr>zał.4!Obszar_wydruku</vt:lpstr>
      <vt:lpstr>zał.5!Obszar_wydruku</vt:lpstr>
      <vt:lpstr>zał.6!Obszar_wydruku</vt:lpstr>
      <vt:lpstr>zał.9!Obszar_wydruku</vt:lpstr>
      <vt:lpstr>' zał.7'!Tytuły_wydruku</vt:lpstr>
      <vt:lpstr>zał.1!Tytuły_wydruku</vt:lpstr>
      <vt:lpstr>zał.10!Tytuły_wydruku</vt:lpstr>
      <vt:lpstr>zał.11!Tytuły_wydruku</vt:lpstr>
      <vt:lpstr>zał.13!Tytuły_wydruku</vt:lpstr>
      <vt:lpstr>zał.14!Tytuły_wydruku</vt:lpstr>
      <vt:lpstr>zał.2!Tytuły_wydruku</vt:lpstr>
      <vt:lpstr>zał.3!Tytuły_wydruku</vt:lpstr>
      <vt:lpstr>zał.4!Tytuły_wydruku</vt:lpstr>
      <vt:lpstr>zał.6!Tytuły_wydruku</vt:lpstr>
      <vt:lpstr>zał.8!Tytuły_wydruku</vt:lpstr>
      <vt:lpstr>zał.9!Tytuły_wydruku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b.bulak</dc:creator>
  <cp:lastModifiedBy>Krzysztof Ryszewski</cp:lastModifiedBy>
  <cp:lastPrinted>2023-06-21T12:27:51Z</cp:lastPrinted>
  <dcterms:created xsi:type="dcterms:W3CDTF">2010-11-02T12:16:55Z</dcterms:created>
  <dcterms:modified xsi:type="dcterms:W3CDTF">2023-06-21T12:45:34Z</dcterms:modified>
</cp:coreProperties>
</file>